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ergiodalence/Desktop/Sales/"/>
    </mc:Choice>
  </mc:AlternateContent>
  <xr:revisionPtr revIDLastSave="0" documentId="8_{AAC5618A-8FDD-0D4D-BB42-B087331A5B66}" xr6:coauthVersionLast="47" xr6:coauthVersionMax="47" xr10:uidLastSave="{00000000-0000-0000-0000-000000000000}"/>
  <bookViews>
    <workbookView xWindow="0" yWindow="0" windowWidth="28800" windowHeight="15840" activeTab="3" xr2:uid="{00000000-000D-0000-FFFF-FFFF00000000}"/>
  </bookViews>
  <sheets>
    <sheet name="DEVENGADOS" sheetId="3" r:id="rId1"/>
    <sheet name="CONSOLIDADO FINAL" sheetId="6" r:id="rId2"/>
    <sheet name="PRES DIRECTORIO 24" sheetId="8" r:id="rId3"/>
    <sheet name="Hoja1" sheetId="11" r:id="rId4"/>
    <sheet name="PRES GO BIG 24" sheetId="9" r:id="rId5"/>
    <sheet name="NORMALIZADO" sheetId="7" r:id="rId6"/>
    <sheet name="CONSOLIDADO (2)" sheetId="10" r:id="rId7"/>
  </sheets>
  <externalReferences>
    <externalReference r:id="rId8"/>
    <externalReference r:id="rId9"/>
  </externalReferences>
  <definedNames>
    <definedName name="___thinkcell22FAAAAAAAAAAAAAAAAD2QNRWT3X52CCTEDRHI5K4NIFG" localSheetId="5">NORMALIZADO!$G$59:$H$59</definedName>
    <definedName name="_xlnm._FilterDatabase" localSheetId="6" hidden="1">'CONSOLIDADO (2)'!$A$4:$P$51</definedName>
    <definedName name="_xlnm._FilterDatabase" localSheetId="1" hidden="1">'CONSOLIDADO FINAL'!$A$4:$AE$4</definedName>
    <definedName name="_xlnm._FilterDatabase" localSheetId="0" hidden="1">DEVENGADOS!$A$4:$P$61</definedName>
    <definedName name="_xlnm._FilterDatabase" localSheetId="5" hidden="1">NORMALIZADO!$A$4:$EB$59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7" roundtripDataChecksum="BSKL2bZ5wDuhREyO8rKlkdegigGmJaCSrnw8Khi6InQ="/>
    </ext>
  </extLst>
</workbook>
</file>

<file path=xl/calcChain.xml><?xml version="1.0" encoding="utf-8"?>
<calcChain xmlns="http://schemas.openxmlformats.org/spreadsheetml/2006/main">
  <c r="U18" i="11" l="1"/>
  <c r="V18" i="11" s="1"/>
  <c r="T31" i="11" s="1"/>
  <c r="V22" i="11"/>
  <c r="O17" i="11"/>
  <c r="O2" i="11"/>
  <c r="O122" i="11"/>
  <c r="O106" i="11"/>
  <c r="K96" i="11"/>
  <c r="L113" i="11"/>
  <c r="K112" i="11"/>
  <c r="I111" i="11"/>
  <c r="E110" i="11"/>
  <c r="C109" i="11"/>
  <c r="L60" i="11"/>
  <c r="J59" i="11"/>
  <c r="G58" i="11"/>
  <c r="F57" i="11"/>
  <c r="G57" i="11" s="1"/>
  <c r="A22" i="11"/>
  <c r="A38" i="11" s="1"/>
  <c r="P122" i="11" l="1"/>
  <c r="Q122" i="11" s="1"/>
  <c r="I95" i="11" l="1"/>
  <c r="G94" i="11"/>
  <c r="G93" i="11"/>
  <c r="F93" i="11"/>
  <c r="D92" i="11"/>
  <c r="O89" i="11"/>
  <c r="E76" i="11"/>
  <c r="F76" i="11" s="1"/>
  <c r="C75" i="11"/>
  <c r="D75" i="11" s="1"/>
  <c r="O72" i="11"/>
  <c r="O71" i="11" s="1"/>
  <c r="L28" i="11"/>
  <c r="J41" i="11"/>
  <c r="G40" i="11"/>
  <c r="E39" i="11"/>
  <c r="D56" i="11"/>
  <c r="O53" i="11"/>
  <c r="O35" i="11"/>
  <c r="O1" i="11" s="1"/>
  <c r="D38" i="11"/>
  <c r="K27" i="11"/>
  <c r="J26" i="11"/>
  <c r="H25" i="11"/>
  <c r="F24" i="11"/>
  <c r="E23" i="11"/>
  <c r="C22" i="11"/>
  <c r="D7" i="11"/>
  <c r="C6" i="11"/>
  <c r="B5" i="11"/>
  <c r="B17" i="11" s="1"/>
  <c r="E7" i="11"/>
  <c r="F7" i="11" s="1"/>
  <c r="J9" i="11"/>
  <c r="G8" i="11"/>
  <c r="M134" i="11"/>
  <c r="B128" i="11"/>
  <c r="C128" i="11" s="1"/>
  <c r="D128" i="11" s="1"/>
  <c r="E128" i="11" s="1"/>
  <c r="F128" i="11" s="1"/>
  <c r="G128" i="11" s="1"/>
  <c r="H128" i="11" s="1"/>
  <c r="I128" i="11" s="1"/>
  <c r="J128" i="11" s="1"/>
  <c r="K128" i="11" s="1"/>
  <c r="L128" i="11" s="1"/>
  <c r="M128" i="11" s="1"/>
  <c r="A128" i="11"/>
  <c r="A129" i="11" s="1"/>
  <c r="A130" i="11" s="1"/>
  <c r="B127" i="11"/>
  <c r="C119" i="11"/>
  <c r="D119" i="11" s="1"/>
  <c r="C118" i="11"/>
  <c r="C117" i="11"/>
  <c r="D117" i="11" s="1"/>
  <c r="E117" i="11" s="1"/>
  <c r="F117" i="11" s="1"/>
  <c r="G117" i="11" s="1"/>
  <c r="H117" i="11" s="1"/>
  <c r="I117" i="11" s="1"/>
  <c r="C116" i="11"/>
  <c r="C115" i="11"/>
  <c r="D115" i="11" s="1"/>
  <c r="E115" i="11" s="1"/>
  <c r="F115" i="11" s="1"/>
  <c r="G115" i="11" s="1"/>
  <c r="C114" i="11"/>
  <c r="C113" i="11"/>
  <c r="D113" i="11" s="1"/>
  <c r="E113" i="11" s="1"/>
  <c r="C112" i="11"/>
  <c r="D112" i="11" s="1"/>
  <c r="C111" i="11"/>
  <c r="C102" i="11"/>
  <c r="C101" i="11"/>
  <c r="C100" i="11"/>
  <c r="C99" i="11"/>
  <c r="D99" i="11" s="1"/>
  <c r="C98" i="11"/>
  <c r="D98" i="11" s="1"/>
  <c r="E98" i="11" s="1"/>
  <c r="F98" i="11" s="1"/>
  <c r="G98" i="11" s="1"/>
  <c r="C97" i="11"/>
  <c r="C96" i="11"/>
  <c r="C95" i="11"/>
  <c r="D95" i="11" s="1"/>
  <c r="C94" i="11"/>
  <c r="C92" i="11"/>
  <c r="E92" i="11" s="1"/>
  <c r="C85" i="11"/>
  <c r="C84" i="11"/>
  <c r="D84" i="11" s="1"/>
  <c r="E84" i="11" s="1"/>
  <c r="F84" i="11" s="1"/>
  <c r="G84" i="11" s="1"/>
  <c r="H84" i="11" s="1"/>
  <c r="I84" i="11" s="1"/>
  <c r="J84" i="11" s="1"/>
  <c r="C83" i="11"/>
  <c r="D83" i="11" s="1"/>
  <c r="E83" i="11" s="1"/>
  <c r="F83" i="11" s="1"/>
  <c r="G83" i="11" s="1"/>
  <c r="H83" i="11" s="1"/>
  <c r="I83" i="11" s="1"/>
  <c r="C82" i="11"/>
  <c r="C81" i="11"/>
  <c r="D81" i="11" s="1"/>
  <c r="E81" i="11" s="1"/>
  <c r="F81" i="11" s="1"/>
  <c r="G81" i="11" s="1"/>
  <c r="C80" i="11"/>
  <c r="C79" i="11"/>
  <c r="D79" i="11" s="1"/>
  <c r="E79" i="11" s="1"/>
  <c r="C78" i="11"/>
  <c r="D78" i="11" s="1"/>
  <c r="C77" i="11"/>
  <c r="C66" i="11"/>
  <c r="C65" i="11"/>
  <c r="D65" i="11" s="1"/>
  <c r="E65" i="11" s="1"/>
  <c r="F65" i="11" s="1"/>
  <c r="G65" i="11" s="1"/>
  <c r="H65" i="11" s="1"/>
  <c r="I65" i="11" s="1"/>
  <c r="J65" i="11" s="1"/>
  <c r="C64" i="11"/>
  <c r="D64" i="11" s="1"/>
  <c r="E64" i="11" s="1"/>
  <c r="F64" i="11" s="1"/>
  <c r="G64" i="11" s="1"/>
  <c r="H64" i="11" s="1"/>
  <c r="I64" i="11" s="1"/>
  <c r="C63" i="11"/>
  <c r="D63" i="11" s="1"/>
  <c r="C62" i="11"/>
  <c r="D62" i="11" s="1"/>
  <c r="E62" i="11" s="1"/>
  <c r="F62" i="11" s="1"/>
  <c r="G62" i="11" s="1"/>
  <c r="C61" i="11"/>
  <c r="D61" i="11" s="1"/>
  <c r="E61" i="11" s="1"/>
  <c r="F61" i="11" s="1"/>
  <c r="C60" i="11"/>
  <c r="C59" i="11"/>
  <c r="D59" i="11" s="1"/>
  <c r="C58" i="11"/>
  <c r="C48" i="11"/>
  <c r="D48" i="11" s="1"/>
  <c r="E48" i="11" s="1"/>
  <c r="F48" i="11" s="1"/>
  <c r="G48" i="11" s="1"/>
  <c r="H48" i="11" s="1"/>
  <c r="I48" i="11" s="1"/>
  <c r="J48" i="11" s="1"/>
  <c r="K48" i="11" s="1"/>
  <c r="C47" i="11"/>
  <c r="D47" i="11" s="1"/>
  <c r="E47" i="11" s="1"/>
  <c r="C46" i="11"/>
  <c r="D46" i="11" s="1"/>
  <c r="E46" i="11" s="1"/>
  <c r="F46" i="11" s="1"/>
  <c r="G46" i="11" s="1"/>
  <c r="H46" i="11" s="1"/>
  <c r="I46" i="11" s="1"/>
  <c r="C45" i="11"/>
  <c r="D45" i="11" s="1"/>
  <c r="E45" i="11" s="1"/>
  <c r="F45" i="11" s="1"/>
  <c r="G45" i="11" s="1"/>
  <c r="H45" i="11" s="1"/>
  <c r="C44" i="11"/>
  <c r="C43" i="11"/>
  <c r="D43" i="11" s="1"/>
  <c r="E43" i="11" s="1"/>
  <c r="F43" i="11" s="1"/>
  <c r="C42" i="11"/>
  <c r="C41" i="11"/>
  <c r="D41" i="11" s="1"/>
  <c r="C40" i="11"/>
  <c r="B50" i="11"/>
  <c r="C32" i="11"/>
  <c r="D32" i="11" s="1"/>
  <c r="E32" i="11" s="1"/>
  <c r="F32" i="11" s="1"/>
  <c r="G32" i="11" s="1"/>
  <c r="H32" i="11" s="1"/>
  <c r="I32" i="11" s="1"/>
  <c r="J32" i="11" s="1"/>
  <c r="K32" i="11" s="1"/>
  <c r="C31" i="11"/>
  <c r="D31" i="11" s="1"/>
  <c r="E31" i="11" s="1"/>
  <c r="F31" i="11" s="1"/>
  <c r="G31" i="11" s="1"/>
  <c r="H31" i="11" s="1"/>
  <c r="I31" i="11" s="1"/>
  <c r="J31" i="11" s="1"/>
  <c r="C30" i="11"/>
  <c r="D30" i="11" s="1"/>
  <c r="E30" i="11" s="1"/>
  <c r="F30" i="11" s="1"/>
  <c r="G30" i="11" s="1"/>
  <c r="H30" i="11" s="1"/>
  <c r="I30" i="11" s="1"/>
  <c r="C29" i="11"/>
  <c r="D29" i="11" s="1"/>
  <c r="E29" i="11" s="1"/>
  <c r="F29" i="11" s="1"/>
  <c r="G29" i="11" s="1"/>
  <c r="H29" i="11" s="1"/>
  <c r="C28" i="11"/>
  <c r="D28" i="11" s="1"/>
  <c r="E28" i="11" s="1"/>
  <c r="F28" i="11" s="1"/>
  <c r="G28" i="11" s="1"/>
  <c r="C27" i="11"/>
  <c r="D27" i="11" s="1"/>
  <c r="E27" i="11" s="1"/>
  <c r="C26" i="11"/>
  <c r="D26" i="11" s="1"/>
  <c r="E26" i="11" s="1"/>
  <c r="C25" i="11"/>
  <c r="C24" i="11"/>
  <c r="D23" i="11"/>
  <c r="D24" i="11" s="1"/>
  <c r="E24" i="11" s="1"/>
  <c r="C15" i="11"/>
  <c r="D15" i="11" s="1"/>
  <c r="E15" i="11" s="1"/>
  <c r="F15" i="11" s="1"/>
  <c r="G15" i="11" s="1"/>
  <c r="H15" i="11" s="1"/>
  <c r="I15" i="11" s="1"/>
  <c r="J15" i="11" s="1"/>
  <c r="K15" i="11" s="1"/>
  <c r="C14" i="11"/>
  <c r="D14" i="11" s="1"/>
  <c r="E14" i="11" s="1"/>
  <c r="C13" i="11"/>
  <c r="C12" i="11"/>
  <c r="D12" i="11" s="1"/>
  <c r="C11" i="11"/>
  <c r="C10" i="11"/>
  <c r="D10" i="11" s="1"/>
  <c r="E10" i="11" s="1"/>
  <c r="F10" i="11" s="1"/>
  <c r="C9" i="11"/>
  <c r="C8" i="11"/>
  <c r="D8" i="11" s="1"/>
  <c r="C7" i="11"/>
  <c r="H120" i="6"/>
  <c r="J120" i="6" s="1"/>
  <c r="J121" i="6"/>
  <c r="H123" i="6"/>
  <c r="AD123" i="6" s="1"/>
  <c r="H121" i="6"/>
  <c r="AD70" i="6"/>
  <c r="AE70" i="6"/>
  <c r="H166" i="6"/>
  <c r="H71" i="6"/>
  <c r="AD124" i="6"/>
  <c r="AB124" i="6"/>
  <c r="Z124" i="6"/>
  <c r="X124" i="6"/>
  <c r="V124" i="6"/>
  <c r="T124" i="6"/>
  <c r="R124" i="6"/>
  <c r="P124" i="6"/>
  <c r="N124" i="6"/>
  <c r="L124" i="6"/>
  <c r="J124" i="6"/>
  <c r="H124" i="6"/>
  <c r="AD121" i="6"/>
  <c r="AB121" i="6"/>
  <c r="Z121" i="6"/>
  <c r="X121" i="6"/>
  <c r="V121" i="6"/>
  <c r="T121" i="6"/>
  <c r="R121" i="6"/>
  <c r="P121" i="6"/>
  <c r="N121" i="6"/>
  <c r="L121" i="6"/>
  <c r="AB117" i="6"/>
  <c r="AD117" i="6"/>
  <c r="Z117" i="6"/>
  <c r="AD115" i="6"/>
  <c r="AB115" i="6"/>
  <c r="Z115" i="6"/>
  <c r="AE91" i="6"/>
  <c r="AE90" i="6"/>
  <c r="AE92" i="6" s="1"/>
  <c r="AD91" i="6"/>
  <c r="AD90" i="6"/>
  <c r="AD92" i="6" s="1"/>
  <c r="AE71" i="6"/>
  <c r="AD71" i="6"/>
  <c r="AE2" i="6"/>
  <c r="AD2" i="6"/>
  <c r="T158" i="6"/>
  <c r="T159" i="6"/>
  <c r="T160" i="6"/>
  <c r="X117" i="6"/>
  <c r="V117" i="6"/>
  <c r="T117" i="6"/>
  <c r="R117" i="6"/>
  <c r="P117" i="6"/>
  <c r="N117" i="6"/>
  <c r="L117" i="6"/>
  <c r="J117" i="6"/>
  <c r="H117" i="6"/>
  <c r="X115" i="6"/>
  <c r="T115" i="6"/>
  <c r="R115" i="6"/>
  <c r="P115" i="6"/>
  <c r="N115" i="6"/>
  <c r="L115" i="6"/>
  <c r="J115" i="6"/>
  <c r="AC91" i="6"/>
  <c r="AC90" i="6"/>
  <c r="AC92" i="6" s="1"/>
  <c r="AB91" i="6"/>
  <c r="AB90" i="6"/>
  <c r="AB92" i="6" s="1"/>
  <c r="Z90" i="6"/>
  <c r="Z92" i="6" s="1"/>
  <c r="AC70" i="6"/>
  <c r="AA71" i="6"/>
  <c r="AB71" i="6"/>
  <c r="AB70" i="6"/>
  <c r="AC71" i="6"/>
  <c r="AB2" i="6"/>
  <c r="AC2" i="6"/>
  <c r="G148" i="6"/>
  <c r="H132" i="6"/>
  <c r="H127" i="6"/>
  <c r="B122" i="9"/>
  <c r="B120" i="9"/>
  <c r="B119" i="9"/>
  <c r="B118" i="9"/>
  <c r="A122" i="8"/>
  <c r="B3" i="9"/>
  <c r="X90" i="6"/>
  <c r="X92" i="6" s="1"/>
  <c r="Y91" i="6"/>
  <c r="Y90" i="6"/>
  <c r="Y70" i="6"/>
  <c r="D59" i="6"/>
  <c r="D61" i="6"/>
  <c r="K90" i="6"/>
  <c r="K92" i="6" s="1"/>
  <c r="K91" i="6"/>
  <c r="L147" i="6" s="1"/>
  <c r="AA91" i="6"/>
  <c r="AA90" i="6"/>
  <c r="Z91" i="6"/>
  <c r="X91" i="6"/>
  <c r="W91" i="6"/>
  <c r="Z71" i="6"/>
  <c r="Z2" i="6" s="1"/>
  <c r="Y71" i="6"/>
  <c r="Y2" i="6" s="1"/>
  <c r="AA70" i="6"/>
  <c r="AA2" i="6" s="1"/>
  <c r="Z70" i="6"/>
  <c r="H116" i="6"/>
  <c r="J116" i="6" s="1"/>
  <c r="K71" i="6"/>
  <c r="K2" i="6" s="1"/>
  <c r="L71" i="6"/>
  <c r="L2" i="6" s="1"/>
  <c r="J71" i="6"/>
  <c r="J2" i="6" s="1"/>
  <c r="I71" i="6"/>
  <c r="Y92" i="6"/>
  <c r="X71" i="6"/>
  <c r="T71" i="6"/>
  <c r="U71" i="6"/>
  <c r="U2" i="6" s="1"/>
  <c r="V71" i="6"/>
  <c r="V2" i="6" s="1"/>
  <c r="X70" i="6"/>
  <c r="J126" i="10"/>
  <c r="L120" i="10"/>
  <c r="G119" i="10"/>
  <c r="G93" i="10"/>
  <c r="F93" i="10"/>
  <c r="F92" i="10"/>
  <c r="M87" i="10"/>
  <c r="K87" i="10"/>
  <c r="I87" i="10"/>
  <c r="F82" i="10"/>
  <c r="F81" i="10"/>
  <c r="F80" i="10"/>
  <c r="F79" i="10"/>
  <c r="F78" i="10"/>
  <c r="F77" i="10"/>
  <c r="F76" i="10"/>
  <c r="P72" i="10"/>
  <c r="O72" i="10"/>
  <c r="N72" i="10"/>
  <c r="M72" i="10"/>
  <c r="L72" i="10"/>
  <c r="K72" i="10"/>
  <c r="J72" i="10"/>
  <c r="I72" i="10"/>
  <c r="H72" i="10"/>
  <c r="G72" i="10"/>
  <c r="P64" i="10"/>
  <c r="O64" i="10"/>
  <c r="N64" i="10"/>
  <c r="M64" i="10"/>
  <c r="L64" i="10"/>
  <c r="K64" i="10"/>
  <c r="J64" i="10"/>
  <c r="K118" i="10" s="1"/>
  <c r="I64" i="10"/>
  <c r="H64" i="10"/>
  <c r="M126" i="10" s="1"/>
  <c r="G64" i="10"/>
  <c r="P63" i="10"/>
  <c r="P65" i="10" s="1"/>
  <c r="P85" i="10" s="1"/>
  <c r="O63" i="10"/>
  <c r="O65" i="10" s="1"/>
  <c r="N63" i="10"/>
  <c r="N65" i="10" s="1"/>
  <c r="N85" i="10" s="1"/>
  <c r="N86" i="10" s="1"/>
  <c r="N87" i="10" s="1"/>
  <c r="N88" i="10" s="1"/>
  <c r="N89" i="10" s="1"/>
  <c r="M63" i="10"/>
  <c r="M65" i="10" s="1"/>
  <c r="L63" i="10"/>
  <c r="L65" i="10" s="1"/>
  <c r="K63" i="10"/>
  <c r="K65" i="10" s="1"/>
  <c r="J63" i="10"/>
  <c r="J65" i="10" s="1"/>
  <c r="I63" i="10"/>
  <c r="I65" i="10" s="1"/>
  <c r="H63" i="10"/>
  <c r="H65" i="10" s="1"/>
  <c r="G63" i="10"/>
  <c r="G65" i="10" s="1"/>
  <c r="F58" i="10"/>
  <c r="F57" i="10"/>
  <c r="F56" i="10"/>
  <c r="F55" i="10"/>
  <c r="R51" i="10"/>
  <c r="Q51" i="10"/>
  <c r="P51" i="10"/>
  <c r="Q67" i="10" s="1"/>
  <c r="O51" i="10"/>
  <c r="N51" i="10"/>
  <c r="M51" i="10"/>
  <c r="L51" i="10"/>
  <c r="K51" i="10"/>
  <c r="J51" i="10"/>
  <c r="I51" i="10"/>
  <c r="H51" i="10"/>
  <c r="G51" i="10"/>
  <c r="W39" i="10"/>
  <c r="V39" i="10"/>
  <c r="W38" i="10"/>
  <c r="X38" i="10" s="1"/>
  <c r="V38" i="10"/>
  <c r="W35" i="10"/>
  <c r="V35" i="10"/>
  <c r="C32" i="10"/>
  <c r="C30" i="10"/>
  <c r="B130" i="9"/>
  <c r="C130" i="9" s="1"/>
  <c r="D130" i="9" s="1"/>
  <c r="E130" i="9" s="1"/>
  <c r="F130" i="9" s="1"/>
  <c r="G130" i="9" s="1"/>
  <c r="H130" i="9" s="1"/>
  <c r="C120" i="9"/>
  <c r="D120" i="9" s="1"/>
  <c r="E120" i="9" s="1"/>
  <c r="F120" i="9" s="1"/>
  <c r="G120" i="9" s="1"/>
  <c r="H120" i="9" s="1"/>
  <c r="I120" i="9" s="1"/>
  <c r="J120" i="9" s="1"/>
  <c r="K120" i="9" s="1"/>
  <c r="L120" i="9" s="1"/>
  <c r="M120" i="9" s="1"/>
  <c r="C113" i="9"/>
  <c r="C112" i="9"/>
  <c r="C111" i="9"/>
  <c r="C110" i="9"/>
  <c r="C109" i="9"/>
  <c r="C108" i="9"/>
  <c r="C107" i="9"/>
  <c r="C106" i="9"/>
  <c r="C105" i="9"/>
  <c r="B103" i="9"/>
  <c r="C96" i="9"/>
  <c r="C95" i="9"/>
  <c r="C94" i="9"/>
  <c r="C93" i="9"/>
  <c r="C92" i="9"/>
  <c r="C91" i="9"/>
  <c r="C90" i="9"/>
  <c r="C89" i="9"/>
  <c r="C88" i="9"/>
  <c r="B86" i="9"/>
  <c r="C79" i="9"/>
  <c r="C78" i="9"/>
  <c r="C77" i="9"/>
  <c r="C76" i="9"/>
  <c r="C75" i="9"/>
  <c r="C74" i="9"/>
  <c r="C73" i="9"/>
  <c r="C72" i="9"/>
  <c r="C71" i="9"/>
  <c r="B69" i="9"/>
  <c r="C62" i="9"/>
  <c r="C61" i="9"/>
  <c r="C60" i="9"/>
  <c r="C59" i="9"/>
  <c r="C58" i="9"/>
  <c r="C57" i="9"/>
  <c r="C56" i="9"/>
  <c r="C55" i="9"/>
  <c r="C54" i="9"/>
  <c r="B52" i="9"/>
  <c r="C46" i="9"/>
  <c r="C45" i="9"/>
  <c r="C44" i="9"/>
  <c r="C43" i="9"/>
  <c r="C42" i="9"/>
  <c r="C41" i="9"/>
  <c r="C40" i="9"/>
  <c r="C39" i="9"/>
  <c r="C38" i="9"/>
  <c r="B36" i="9"/>
  <c r="C30" i="9"/>
  <c r="C29" i="9"/>
  <c r="C28" i="9"/>
  <c r="C27" i="9"/>
  <c r="C26" i="9"/>
  <c r="C25" i="9"/>
  <c r="C24" i="9"/>
  <c r="C23" i="9"/>
  <c r="C22" i="9"/>
  <c r="C13" i="9"/>
  <c r="C12" i="9"/>
  <c r="C11" i="9"/>
  <c r="C10" i="9"/>
  <c r="C9" i="9"/>
  <c r="C8" i="9"/>
  <c r="C7" i="9"/>
  <c r="C6" i="9"/>
  <c r="C5" i="9"/>
  <c r="M126" i="8"/>
  <c r="B120" i="8"/>
  <c r="C120" i="8" s="1"/>
  <c r="D120" i="8" s="1"/>
  <c r="E120" i="8" s="1"/>
  <c r="F120" i="8" s="1"/>
  <c r="G120" i="8" s="1"/>
  <c r="H120" i="8" s="1"/>
  <c r="I120" i="8" s="1"/>
  <c r="J120" i="8" s="1"/>
  <c r="K120" i="8" s="1"/>
  <c r="L120" i="8" s="1"/>
  <c r="M120" i="8" s="1"/>
  <c r="A120" i="8"/>
  <c r="A121" i="8" s="1"/>
  <c r="B119" i="8"/>
  <c r="C113" i="8"/>
  <c r="C112" i="8"/>
  <c r="C111" i="8"/>
  <c r="C110" i="8"/>
  <c r="C109" i="8"/>
  <c r="C108" i="8"/>
  <c r="C107" i="8"/>
  <c r="C106" i="8"/>
  <c r="C105" i="8"/>
  <c r="B103" i="8"/>
  <c r="C96" i="8"/>
  <c r="C95" i="8"/>
  <c r="C94" i="8"/>
  <c r="C93" i="8"/>
  <c r="C92" i="8"/>
  <c r="C91" i="8"/>
  <c r="C90" i="8"/>
  <c r="C89" i="8"/>
  <c r="C88" i="8"/>
  <c r="B86" i="8"/>
  <c r="C79" i="8"/>
  <c r="C78" i="8"/>
  <c r="C77" i="8"/>
  <c r="C76" i="8"/>
  <c r="C75" i="8"/>
  <c r="C74" i="8"/>
  <c r="C73" i="8"/>
  <c r="C72" i="8"/>
  <c r="C71" i="8"/>
  <c r="B69" i="8"/>
  <c r="C62" i="8"/>
  <c r="C61" i="8"/>
  <c r="C60" i="8"/>
  <c r="C59" i="8"/>
  <c r="C58" i="8"/>
  <c r="C57" i="8"/>
  <c r="C56" i="8"/>
  <c r="C55" i="8"/>
  <c r="C54" i="8"/>
  <c r="B52" i="8"/>
  <c r="C46" i="8"/>
  <c r="C45" i="8"/>
  <c r="C44" i="8"/>
  <c r="C43" i="8"/>
  <c r="C42" i="8"/>
  <c r="C41" i="8"/>
  <c r="C40" i="8"/>
  <c r="C39" i="8"/>
  <c r="C38" i="8"/>
  <c r="B36" i="8"/>
  <c r="C30" i="8"/>
  <c r="P29" i="8"/>
  <c r="C29" i="8"/>
  <c r="C28" i="8"/>
  <c r="C27" i="8"/>
  <c r="C26" i="8"/>
  <c r="C25" i="8"/>
  <c r="C24" i="8"/>
  <c r="C23" i="8"/>
  <c r="C22" i="8"/>
  <c r="V20" i="8"/>
  <c r="U20" i="8"/>
  <c r="G108" i="10" s="1"/>
  <c r="B20" i="8"/>
  <c r="V16" i="8"/>
  <c r="H105" i="10" s="1"/>
  <c r="U16" i="8"/>
  <c r="V15" i="8"/>
  <c r="H104" i="10" s="1"/>
  <c r="U15" i="8"/>
  <c r="V14" i="8"/>
  <c r="H103" i="10" s="1"/>
  <c r="U14" i="8"/>
  <c r="V13" i="8"/>
  <c r="U13" i="8"/>
  <c r="C13" i="8"/>
  <c r="C12" i="8"/>
  <c r="C11" i="8"/>
  <c r="C10" i="8"/>
  <c r="C9" i="8"/>
  <c r="C8" i="8"/>
  <c r="C7" i="8"/>
  <c r="C6" i="8"/>
  <c r="C5" i="8"/>
  <c r="P4" i="8"/>
  <c r="B3" i="8"/>
  <c r="F159" i="7"/>
  <c r="O157" i="7"/>
  <c r="G151" i="7"/>
  <c r="G153" i="7" s="1"/>
  <c r="N145" i="7"/>
  <c r="M145" i="7"/>
  <c r="O144" i="7"/>
  <c r="O143" i="7"/>
  <c r="O142" i="7"/>
  <c r="O136" i="7"/>
  <c r="G135" i="7"/>
  <c r="H125" i="7"/>
  <c r="G129" i="7" s="1"/>
  <c r="G125" i="7"/>
  <c r="H122" i="7"/>
  <c r="G122" i="7"/>
  <c r="H121" i="7"/>
  <c r="G121" i="7"/>
  <c r="H120" i="7"/>
  <c r="G120" i="7"/>
  <c r="H119" i="7"/>
  <c r="H123" i="7" s="1"/>
  <c r="G119" i="7"/>
  <c r="G123" i="7" s="1"/>
  <c r="I116" i="7"/>
  <c r="G109" i="7"/>
  <c r="F109" i="7"/>
  <c r="F108" i="7"/>
  <c r="M103" i="7"/>
  <c r="K103" i="7"/>
  <c r="I103" i="7"/>
  <c r="F97" i="7"/>
  <c r="F96" i="7"/>
  <c r="F95" i="7"/>
  <c r="F94" i="7"/>
  <c r="F93" i="7"/>
  <c r="F92" i="7"/>
  <c r="V88" i="7"/>
  <c r="N146" i="7" s="1"/>
  <c r="U88" i="7"/>
  <c r="T88" i="7"/>
  <c r="M146" i="7" s="1"/>
  <c r="S88" i="7"/>
  <c r="R146" i="7" s="1"/>
  <c r="R88" i="7"/>
  <c r="L146" i="7" s="1"/>
  <c r="P88" i="7"/>
  <c r="K146" i="7" s="1"/>
  <c r="O88" i="7"/>
  <c r="N88" i="7"/>
  <c r="J146" i="7" s="1"/>
  <c r="M88" i="7"/>
  <c r="L88" i="7"/>
  <c r="I146" i="7" s="1"/>
  <c r="K88" i="7"/>
  <c r="J88" i="7"/>
  <c r="H146" i="7" s="1"/>
  <c r="I88" i="7"/>
  <c r="H88" i="7"/>
  <c r="G146" i="7" s="1"/>
  <c r="O146" i="7" s="1"/>
  <c r="G88" i="7"/>
  <c r="F74" i="7"/>
  <c r="F73" i="7"/>
  <c r="F72" i="7"/>
  <c r="F71" i="7"/>
  <c r="U59" i="7"/>
  <c r="N61" i="7" s="1"/>
  <c r="T59" i="7"/>
  <c r="M62" i="7" s="1"/>
  <c r="S59" i="7"/>
  <c r="M61" i="7" s="1"/>
  <c r="Q59" i="7"/>
  <c r="L61" i="7" s="1"/>
  <c r="O59" i="7"/>
  <c r="K61" i="7" s="1"/>
  <c r="N59" i="7"/>
  <c r="J62" i="7" s="1"/>
  <c r="M59" i="7"/>
  <c r="J61" i="7" s="1"/>
  <c r="L59" i="7"/>
  <c r="I62" i="7" s="1"/>
  <c r="K59" i="7"/>
  <c r="I61" i="7" s="1"/>
  <c r="J59" i="7"/>
  <c r="H62" i="7" s="1"/>
  <c r="I59" i="7"/>
  <c r="H61" i="7" s="1"/>
  <c r="G59" i="7"/>
  <c r="E56" i="7"/>
  <c r="D56" i="7"/>
  <c r="E53" i="7"/>
  <c r="D53" i="7"/>
  <c r="D55" i="7" s="1"/>
  <c r="E50" i="7"/>
  <c r="D50" i="7"/>
  <c r="P43" i="7"/>
  <c r="H43" i="7"/>
  <c r="H59" i="7" s="1"/>
  <c r="G62" i="7" s="1"/>
  <c r="C34" i="7"/>
  <c r="E23" i="7"/>
  <c r="D23" i="7"/>
  <c r="R5" i="7"/>
  <c r="Y174" i="6"/>
  <c r="T149" i="6"/>
  <c r="I138" i="6"/>
  <c r="H142" i="6" s="1"/>
  <c r="H138" i="6"/>
  <c r="H150" i="6" s="1"/>
  <c r="I135" i="6"/>
  <c r="H135" i="6"/>
  <c r="I134" i="6"/>
  <c r="H134" i="6"/>
  <c r="I133" i="6"/>
  <c r="H133" i="6"/>
  <c r="H136" i="6" s="1"/>
  <c r="I132" i="6"/>
  <c r="J128" i="6"/>
  <c r="G121" i="6"/>
  <c r="G120" i="6"/>
  <c r="G109" i="6"/>
  <c r="G108" i="6"/>
  <c r="G107" i="6"/>
  <c r="G106" i="6"/>
  <c r="G105" i="6"/>
  <c r="G104" i="6"/>
  <c r="H100" i="6"/>
  <c r="V91" i="6"/>
  <c r="U91" i="6"/>
  <c r="T91" i="6"/>
  <c r="S91" i="6"/>
  <c r="R91" i="6"/>
  <c r="R101" i="6" s="1"/>
  <c r="Q91" i="6"/>
  <c r="P91" i="6"/>
  <c r="O91" i="6"/>
  <c r="N91" i="6"/>
  <c r="M91" i="6"/>
  <c r="L91" i="6"/>
  <c r="J91" i="6"/>
  <c r="I91" i="6"/>
  <c r="H91" i="6"/>
  <c r="V90" i="6"/>
  <c r="U90" i="6"/>
  <c r="T90" i="6"/>
  <c r="R90" i="6"/>
  <c r="R92" i="6" s="1"/>
  <c r="Q90" i="6"/>
  <c r="Q92" i="6" s="1"/>
  <c r="P90" i="6"/>
  <c r="P92" i="6" s="1"/>
  <c r="O90" i="6"/>
  <c r="O92" i="6" s="1"/>
  <c r="N90" i="6"/>
  <c r="M90" i="6"/>
  <c r="L90" i="6"/>
  <c r="J90" i="6"/>
  <c r="J92" i="6" s="1"/>
  <c r="I90" i="6"/>
  <c r="I92" i="6" s="1"/>
  <c r="H90" i="6"/>
  <c r="H92" i="6" s="1"/>
  <c r="G85" i="6"/>
  <c r="G84" i="6"/>
  <c r="G83" i="6"/>
  <c r="G82" i="6"/>
  <c r="S71" i="6"/>
  <c r="R71" i="6"/>
  <c r="R2" i="6" s="1"/>
  <c r="Q71" i="6"/>
  <c r="Q2" i="6" s="1"/>
  <c r="P71" i="6"/>
  <c r="O71" i="6"/>
  <c r="N71" i="6"/>
  <c r="M71" i="6"/>
  <c r="V70" i="6"/>
  <c r="O72" i="6" s="1"/>
  <c r="U70" i="6"/>
  <c r="N73" i="6" s="1"/>
  <c r="T70" i="6"/>
  <c r="N72" i="6" s="1"/>
  <c r="R70" i="6"/>
  <c r="M72" i="6" s="1"/>
  <c r="Q70" i="6"/>
  <c r="L73" i="6" s="1"/>
  <c r="P70" i="6"/>
  <c r="L72" i="6" s="1"/>
  <c r="O70" i="6"/>
  <c r="K73" i="6" s="1"/>
  <c r="N70" i="6"/>
  <c r="K72" i="6" s="1"/>
  <c r="M70" i="6"/>
  <c r="J73" i="6" s="1"/>
  <c r="L70" i="6"/>
  <c r="J72" i="6" s="1"/>
  <c r="K70" i="6"/>
  <c r="I73" i="6" s="1"/>
  <c r="J70" i="6"/>
  <c r="I72" i="6" s="1"/>
  <c r="I70" i="6"/>
  <c r="H73" i="6" s="1"/>
  <c r="H70" i="6"/>
  <c r="H72" i="6" s="1"/>
  <c r="D63" i="6"/>
  <c r="D56" i="6"/>
  <c r="D58" i="6" s="1"/>
  <c r="D60" i="6" s="1"/>
  <c r="D62" i="6" s="1"/>
  <c r="D53" i="6"/>
  <c r="W48" i="6"/>
  <c r="W70" i="6" s="1"/>
  <c r="C39" i="6"/>
  <c r="D28" i="6"/>
  <c r="P2" i="6"/>
  <c r="O2" i="6"/>
  <c r="N2" i="6"/>
  <c r="U147" i="3"/>
  <c r="G145" i="3"/>
  <c r="G147" i="3" s="1"/>
  <c r="J142" i="3"/>
  <c r="O141" i="3"/>
  <c r="N141" i="3"/>
  <c r="M141" i="3"/>
  <c r="O132" i="3"/>
  <c r="G131" i="3"/>
  <c r="H120" i="3"/>
  <c r="G125" i="3" s="1"/>
  <c r="G120" i="3"/>
  <c r="H117" i="3"/>
  <c r="G117" i="3"/>
  <c r="Y116" i="3"/>
  <c r="H116" i="3"/>
  <c r="G116" i="3"/>
  <c r="Y115" i="3"/>
  <c r="Y119" i="3" s="1"/>
  <c r="H115" i="3"/>
  <c r="G115" i="3"/>
  <c r="H114" i="3"/>
  <c r="H118" i="3" s="1"/>
  <c r="G114" i="3"/>
  <c r="G118" i="3" s="1"/>
  <c r="G105" i="3"/>
  <c r="F105" i="3"/>
  <c r="F104" i="3"/>
  <c r="M99" i="3"/>
  <c r="K99" i="3"/>
  <c r="I99" i="3"/>
  <c r="F94" i="3"/>
  <c r="F93" i="3"/>
  <c r="F92" i="3"/>
  <c r="F91" i="3"/>
  <c r="F90" i="3"/>
  <c r="F89" i="3"/>
  <c r="F88" i="3"/>
  <c r="V84" i="3"/>
  <c r="U84" i="3"/>
  <c r="T84" i="3"/>
  <c r="S84" i="3"/>
  <c r="R84" i="3"/>
  <c r="P84" i="3"/>
  <c r="O84" i="3"/>
  <c r="N84" i="3"/>
  <c r="M84" i="3"/>
  <c r="L84" i="3"/>
  <c r="K84" i="3"/>
  <c r="J84" i="3"/>
  <c r="I84" i="3"/>
  <c r="H84" i="3"/>
  <c r="G84" i="3"/>
  <c r="F70" i="3"/>
  <c r="F69" i="3"/>
  <c r="F68" i="3"/>
  <c r="F67" i="3"/>
  <c r="V61" i="3"/>
  <c r="U61" i="3"/>
  <c r="S61" i="3"/>
  <c r="Q61" i="3"/>
  <c r="P61" i="3"/>
  <c r="O61" i="3"/>
  <c r="N61" i="3"/>
  <c r="M61" i="3"/>
  <c r="L61" i="3"/>
  <c r="K61" i="3"/>
  <c r="J61" i="3"/>
  <c r="I61" i="3"/>
  <c r="H61" i="3"/>
  <c r="G61" i="3"/>
  <c r="E58" i="3"/>
  <c r="D58" i="3"/>
  <c r="E55" i="3"/>
  <c r="D55" i="3"/>
  <c r="D57" i="3" s="1"/>
  <c r="E52" i="3"/>
  <c r="D52" i="3"/>
  <c r="R44" i="3"/>
  <c r="R39" i="3"/>
  <c r="R38" i="3"/>
  <c r="C36" i="3"/>
  <c r="C34" i="3"/>
  <c r="E25" i="3"/>
  <c r="D25" i="3"/>
  <c r="R23" i="3"/>
  <c r="R76" i="3" s="1"/>
  <c r="T10" i="3"/>
  <c r="R5" i="3"/>
  <c r="V88" i="11" l="1"/>
  <c r="U88" i="11" s="1"/>
  <c r="U84" i="11" s="1"/>
  <c r="U81" i="11" s="1"/>
  <c r="B121" i="11"/>
  <c r="B34" i="11"/>
  <c r="B51" i="11" s="1"/>
  <c r="U17" i="11"/>
  <c r="D109" i="11"/>
  <c r="E109" i="11" s="1"/>
  <c r="F109" i="11" s="1"/>
  <c r="D110" i="11"/>
  <c r="B104" i="11"/>
  <c r="C93" i="11"/>
  <c r="D93" i="11" s="1"/>
  <c r="D94" i="11" s="1"/>
  <c r="E94" i="11" s="1"/>
  <c r="E95" i="11" s="1"/>
  <c r="F95" i="11" s="1"/>
  <c r="C5" i="11"/>
  <c r="E25" i="11"/>
  <c r="F25" i="11" s="1"/>
  <c r="G24" i="11"/>
  <c r="H24" i="11" s="1"/>
  <c r="I24" i="11" s="1"/>
  <c r="J24" i="11" s="1"/>
  <c r="K24" i="11" s="1"/>
  <c r="L24" i="11" s="1"/>
  <c r="M24" i="11" s="1"/>
  <c r="F47" i="11"/>
  <c r="G47" i="11" s="1"/>
  <c r="H47" i="11" s="1"/>
  <c r="I47" i="11" s="1"/>
  <c r="J47" i="11" s="1"/>
  <c r="F14" i="11"/>
  <c r="G14" i="11" s="1"/>
  <c r="H14" i="11" s="1"/>
  <c r="I14" i="11" s="1"/>
  <c r="J14" i="11" s="1"/>
  <c r="E12" i="11"/>
  <c r="F12" i="11" s="1"/>
  <c r="G12" i="11" s="1"/>
  <c r="H12" i="11" s="1"/>
  <c r="E63" i="11"/>
  <c r="F63" i="11" s="1"/>
  <c r="G63" i="11" s="1"/>
  <c r="H63" i="11" s="1"/>
  <c r="D44" i="11"/>
  <c r="E44" i="11" s="1"/>
  <c r="F44" i="11" s="1"/>
  <c r="G44" i="11" s="1"/>
  <c r="D96" i="11"/>
  <c r="E96" i="11" s="1"/>
  <c r="E119" i="11"/>
  <c r="F119" i="11" s="1"/>
  <c r="G119" i="11" s="1"/>
  <c r="H119" i="11" s="1"/>
  <c r="I119" i="11" s="1"/>
  <c r="J119" i="11" s="1"/>
  <c r="K119" i="11" s="1"/>
  <c r="C127" i="11"/>
  <c r="F23" i="11"/>
  <c r="G23" i="11" s="1"/>
  <c r="H23" i="11" s="1"/>
  <c r="I23" i="11" s="1"/>
  <c r="J23" i="11" s="1"/>
  <c r="K23" i="11" s="1"/>
  <c r="L23" i="11" s="1"/>
  <c r="M23" i="11" s="1"/>
  <c r="D25" i="11"/>
  <c r="F27" i="11"/>
  <c r="C38" i="11"/>
  <c r="D60" i="11"/>
  <c r="E60" i="11" s="1"/>
  <c r="U82" i="11"/>
  <c r="U83" i="11"/>
  <c r="D66" i="11"/>
  <c r="E66" i="11" s="1"/>
  <c r="F66" i="11" s="1"/>
  <c r="G66" i="11" s="1"/>
  <c r="H66" i="11" s="1"/>
  <c r="I66" i="11" s="1"/>
  <c r="J66" i="11" s="1"/>
  <c r="K66" i="11" s="1"/>
  <c r="D13" i="11"/>
  <c r="E13" i="11" s="1"/>
  <c r="F13" i="11" s="1"/>
  <c r="G13" i="11" s="1"/>
  <c r="H13" i="11" s="1"/>
  <c r="I13" i="11" s="1"/>
  <c r="T34" i="11"/>
  <c r="U31" i="11"/>
  <c r="D97" i="11"/>
  <c r="E97" i="11" s="1"/>
  <c r="F97" i="11" s="1"/>
  <c r="D116" i="11"/>
  <c r="E116" i="11" s="1"/>
  <c r="F116" i="11" s="1"/>
  <c r="G116" i="11" s="1"/>
  <c r="H116" i="11" s="1"/>
  <c r="C34" i="11"/>
  <c r="D11" i="11"/>
  <c r="E11" i="11" s="1"/>
  <c r="F11" i="11" s="1"/>
  <c r="G11" i="11" s="1"/>
  <c r="D22" i="11"/>
  <c r="D9" i="11"/>
  <c r="E9" i="11" s="1"/>
  <c r="B68" i="11"/>
  <c r="C56" i="11"/>
  <c r="D82" i="11"/>
  <c r="E82" i="11" s="1"/>
  <c r="F82" i="11" s="1"/>
  <c r="G82" i="11" s="1"/>
  <c r="H82" i="11" s="1"/>
  <c r="D101" i="11"/>
  <c r="E101" i="11" s="1"/>
  <c r="F101" i="11" s="1"/>
  <c r="G101" i="11" s="1"/>
  <c r="H101" i="11" s="1"/>
  <c r="I101" i="11" s="1"/>
  <c r="J101" i="11" s="1"/>
  <c r="C87" i="11"/>
  <c r="D42" i="11"/>
  <c r="E42" i="11" s="1"/>
  <c r="D85" i="11"/>
  <c r="E85" i="11" s="1"/>
  <c r="F85" i="11" s="1"/>
  <c r="G85" i="11" s="1"/>
  <c r="H85" i="11" s="1"/>
  <c r="I85" i="11" s="1"/>
  <c r="J85" i="11" s="1"/>
  <c r="K85" i="11" s="1"/>
  <c r="F92" i="11"/>
  <c r="D100" i="11"/>
  <c r="E100" i="11" s="1"/>
  <c r="F100" i="11" s="1"/>
  <c r="G100" i="11" s="1"/>
  <c r="H100" i="11" s="1"/>
  <c r="I100" i="11" s="1"/>
  <c r="D114" i="11"/>
  <c r="E114" i="11" s="1"/>
  <c r="F114" i="11" s="1"/>
  <c r="D80" i="11"/>
  <c r="E80" i="11" s="1"/>
  <c r="F80" i="11" s="1"/>
  <c r="B87" i="11"/>
  <c r="E99" i="11"/>
  <c r="F99" i="11" s="1"/>
  <c r="G99" i="11" s="1"/>
  <c r="H99" i="11" s="1"/>
  <c r="D102" i="11"/>
  <c r="E102" i="11" s="1"/>
  <c r="F102" i="11" s="1"/>
  <c r="G102" i="11" s="1"/>
  <c r="H102" i="11" s="1"/>
  <c r="I102" i="11" s="1"/>
  <c r="J102" i="11" s="1"/>
  <c r="K102" i="11" s="1"/>
  <c r="D118" i="11"/>
  <c r="E118" i="11" s="1"/>
  <c r="F118" i="11" s="1"/>
  <c r="G118" i="11" s="1"/>
  <c r="H118" i="11" s="1"/>
  <c r="I118" i="11" s="1"/>
  <c r="J118" i="11" s="1"/>
  <c r="I2" i="6"/>
  <c r="U92" i="6"/>
  <c r="T2" i="6"/>
  <c r="M92" i="6"/>
  <c r="V92" i="6"/>
  <c r="N92" i="6"/>
  <c r="H2" i="6"/>
  <c r="T92" i="6"/>
  <c r="L92" i="6"/>
  <c r="M2" i="6"/>
  <c r="AA92" i="6"/>
  <c r="AB120" i="6"/>
  <c r="I136" i="6"/>
  <c r="AD120" i="6"/>
  <c r="Z123" i="6"/>
  <c r="AB123" i="6"/>
  <c r="AC99" i="6"/>
  <c r="AE99" i="6"/>
  <c r="AD99" i="6"/>
  <c r="AE82" i="6"/>
  <c r="AD82" i="6"/>
  <c r="AE83" i="6"/>
  <c r="AD83" i="6"/>
  <c r="AE84" i="6"/>
  <c r="AD84" i="6"/>
  <c r="AE85" i="6"/>
  <c r="AD85" i="6"/>
  <c r="AE104" i="6"/>
  <c r="AD104" i="6"/>
  <c r="AE105" i="6"/>
  <c r="AD105" i="6"/>
  <c r="AE106" i="6"/>
  <c r="AD106" i="6"/>
  <c r="AE107" i="6"/>
  <c r="AD107" i="6"/>
  <c r="AE108" i="6"/>
  <c r="AD108" i="6"/>
  <c r="AE109" i="6"/>
  <c r="AD109" i="6"/>
  <c r="Z120" i="6"/>
  <c r="X120" i="6"/>
  <c r="V120" i="6"/>
  <c r="T120" i="6"/>
  <c r="R120" i="6"/>
  <c r="P120" i="6"/>
  <c r="N120" i="6"/>
  <c r="L120" i="6"/>
  <c r="X123" i="6"/>
  <c r="V123" i="6"/>
  <c r="T123" i="6"/>
  <c r="R123" i="6"/>
  <c r="P123" i="6"/>
  <c r="L123" i="6"/>
  <c r="J123" i="6"/>
  <c r="J82" i="6"/>
  <c r="AC104" i="6"/>
  <c r="AC82" i="6"/>
  <c r="AB82" i="6"/>
  <c r="AA82" i="6"/>
  <c r="AC83" i="6"/>
  <c r="AB83" i="6"/>
  <c r="AC84" i="6"/>
  <c r="AB84" i="6"/>
  <c r="AC85" i="6"/>
  <c r="AB85" i="6"/>
  <c r="AB104" i="6"/>
  <c r="AC105" i="6"/>
  <c r="AB105" i="6"/>
  <c r="AC106" i="6"/>
  <c r="AB109" i="6"/>
  <c r="AB108" i="6"/>
  <c r="AB107" i="6"/>
  <c r="AB106" i="6"/>
  <c r="AC107" i="6"/>
  <c r="AC108" i="6"/>
  <c r="AC109" i="6"/>
  <c r="AA104" i="6"/>
  <c r="Y104" i="6"/>
  <c r="W104" i="6"/>
  <c r="Z104" i="6"/>
  <c r="X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H104" i="6"/>
  <c r="AA105" i="6"/>
  <c r="Y105" i="6"/>
  <c r="Z105" i="6"/>
  <c r="X105" i="6"/>
  <c r="W105" i="6"/>
  <c r="J105" i="6"/>
  <c r="H105" i="6"/>
  <c r="AA106" i="6"/>
  <c r="Y106" i="6"/>
  <c r="Z106" i="6"/>
  <c r="X106" i="6"/>
  <c r="W106" i="6"/>
  <c r="H106" i="6"/>
  <c r="AA107" i="6"/>
  <c r="Y107" i="6"/>
  <c r="Z107" i="6"/>
  <c r="X107" i="6"/>
  <c r="W107" i="6"/>
  <c r="H107" i="6"/>
  <c r="AA108" i="6"/>
  <c r="Y108" i="6"/>
  <c r="Z108" i="6"/>
  <c r="X108" i="6"/>
  <c r="W108" i="6"/>
  <c r="H108" i="6"/>
  <c r="AA109" i="6"/>
  <c r="Y109" i="6"/>
  <c r="Z109" i="6"/>
  <c r="X109" i="6"/>
  <c r="W109" i="6"/>
  <c r="H109" i="6"/>
  <c r="Y82" i="6"/>
  <c r="W82" i="6"/>
  <c r="Z82" i="6"/>
  <c r="X82" i="6"/>
  <c r="Y83" i="6"/>
  <c r="W83" i="6"/>
  <c r="AA83" i="6"/>
  <c r="Z83" i="6"/>
  <c r="X83" i="6"/>
  <c r="W84" i="6"/>
  <c r="AA84" i="6"/>
  <c r="Z84" i="6"/>
  <c r="W85" i="6"/>
  <c r="AA85" i="6"/>
  <c r="Z85" i="6"/>
  <c r="H76" i="6"/>
  <c r="H77" i="6"/>
  <c r="W71" i="6"/>
  <c r="O73" i="6"/>
  <c r="X84" i="6"/>
  <c r="Y84" i="6"/>
  <c r="X85" i="6"/>
  <c r="Y85" i="6"/>
  <c r="X2" i="6"/>
  <c r="R75" i="3"/>
  <c r="R77" i="3" s="1"/>
  <c r="R97" i="3" s="1"/>
  <c r="R61" i="3"/>
  <c r="Y114" i="3" s="1"/>
  <c r="T76" i="3"/>
  <c r="T61" i="3"/>
  <c r="V76" i="3"/>
  <c r="U76" i="3"/>
  <c r="S76" i="3"/>
  <c r="Q76" i="3"/>
  <c r="P76" i="3"/>
  <c r="O76" i="3"/>
  <c r="N76" i="3"/>
  <c r="M76" i="3"/>
  <c r="L76" i="3"/>
  <c r="K76" i="3"/>
  <c r="J76" i="3"/>
  <c r="K130" i="3" s="1"/>
  <c r="I76" i="3"/>
  <c r="H76" i="3"/>
  <c r="U145" i="3" s="1"/>
  <c r="G76" i="3"/>
  <c r="V75" i="3"/>
  <c r="V77" i="3" s="1"/>
  <c r="U75" i="3"/>
  <c r="U77" i="3" s="1"/>
  <c r="T75" i="3"/>
  <c r="T77" i="3" s="1"/>
  <c r="S75" i="3"/>
  <c r="S77" i="3" s="1"/>
  <c r="Q75" i="3"/>
  <c r="Q77" i="3" s="1"/>
  <c r="P75" i="3"/>
  <c r="P77" i="3" s="1"/>
  <c r="P97" i="3" s="1"/>
  <c r="O75" i="3"/>
  <c r="O77" i="3" s="1"/>
  <c r="N75" i="3"/>
  <c r="N77" i="3" s="1"/>
  <c r="N97" i="3" s="1"/>
  <c r="N98" i="3" s="1"/>
  <c r="N99" i="3" s="1"/>
  <c r="N100" i="3" s="1"/>
  <c r="N101" i="3" s="1"/>
  <c r="M75" i="3"/>
  <c r="M77" i="3" s="1"/>
  <c r="L75" i="3"/>
  <c r="L77" i="3" s="1"/>
  <c r="K75" i="3"/>
  <c r="K77" i="3" s="1"/>
  <c r="J75" i="3"/>
  <c r="J77" i="3" s="1"/>
  <c r="I75" i="3"/>
  <c r="I77" i="3" s="1"/>
  <c r="H75" i="3"/>
  <c r="H77" i="3" s="1"/>
  <c r="G75" i="3"/>
  <c r="G77" i="3" s="1"/>
  <c r="F81" i="3"/>
  <c r="V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82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X68" i="3" s="1"/>
  <c r="F83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X69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X70" i="3" s="1"/>
  <c r="X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X89" i="3"/>
  <c r="U89" i="3"/>
  <c r="S89" i="3"/>
  <c r="Q89" i="3"/>
  <c r="P89" i="3"/>
  <c r="O89" i="3"/>
  <c r="N89" i="3"/>
  <c r="M89" i="3"/>
  <c r="L89" i="3"/>
  <c r="K89" i="3"/>
  <c r="J89" i="3"/>
  <c r="I89" i="3"/>
  <c r="H89" i="3"/>
  <c r="G89" i="3"/>
  <c r="Y89" i="3" s="1"/>
  <c r="X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Y90" i="3" s="1"/>
  <c r="X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Y91" i="3" s="1"/>
  <c r="X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X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Y93" i="3" s="1"/>
  <c r="M105" i="3"/>
  <c r="K105" i="3"/>
  <c r="I105" i="3"/>
  <c r="G133" i="3"/>
  <c r="G128" i="3"/>
  <c r="H125" i="3"/>
  <c r="S90" i="6"/>
  <c r="S92" i="6" s="1"/>
  <c r="S70" i="6"/>
  <c r="W90" i="6"/>
  <c r="W92" i="6" s="1"/>
  <c r="L77" i="6"/>
  <c r="K77" i="6"/>
  <c r="J77" i="6"/>
  <c r="I77" i="6"/>
  <c r="H74" i="6"/>
  <c r="I75" i="6"/>
  <c r="I74" i="6"/>
  <c r="J75" i="6"/>
  <c r="J74" i="6"/>
  <c r="K75" i="6"/>
  <c r="K74" i="6"/>
  <c r="L75" i="6"/>
  <c r="L74" i="6"/>
  <c r="N74" i="6"/>
  <c r="G96" i="6"/>
  <c r="V82" i="6"/>
  <c r="U82" i="6"/>
  <c r="T82" i="6"/>
  <c r="S82" i="6"/>
  <c r="R82" i="6"/>
  <c r="Q82" i="6"/>
  <c r="P82" i="6"/>
  <c r="O82" i="6"/>
  <c r="N82" i="6"/>
  <c r="M82" i="6"/>
  <c r="L82" i="6"/>
  <c r="K82" i="6"/>
  <c r="I82" i="6"/>
  <c r="H82" i="6"/>
  <c r="G97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98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H93" i="6"/>
  <c r="I93" i="6"/>
  <c r="J93" i="6"/>
  <c r="K93" i="6"/>
  <c r="L93" i="6"/>
  <c r="M93" i="6"/>
  <c r="N93" i="6"/>
  <c r="O93" i="6"/>
  <c r="P93" i="6"/>
  <c r="Q93" i="6"/>
  <c r="R93" i="6"/>
  <c r="T93" i="6"/>
  <c r="U93" i="6"/>
  <c r="V93" i="6"/>
  <c r="AF104" i="6"/>
  <c r="I104" i="6"/>
  <c r="AF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I105" i="6"/>
  <c r="AF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AF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AF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AF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62" i="6"/>
  <c r="I150" i="6"/>
  <c r="H145" i="6"/>
  <c r="I142" i="6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K134" i="7" s="1"/>
  <c r="I80" i="7"/>
  <c r="H80" i="7"/>
  <c r="U149" i="7" s="1"/>
  <c r="G80" i="7"/>
  <c r="U79" i="7"/>
  <c r="U81" i="7" s="1"/>
  <c r="T79" i="7"/>
  <c r="T81" i="7" s="1"/>
  <c r="S79" i="7"/>
  <c r="S81" i="7" s="1"/>
  <c r="Q79" i="7"/>
  <c r="Q81" i="7" s="1"/>
  <c r="P79" i="7"/>
  <c r="P81" i="7" s="1"/>
  <c r="P101" i="7" s="1"/>
  <c r="O79" i="7"/>
  <c r="O81" i="7" s="1"/>
  <c r="N79" i="7"/>
  <c r="N81" i="7" s="1"/>
  <c r="N101" i="7" s="1"/>
  <c r="N102" i="7" s="1"/>
  <c r="N103" i="7" s="1"/>
  <c r="N104" i="7" s="1"/>
  <c r="N105" i="7" s="1"/>
  <c r="M79" i="7"/>
  <c r="M81" i="7" s="1"/>
  <c r="L79" i="7"/>
  <c r="L81" i="7" s="1"/>
  <c r="K79" i="7"/>
  <c r="K81" i="7" s="1"/>
  <c r="J79" i="7"/>
  <c r="J81" i="7" s="1"/>
  <c r="I79" i="7"/>
  <c r="I81" i="7" s="1"/>
  <c r="H79" i="7"/>
  <c r="H81" i="7" s="1"/>
  <c r="G79" i="7"/>
  <c r="G81" i="7" s="1"/>
  <c r="J66" i="7"/>
  <c r="I66" i="7"/>
  <c r="H66" i="7"/>
  <c r="G66" i="7"/>
  <c r="P59" i="7"/>
  <c r="K62" i="7" s="1"/>
  <c r="R43" i="7"/>
  <c r="G65" i="7"/>
  <c r="G61" i="7"/>
  <c r="H64" i="7"/>
  <c r="H63" i="7"/>
  <c r="I64" i="7"/>
  <c r="I63" i="7"/>
  <c r="J64" i="7"/>
  <c r="J63" i="7"/>
  <c r="M63" i="7"/>
  <c r="F85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86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X72" i="7" s="1"/>
  <c r="F87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X73" i="7" s="1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X74" i="7" s="1"/>
  <c r="X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X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Y93" i="7" s="1"/>
  <c r="X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Y94" i="7" s="1"/>
  <c r="X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Y95" i="7" s="1"/>
  <c r="X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X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Y97" i="7" s="1"/>
  <c r="G137" i="7"/>
  <c r="G132" i="7"/>
  <c r="H129" i="7"/>
  <c r="B15" i="8"/>
  <c r="C3" i="8"/>
  <c r="D6" i="8"/>
  <c r="D7" i="8"/>
  <c r="D8" i="8"/>
  <c r="D9" i="8"/>
  <c r="D10" i="8"/>
  <c r="D11" i="8"/>
  <c r="D12" i="8"/>
  <c r="D13" i="8"/>
  <c r="G102" i="10"/>
  <c r="U17" i="8"/>
  <c r="X13" i="8"/>
  <c r="H102" i="10"/>
  <c r="H106" i="10" s="1"/>
  <c r="V17" i="8"/>
  <c r="G103" i="10"/>
  <c r="X14" i="8"/>
  <c r="G104" i="10"/>
  <c r="X15" i="8"/>
  <c r="G105" i="10"/>
  <c r="X16" i="8"/>
  <c r="B32" i="8"/>
  <c r="C20" i="8"/>
  <c r="H108" i="10"/>
  <c r="G113" i="10" s="1"/>
  <c r="T29" i="8"/>
  <c r="D23" i="8"/>
  <c r="D24" i="8"/>
  <c r="D25" i="8"/>
  <c r="D26" i="8"/>
  <c r="D27" i="8"/>
  <c r="D28" i="8"/>
  <c r="D29" i="8"/>
  <c r="D30" i="8"/>
  <c r="B48" i="8"/>
  <c r="C36" i="8"/>
  <c r="D39" i="8"/>
  <c r="D40" i="8"/>
  <c r="D41" i="8"/>
  <c r="D42" i="8"/>
  <c r="D43" i="8"/>
  <c r="D44" i="8"/>
  <c r="D45" i="8"/>
  <c r="D46" i="8"/>
  <c r="B64" i="8"/>
  <c r="B66" i="8" s="1"/>
  <c r="C52" i="8"/>
  <c r="D55" i="8"/>
  <c r="D56" i="8"/>
  <c r="D57" i="8"/>
  <c r="D58" i="8"/>
  <c r="D59" i="8"/>
  <c r="D60" i="8"/>
  <c r="D61" i="8"/>
  <c r="D62" i="8"/>
  <c r="V82" i="8"/>
  <c r="B81" i="8"/>
  <c r="C69" i="8"/>
  <c r="D72" i="8"/>
  <c r="D73" i="8"/>
  <c r="D74" i="8"/>
  <c r="D75" i="8"/>
  <c r="D76" i="8"/>
  <c r="D77" i="8"/>
  <c r="D78" i="8"/>
  <c r="D79" i="8"/>
  <c r="B98" i="8"/>
  <c r="C86" i="8"/>
  <c r="D89" i="8"/>
  <c r="D90" i="8"/>
  <c r="D91" i="8"/>
  <c r="D92" i="8"/>
  <c r="D93" i="8"/>
  <c r="D94" i="8"/>
  <c r="D95" i="8"/>
  <c r="D96" i="8"/>
  <c r="B115" i="8"/>
  <c r="C103" i="8"/>
  <c r="D106" i="8"/>
  <c r="D107" i="8"/>
  <c r="D108" i="8"/>
  <c r="D109" i="8"/>
  <c r="D110" i="8"/>
  <c r="D111" i="8"/>
  <c r="D112" i="8"/>
  <c r="D113" i="8"/>
  <c r="C119" i="8"/>
  <c r="V20" i="9"/>
  <c r="P4" i="9"/>
  <c r="D6" i="9"/>
  <c r="D7" i="9"/>
  <c r="D8" i="9"/>
  <c r="D9" i="9"/>
  <c r="D10" i="9"/>
  <c r="D11" i="9"/>
  <c r="D12" i="9"/>
  <c r="D13" i="9"/>
  <c r="P29" i="9"/>
  <c r="B20" i="9"/>
  <c r="D23" i="9"/>
  <c r="D24" i="9"/>
  <c r="D25" i="9"/>
  <c r="D26" i="9"/>
  <c r="D27" i="9"/>
  <c r="D28" i="9"/>
  <c r="D29" i="9"/>
  <c r="D30" i="9"/>
  <c r="B48" i="9"/>
  <c r="C36" i="9"/>
  <c r="D39" i="9"/>
  <c r="D40" i="9"/>
  <c r="D41" i="9"/>
  <c r="D42" i="9"/>
  <c r="D43" i="9"/>
  <c r="D44" i="9"/>
  <c r="D45" i="9"/>
  <c r="D46" i="9"/>
  <c r="B64" i="9"/>
  <c r="C52" i="9"/>
  <c r="D55" i="9"/>
  <c r="D56" i="9"/>
  <c r="D57" i="9"/>
  <c r="D58" i="9"/>
  <c r="D59" i="9"/>
  <c r="D60" i="9"/>
  <c r="D61" i="9"/>
  <c r="D62" i="9"/>
  <c r="V82" i="9"/>
  <c r="B81" i="9"/>
  <c r="C69" i="9"/>
  <c r="D72" i="9"/>
  <c r="D73" i="9"/>
  <c r="D74" i="9"/>
  <c r="D75" i="9"/>
  <c r="D76" i="9"/>
  <c r="D77" i="9"/>
  <c r="D78" i="9"/>
  <c r="D79" i="9"/>
  <c r="B98" i="9"/>
  <c r="C86" i="9"/>
  <c r="D89" i="9"/>
  <c r="D90" i="9"/>
  <c r="D91" i="9"/>
  <c r="D92" i="9"/>
  <c r="D93" i="9"/>
  <c r="D94" i="9"/>
  <c r="D95" i="9"/>
  <c r="D96" i="9"/>
  <c r="B115" i="9"/>
  <c r="C103" i="9"/>
  <c r="D106" i="9"/>
  <c r="D107" i="9"/>
  <c r="D108" i="9"/>
  <c r="D109" i="9"/>
  <c r="D110" i="9"/>
  <c r="D111" i="9"/>
  <c r="D112" i="9"/>
  <c r="D113" i="9"/>
  <c r="C119" i="9"/>
  <c r="C122" i="9" s="1"/>
  <c r="V40" i="10"/>
  <c r="V41" i="10" s="1"/>
  <c r="W40" i="10"/>
  <c r="W41" i="10" s="1"/>
  <c r="X39" i="10"/>
  <c r="X40" i="10" s="1"/>
  <c r="F69" i="10"/>
  <c r="P55" i="10"/>
  <c r="O55" i="10"/>
  <c r="N55" i="10"/>
  <c r="M55" i="10"/>
  <c r="L55" i="10"/>
  <c r="K55" i="10"/>
  <c r="J55" i="10"/>
  <c r="I55" i="10"/>
  <c r="H55" i="10"/>
  <c r="G55" i="10"/>
  <c r="F70" i="10"/>
  <c r="P56" i="10"/>
  <c r="O56" i="10"/>
  <c r="N56" i="10"/>
  <c r="M56" i="10"/>
  <c r="L56" i="10"/>
  <c r="K56" i="10"/>
  <c r="J56" i="10"/>
  <c r="I56" i="10"/>
  <c r="H56" i="10"/>
  <c r="G56" i="10"/>
  <c r="R56" i="10" s="1"/>
  <c r="F71" i="10"/>
  <c r="P57" i="10"/>
  <c r="O57" i="10"/>
  <c r="N57" i="10"/>
  <c r="M57" i="10"/>
  <c r="L57" i="10"/>
  <c r="K57" i="10"/>
  <c r="J57" i="10"/>
  <c r="I57" i="10"/>
  <c r="H57" i="10"/>
  <c r="G57" i="10"/>
  <c r="R57" i="10" s="1"/>
  <c r="P58" i="10"/>
  <c r="O58" i="10"/>
  <c r="N58" i="10"/>
  <c r="M58" i="10"/>
  <c r="L58" i="10"/>
  <c r="K58" i="10"/>
  <c r="J58" i="10"/>
  <c r="I58" i="10"/>
  <c r="H58" i="10"/>
  <c r="G58" i="10"/>
  <c r="R58" i="10" s="1"/>
  <c r="P86" i="10"/>
  <c r="Q76" i="10"/>
  <c r="P76" i="10"/>
  <c r="O76" i="10"/>
  <c r="N76" i="10"/>
  <c r="M76" i="10"/>
  <c r="L76" i="10"/>
  <c r="K76" i="10"/>
  <c r="J76" i="10"/>
  <c r="I76" i="10"/>
  <c r="H76" i="10"/>
  <c r="G76" i="10"/>
  <c r="Q77" i="10"/>
  <c r="P77" i="10"/>
  <c r="O77" i="10"/>
  <c r="N77" i="10"/>
  <c r="M77" i="10"/>
  <c r="L77" i="10"/>
  <c r="K77" i="10"/>
  <c r="J77" i="10"/>
  <c r="I77" i="10"/>
  <c r="H77" i="10"/>
  <c r="G77" i="10"/>
  <c r="R77" i="10" s="1"/>
  <c r="Q78" i="10"/>
  <c r="P78" i="10"/>
  <c r="O78" i="10"/>
  <c r="N78" i="10"/>
  <c r="M78" i="10"/>
  <c r="L78" i="10"/>
  <c r="K78" i="10"/>
  <c r="J78" i="10"/>
  <c r="I78" i="10"/>
  <c r="H78" i="10"/>
  <c r="G78" i="10"/>
  <c r="R78" i="10" s="1"/>
  <c r="Q79" i="10"/>
  <c r="P79" i="10"/>
  <c r="O79" i="10"/>
  <c r="N79" i="10"/>
  <c r="M79" i="10"/>
  <c r="L79" i="10"/>
  <c r="K79" i="10"/>
  <c r="J79" i="10"/>
  <c r="I79" i="10"/>
  <c r="H79" i="10"/>
  <c r="G79" i="10"/>
  <c r="R79" i="10" s="1"/>
  <c r="Q80" i="10"/>
  <c r="P80" i="10"/>
  <c r="O80" i="10"/>
  <c r="N80" i="10"/>
  <c r="M80" i="10"/>
  <c r="L80" i="10"/>
  <c r="K80" i="10"/>
  <c r="J80" i="10"/>
  <c r="I80" i="10"/>
  <c r="H80" i="10"/>
  <c r="G80" i="10"/>
  <c r="Q81" i="10"/>
  <c r="P81" i="10"/>
  <c r="O81" i="10"/>
  <c r="N81" i="10"/>
  <c r="M81" i="10"/>
  <c r="L81" i="10"/>
  <c r="K81" i="10"/>
  <c r="J81" i="10"/>
  <c r="I81" i="10"/>
  <c r="H81" i="10"/>
  <c r="G81" i="10"/>
  <c r="R81" i="10" s="1"/>
  <c r="M93" i="10"/>
  <c r="K93" i="10"/>
  <c r="I93" i="10"/>
  <c r="X17" i="11" l="1"/>
  <c r="V17" i="11"/>
  <c r="F94" i="11"/>
  <c r="H94" i="11" s="1"/>
  <c r="B105" i="11"/>
  <c r="V84" i="11"/>
  <c r="V83" i="11" s="1"/>
  <c r="T97" i="11"/>
  <c r="U97" i="11" s="1"/>
  <c r="I94" i="11"/>
  <c r="J94" i="11" s="1"/>
  <c r="U16" i="11"/>
  <c r="C121" i="11"/>
  <c r="U15" i="11"/>
  <c r="B70" i="11"/>
  <c r="B129" i="11" s="1"/>
  <c r="B130" i="11" s="1"/>
  <c r="X18" i="11"/>
  <c r="N24" i="11"/>
  <c r="E93" i="11"/>
  <c r="E104" i="11" s="1"/>
  <c r="D111" i="11"/>
  <c r="D121" i="11" s="1"/>
  <c r="C104" i="11"/>
  <c r="C105" i="11" s="1"/>
  <c r="C17" i="11"/>
  <c r="D5" i="11"/>
  <c r="E5" i="11" s="1"/>
  <c r="F5" i="11" s="1"/>
  <c r="G5" i="11" s="1"/>
  <c r="E75" i="11"/>
  <c r="C57" i="11"/>
  <c r="G25" i="11"/>
  <c r="F26" i="11"/>
  <c r="D104" i="11"/>
  <c r="V31" i="11"/>
  <c r="V23" i="11" s="1"/>
  <c r="U32" i="11"/>
  <c r="V32" i="11" s="1"/>
  <c r="V33" i="11" s="1"/>
  <c r="D76" i="11"/>
  <c r="E22" i="11"/>
  <c r="D34" i="11"/>
  <c r="G109" i="11"/>
  <c r="V82" i="11"/>
  <c r="F96" i="11"/>
  <c r="G95" i="11"/>
  <c r="C39" i="11"/>
  <c r="C50" i="11" s="1"/>
  <c r="C51" i="11" s="1"/>
  <c r="N23" i="11"/>
  <c r="G92" i="11"/>
  <c r="U85" i="11"/>
  <c r="D127" i="11"/>
  <c r="AF84" i="6"/>
  <c r="AF83" i="6"/>
  <c r="AF82" i="6"/>
  <c r="AG104" i="6"/>
  <c r="AF85" i="6"/>
  <c r="AF86" i="6" s="1"/>
  <c r="AI109" i="6"/>
  <c r="AI107" i="6"/>
  <c r="AI106" i="6"/>
  <c r="AI105" i="6"/>
  <c r="AH85" i="6"/>
  <c r="AH84" i="6"/>
  <c r="AE98" i="6"/>
  <c r="AD98" i="6"/>
  <c r="AH83" i="6"/>
  <c r="AE97" i="6"/>
  <c r="AD97" i="6"/>
  <c r="AH82" i="6"/>
  <c r="AE96" i="6"/>
  <c r="AE100" i="6" s="1"/>
  <c r="AD96" i="6"/>
  <c r="AD100" i="6" s="1"/>
  <c r="AG109" i="6"/>
  <c r="AG107" i="6"/>
  <c r="AG106" i="6"/>
  <c r="AG105" i="6"/>
  <c r="AI104" i="6"/>
  <c r="N123" i="6"/>
  <c r="AD110" i="6"/>
  <c r="AD113" i="6" s="1"/>
  <c r="AE110" i="6"/>
  <c r="AE113" i="6" s="1"/>
  <c r="AE114" i="6" s="1"/>
  <c r="AE115" i="6" s="1"/>
  <c r="AE116" i="6" s="1"/>
  <c r="AE117" i="6" s="1"/>
  <c r="AD86" i="6"/>
  <c r="AE86" i="6"/>
  <c r="AI108" i="6"/>
  <c r="AG108" i="6"/>
  <c r="AC98" i="6"/>
  <c r="AB98" i="6"/>
  <c r="AA97" i="6"/>
  <c r="AC97" i="6"/>
  <c r="AB97" i="6"/>
  <c r="AC96" i="6"/>
  <c r="AB96" i="6"/>
  <c r="AB110" i="6"/>
  <c r="AB113" i="6" s="1"/>
  <c r="AC110" i="6"/>
  <c r="AC113" i="6" s="1"/>
  <c r="AC114" i="6" s="1"/>
  <c r="AC115" i="6" s="1"/>
  <c r="AC116" i="6" s="1"/>
  <c r="AC117" i="6" s="1"/>
  <c r="AB86" i="6"/>
  <c r="AC86" i="6"/>
  <c r="P110" i="6"/>
  <c r="X110" i="6"/>
  <c r="X113" i="6" s="1"/>
  <c r="Z110" i="6"/>
  <c r="Z113" i="6" s="1"/>
  <c r="Y110" i="6"/>
  <c r="Y113" i="6" s="1"/>
  <c r="AA110" i="6"/>
  <c r="AA98" i="6"/>
  <c r="Z98" i="6"/>
  <c r="Y98" i="6"/>
  <c r="X98" i="6"/>
  <c r="W98" i="6"/>
  <c r="V98" i="6"/>
  <c r="T98" i="6"/>
  <c r="S98" i="6"/>
  <c r="R98" i="6"/>
  <c r="Q98" i="6"/>
  <c r="P98" i="6"/>
  <c r="L98" i="6"/>
  <c r="N98" i="6"/>
  <c r="O98" i="6"/>
  <c r="M98" i="6"/>
  <c r="K98" i="6"/>
  <c r="I98" i="6"/>
  <c r="Y97" i="6"/>
  <c r="Z97" i="6"/>
  <c r="X97" i="6"/>
  <c r="W97" i="6"/>
  <c r="V97" i="6"/>
  <c r="U97" i="6"/>
  <c r="T97" i="6"/>
  <c r="S97" i="6"/>
  <c r="R97" i="6"/>
  <c r="Q97" i="6"/>
  <c r="P97" i="6"/>
  <c r="L97" i="6"/>
  <c r="N97" i="6"/>
  <c r="O97" i="6"/>
  <c r="M97" i="6"/>
  <c r="J97" i="6"/>
  <c r="K97" i="6"/>
  <c r="I97" i="6"/>
  <c r="X96" i="6"/>
  <c r="AA96" i="6"/>
  <c r="AA100" i="6" s="1"/>
  <c r="Z96" i="6"/>
  <c r="Z100" i="6" s="1"/>
  <c r="Y96" i="6"/>
  <c r="W96" i="6"/>
  <c r="V96" i="6"/>
  <c r="U96" i="6"/>
  <c r="U100" i="6" s="1"/>
  <c r="T96" i="6"/>
  <c r="T100" i="6" s="1"/>
  <c r="T101" i="6" s="1"/>
  <c r="S96" i="6"/>
  <c r="S100" i="6" s="1"/>
  <c r="R96" i="6"/>
  <c r="Q96" i="6"/>
  <c r="Q100" i="6" s="1"/>
  <c r="P96" i="6"/>
  <c r="L96" i="6"/>
  <c r="N96" i="6"/>
  <c r="O96" i="6"/>
  <c r="M96" i="6"/>
  <c r="M100" i="6" s="1"/>
  <c r="J96" i="6"/>
  <c r="J100" i="6" s="1"/>
  <c r="J101" i="6" s="1"/>
  <c r="K96" i="6"/>
  <c r="K100" i="6" s="1"/>
  <c r="I96" i="6"/>
  <c r="I100" i="6" s="1"/>
  <c r="I101" i="6" s="1"/>
  <c r="Z86" i="6"/>
  <c r="AA86" i="6"/>
  <c r="W86" i="6"/>
  <c r="Y86" i="6"/>
  <c r="R80" i="10"/>
  <c r="Y92" i="3"/>
  <c r="Y96" i="7"/>
  <c r="O76" i="6"/>
  <c r="N76" i="6"/>
  <c r="X86" i="6"/>
  <c r="V81" i="10"/>
  <c r="X81" i="10"/>
  <c r="T81" i="10"/>
  <c r="V80" i="10"/>
  <c r="X80" i="10"/>
  <c r="T80" i="10"/>
  <c r="V79" i="10"/>
  <c r="X79" i="10"/>
  <c r="T79" i="10"/>
  <c r="V78" i="10"/>
  <c r="X78" i="10"/>
  <c r="T78" i="10"/>
  <c r="V77" i="10"/>
  <c r="X77" i="10"/>
  <c r="T77" i="10"/>
  <c r="G82" i="10"/>
  <c r="G85" i="10" s="1"/>
  <c r="R76" i="10"/>
  <c r="H82" i="10"/>
  <c r="H85" i="10" s="1"/>
  <c r="I82" i="10"/>
  <c r="I85" i="10" s="1"/>
  <c r="J82" i="10"/>
  <c r="J85" i="10" s="1"/>
  <c r="K82" i="10"/>
  <c r="K85" i="10" s="1"/>
  <c r="L82" i="10"/>
  <c r="L85" i="10" s="1"/>
  <c r="M82" i="10"/>
  <c r="M85" i="10" s="1"/>
  <c r="V76" i="10"/>
  <c r="N82" i="10"/>
  <c r="X76" i="10"/>
  <c r="T76" i="10"/>
  <c r="O82" i="10"/>
  <c r="O85" i="10" s="1"/>
  <c r="P82" i="10"/>
  <c r="P87" i="10"/>
  <c r="V58" i="10"/>
  <c r="X58" i="10"/>
  <c r="T58" i="10"/>
  <c r="V57" i="10"/>
  <c r="X57" i="10"/>
  <c r="T57" i="10"/>
  <c r="V56" i="10"/>
  <c r="X56" i="10"/>
  <c r="T56" i="10"/>
  <c r="G59" i="10"/>
  <c r="R55" i="10"/>
  <c r="H59" i="10"/>
  <c r="I59" i="10"/>
  <c r="J59" i="10"/>
  <c r="K59" i="10"/>
  <c r="L59" i="10"/>
  <c r="M59" i="10"/>
  <c r="V55" i="10"/>
  <c r="N59" i="10"/>
  <c r="X55" i="10"/>
  <c r="T55" i="10"/>
  <c r="O59" i="10"/>
  <c r="P59" i="10"/>
  <c r="M129" i="10"/>
  <c r="X41" i="10"/>
  <c r="D119" i="9"/>
  <c r="E113" i="9"/>
  <c r="F113" i="9" s="1"/>
  <c r="G113" i="9" s="1"/>
  <c r="H113" i="9" s="1"/>
  <c r="I113" i="9" s="1"/>
  <c r="J113" i="9" s="1"/>
  <c r="K113" i="9" s="1"/>
  <c r="E112" i="9"/>
  <c r="F112" i="9" s="1"/>
  <c r="G112" i="9" s="1"/>
  <c r="H112" i="9" s="1"/>
  <c r="I112" i="9" s="1"/>
  <c r="J112" i="9" s="1"/>
  <c r="E111" i="9"/>
  <c r="F111" i="9" s="1"/>
  <c r="G111" i="9" s="1"/>
  <c r="H111" i="9" s="1"/>
  <c r="I111" i="9" s="1"/>
  <c r="E110" i="9"/>
  <c r="F110" i="9" s="1"/>
  <c r="G110" i="9" s="1"/>
  <c r="H110" i="9" s="1"/>
  <c r="E109" i="9"/>
  <c r="F109" i="9" s="1"/>
  <c r="G109" i="9" s="1"/>
  <c r="E108" i="9"/>
  <c r="F108" i="9" s="1"/>
  <c r="E107" i="9"/>
  <c r="C104" i="9"/>
  <c r="C115" i="9" s="1"/>
  <c r="D103" i="9"/>
  <c r="E96" i="9"/>
  <c r="F96" i="9" s="1"/>
  <c r="G96" i="9" s="1"/>
  <c r="H96" i="9" s="1"/>
  <c r="I96" i="9" s="1"/>
  <c r="J96" i="9" s="1"/>
  <c r="K96" i="9" s="1"/>
  <c r="E95" i="9"/>
  <c r="F95" i="9" s="1"/>
  <c r="G95" i="9" s="1"/>
  <c r="H95" i="9" s="1"/>
  <c r="I95" i="9" s="1"/>
  <c r="J95" i="9" s="1"/>
  <c r="E94" i="9"/>
  <c r="F94" i="9" s="1"/>
  <c r="G94" i="9" s="1"/>
  <c r="H94" i="9" s="1"/>
  <c r="I94" i="9" s="1"/>
  <c r="E93" i="9"/>
  <c r="F93" i="9" s="1"/>
  <c r="G93" i="9" s="1"/>
  <c r="H93" i="9" s="1"/>
  <c r="E92" i="9"/>
  <c r="F92" i="9" s="1"/>
  <c r="G92" i="9" s="1"/>
  <c r="E91" i="9"/>
  <c r="F91" i="9" s="1"/>
  <c r="E90" i="9"/>
  <c r="C87" i="9"/>
  <c r="C98" i="9" s="1"/>
  <c r="D86" i="9"/>
  <c r="E79" i="9"/>
  <c r="F79" i="9" s="1"/>
  <c r="G79" i="9" s="1"/>
  <c r="H79" i="9" s="1"/>
  <c r="I79" i="9" s="1"/>
  <c r="J79" i="9" s="1"/>
  <c r="K79" i="9" s="1"/>
  <c r="E78" i="9"/>
  <c r="F78" i="9" s="1"/>
  <c r="G78" i="9" s="1"/>
  <c r="H78" i="9" s="1"/>
  <c r="I78" i="9" s="1"/>
  <c r="J78" i="9" s="1"/>
  <c r="E77" i="9"/>
  <c r="F77" i="9" s="1"/>
  <c r="G77" i="9" s="1"/>
  <c r="H77" i="9" s="1"/>
  <c r="I77" i="9" s="1"/>
  <c r="E76" i="9"/>
  <c r="F76" i="9" s="1"/>
  <c r="G76" i="9" s="1"/>
  <c r="H76" i="9" s="1"/>
  <c r="E75" i="9"/>
  <c r="F75" i="9" s="1"/>
  <c r="G75" i="9" s="1"/>
  <c r="E74" i="9"/>
  <c r="F74" i="9" s="1"/>
  <c r="E73" i="9"/>
  <c r="C70" i="9"/>
  <c r="C81" i="9" s="1"/>
  <c r="D69" i="9"/>
  <c r="T91" i="9"/>
  <c r="U82" i="9"/>
  <c r="U78" i="9" s="1"/>
  <c r="V78" i="9"/>
  <c r="E62" i="9"/>
  <c r="F62" i="9" s="1"/>
  <c r="G62" i="9" s="1"/>
  <c r="H62" i="9" s="1"/>
  <c r="I62" i="9" s="1"/>
  <c r="J62" i="9" s="1"/>
  <c r="K62" i="9" s="1"/>
  <c r="E61" i="9"/>
  <c r="F61" i="9" s="1"/>
  <c r="G61" i="9" s="1"/>
  <c r="H61" i="9" s="1"/>
  <c r="I61" i="9" s="1"/>
  <c r="J61" i="9" s="1"/>
  <c r="E60" i="9"/>
  <c r="F60" i="9" s="1"/>
  <c r="G60" i="9" s="1"/>
  <c r="H60" i="9" s="1"/>
  <c r="I60" i="9" s="1"/>
  <c r="E59" i="9"/>
  <c r="F59" i="9" s="1"/>
  <c r="G59" i="9" s="1"/>
  <c r="H59" i="9" s="1"/>
  <c r="E58" i="9"/>
  <c r="F58" i="9" s="1"/>
  <c r="G58" i="9" s="1"/>
  <c r="E57" i="9"/>
  <c r="F57" i="9" s="1"/>
  <c r="E56" i="9"/>
  <c r="C53" i="9"/>
  <c r="C64" i="9" s="1"/>
  <c r="D52" i="9"/>
  <c r="E46" i="9"/>
  <c r="F46" i="9" s="1"/>
  <c r="G46" i="9" s="1"/>
  <c r="H46" i="9" s="1"/>
  <c r="I46" i="9" s="1"/>
  <c r="J46" i="9" s="1"/>
  <c r="K46" i="9" s="1"/>
  <c r="E45" i="9"/>
  <c r="F45" i="9" s="1"/>
  <c r="G45" i="9" s="1"/>
  <c r="H45" i="9" s="1"/>
  <c r="I45" i="9" s="1"/>
  <c r="J45" i="9" s="1"/>
  <c r="E44" i="9"/>
  <c r="F44" i="9" s="1"/>
  <c r="G44" i="9" s="1"/>
  <c r="H44" i="9" s="1"/>
  <c r="I44" i="9" s="1"/>
  <c r="E43" i="9"/>
  <c r="F43" i="9" s="1"/>
  <c r="G43" i="9" s="1"/>
  <c r="H43" i="9" s="1"/>
  <c r="E42" i="9"/>
  <c r="F42" i="9" s="1"/>
  <c r="G42" i="9" s="1"/>
  <c r="E41" i="9"/>
  <c r="F41" i="9" s="1"/>
  <c r="E40" i="9"/>
  <c r="C37" i="9"/>
  <c r="C48" i="9" s="1"/>
  <c r="D36" i="9"/>
  <c r="E30" i="9"/>
  <c r="F30" i="9" s="1"/>
  <c r="G30" i="9" s="1"/>
  <c r="H30" i="9" s="1"/>
  <c r="I30" i="9" s="1"/>
  <c r="J30" i="9" s="1"/>
  <c r="K30" i="9" s="1"/>
  <c r="E29" i="9"/>
  <c r="F29" i="9" s="1"/>
  <c r="G29" i="9" s="1"/>
  <c r="H29" i="9" s="1"/>
  <c r="I29" i="9" s="1"/>
  <c r="J29" i="9" s="1"/>
  <c r="E28" i="9"/>
  <c r="F28" i="9" s="1"/>
  <c r="G28" i="9" s="1"/>
  <c r="H28" i="9" s="1"/>
  <c r="I28" i="9" s="1"/>
  <c r="E27" i="9"/>
  <c r="F27" i="9" s="1"/>
  <c r="G27" i="9" s="1"/>
  <c r="H27" i="9" s="1"/>
  <c r="E26" i="9"/>
  <c r="F26" i="9" s="1"/>
  <c r="G26" i="9" s="1"/>
  <c r="E25" i="9"/>
  <c r="F25" i="9" s="1"/>
  <c r="E24" i="9"/>
  <c r="B32" i="9"/>
  <c r="C20" i="9"/>
  <c r="E13" i="9"/>
  <c r="F13" i="9" s="1"/>
  <c r="G13" i="9" s="1"/>
  <c r="H13" i="9" s="1"/>
  <c r="I13" i="9" s="1"/>
  <c r="J13" i="9" s="1"/>
  <c r="K13" i="9" s="1"/>
  <c r="E12" i="9"/>
  <c r="F12" i="9" s="1"/>
  <c r="G12" i="9" s="1"/>
  <c r="H12" i="9" s="1"/>
  <c r="I12" i="9" s="1"/>
  <c r="J12" i="9" s="1"/>
  <c r="E11" i="9"/>
  <c r="F11" i="9" s="1"/>
  <c r="G11" i="9" s="1"/>
  <c r="H11" i="9" s="1"/>
  <c r="I11" i="9" s="1"/>
  <c r="E10" i="9"/>
  <c r="F10" i="9" s="1"/>
  <c r="G10" i="9" s="1"/>
  <c r="H10" i="9" s="1"/>
  <c r="E9" i="9"/>
  <c r="F9" i="9" s="1"/>
  <c r="G9" i="9" s="1"/>
  <c r="E8" i="9"/>
  <c r="F8" i="9" s="1"/>
  <c r="E7" i="9"/>
  <c r="B15" i="9"/>
  <c r="C3" i="9"/>
  <c r="T29" i="9"/>
  <c r="U20" i="9"/>
  <c r="U16" i="9" s="1"/>
  <c r="V16" i="9"/>
  <c r="D119" i="8"/>
  <c r="E113" i="8"/>
  <c r="F113" i="8" s="1"/>
  <c r="G113" i="8" s="1"/>
  <c r="H113" i="8" s="1"/>
  <c r="I113" i="8" s="1"/>
  <c r="J113" i="8" s="1"/>
  <c r="K113" i="8" s="1"/>
  <c r="E112" i="8"/>
  <c r="F112" i="8" s="1"/>
  <c r="G112" i="8" s="1"/>
  <c r="H112" i="8" s="1"/>
  <c r="I112" i="8" s="1"/>
  <c r="J112" i="8" s="1"/>
  <c r="E111" i="8"/>
  <c r="F111" i="8" s="1"/>
  <c r="G111" i="8" s="1"/>
  <c r="H111" i="8" s="1"/>
  <c r="I111" i="8" s="1"/>
  <c r="E110" i="8"/>
  <c r="F110" i="8" s="1"/>
  <c r="G110" i="8" s="1"/>
  <c r="H110" i="8" s="1"/>
  <c r="E109" i="8"/>
  <c r="F109" i="8" s="1"/>
  <c r="G109" i="8" s="1"/>
  <c r="E108" i="8"/>
  <c r="F108" i="8" s="1"/>
  <c r="E107" i="8"/>
  <c r="C104" i="8"/>
  <c r="C115" i="8" s="1"/>
  <c r="D103" i="8"/>
  <c r="E96" i="8"/>
  <c r="F96" i="8" s="1"/>
  <c r="G96" i="8" s="1"/>
  <c r="H96" i="8" s="1"/>
  <c r="I96" i="8" s="1"/>
  <c r="J96" i="8" s="1"/>
  <c r="K96" i="8" s="1"/>
  <c r="E95" i="8"/>
  <c r="F95" i="8" s="1"/>
  <c r="G95" i="8" s="1"/>
  <c r="H95" i="8" s="1"/>
  <c r="I95" i="8" s="1"/>
  <c r="J95" i="8" s="1"/>
  <c r="E94" i="8"/>
  <c r="F94" i="8" s="1"/>
  <c r="G94" i="8" s="1"/>
  <c r="H94" i="8" s="1"/>
  <c r="I94" i="8" s="1"/>
  <c r="E93" i="8"/>
  <c r="F93" i="8" s="1"/>
  <c r="G93" i="8" s="1"/>
  <c r="H93" i="8" s="1"/>
  <c r="E92" i="8"/>
  <c r="F92" i="8" s="1"/>
  <c r="G92" i="8" s="1"/>
  <c r="E91" i="8"/>
  <c r="F91" i="8" s="1"/>
  <c r="E90" i="8"/>
  <c r="C87" i="8"/>
  <c r="C98" i="8" s="1"/>
  <c r="D86" i="8"/>
  <c r="E79" i="8"/>
  <c r="F79" i="8" s="1"/>
  <c r="G79" i="8" s="1"/>
  <c r="H79" i="8" s="1"/>
  <c r="I79" i="8" s="1"/>
  <c r="J79" i="8" s="1"/>
  <c r="K79" i="8" s="1"/>
  <c r="E78" i="8"/>
  <c r="F78" i="8" s="1"/>
  <c r="G78" i="8" s="1"/>
  <c r="H78" i="8" s="1"/>
  <c r="I78" i="8" s="1"/>
  <c r="J78" i="8" s="1"/>
  <c r="E77" i="8"/>
  <c r="F77" i="8" s="1"/>
  <c r="G77" i="8" s="1"/>
  <c r="H77" i="8" s="1"/>
  <c r="I77" i="8" s="1"/>
  <c r="E76" i="8"/>
  <c r="F76" i="8" s="1"/>
  <c r="G76" i="8" s="1"/>
  <c r="H76" i="8" s="1"/>
  <c r="E75" i="8"/>
  <c r="F75" i="8" s="1"/>
  <c r="G75" i="8" s="1"/>
  <c r="E74" i="8"/>
  <c r="F74" i="8" s="1"/>
  <c r="E73" i="8"/>
  <c r="C70" i="8"/>
  <c r="C81" i="8" s="1"/>
  <c r="D69" i="8"/>
  <c r="T91" i="8"/>
  <c r="U82" i="8"/>
  <c r="U78" i="8" s="1"/>
  <c r="V78" i="8"/>
  <c r="E62" i="8"/>
  <c r="F62" i="8" s="1"/>
  <c r="G62" i="8" s="1"/>
  <c r="H62" i="8" s="1"/>
  <c r="I62" i="8" s="1"/>
  <c r="J62" i="8" s="1"/>
  <c r="K62" i="8" s="1"/>
  <c r="E61" i="8"/>
  <c r="F61" i="8" s="1"/>
  <c r="G61" i="8" s="1"/>
  <c r="H61" i="8" s="1"/>
  <c r="I61" i="8" s="1"/>
  <c r="J61" i="8" s="1"/>
  <c r="E60" i="8"/>
  <c r="F60" i="8" s="1"/>
  <c r="G60" i="8" s="1"/>
  <c r="H60" i="8" s="1"/>
  <c r="I60" i="8" s="1"/>
  <c r="E59" i="8"/>
  <c r="F59" i="8" s="1"/>
  <c r="G59" i="8" s="1"/>
  <c r="H59" i="8" s="1"/>
  <c r="E58" i="8"/>
  <c r="F58" i="8" s="1"/>
  <c r="G58" i="8" s="1"/>
  <c r="E57" i="8"/>
  <c r="F57" i="8" s="1"/>
  <c r="E56" i="8"/>
  <c r="C53" i="8"/>
  <c r="D52" i="8"/>
  <c r="B121" i="8"/>
  <c r="B122" i="8" s="1"/>
  <c r="E46" i="8"/>
  <c r="F46" i="8" s="1"/>
  <c r="G46" i="8" s="1"/>
  <c r="H46" i="8" s="1"/>
  <c r="I46" i="8" s="1"/>
  <c r="J46" i="8" s="1"/>
  <c r="K46" i="8" s="1"/>
  <c r="E45" i="8"/>
  <c r="F45" i="8" s="1"/>
  <c r="G45" i="8" s="1"/>
  <c r="H45" i="8" s="1"/>
  <c r="I45" i="8" s="1"/>
  <c r="J45" i="8" s="1"/>
  <c r="E44" i="8"/>
  <c r="F44" i="8" s="1"/>
  <c r="G44" i="8" s="1"/>
  <c r="H44" i="8" s="1"/>
  <c r="I44" i="8" s="1"/>
  <c r="E43" i="8"/>
  <c r="F43" i="8" s="1"/>
  <c r="G43" i="8" s="1"/>
  <c r="H43" i="8" s="1"/>
  <c r="E42" i="8"/>
  <c r="F42" i="8" s="1"/>
  <c r="G42" i="8" s="1"/>
  <c r="E41" i="8"/>
  <c r="F41" i="8" s="1"/>
  <c r="E40" i="8"/>
  <c r="C37" i="8"/>
  <c r="D36" i="8"/>
  <c r="E30" i="8"/>
  <c r="F30" i="8" s="1"/>
  <c r="G30" i="8" s="1"/>
  <c r="H30" i="8" s="1"/>
  <c r="I30" i="8" s="1"/>
  <c r="J30" i="8" s="1"/>
  <c r="K30" i="8" s="1"/>
  <c r="E29" i="8"/>
  <c r="F29" i="8" s="1"/>
  <c r="G29" i="8" s="1"/>
  <c r="H29" i="8" s="1"/>
  <c r="I29" i="8" s="1"/>
  <c r="J29" i="8" s="1"/>
  <c r="E28" i="8"/>
  <c r="F28" i="8" s="1"/>
  <c r="G28" i="8" s="1"/>
  <c r="H28" i="8" s="1"/>
  <c r="I28" i="8" s="1"/>
  <c r="E27" i="8"/>
  <c r="F27" i="8" s="1"/>
  <c r="G27" i="8" s="1"/>
  <c r="H27" i="8" s="1"/>
  <c r="E26" i="8"/>
  <c r="F26" i="8" s="1"/>
  <c r="G26" i="8" s="1"/>
  <c r="E25" i="8"/>
  <c r="F25" i="8" s="1"/>
  <c r="E24" i="8"/>
  <c r="T32" i="8"/>
  <c r="U29" i="8"/>
  <c r="G121" i="10"/>
  <c r="G116" i="10"/>
  <c r="H113" i="10"/>
  <c r="C21" i="8"/>
  <c r="D20" i="8"/>
  <c r="X17" i="8"/>
  <c r="G106" i="10"/>
  <c r="E13" i="8"/>
  <c r="F13" i="8" s="1"/>
  <c r="G13" i="8" s="1"/>
  <c r="H13" i="8" s="1"/>
  <c r="I13" i="8" s="1"/>
  <c r="J13" i="8" s="1"/>
  <c r="K13" i="8" s="1"/>
  <c r="E12" i="8"/>
  <c r="F12" i="8" s="1"/>
  <c r="G12" i="8" s="1"/>
  <c r="H12" i="8" s="1"/>
  <c r="I12" i="8" s="1"/>
  <c r="J12" i="8" s="1"/>
  <c r="E11" i="8"/>
  <c r="F11" i="8" s="1"/>
  <c r="G11" i="8" s="1"/>
  <c r="H11" i="8" s="1"/>
  <c r="I11" i="8" s="1"/>
  <c r="E10" i="8"/>
  <c r="F10" i="8" s="1"/>
  <c r="G10" i="8" s="1"/>
  <c r="H10" i="8" s="1"/>
  <c r="E9" i="8"/>
  <c r="F9" i="8" s="1"/>
  <c r="G9" i="8" s="1"/>
  <c r="E8" i="8"/>
  <c r="F8" i="8" s="1"/>
  <c r="E7" i="8"/>
  <c r="C4" i="8"/>
  <c r="D3" i="8"/>
  <c r="H130" i="7"/>
  <c r="I129" i="7"/>
  <c r="G145" i="7"/>
  <c r="H137" i="7"/>
  <c r="AA97" i="7"/>
  <c r="AA96" i="7"/>
  <c r="AA95" i="7"/>
  <c r="AA94" i="7"/>
  <c r="G98" i="7"/>
  <c r="Y92" i="7"/>
  <c r="H98" i="7"/>
  <c r="I98" i="7"/>
  <c r="J98" i="7"/>
  <c r="K98" i="7"/>
  <c r="L98" i="7"/>
  <c r="M98" i="7"/>
  <c r="N98" i="7"/>
  <c r="N99" i="7" s="1"/>
  <c r="AA92" i="7"/>
  <c r="O98" i="7"/>
  <c r="P98" i="7"/>
  <c r="P99" i="7" s="1"/>
  <c r="Q98" i="7"/>
  <c r="R98" i="7"/>
  <c r="S98" i="7"/>
  <c r="T98" i="7"/>
  <c r="U98" i="7"/>
  <c r="Z73" i="7"/>
  <c r="Z72" i="7"/>
  <c r="G75" i="7"/>
  <c r="X71" i="7"/>
  <c r="H75" i="7"/>
  <c r="I75" i="7"/>
  <c r="J75" i="7"/>
  <c r="K75" i="7"/>
  <c r="L75" i="7"/>
  <c r="M75" i="7"/>
  <c r="N75" i="7"/>
  <c r="Z71" i="7"/>
  <c r="O75" i="7"/>
  <c r="P75" i="7"/>
  <c r="Q75" i="7"/>
  <c r="R75" i="7"/>
  <c r="S75" i="7"/>
  <c r="T75" i="7"/>
  <c r="U75" i="7"/>
  <c r="N65" i="7"/>
  <c r="M65" i="7"/>
  <c r="L65" i="7"/>
  <c r="K65" i="7"/>
  <c r="J65" i="7"/>
  <c r="I65" i="7"/>
  <c r="H65" i="7"/>
  <c r="G63" i="7"/>
  <c r="V43" i="7"/>
  <c r="R79" i="7"/>
  <c r="R81" i="7" s="1"/>
  <c r="R101" i="7" s="1"/>
  <c r="R102" i="7" s="1"/>
  <c r="R59" i="7"/>
  <c r="L62" i="7" s="1"/>
  <c r="K64" i="7"/>
  <c r="K63" i="7"/>
  <c r="M66" i="7"/>
  <c r="L66" i="7"/>
  <c r="K66" i="7"/>
  <c r="G160" i="7"/>
  <c r="G67" i="7"/>
  <c r="H160" i="7"/>
  <c r="H67" i="7"/>
  <c r="I160" i="7"/>
  <c r="I67" i="7"/>
  <c r="J160" i="7"/>
  <c r="J67" i="7"/>
  <c r="P102" i="7"/>
  <c r="I143" i="6"/>
  <c r="J142" i="6"/>
  <c r="I151" i="6"/>
  <c r="J150" i="6"/>
  <c r="H110" i="6"/>
  <c r="I110" i="6"/>
  <c r="I113" i="6" s="1"/>
  <c r="I120" i="6" s="1"/>
  <c r="J110" i="6"/>
  <c r="K110" i="6"/>
  <c r="K113" i="6" s="1"/>
  <c r="L110" i="6"/>
  <c r="M110" i="6"/>
  <c r="M113" i="6" s="1"/>
  <c r="N110" i="6"/>
  <c r="O110" i="6"/>
  <c r="Q110" i="6"/>
  <c r="R110" i="6"/>
  <c r="S110" i="6"/>
  <c r="T110" i="6"/>
  <c r="U110" i="6"/>
  <c r="U113" i="6" s="1"/>
  <c r="V110" i="6"/>
  <c r="V113" i="6" s="1"/>
  <c r="W110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H78" i="6"/>
  <c r="M76" i="6"/>
  <c r="L76" i="6"/>
  <c r="L78" i="6" s="1"/>
  <c r="K76" i="6"/>
  <c r="K78" i="6" s="1"/>
  <c r="J76" i="6"/>
  <c r="J78" i="6" s="1"/>
  <c r="I76" i="6"/>
  <c r="I78" i="6" s="1"/>
  <c r="O75" i="6"/>
  <c r="O74" i="6"/>
  <c r="W2" i="6"/>
  <c r="W93" i="6"/>
  <c r="M73" i="6"/>
  <c r="O77" i="6" s="1"/>
  <c r="S2" i="6"/>
  <c r="S93" i="6"/>
  <c r="H126" i="3"/>
  <c r="I125" i="3"/>
  <c r="G141" i="3"/>
  <c r="H133" i="3"/>
  <c r="AC93" i="3"/>
  <c r="AE93" i="3"/>
  <c r="AA93" i="3"/>
  <c r="AC92" i="3"/>
  <c r="AE92" i="3"/>
  <c r="AA92" i="3"/>
  <c r="AC91" i="3"/>
  <c r="AE91" i="3"/>
  <c r="AA91" i="3"/>
  <c r="AC90" i="3"/>
  <c r="AE90" i="3"/>
  <c r="AA90" i="3"/>
  <c r="T94" i="3"/>
  <c r="T97" i="3" s="1"/>
  <c r="T98" i="3" s="1"/>
  <c r="T99" i="3" s="1"/>
  <c r="T100" i="3" s="1"/>
  <c r="T101" i="3" s="1"/>
  <c r="V94" i="3"/>
  <c r="V97" i="3" s="1"/>
  <c r="V98" i="3" s="1"/>
  <c r="V99" i="3" s="1"/>
  <c r="V100" i="3" s="1"/>
  <c r="V101" i="3" s="1"/>
  <c r="AC89" i="3"/>
  <c r="AE89" i="3"/>
  <c r="AA89" i="3"/>
  <c r="U94" i="3"/>
  <c r="U97" i="3" s="1"/>
  <c r="G94" i="3"/>
  <c r="G97" i="3" s="1"/>
  <c r="Y88" i="3"/>
  <c r="H94" i="3"/>
  <c r="H97" i="3" s="1"/>
  <c r="I94" i="3"/>
  <c r="I97" i="3" s="1"/>
  <c r="J94" i="3"/>
  <c r="J97" i="3" s="1"/>
  <c r="K94" i="3"/>
  <c r="K97" i="3" s="1"/>
  <c r="L94" i="3"/>
  <c r="L97" i="3" s="1"/>
  <c r="L98" i="3" s="1"/>
  <c r="L99" i="3" s="1"/>
  <c r="L100" i="3" s="1"/>
  <c r="L101" i="3" s="1"/>
  <c r="M94" i="3"/>
  <c r="M97" i="3" s="1"/>
  <c r="AC88" i="3"/>
  <c r="N94" i="3"/>
  <c r="AE88" i="3"/>
  <c r="AA88" i="3"/>
  <c r="O94" i="3"/>
  <c r="O97" i="3" s="1"/>
  <c r="P94" i="3"/>
  <c r="Q94" i="3"/>
  <c r="Q97" i="3" s="1"/>
  <c r="R94" i="3"/>
  <c r="S94" i="3"/>
  <c r="S97" i="3" s="1"/>
  <c r="AB70" i="3"/>
  <c r="AD70" i="3"/>
  <c r="Z70" i="3"/>
  <c r="AB69" i="3"/>
  <c r="AD69" i="3"/>
  <c r="Z69" i="3"/>
  <c r="AB68" i="3"/>
  <c r="AD68" i="3"/>
  <c r="Z68" i="3"/>
  <c r="U71" i="3"/>
  <c r="G71" i="3"/>
  <c r="X67" i="3"/>
  <c r="H71" i="3"/>
  <c r="I71" i="3"/>
  <c r="J71" i="3"/>
  <c r="K71" i="3"/>
  <c r="L71" i="3"/>
  <c r="M71" i="3"/>
  <c r="AB67" i="3"/>
  <c r="N71" i="3"/>
  <c r="AD67" i="3"/>
  <c r="Z67" i="3"/>
  <c r="O71" i="3"/>
  <c r="P71" i="3"/>
  <c r="Q71" i="3"/>
  <c r="R71" i="3"/>
  <c r="S71" i="3"/>
  <c r="T71" i="3"/>
  <c r="V71" i="3"/>
  <c r="P98" i="3"/>
  <c r="R98" i="3"/>
  <c r="X16" i="11" l="1"/>
  <c r="V16" i="11"/>
  <c r="X15" i="11"/>
  <c r="X19" i="11" s="1"/>
  <c r="V15" i="11"/>
  <c r="V19" i="11" s="1"/>
  <c r="V81" i="11"/>
  <c r="K94" i="11"/>
  <c r="L94" i="11" s="1"/>
  <c r="M94" i="11" s="1"/>
  <c r="N94" i="11"/>
  <c r="U19" i="11"/>
  <c r="V85" i="11"/>
  <c r="F110" i="11"/>
  <c r="E111" i="11"/>
  <c r="V34" i="11"/>
  <c r="U34" i="11"/>
  <c r="D6" i="11"/>
  <c r="V97" i="11"/>
  <c r="U98" i="11"/>
  <c r="V98" i="11" s="1"/>
  <c r="V99" i="11" s="1"/>
  <c r="E127" i="11"/>
  <c r="H92" i="11"/>
  <c r="E38" i="11"/>
  <c r="B137" i="11"/>
  <c r="F22" i="11"/>
  <c r="E34" i="11"/>
  <c r="D57" i="11"/>
  <c r="D77" i="11"/>
  <c r="G26" i="11"/>
  <c r="E56" i="11"/>
  <c r="I25" i="11"/>
  <c r="J25" i="11" s="1"/>
  <c r="K25" i="11" s="1"/>
  <c r="L25" i="11" s="1"/>
  <c r="M25" i="11" s="1"/>
  <c r="C68" i="11"/>
  <c r="C70" i="11" s="1"/>
  <c r="H95" i="11"/>
  <c r="J95" i="11" s="1"/>
  <c r="H5" i="11"/>
  <c r="G96" i="11"/>
  <c r="F75" i="11"/>
  <c r="D39" i="11"/>
  <c r="H109" i="11"/>
  <c r="AC100" i="6"/>
  <c r="S164" i="6"/>
  <c r="S163" i="6"/>
  <c r="M164" i="6"/>
  <c r="M163" i="6"/>
  <c r="N164" i="6"/>
  <c r="N163" i="6"/>
  <c r="L164" i="6"/>
  <c r="L163" i="6"/>
  <c r="N100" i="6"/>
  <c r="N101" i="6" s="1"/>
  <c r="V100" i="6"/>
  <c r="V101" i="6" s="1"/>
  <c r="Q163" i="6"/>
  <c r="Q164" i="6"/>
  <c r="X100" i="6"/>
  <c r="J163" i="6"/>
  <c r="J164" i="6"/>
  <c r="O100" i="6"/>
  <c r="L100" i="6"/>
  <c r="L101" i="6" s="1"/>
  <c r="W100" i="6"/>
  <c r="W101" i="6" s="1"/>
  <c r="H163" i="6"/>
  <c r="H164" i="6"/>
  <c r="I163" i="6"/>
  <c r="I164" i="6"/>
  <c r="P100" i="6"/>
  <c r="P101" i="6" s="1"/>
  <c r="Y100" i="6"/>
  <c r="AB100" i="6"/>
  <c r="K120" i="6"/>
  <c r="AA113" i="6"/>
  <c r="AA114" i="6" s="1"/>
  <c r="AA115" i="6" s="1"/>
  <c r="AA116" i="6" s="1"/>
  <c r="AA117" i="6" s="1"/>
  <c r="M120" i="6"/>
  <c r="Y114" i="6"/>
  <c r="W111" i="6"/>
  <c r="W113" i="6"/>
  <c r="S111" i="6"/>
  <c r="S113" i="6"/>
  <c r="Q111" i="6"/>
  <c r="Q113" i="6"/>
  <c r="O111" i="6"/>
  <c r="O113" i="6"/>
  <c r="K101" i="6"/>
  <c r="M101" i="6"/>
  <c r="O101" i="6"/>
  <c r="Q101" i="6"/>
  <c r="S101" i="6"/>
  <c r="U101" i="6"/>
  <c r="O94" i="10"/>
  <c r="Q106" i="3"/>
  <c r="O106" i="3"/>
  <c r="R99" i="3"/>
  <c r="P99" i="3"/>
  <c r="Z71" i="3"/>
  <c r="AA67" i="3"/>
  <c r="AD71" i="3"/>
  <c r="AE71" i="3" s="1"/>
  <c r="AE67" i="3"/>
  <c r="AB71" i="3"/>
  <c r="AC67" i="3"/>
  <c r="X71" i="3"/>
  <c r="Y67" i="3"/>
  <c r="AA68" i="3"/>
  <c r="AE68" i="3"/>
  <c r="AC68" i="3"/>
  <c r="AA69" i="3"/>
  <c r="AE69" i="3"/>
  <c r="AC69" i="3"/>
  <c r="AA70" i="3"/>
  <c r="AE70" i="3"/>
  <c r="AC70" i="3"/>
  <c r="AA94" i="3"/>
  <c r="AB94" i="3" s="1"/>
  <c r="AE94" i="3"/>
  <c r="AF92" i="3" s="1"/>
  <c r="AC94" i="3"/>
  <c r="AD92" i="3" s="1"/>
  <c r="J98" i="3"/>
  <c r="H143" i="3"/>
  <c r="H98" i="3"/>
  <c r="Y94" i="3"/>
  <c r="Z88" i="3" s="1"/>
  <c r="U106" i="3"/>
  <c r="S106" i="3"/>
  <c r="M106" i="3"/>
  <c r="K106" i="3"/>
  <c r="I106" i="3"/>
  <c r="G106" i="3"/>
  <c r="H134" i="3"/>
  <c r="I133" i="3"/>
  <c r="I126" i="3"/>
  <c r="H128" i="3"/>
  <c r="M75" i="6"/>
  <c r="M74" i="6"/>
  <c r="N77" i="6"/>
  <c r="M77" i="6"/>
  <c r="N75" i="6"/>
  <c r="K157" i="7"/>
  <c r="J157" i="7"/>
  <c r="I157" i="7"/>
  <c r="H157" i="7"/>
  <c r="G157" i="7"/>
  <c r="AH86" i="6"/>
  <c r="AI83" i="6" s="1"/>
  <c r="AI82" i="6"/>
  <c r="AG82" i="6"/>
  <c r="AI84" i="6"/>
  <c r="V111" i="6"/>
  <c r="U111" i="6"/>
  <c r="T113" i="6"/>
  <c r="T111" i="6"/>
  <c r="R113" i="6"/>
  <c r="R111" i="6"/>
  <c r="P113" i="6"/>
  <c r="P111" i="6"/>
  <c r="AI110" i="6"/>
  <c r="AJ110" i="6" s="1"/>
  <c r="N113" i="6"/>
  <c r="N111" i="6"/>
  <c r="M111" i="6"/>
  <c r="L113" i="6"/>
  <c r="L111" i="6"/>
  <c r="K111" i="6"/>
  <c r="J113" i="6"/>
  <c r="J111" i="6"/>
  <c r="I111" i="6"/>
  <c r="AG110" i="6"/>
  <c r="AH104" i="6" s="1"/>
  <c r="H113" i="6"/>
  <c r="H111" i="6"/>
  <c r="K150" i="6"/>
  <c r="J151" i="6"/>
  <c r="I162" i="6"/>
  <c r="J143" i="6"/>
  <c r="I145" i="6"/>
  <c r="P103" i="7"/>
  <c r="K160" i="7"/>
  <c r="K67" i="7"/>
  <c r="L160" i="7"/>
  <c r="L67" i="7"/>
  <c r="M160" i="7"/>
  <c r="M67" i="7"/>
  <c r="L64" i="7"/>
  <c r="L63" i="7"/>
  <c r="M64" i="7"/>
  <c r="R103" i="7"/>
  <c r="V59" i="7"/>
  <c r="N62" i="7" s="1"/>
  <c r="V79" i="7"/>
  <c r="V81" i="7" s="1"/>
  <c r="V101" i="7" s="1"/>
  <c r="V74" i="7"/>
  <c r="V93" i="7"/>
  <c r="X75" i="7"/>
  <c r="Y71" i="7"/>
  <c r="U101" i="7"/>
  <c r="U99" i="7"/>
  <c r="T101" i="7"/>
  <c r="T99" i="7"/>
  <c r="S101" i="7"/>
  <c r="S99" i="7"/>
  <c r="R99" i="7"/>
  <c r="Q101" i="7"/>
  <c r="Q99" i="7"/>
  <c r="O101" i="7"/>
  <c r="O99" i="7"/>
  <c r="M101" i="7"/>
  <c r="M99" i="7"/>
  <c r="L101" i="7"/>
  <c r="L99" i="7"/>
  <c r="K101" i="7"/>
  <c r="K99" i="7"/>
  <c r="J101" i="7"/>
  <c r="J99" i="7"/>
  <c r="I101" i="7"/>
  <c r="I99" i="7"/>
  <c r="H101" i="7"/>
  <c r="H99" i="7"/>
  <c r="Y98" i="7"/>
  <c r="Z92" i="7" s="1"/>
  <c r="G101" i="7"/>
  <c r="G99" i="7"/>
  <c r="H138" i="7"/>
  <c r="I137" i="7"/>
  <c r="I130" i="7"/>
  <c r="H132" i="7"/>
  <c r="E3" i="8"/>
  <c r="D4" i="8"/>
  <c r="C15" i="8"/>
  <c r="E20" i="8"/>
  <c r="D21" i="8"/>
  <c r="C32" i="8"/>
  <c r="H114" i="10"/>
  <c r="I113" i="10"/>
  <c r="G125" i="10"/>
  <c r="H121" i="10"/>
  <c r="U30" i="8"/>
  <c r="V29" i="8"/>
  <c r="E36" i="8"/>
  <c r="D37" i="8"/>
  <c r="C48" i="8"/>
  <c r="B129" i="8"/>
  <c r="E52" i="8"/>
  <c r="D53" i="8"/>
  <c r="C64" i="8"/>
  <c r="C66" i="8" s="1"/>
  <c r="V77" i="8"/>
  <c r="V76" i="8"/>
  <c r="V75" i="8"/>
  <c r="V79" i="8" s="1"/>
  <c r="U77" i="8"/>
  <c r="U76" i="8"/>
  <c r="U75" i="8"/>
  <c r="U79" i="8" s="1"/>
  <c r="U91" i="8"/>
  <c r="E69" i="8"/>
  <c r="D70" i="8"/>
  <c r="E86" i="8"/>
  <c r="D87" i="8"/>
  <c r="E103" i="8"/>
  <c r="D104" i="8"/>
  <c r="E119" i="8"/>
  <c r="V15" i="9"/>
  <c r="V14" i="9"/>
  <c r="V13" i="9"/>
  <c r="V17" i="9" s="1"/>
  <c r="U15" i="9"/>
  <c r="U14" i="9"/>
  <c r="U13" i="9"/>
  <c r="U17" i="9" s="1"/>
  <c r="T32" i="9"/>
  <c r="U29" i="9"/>
  <c r="C4" i="9"/>
  <c r="C15" i="9" s="1"/>
  <c r="D3" i="9"/>
  <c r="C21" i="9"/>
  <c r="C32" i="9" s="1"/>
  <c r="D20" i="9"/>
  <c r="B66" i="9"/>
  <c r="E36" i="9"/>
  <c r="D37" i="9"/>
  <c r="E52" i="9"/>
  <c r="D53" i="9"/>
  <c r="C66" i="9"/>
  <c r="C121" i="9" s="1"/>
  <c r="V77" i="9"/>
  <c r="V76" i="9"/>
  <c r="V75" i="9"/>
  <c r="V79" i="9" s="1"/>
  <c r="U77" i="9"/>
  <c r="U76" i="9"/>
  <c r="U75" i="9"/>
  <c r="U79" i="9" s="1"/>
  <c r="U91" i="9"/>
  <c r="E69" i="9"/>
  <c r="D70" i="9"/>
  <c r="E86" i="9"/>
  <c r="D87" i="9"/>
  <c r="E103" i="9"/>
  <c r="D104" i="9"/>
  <c r="E119" i="9"/>
  <c r="T59" i="10"/>
  <c r="U55" i="10"/>
  <c r="X59" i="10"/>
  <c r="Y59" i="10" s="1"/>
  <c r="Y55" i="10"/>
  <c r="V59" i="10"/>
  <c r="W55" i="10"/>
  <c r="R59" i="10"/>
  <c r="S55" i="10"/>
  <c r="U56" i="10"/>
  <c r="Y56" i="10"/>
  <c r="W56" i="10"/>
  <c r="U57" i="10"/>
  <c r="Y57" i="10"/>
  <c r="W57" i="10"/>
  <c r="U58" i="10"/>
  <c r="Y58" i="10"/>
  <c r="W58" i="10"/>
  <c r="P88" i="10"/>
  <c r="T82" i="10"/>
  <c r="U82" i="10" s="1"/>
  <c r="X82" i="10"/>
  <c r="Y81" i="10" s="1"/>
  <c r="V82" i="10"/>
  <c r="W81" i="10" s="1"/>
  <c r="L86" i="10"/>
  <c r="J86" i="10"/>
  <c r="H128" i="10"/>
  <c r="H86" i="10"/>
  <c r="R82" i="10"/>
  <c r="S76" i="10" s="1"/>
  <c r="M94" i="10"/>
  <c r="K94" i="10"/>
  <c r="I94" i="10"/>
  <c r="G94" i="10"/>
  <c r="K95" i="11" l="1"/>
  <c r="L95" i="11" s="1"/>
  <c r="M95" i="11" s="1"/>
  <c r="H93" i="11"/>
  <c r="I93" i="11" s="1"/>
  <c r="J93" i="11" s="1"/>
  <c r="K93" i="11" s="1"/>
  <c r="L93" i="11" s="1"/>
  <c r="M93" i="11" s="1"/>
  <c r="F104" i="11"/>
  <c r="F111" i="11"/>
  <c r="E112" i="11"/>
  <c r="W34" i="11"/>
  <c r="G110" i="11"/>
  <c r="E6" i="11"/>
  <c r="C129" i="11"/>
  <c r="C130" i="11" s="1"/>
  <c r="D40" i="11"/>
  <c r="F39" i="11"/>
  <c r="AA24" i="11"/>
  <c r="H26" i="11"/>
  <c r="I26" i="11" s="1"/>
  <c r="K26" i="11" s="1"/>
  <c r="L26" i="11" s="1"/>
  <c r="M26" i="11" s="1"/>
  <c r="G27" i="11"/>
  <c r="I92" i="11"/>
  <c r="I109" i="11"/>
  <c r="G97" i="11"/>
  <c r="H96" i="11"/>
  <c r="N25" i="11"/>
  <c r="E77" i="11"/>
  <c r="F127" i="11"/>
  <c r="G76" i="11"/>
  <c r="E57" i="11"/>
  <c r="H57" i="11" s="1"/>
  <c r="I57" i="11" s="1"/>
  <c r="J57" i="11" s="1"/>
  <c r="K57" i="11" s="1"/>
  <c r="L57" i="11" s="1"/>
  <c r="M57" i="11" s="1"/>
  <c r="D58" i="11"/>
  <c r="N57" i="11"/>
  <c r="D87" i="11"/>
  <c r="D105" i="11" s="1"/>
  <c r="G75" i="11"/>
  <c r="I5" i="11"/>
  <c r="F56" i="11"/>
  <c r="F34" i="11"/>
  <c r="G22" i="11"/>
  <c r="F38" i="11"/>
  <c r="AI85" i="6"/>
  <c r="O163" i="6"/>
  <c r="X165" i="6" s="1"/>
  <c r="O164" i="6"/>
  <c r="P163" i="6"/>
  <c r="P164" i="6"/>
  <c r="K164" i="6"/>
  <c r="T164" i="6" s="1"/>
  <c r="Y165" i="6" s="1"/>
  <c r="K163" i="6"/>
  <c r="R163" i="6"/>
  <c r="T163" i="6" s="1"/>
  <c r="R164" i="6"/>
  <c r="AC120" i="6"/>
  <c r="AE120" i="6"/>
  <c r="H122" i="6"/>
  <c r="J122" i="6" s="1"/>
  <c r="L122" i="6" s="1"/>
  <c r="N122" i="6" s="1"/>
  <c r="P122" i="6" s="1"/>
  <c r="R122" i="6" s="1"/>
  <c r="T122" i="6" s="1"/>
  <c r="V122" i="6" s="1"/>
  <c r="X122" i="6" s="1"/>
  <c r="Z122" i="6" s="1"/>
  <c r="AB122" i="6" s="1"/>
  <c r="AD122" i="6" s="1"/>
  <c r="AA120" i="6"/>
  <c r="Y115" i="6"/>
  <c r="Y120" i="6"/>
  <c r="W120" i="6"/>
  <c r="S114" i="6"/>
  <c r="S115" i="6" s="1"/>
  <c r="S116" i="6" s="1"/>
  <c r="Q114" i="6"/>
  <c r="Q115" i="6" s="1"/>
  <c r="Q116" i="6" s="1"/>
  <c r="O114" i="6"/>
  <c r="O115" i="6" s="1"/>
  <c r="O116" i="6" s="1"/>
  <c r="O117" i="6" s="1"/>
  <c r="O120" i="6"/>
  <c r="W114" i="6"/>
  <c r="B121" i="9"/>
  <c r="AJ106" i="6"/>
  <c r="AJ105" i="6"/>
  <c r="AJ104" i="6"/>
  <c r="AD88" i="3"/>
  <c r="W80" i="10"/>
  <c r="AB92" i="3"/>
  <c r="Y80" i="10"/>
  <c r="U79" i="10"/>
  <c r="AD91" i="3"/>
  <c r="AF91" i="3"/>
  <c r="U80" i="10"/>
  <c r="AB91" i="3"/>
  <c r="Y76" i="10"/>
  <c r="AJ107" i="6"/>
  <c r="W76" i="10"/>
  <c r="AD90" i="3"/>
  <c r="AF90" i="3"/>
  <c r="AB90" i="3"/>
  <c r="W79" i="10"/>
  <c r="Y79" i="10"/>
  <c r="Y78" i="10"/>
  <c r="U78" i="10"/>
  <c r="AD89" i="3"/>
  <c r="AF89" i="3"/>
  <c r="AB89" i="3"/>
  <c r="W78" i="10"/>
  <c r="U77" i="10"/>
  <c r="W77" i="10"/>
  <c r="Y77" i="10"/>
  <c r="U81" i="10"/>
  <c r="AF88" i="3"/>
  <c r="AB88" i="3"/>
  <c r="AD93" i="3"/>
  <c r="AF93" i="3"/>
  <c r="AB93" i="3"/>
  <c r="U76" i="10"/>
  <c r="AJ109" i="6"/>
  <c r="AJ108" i="6"/>
  <c r="S82" i="10"/>
  <c r="S81" i="10"/>
  <c r="S80" i="10"/>
  <c r="S79" i="10"/>
  <c r="S78" i="10"/>
  <c r="S77" i="10"/>
  <c r="N93" i="10"/>
  <c r="H93" i="10"/>
  <c r="H87" i="10"/>
  <c r="L93" i="10"/>
  <c r="J93" i="10"/>
  <c r="J87" i="10"/>
  <c r="L87" i="10"/>
  <c r="P89" i="10"/>
  <c r="S58" i="10"/>
  <c r="S57" i="10"/>
  <c r="S56" i="10"/>
  <c r="S59" i="10" s="1"/>
  <c r="W59" i="10"/>
  <c r="U59" i="10"/>
  <c r="F119" i="9"/>
  <c r="D105" i="9"/>
  <c r="D115" i="9" s="1"/>
  <c r="E104" i="9"/>
  <c r="F103" i="9"/>
  <c r="D88" i="9"/>
  <c r="D98" i="9" s="1"/>
  <c r="E87" i="9"/>
  <c r="F86" i="9"/>
  <c r="D71" i="9"/>
  <c r="D81" i="9" s="1"/>
  <c r="E70" i="9"/>
  <c r="F69" i="9"/>
  <c r="U92" i="9"/>
  <c r="V92" i="9" s="1"/>
  <c r="V93" i="9" s="1"/>
  <c r="V91" i="9"/>
  <c r="V83" i="9" s="1"/>
  <c r="I105" i="7"/>
  <c r="I101" i="3"/>
  <c r="D54" i="9"/>
  <c r="D64" i="9" s="1"/>
  <c r="E53" i="9"/>
  <c r="F52" i="9"/>
  <c r="D38" i="9"/>
  <c r="D48" i="9" s="1"/>
  <c r="E37" i="9"/>
  <c r="F36" i="9"/>
  <c r="I96" i="10"/>
  <c r="I89" i="10" s="1"/>
  <c r="G96" i="10"/>
  <c r="G89" i="10" s="1"/>
  <c r="B129" i="9"/>
  <c r="I112" i="7"/>
  <c r="G112" i="7"/>
  <c r="G105" i="7"/>
  <c r="I108" i="3"/>
  <c r="G108" i="3"/>
  <c r="G101" i="3"/>
  <c r="E20" i="9"/>
  <c r="D21" i="9"/>
  <c r="E3" i="9"/>
  <c r="D4" i="9"/>
  <c r="U30" i="9"/>
  <c r="V29" i="9"/>
  <c r="F119" i="8"/>
  <c r="D105" i="8"/>
  <c r="D115" i="8" s="1"/>
  <c r="E104" i="8"/>
  <c r="F103" i="8"/>
  <c r="D88" i="8"/>
  <c r="D98" i="8" s="1"/>
  <c r="E87" i="8"/>
  <c r="F86" i="8"/>
  <c r="D71" i="8"/>
  <c r="D81" i="8" s="1"/>
  <c r="E70" i="8"/>
  <c r="F69" i="8"/>
  <c r="U92" i="8"/>
  <c r="V92" i="8" s="1"/>
  <c r="V93" i="8" s="1"/>
  <c r="V91" i="8"/>
  <c r="V83" i="8" s="1"/>
  <c r="C121" i="8"/>
  <c r="C122" i="8" s="1"/>
  <c r="D54" i="8"/>
  <c r="E53" i="8"/>
  <c r="F53" i="8" s="1"/>
  <c r="G53" i="8" s="1"/>
  <c r="H53" i="8" s="1"/>
  <c r="I53" i="8" s="1"/>
  <c r="J53" i="8" s="1"/>
  <c r="K53" i="8" s="1"/>
  <c r="L53" i="8" s="1"/>
  <c r="M53" i="8" s="1"/>
  <c r="D64" i="8"/>
  <c r="N53" i="8"/>
  <c r="F52" i="8"/>
  <c r="C129" i="8"/>
  <c r="D38" i="8"/>
  <c r="E37" i="8"/>
  <c r="F37" i="8" s="1"/>
  <c r="G37" i="8" s="1"/>
  <c r="H37" i="8" s="1"/>
  <c r="I37" i="8" s="1"/>
  <c r="J37" i="8" s="1"/>
  <c r="K37" i="8" s="1"/>
  <c r="L37" i="8" s="1"/>
  <c r="M37" i="8" s="1"/>
  <c r="D48" i="8"/>
  <c r="N37" i="8"/>
  <c r="F36" i="8"/>
  <c r="V30" i="8"/>
  <c r="U32" i="8"/>
  <c r="H122" i="10"/>
  <c r="I121" i="10"/>
  <c r="I114" i="10"/>
  <c r="H116" i="10"/>
  <c r="D22" i="8"/>
  <c r="E21" i="8"/>
  <c r="F21" i="8" s="1"/>
  <c r="G21" i="8" s="1"/>
  <c r="H21" i="8" s="1"/>
  <c r="I21" i="8" s="1"/>
  <c r="J21" i="8" s="1"/>
  <c r="K21" i="8" s="1"/>
  <c r="L21" i="8" s="1"/>
  <c r="M21" i="8" s="1"/>
  <c r="D32" i="8"/>
  <c r="N21" i="8"/>
  <c r="F20" i="8"/>
  <c r="D5" i="8"/>
  <c r="E4" i="8"/>
  <c r="F4" i="8" s="1"/>
  <c r="G4" i="8" s="1"/>
  <c r="H4" i="8" s="1"/>
  <c r="I4" i="8" s="1"/>
  <c r="J4" i="8" s="1"/>
  <c r="K4" i="8" s="1"/>
  <c r="L4" i="8" s="1"/>
  <c r="M4" i="8" s="1"/>
  <c r="D15" i="8"/>
  <c r="N4" i="8"/>
  <c r="F3" i="8"/>
  <c r="I131" i="7"/>
  <c r="I132" i="7"/>
  <c r="J132" i="7" s="1"/>
  <c r="J137" i="7"/>
  <c r="I138" i="7"/>
  <c r="H145" i="7"/>
  <c r="U110" i="7"/>
  <c r="S110" i="7"/>
  <c r="M110" i="7"/>
  <c r="K110" i="7"/>
  <c r="I110" i="7"/>
  <c r="G110" i="7"/>
  <c r="Z98" i="7"/>
  <c r="Z97" i="7"/>
  <c r="Z96" i="7"/>
  <c r="Z95" i="7"/>
  <c r="Z94" i="7"/>
  <c r="Z93" i="7"/>
  <c r="H102" i="7"/>
  <c r="J102" i="7"/>
  <c r="L102" i="7"/>
  <c r="O110" i="7"/>
  <c r="Q110" i="7"/>
  <c r="T102" i="7"/>
  <c r="T103" i="7" s="1"/>
  <c r="T104" i="7" s="1"/>
  <c r="T105" i="7" s="1"/>
  <c r="Y74" i="7"/>
  <c r="Y73" i="7"/>
  <c r="Y72" i="7"/>
  <c r="Y75" i="7" s="1"/>
  <c r="AA93" i="7"/>
  <c r="V98" i="7"/>
  <c r="V99" i="7" s="1"/>
  <c r="Z74" i="7"/>
  <c r="V75" i="7"/>
  <c r="V102" i="7"/>
  <c r="V103" i="7" s="1"/>
  <c r="V104" i="7" s="1"/>
  <c r="V105" i="7" s="1"/>
  <c r="N64" i="7"/>
  <c r="N63" i="7"/>
  <c r="N66" i="7"/>
  <c r="N160" i="7" s="1"/>
  <c r="R104" i="7"/>
  <c r="P104" i="7"/>
  <c r="J144" i="6"/>
  <c r="J145" i="6"/>
  <c r="K145" i="6" s="1"/>
  <c r="J152" i="6"/>
  <c r="J162" i="6" s="1"/>
  <c r="K151" i="6"/>
  <c r="L150" i="6"/>
  <c r="AH110" i="6"/>
  <c r="AH109" i="6"/>
  <c r="AH108" i="6"/>
  <c r="AH107" i="6"/>
  <c r="AH106" i="6"/>
  <c r="AH105" i="6"/>
  <c r="I114" i="6"/>
  <c r="K114" i="6"/>
  <c r="M114" i="6"/>
  <c r="U114" i="6"/>
  <c r="AG85" i="6"/>
  <c r="AG84" i="6"/>
  <c r="AG83" i="6"/>
  <c r="AG86" i="6" s="1"/>
  <c r="AI86" i="6"/>
  <c r="M78" i="6"/>
  <c r="N78" i="6"/>
  <c r="O78" i="6"/>
  <c r="I127" i="3"/>
  <c r="I128" i="3"/>
  <c r="J128" i="3" s="1"/>
  <c r="J133" i="3"/>
  <c r="I134" i="3"/>
  <c r="H141" i="3"/>
  <c r="Z94" i="3"/>
  <c r="Z93" i="3"/>
  <c r="Z92" i="3"/>
  <c r="Z91" i="3"/>
  <c r="Z90" i="3"/>
  <c r="Z89" i="3"/>
  <c r="N105" i="3"/>
  <c r="H105" i="3"/>
  <c r="H99" i="3"/>
  <c r="L105" i="3"/>
  <c r="J105" i="3"/>
  <c r="J99" i="3"/>
  <c r="Y70" i="3"/>
  <c r="Y69" i="3"/>
  <c r="Y68" i="3"/>
  <c r="Y71" i="3" s="1"/>
  <c r="AC71" i="3"/>
  <c r="AA71" i="3"/>
  <c r="P100" i="3"/>
  <c r="R100" i="3"/>
  <c r="N95" i="11" l="1"/>
  <c r="H76" i="11"/>
  <c r="I76" i="11" s="1"/>
  <c r="G39" i="11"/>
  <c r="H39" i="11" s="1"/>
  <c r="H110" i="11"/>
  <c r="Y33" i="11"/>
  <c r="Y34" i="11"/>
  <c r="F112" i="11"/>
  <c r="E121" i="11"/>
  <c r="G111" i="11"/>
  <c r="H111" i="11" s="1"/>
  <c r="J111" i="11" s="1"/>
  <c r="K111" i="11" s="1"/>
  <c r="L111" i="11" s="1"/>
  <c r="M111" i="11" s="1"/>
  <c r="Y35" i="11"/>
  <c r="N93" i="11"/>
  <c r="F6" i="11"/>
  <c r="G6" i="11" s="1"/>
  <c r="H6" i="11" s="1"/>
  <c r="I6" i="11" s="1"/>
  <c r="J6" i="11" s="1"/>
  <c r="K6" i="11" s="1"/>
  <c r="L6" i="11" s="1"/>
  <c r="M6" i="11" s="1"/>
  <c r="D17" i="11"/>
  <c r="G56" i="11"/>
  <c r="E40" i="11"/>
  <c r="J5" i="11"/>
  <c r="G127" i="11"/>
  <c r="J109" i="11"/>
  <c r="J92" i="11"/>
  <c r="G38" i="11"/>
  <c r="H75" i="11"/>
  <c r="F77" i="11"/>
  <c r="E78" i="11"/>
  <c r="C137" i="11"/>
  <c r="G34" i="11"/>
  <c r="H22" i="11"/>
  <c r="E58" i="11"/>
  <c r="H27" i="11"/>
  <c r="N26" i="11"/>
  <c r="D50" i="11"/>
  <c r="D51" i="11" s="1"/>
  <c r="I96" i="11"/>
  <c r="J96" i="11" s="1"/>
  <c r="L96" i="11" s="1"/>
  <c r="M96" i="11" s="1"/>
  <c r="D68" i="11"/>
  <c r="H97" i="11"/>
  <c r="G104" i="11"/>
  <c r="AE121" i="6"/>
  <c r="AC121" i="6"/>
  <c r="W121" i="6"/>
  <c r="AA121" i="6"/>
  <c r="U115" i="6"/>
  <c r="U121" i="6"/>
  <c r="Y121" i="6"/>
  <c r="W115" i="6"/>
  <c r="Y116" i="6"/>
  <c r="K121" i="6"/>
  <c r="M121" i="6"/>
  <c r="I115" i="6"/>
  <c r="I122" i="6" s="1"/>
  <c r="I121" i="6"/>
  <c r="U83" i="8"/>
  <c r="AA22" i="8"/>
  <c r="F70" i="8"/>
  <c r="G70" i="8" s="1"/>
  <c r="H70" i="8" s="1"/>
  <c r="I70" i="8" s="1"/>
  <c r="J70" i="8" s="1"/>
  <c r="K70" i="8" s="1"/>
  <c r="L70" i="8" s="1"/>
  <c r="M70" i="8" s="1"/>
  <c r="N70" i="8"/>
  <c r="F87" i="8"/>
  <c r="G87" i="8" s="1"/>
  <c r="H87" i="8" s="1"/>
  <c r="I87" i="8" s="1"/>
  <c r="J87" i="8" s="1"/>
  <c r="K87" i="8" s="1"/>
  <c r="L87" i="8" s="1"/>
  <c r="M87" i="8" s="1"/>
  <c r="N87" i="8"/>
  <c r="F104" i="8"/>
  <c r="G104" i="8" s="1"/>
  <c r="H104" i="8" s="1"/>
  <c r="I104" i="8" s="1"/>
  <c r="J104" i="8" s="1"/>
  <c r="K104" i="8" s="1"/>
  <c r="L104" i="8" s="1"/>
  <c r="M104" i="8" s="1"/>
  <c r="N104" i="8"/>
  <c r="U83" i="9"/>
  <c r="AA22" i="9"/>
  <c r="F70" i="9"/>
  <c r="G70" i="9" s="1"/>
  <c r="H70" i="9" s="1"/>
  <c r="I70" i="9" s="1"/>
  <c r="J70" i="9" s="1"/>
  <c r="K70" i="9" s="1"/>
  <c r="L70" i="9" s="1"/>
  <c r="M70" i="9" s="1"/>
  <c r="N70" i="9"/>
  <c r="F87" i="9"/>
  <c r="G87" i="9" s="1"/>
  <c r="H87" i="9" s="1"/>
  <c r="I87" i="9" s="1"/>
  <c r="J87" i="9" s="1"/>
  <c r="K87" i="9" s="1"/>
  <c r="L87" i="9" s="1"/>
  <c r="M87" i="9" s="1"/>
  <c r="N87" i="9"/>
  <c r="F104" i="9"/>
  <c r="G104" i="9" s="1"/>
  <c r="H104" i="9" s="1"/>
  <c r="I104" i="9" s="1"/>
  <c r="J104" i="9" s="1"/>
  <c r="K104" i="9" s="1"/>
  <c r="L104" i="9" s="1"/>
  <c r="M104" i="9" s="1"/>
  <c r="N104" i="9"/>
  <c r="V30" i="9"/>
  <c r="U32" i="9"/>
  <c r="F53" i="9"/>
  <c r="G53" i="9" s="1"/>
  <c r="H53" i="9" s="1"/>
  <c r="I53" i="9" s="1"/>
  <c r="J53" i="9" s="1"/>
  <c r="K53" i="9" s="1"/>
  <c r="L53" i="9" s="1"/>
  <c r="M53" i="9" s="1"/>
  <c r="N53" i="9"/>
  <c r="F37" i="9"/>
  <c r="G37" i="9" s="1"/>
  <c r="H37" i="9" s="1"/>
  <c r="I37" i="9" s="1"/>
  <c r="J37" i="9" s="1"/>
  <c r="K37" i="9" s="1"/>
  <c r="L37" i="9" s="1"/>
  <c r="M37" i="9" s="1"/>
  <c r="N37" i="9"/>
  <c r="AK105" i="6"/>
  <c r="P106" i="3"/>
  <c r="Y82" i="10"/>
  <c r="W82" i="10"/>
  <c r="AD94" i="3"/>
  <c r="AF94" i="3"/>
  <c r="R106" i="3"/>
  <c r="L151" i="6"/>
  <c r="R101" i="3"/>
  <c r="P101" i="3"/>
  <c r="L106" i="3"/>
  <c r="J106" i="3"/>
  <c r="J100" i="3"/>
  <c r="V106" i="3"/>
  <c r="T106" i="3"/>
  <c r="N106" i="3"/>
  <c r="H106" i="3"/>
  <c r="H100" i="3"/>
  <c r="I135" i="3"/>
  <c r="J135" i="3" s="1"/>
  <c r="J134" i="3"/>
  <c r="K134" i="3" s="1"/>
  <c r="L134" i="3" s="1"/>
  <c r="I141" i="3"/>
  <c r="J141" i="3"/>
  <c r="K133" i="3"/>
  <c r="J129" i="3"/>
  <c r="K128" i="3"/>
  <c r="K129" i="3" s="1"/>
  <c r="L130" i="3" s="1"/>
  <c r="S117" i="6"/>
  <c r="N157" i="7"/>
  <c r="M157" i="7"/>
  <c r="L157" i="7"/>
  <c r="Q117" i="6"/>
  <c r="M115" i="6"/>
  <c r="K115" i="6"/>
  <c r="M150" i="6"/>
  <c r="K152" i="6"/>
  <c r="K146" i="6"/>
  <c r="L145" i="6"/>
  <c r="L146" i="6" s="1"/>
  <c r="M147" i="6" s="1"/>
  <c r="P105" i="7"/>
  <c r="R105" i="7"/>
  <c r="N67" i="7"/>
  <c r="Z75" i="7"/>
  <c r="AA98" i="7"/>
  <c r="L103" i="7"/>
  <c r="J103" i="7"/>
  <c r="H109" i="7"/>
  <c r="H103" i="7"/>
  <c r="I139" i="7"/>
  <c r="J138" i="7"/>
  <c r="K138" i="7" s="1"/>
  <c r="L138" i="7" s="1"/>
  <c r="I145" i="7"/>
  <c r="O138" i="7"/>
  <c r="K137" i="7"/>
  <c r="J133" i="7"/>
  <c r="K132" i="7"/>
  <c r="K133" i="7" s="1"/>
  <c r="L134" i="7" s="1"/>
  <c r="G3" i="8"/>
  <c r="E5" i="8"/>
  <c r="G20" i="8"/>
  <c r="E22" i="8"/>
  <c r="I115" i="10"/>
  <c r="I116" i="10"/>
  <c r="J116" i="10" s="1"/>
  <c r="J121" i="10"/>
  <c r="I122" i="10"/>
  <c r="H125" i="10"/>
  <c r="V31" i="8"/>
  <c r="V32" i="8"/>
  <c r="W32" i="8" s="1"/>
  <c r="V21" i="8"/>
  <c r="G36" i="8"/>
  <c r="E38" i="8"/>
  <c r="G52" i="8"/>
  <c r="D66" i="8"/>
  <c r="E54" i="8"/>
  <c r="I109" i="7"/>
  <c r="J109" i="7" s="1"/>
  <c r="G69" i="8"/>
  <c r="E71" i="8"/>
  <c r="G86" i="8"/>
  <c r="E88" i="8"/>
  <c r="G103" i="8"/>
  <c r="E105" i="8"/>
  <c r="G119" i="8"/>
  <c r="D5" i="9"/>
  <c r="D15" i="9" s="1"/>
  <c r="E4" i="9"/>
  <c r="F3" i="9"/>
  <c r="D22" i="9"/>
  <c r="D32" i="9" s="1"/>
  <c r="E21" i="9"/>
  <c r="F20" i="9"/>
  <c r="D66" i="9"/>
  <c r="D121" i="9" s="1"/>
  <c r="D122" i="9" s="1"/>
  <c r="C129" i="9"/>
  <c r="G156" i="7"/>
  <c r="G159" i="7" s="1"/>
  <c r="G36" i="9"/>
  <c r="E38" i="9"/>
  <c r="G52" i="9"/>
  <c r="E54" i="9"/>
  <c r="G69" i="9"/>
  <c r="E71" i="9"/>
  <c r="G86" i="9"/>
  <c r="E88" i="9"/>
  <c r="G103" i="9"/>
  <c r="E105" i="9"/>
  <c r="G119" i="9"/>
  <c r="L88" i="10"/>
  <c r="P94" i="10"/>
  <c r="L94" i="10"/>
  <c r="J94" i="10"/>
  <c r="J88" i="10"/>
  <c r="N94" i="10"/>
  <c r="H94" i="10"/>
  <c r="H88" i="10"/>
  <c r="J76" i="11" l="1"/>
  <c r="K76" i="11" s="1"/>
  <c r="L76" i="11" s="1"/>
  <c r="M76" i="11" s="1"/>
  <c r="N76" i="11"/>
  <c r="I39" i="11"/>
  <c r="J39" i="11" s="1"/>
  <c r="K39" i="11" s="1"/>
  <c r="L39" i="11" s="1"/>
  <c r="M39" i="11" s="1"/>
  <c r="N39" i="11"/>
  <c r="N111" i="11"/>
  <c r="N96" i="11"/>
  <c r="G112" i="11"/>
  <c r="F113" i="11"/>
  <c r="F121" i="11" s="1"/>
  <c r="N6" i="11"/>
  <c r="D70" i="11"/>
  <c r="D129" i="11" s="1"/>
  <c r="D130" i="11" s="1"/>
  <c r="I110" i="11"/>
  <c r="F8" i="11"/>
  <c r="H38" i="11"/>
  <c r="K109" i="11"/>
  <c r="F40" i="11"/>
  <c r="E41" i="11"/>
  <c r="E50" i="11" s="1"/>
  <c r="H98" i="11"/>
  <c r="H104" i="11" s="1"/>
  <c r="I97" i="11"/>
  <c r="I27" i="11"/>
  <c r="J27" i="11" s="1"/>
  <c r="L27" i="11" s="1"/>
  <c r="M27" i="11" s="1"/>
  <c r="N27" i="11" s="1"/>
  <c r="H28" i="11"/>
  <c r="F78" i="11"/>
  <c r="H127" i="11"/>
  <c r="E59" i="11"/>
  <c r="E68" i="11" s="1"/>
  <c r="F58" i="11"/>
  <c r="G77" i="11"/>
  <c r="I75" i="11"/>
  <c r="H56" i="11"/>
  <c r="I22" i="11"/>
  <c r="K5" i="11"/>
  <c r="K92" i="11"/>
  <c r="E87" i="11"/>
  <c r="E105" i="11" s="1"/>
  <c r="M122" i="6"/>
  <c r="AE122" i="6"/>
  <c r="AC122" i="6"/>
  <c r="U116" i="6"/>
  <c r="U122" i="6"/>
  <c r="W122" i="6"/>
  <c r="W116" i="6"/>
  <c r="Y122" i="6"/>
  <c r="AA122" i="6"/>
  <c r="Y117" i="6"/>
  <c r="K122" i="6"/>
  <c r="M151" i="6"/>
  <c r="K112" i="7"/>
  <c r="V31" i="9"/>
  <c r="V32" i="9"/>
  <c r="W32" i="9" s="1"/>
  <c r="V21" i="9"/>
  <c r="F21" i="9"/>
  <c r="G21" i="9" s="1"/>
  <c r="H21" i="9" s="1"/>
  <c r="I21" i="9" s="1"/>
  <c r="J21" i="9" s="1"/>
  <c r="K21" i="9" s="1"/>
  <c r="L21" i="9" s="1"/>
  <c r="M21" i="9" s="1"/>
  <c r="N21" i="9"/>
  <c r="F4" i="9"/>
  <c r="G4" i="9" s="1"/>
  <c r="H4" i="9" s="1"/>
  <c r="I4" i="9" s="1"/>
  <c r="J4" i="9" s="1"/>
  <c r="K4" i="9" s="1"/>
  <c r="L4" i="9" s="1"/>
  <c r="M4" i="9" s="1"/>
  <c r="N4" i="9"/>
  <c r="H89" i="10"/>
  <c r="J89" i="10"/>
  <c r="L89" i="10"/>
  <c r="H119" i="9"/>
  <c r="E106" i="9"/>
  <c r="E115" i="9" s="1"/>
  <c r="F105" i="9"/>
  <c r="H103" i="9"/>
  <c r="E89" i="9"/>
  <c r="E98" i="9" s="1"/>
  <c r="F88" i="9"/>
  <c r="H86" i="9"/>
  <c r="E72" i="9"/>
  <c r="E81" i="9" s="1"/>
  <c r="F71" i="9"/>
  <c r="H69" i="9"/>
  <c r="E55" i="9"/>
  <c r="E64" i="9" s="1"/>
  <c r="F54" i="9"/>
  <c r="H52" i="9"/>
  <c r="E39" i="9"/>
  <c r="E48" i="9" s="1"/>
  <c r="F38" i="9"/>
  <c r="H36" i="9"/>
  <c r="D129" i="9"/>
  <c r="H156" i="7"/>
  <c r="H159" i="7" s="1"/>
  <c r="K105" i="7"/>
  <c r="K101" i="3"/>
  <c r="K96" i="10"/>
  <c r="K89" i="10" s="1"/>
  <c r="K108" i="3"/>
  <c r="G20" i="9"/>
  <c r="E22" i="9"/>
  <c r="G3" i="9"/>
  <c r="E5" i="9"/>
  <c r="H119" i="8"/>
  <c r="E106" i="8"/>
  <c r="E115" i="8" s="1"/>
  <c r="F105" i="8"/>
  <c r="H103" i="8"/>
  <c r="E89" i="8"/>
  <c r="E98" i="8" s="1"/>
  <c r="F88" i="8"/>
  <c r="H86" i="8"/>
  <c r="E72" i="8"/>
  <c r="E81" i="8" s="1"/>
  <c r="F71" i="8"/>
  <c r="H69" i="8"/>
  <c r="E55" i="8"/>
  <c r="F54" i="8"/>
  <c r="E64" i="8"/>
  <c r="D121" i="8"/>
  <c r="D122" i="8" s="1"/>
  <c r="H52" i="8"/>
  <c r="E39" i="8"/>
  <c r="F38" i="8"/>
  <c r="E48" i="8"/>
  <c r="H36" i="8"/>
  <c r="H109" i="10"/>
  <c r="Y21" i="8"/>
  <c r="AA21" i="8" s="1"/>
  <c r="AA23" i="8" s="1"/>
  <c r="AA24" i="8" s="1"/>
  <c r="AC24" i="8" s="1"/>
  <c r="U21" i="8"/>
  <c r="H126" i="7"/>
  <c r="I139" i="6"/>
  <c r="H121" i="3"/>
  <c r="Y33" i="8"/>
  <c r="Y32" i="8"/>
  <c r="Y31" i="8"/>
  <c r="I123" i="10"/>
  <c r="J123" i="10" s="1"/>
  <c r="J122" i="10"/>
  <c r="K122" i="10" s="1"/>
  <c r="I125" i="10"/>
  <c r="J125" i="10"/>
  <c r="K121" i="10"/>
  <c r="J117" i="10"/>
  <c r="K116" i="10"/>
  <c r="K117" i="10" s="1"/>
  <c r="L118" i="10" s="1"/>
  <c r="E23" i="8"/>
  <c r="F22" i="8"/>
  <c r="E32" i="8"/>
  <c r="H20" i="8"/>
  <c r="E6" i="8"/>
  <c r="F5" i="8"/>
  <c r="E15" i="8"/>
  <c r="H3" i="8"/>
  <c r="L137" i="7"/>
  <c r="J139" i="7"/>
  <c r="V110" i="7"/>
  <c r="T110" i="7"/>
  <c r="N110" i="7"/>
  <c r="H110" i="7"/>
  <c r="H104" i="7"/>
  <c r="L110" i="7"/>
  <c r="J110" i="7"/>
  <c r="J104" i="7"/>
  <c r="L104" i="7"/>
  <c r="R110" i="7"/>
  <c r="P110" i="7"/>
  <c r="AB98" i="7"/>
  <c r="AB92" i="7"/>
  <c r="AB94" i="7"/>
  <c r="AB95" i="7"/>
  <c r="AB96" i="7"/>
  <c r="AB97" i="7"/>
  <c r="AB93" i="7"/>
  <c r="AA71" i="7"/>
  <c r="AA72" i="7"/>
  <c r="AA73" i="7"/>
  <c r="AA74" i="7"/>
  <c r="L153" i="6"/>
  <c r="K153" i="6"/>
  <c r="L152" i="6"/>
  <c r="K162" i="6"/>
  <c r="N150" i="6"/>
  <c r="O122" i="6"/>
  <c r="I116" i="6"/>
  <c r="K116" i="6"/>
  <c r="M116" i="6"/>
  <c r="Q122" i="6"/>
  <c r="S122" i="6"/>
  <c r="L133" i="3"/>
  <c r="K136" i="3"/>
  <c r="L136" i="3" s="1"/>
  <c r="L137" i="3" s="1"/>
  <c r="K135" i="3"/>
  <c r="H101" i="3"/>
  <c r="J101" i="3"/>
  <c r="E17" i="11" l="1"/>
  <c r="E51" i="11" s="1"/>
  <c r="J110" i="11"/>
  <c r="K110" i="11" s="1"/>
  <c r="L110" i="11" s="1"/>
  <c r="M110" i="11" s="1"/>
  <c r="G113" i="11"/>
  <c r="H112" i="11"/>
  <c r="F9" i="11"/>
  <c r="G9" i="11" s="1"/>
  <c r="H8" i="11"/>
  <c r="I8" i="11" s="1"/>
  <c r="J8" i="11" s="1"/>
  <c r="K8" i="11" s="1"/>
  <c r="L8" i="11" s="1"/>
  <c r="M8" i="11" s="1"/>
  <c r="N8" i="11" s="1"/>
  <c r="G7" i="11"/>
  <c r="H7" i="11" s="1"/>
  <c r="I7" i="11" s="1"/>
  <c r="J7" i="11" s="1"/>
  <c r="K7" i="11" s="1"/>
  <c r="L7" i="11" s="1"/>
  <c r="M7" i="11" s="1"/>
  <c r="I28" i="11"/>
  <c r="J22" i="11"/>
  <c r="I127" i="11"/>
  <c r="F41" i="11"/>
  <c r="H34" i="11"/>
  <c r="D137" i="11"/>
  <c r="I56" i="11"/>
  <c r="F79" i="11"/>
  <c r="F87" i="11" s="1"/>
  <c r="F105" i="11" s="1"/>
  <c r="G78" i="11"/>
  <c r="L109" i="11"/>
  <c r="E70" i="11"/>
  <c r="L5" i="11"/>
  <c r="I38" i="11"/>
  <c r="H77" i="11"/>
  <c r="L92" i="11"/>
  <c r="F59" i="11"/>
  <c r="J97" i="11"/>
  <c r="J75" i="11"/>
  <c r="I98" i="11"/>
  <c r="AA123" i="6"/>
  <c r="AE123" i="6"/>
  <c r="N151" i="6"/>
  <c r="O151" i="6" s="1"/>
  <c r="P151" i="6" s="1"/>
  <c r="Q151" i="6" s="1"/>
  <c r="R151" i="6" s="1"/>
  <c r="S151" i="6" s="1"/>
  <c r="T151" i="6"/>
  <c r="AC123" i="6"/>
  <c r="U117" i="6"/>
  <c r="U123" i="6"/>
  <c r="W123" i="6"/>
  <c r="W117" i="6"/>
  <c r="Y123" i="6"/>
  <c r="M123" i="6"/>
  <c r="G71" i="8"/>
  <c r="G88" i="8"/>
  <c r="G105" i="8"/>
  <c r="G71" i="9"/>
  <c r="G88" i="9"/>
  <c r="G105" i="9"/>
  <c r="G54" i="9"/>
  <c r="Y21" i="9"/>
  <c r="AA21" i="9" s="1"/>
  <c r="AA23" i="9" s="1"/>
  <c r="AA24" i="9" s="1"/>
  <c r="AC24" i="9" s="1"/>
  <c r="U21" i="9"/>
  <c r="Y33" i="9"/>
  <c r="Y32" i="9"/>
  <c r="Y31" i="9"/>
  <c r="G38" i="9"/>
  <c r="AC93" i="7"/>
  <c r="O150" i="6"/>
  <c r="L108" i="3"/>
  <c r="J108" i="3"/>
  <c r="H108" i="3"/>
  <c r="L135" i="3"/>
  <c r="K141" i="3"/>
  <c r="L141" i="3"/>
  <c r="M117" i="6"/>
  <c r="K117" i="6"/>
  <c r="I123" i="6"/>
  <c r="I117" i="6"/>
  <c r="M152" i="6"/>
  <c r="L154" i="6"/>
  <c r="M153" i="6"/>
  <c r="AA75" i="7"/>
  <c r="L105" i="7"/>
  <c r="J105" i="7"/>
  <c r="H105" i="7"/>
  <c r="K140" i="7"/>
  <c r="K139" i="7"/>
  <c r="J145" i="7"/>
  <c r="O137" i="7"/>
  <c r="I3" i="8"/>
  <c r="G5" i="8"/>
  <c r="F6" i="8"/>
  <c r="I20" i="8"/>
  <c r="G22" i="8"/>
  <c r="F23" i="8"/>
  <c r="K124" i="10"/>
  <c r="K123" i="10"/>
  <c r="K125" i="10" s="1"/>
  <c r="L124" i="10" s="1"/>
  <c r="G109" i="10"/>
  <c r="G126" i="7"/>
  <c r="H139" i="6"/>
  <c r="G121" i="3"/>
  <c r="I36" i="8"/>
  <c r="G38" i="8"/>
  <c r="F39" i="8"/>
  <c r="I52" i="8"/>
  <c r="D129" i="8"/>
  <c r="K109" i="7"/>
  <c r="L109" i="7" s="1"/>
  <c r="E66" i="8"/>
  <c r="G54" i="8"/>
  <c r="F55" i="8"/>
  <c r="I69" i="8"/>
  <c r="F72" i="8"/>
  <c r="I86" i="8"/>
  <c r="F89" i="8"/>
  <c r="I103" i="8"/>
  <c r="F106" i="8"/>
  <c r="I119" i="8"/>
  <c r="E6" i="9"/>
  <c r="E15" i="9" s="1"/>
  <c r="F5" i="9"/>
  <c r="H3" i="9"/>
  <c r="E23" i="9"/>
  <c r="E32" i="9" s="1"/>
  <c r="F22" i="9"/>
  <c r="H20" i="9"/>
  <c r="S123" i="6"/>
  <c r="Q123" i="6"/>
  <c r="O123" i="6"/>
  <c r="K123" i="6"/>
  <c r="L116" i="6"/>
  <c r="N116" i="6" s="1"/>
  <c r="P116" i="6" s="1"/>
  <c r="R116" i="6" s="1"/>
  <c r="T116" i="6" s="1"/>
  <c r="V116" i="6" s="1"/>
  <c r="X116" i="6" s="1"/>
  <c r="Z116" i="6" s="1"/>
  <c r="AB116" i="6" s="1"/>
  <c r="AD116" i="6" s="1"/>
  <c r="I156" i="7"/>
  <c r="I159" i="7" s="1"/>
  <c r="I36" i="9"/>
  <c r="F39" i="9"/>
  <c r="I52" i="9"/>
  <c r="F55" i="9"/>
  <c r="I69" i="9"/>
  <c r="F72" i="9"/>
  <c r="I86" i="9"/>
  <c r="F89" i="9"/>
  <c r="I103" i="9"/>
  <c r="F106" i="9"/>
  <c r="I119" i="9"/>
  <c r="L96" i="10"/>
  <c r="J96" i="10"/>
  <c r="H96" i="10"/>
  <c r="N110" i="11" l="1"/>
  <c r="N7" i="11"/>
  <c r="I112" i="11"/>
  <c r="H113" i="11"/>
  <c r="G114" i="11"/>
  <c r="G121" i="11" s="1"/>
  <c r="F17" i="11"/>
  <c r="G10" i="11"/>
  <c r="H9" i="11"/>
  <c r="I9" i="11" s="1"/>
  <c r="K75" i="11"/>
  <c r="H78" i="11"/>
  <c r="I78" i="11" s="1"/>
  <c r="J78" i="11" s="1"/>
  <c r="K78" i="11" s="1"/>
  <c r="L78" i="11" s="1"/>
  <c r="M78" i="11" s="1"/>
  <c r="J38" i="11"/>
  <c r="J98" i="11"/>
  <c r="K98" i="11" s="1"/>
  <c r="L98" i="11" s="1"/>
  <c r="M98" i="11" s="1"/>
  <c r="I99" i="11"/>
  <c r="K97" i="11"/>
  <c r="M92" i="11"/>
  <c r="M5" i="11"/>
  <c r="H40" i="11"/>
  <c r="G79" i="11"/>
  <c r="E129" i="11"/>
  <c r="E130" i="11" s="1"/>
  <c r="E137" i="11" s="1"/>
  <c r="G41" i="11"/>
  <c r="F42" i="11"/>
  <c r="I29" i="11"/>
  <c r="J28" i="11"/>
  <c r="H58" i="11"/>
  <c r="I58" i="11" s="1"/>
  <c r="J58" i="11" s="1"/>
  <c r="K22" i="11"/>
  <c r="F60" i="11"/>
  <c r="G59" i="11"/>
  <c r="I77" i="11"/>
  <c r="M109" i="11"/>
  <c r="J56" i="11"/>
  <c r="J127" i="11"/>
  <c r="I127" i="6"/>
  <c r="AE124" i="6"/>
  <c r="AC124" i="6"/>
  <c r="U124" i="6"/>
  <c r="W124" i="6"/>
  <c r="Y124" i="6"/>
  <c r="AA124" i="6"/>
  <c r="M124" i="6"/>
  <c r="P150" i="6"/>
  <c r="H71" i="8"/>
  <c r="H88" i="8"/>
  <c r="H105" i="8"/>
  <c r="H71" i="9"/>
  <c r="H88" i="9"/>
  <c r="H105" i="9"/>
  <c r="H54" i="9"/>
  <c r="H38" i="9"/>
  <c r="G22" i="9"/>
  <c r="E66" i="9"/>
  <c r="E121" i="9" s="1"/>
  <c r="E122" i="9" s="1"/>
  <c r="G5" i="9"/>
  <c r="M105" i="7"/>
  <c r="M101" i="3"/>
  <c r="M96" i="10"/>
  <c r="M108" i="3"/>
  <c r="N108" i="3" s="1"/>
  <c r="J119" i="9"/>
  <c r="F107" i="9"/>
  <c r="F115" i="9" s="1"/>
  <c r="G106" i="9"/>
  <c r="J103" i="9"/>
  <c r="F90" i="9"/>
  <c r="F98" i="9" s="1"/>
  <c r="G89" i="9"/>
  <c r="J86" i="9"/>
  <c r="F73" i="9"/>
  <c r="F81" i="9" s="1"/>
  <c r="G72" i="9"/>
  <c r="J69" i="9"/>
  <c r="F56" i="9"/>
  <c r="F64" i="9" s="1"/>
  <c r="G55" i="9"/>
  <c r="J52" i="9"/>
  <c r="F40" i="9"/>
  <c r="F48" i="9" s="1"/>
  <c r="G39" i="9"/>
  <c r="J36" i="9"/>
  <c r="I20" i="9"/>
  <c r="F23" i="9"/>
  <c r="I3" i="9"/>
  <c r="F6" i="9"/>
  <c r="J119" i="8"/>
  <c r="F107" i="8"/>
  <c r="F115" i="8" s="1"/>
  <c r="G106" i="8"/>
  <c r="J103" i="8"/>
  <c r="F90" i="8"/>
  <c r="F98" i="8" s="1"/>
  <c r="G89" i="8"/>
  <c r="J86" i="8"/>
  <c r="F73" i="8"/>
  <c r="F81" i="8" s="1"/>
  <c r="G72" i="8"/>
  <c r="J69" i="8"/>
  <c r="F56" i="8"/>
  <c r="G55" i="8"/>
  <c r="F64" i="8"/>
  <c r="H54" i="8"/>
  <c r="E121" i="8"/>
  <c r="E122" i="8" s="1"/>
  <c r="E129" i="8"/>
  <c r="J52" i="8"/>
  <c r="F40" i="8"/>
  <c r="G39" i="8"/>
  <c r="F48" i="8"/>
  <c r="H38" i="8"/>
  <c r="J36" i="8"/>
  <c r="L125" i="10"/>
  <c r="M124" i="10"/>
  <c r="M125" i="10" s="1"/>
  <c r="F24" i="8"/>
  <c r="G23" i="8"/>
  <c r="F32" i="8"/>
  <c r="H22" i="8"/>
  <c r="J20" i="8"/>
  <c r="F7" i="8"/>
  <c r="G6" i="8"/>
  <c r="F15" i="8"/>
  <c r="H5" i="8"/>
  <c r="J3" i="8"/>
  <c r="L139" i="7"/>
  <c r="K145" i="7"/>
  <c r="L140" i="7"/>
  <c r="H115" i="7"/>
  <c r="H112" i="7"/>
  <c r="L112" i="7"/>
  <c r="J112" i="7"/>
  <c r="M154" i="6"/>
  <c r="N153" i="6"/>
  <c r="L162" i="6"/>
  <c r="N152" i="6"/>
  <c r="O124" i="6"/>
  <c r="I124" i="6"/>
  <c r="K124" i="6"/>
  <c r="Q124" i="6"/>
  <c r="S124" i="6"/>
  <c r="T143" i="3"/>
  <c r="N78" i="11" l="1"/>
  <c r="H114" i="11"/>
  <c r="I113" i="11"/>
  <c r="J113" i="11" s="1"/>
  <c r="K113" i="11" s="1"/>
  <c r="M113" i="11" s="1"/>
  <c r="N98" i="11"/>
  <c r="J112" i="11"/>
  <c r="G17" i="11"/>
  <c r="H10" i="11"/>
  <c r="L97" i="11"/>
  <c r="G42" i="11"/>
  <c r="F50" i="11"/>
  <c r="F51" i="11" s="1"/>
  <c r="K9" i="11"/>
  <c r="N92" i="11"/>
  <c r="K38" i="11"/>
  <c r="H41" i="11"/>
  <c r="I41" i="11" s="1"/>
  <c r="K41" i="11" s="1"/>
  <c r="L41" i="11" s="1"/>
  <c r="M41" i="11" s="1"/>
  <c r="J77" i="11"/>
  <c r="K127" i="11"/>
  <c r="J99" i="11"/>
  <c r="K56" i="11"/>
  <c r="I104" i="11"/>
  <c r="H59" i="11"/>
  <c r="I59" i="11" s="1"/>
  <c r="K59" i="11" s="1"/>
  <c r="K28" i="11"/>
  <c r="M28" i="11" s="1"/>
  <c r="H79" i="11"/>
  <c r="G80" i="11"/>
  <c r="N5" i="11"/>
  <c r="L75" i="11"/>
  <c r="I40" i="11"/>
  <c r="J40" i="11" s="1"/>
  <c r="G60" i="11"/>
  <c r="F68" i="11"/>
  <c r="N109" i="11"/>
  <c r="L22" i="11"/>
  <c r="J29" i="11"/>
  <c r="I34" i="11"/>
  <c r="I166" i="6"/>
  <c r="J166" i="6" s="1"/>
  <c r="Q150" i="6"/>
  <c r="H72" i="8"/>
  <c r="I72" i="8" s="1"/>
  <c r="J72" i="8" s="1"/>
  <c r="K72" i="8" s="1"/>
  <c r="L72" i="8" s="1"/>
  <c r="M72" i="8" s="1"/>
  <c r="N72" i="8"/>
  <c r="I71" i="8"/>
  <c r="H89" i="8"/>
  <c r="I89" i="8" s="1"/>
  <c r="J89" i="8" s="1"/>
  <c r="K89" i="8" s="1"/>
  <c r="L89" i="8" s="1"/>
  <c r="M89" i="8" s="1"/>
  <c r="N89" i="8"/>
  <c r="I88" i="8"/>
  <c r="H106" i="8"/>
  <c r="I106" i="8" s="1"/>
  <c r="J106" i="8" s="1"/>
  <c r="K106" i="8" s="1"/>
  <c r="L106" i="8" s="1"/>
  <c r="M106" i="8" s="1"/>
  <c r="N106" i="8"/>
  <c r="I105" i="8"/>
  <c r="H72" i="9"/>
  <c r="I72" i="9" s="1"/>
  <c r="J72" i="9" s="1"/>
  <c r="K72" i="9" s="1"/>
  <c r="L72" i="9" s="1"/>
  <c r="M72" i="9" s="1"/>
  <c r="N72" i="9"/>
  <c r="I71" i="9"/>
  <c r="H89" i="9"/>
  <c r="I89" i="9" s="1"/>
  <c r="J89" i="9" s="1"/>
  <c r="K89" i="9" s="1"/>
  <c r="L89" i="9" s="1"/>
  <c r="M89" i="9" s="1"/>
  <c r="N89" i="9"/>
  <c r="I88" i="9"/>
  <c r="H106" i="9"/>
  <c r="I106" i="9" s="1"/>
  <c r="J106" i="9" s="1"/>
  <c r="K106" i="9" s="1"/>
  <c r="L106" i="9" s="1"/>
  <c r="M106" i="9" s="1"/>
  <c r="N106" i="9"/>
  <c r="I105" i="9"/>
  <c r="H55" i="9"/>
  <c r="I55" i="9" s="1"/>
  <c r="J55" i="9" s="1"/>
  <c r="K55" i="9" s="1"/>
  <c r="L55" i="9" s="1"/>
  <c r="M55" i="9" s="1"/>
  <c r="N55" i="9"/>
  <c r="E129" i="9"/>
  <c r="J156" i="7" s="1"/>
  <c r="J159" i="7" s="1"/>
  <c r="M112" i="7"/>
  <c r="N112" i="7" s="1"/>
  <c r="I54" i="9"/>
  <c r="H39" i="9"/>
  <c r="I39" i="9" s="1"/>
  <c r="J39" i="9" s="1"/>
  <c r="K39" i="9" s="1"/>
  <c r="L39" i="9" s="1"/>
  <c r="M39" i="9" s="1"/>
  <c r="N39" i="9"/>
  <c r="I38" i="9"/>
  <c r="H22" i="9"/>
  <c r="M89" i="10"/>
  <c r="N96" i="10"/>
  <c r="H5" i="9"/>
  <c r="O153" i="6"/>
  <c r="T144" i="3"/>
  <c r="U143" i="3"/>
  <c r="U144" i="3" s="1"/>
  <c r="O152" i="6"/>
  <c r="M155" i="6"/>
  <c r="N154" i="6"/>
  <c r="H149" i="7"/>
  <c r="L141" i="7"/>
  <c r="O141" i="7" s="1"/>
  <c r="O140" i="7"/>
  <c r="O139" i="7"/>
  <c r="L145" i="7"/>
  <c r="K3" i="8"/>
  <c r="I5" i="8"/>
  <c r="H6" i="8"/>
  <c r="G7" i="8"/>
  <c r="K20" i="8"/>
  <c r="I22" i="8"/>
  <c r="H23" i="8"/>
  <c r="G24" i="8"/>
  <c r="M128" i="10"/>
  <c r="M130" i="10" s="1"/>
  <c r="M131" i="10" s="1"/>
  <c r="N126" i="10"/>
  <c r="K36" i="8"/>
  <c r="I38" i="8"/>
  <c r="H39" i="8"/>
  <c r="G40" i="8"/>
  <c r="K52" i="8"/>
  <c r="O87" i="10"/>
  <c r="O93" i="10" s="1"/>
  <c r="P93" i="10" s="1"/>
  <c r="O103" i="7"/>
  <c r="O99" i="3"/>
  <c r="M109" i="7"/>
  <c r="N109" i="7" s="1"/>
  <c r="O121" i="6"/>
  <c r="I54" i="8"/>
  <c r="F66" i="8"/>
  <c r="H55" i="8"/>
  <c r="G56" i="8"/>
  <c r="K69" i="8"/>
  <c r="G73" i="8"/>
  <c r="K86" i="8"/>
  <c r="G90" i="8"/>
  <c r="K103" i="8"/>
  <c r="G107" i="8"/>
  <c r="K119" i="8"/>
  <c r="F7" i="9"/>
  <c r="F15" i="9" s="1"/>
  <c r="G6" i="9"/>
  <c r="J3" i="9"/>
  <c r="F24" i="9"/>
  <c r="F32" i="9" s="1"/>
  <c r="G23" i="9"/>
  <c r="J20" i="9"/>
  <c r="K36" i="9"/>
  <c r="G40" i="9"/>
  <c r="K52" i="9"/>
  <c r="G56" i="9"/>
  <c r="K69" i="9"/>
  <c r="G73" i="9"/>
  <c r="K86" i="9"/>
  <c r="G90" i="9"/>
  <c r="K103" i="9"/>
  <c r="G107" i="9"/>
  <c r="K119" i="9"/>
  <c r="L59" i="11" l="1"/>
  <c r="M59" i="11" s="1"/>
  <c r="N113" i="11"/>
  <c r="N28" i="11"/>
  <c r="L112" i="11"/>
  <c r="M112" i="11" s="1"/>
  <c r="F70" i="11"/>
  <c r="F129" i="11" s="1"/>
  <c r="F130" i="11" s="1"/>
  <c r="F137" i="11" s="1"/>
  <c r="N112" i="11"/>
  <c r="H115" i="11"/>
  <c r="I114" i="11"/>
  <c r="J114" i="11" s="1"/>
  <c r="K114" i="11" s="1"/>
  <c r="L114" i="11" s="1"/>
  <c r="M114" i="11" s="1"/>
  <c r="I10" i="11"/>
  <c r="H11" i="11"/>
  <c r="M75" i="11"/>
  <c r="I79" i="11"/>
  <c r="K99" i="11"/>
  <c r="J100" i="11"/>
  <c r="J104" i="11" s="1"/>
  <c r="L127" i="11"/>
  <c r="K29" i="11"/>
  <c r="J30" i="11"/>
  <c r="J34" i="11" s="1"/>
  <c r="K77" i="11"/>
  <c r="L9" i="11"/>
  <c r="H42" i="11"/>
  <c r="G43" i="11"/>
  <c r="L38" i="11"/>
  <c r="L56" i="11"/>
  <c r="M97" i="11"/>
  <c r="M22" i="11"/>
  <c r="H60" i="11"/>
  <c r="G61" i="11"/>
  <c r="H80" i="11"/>
  <c r="G87" i="11"/>
  <c r="G105" i="11" s="1"/>
  <c r="N41" i="11"/>
  <c r="R150" i="6"/>
  <c r="S150" i="6" s="1"/>
  <c r="T150" i="6"/>
  <c r="P153" i="6"/>
  <c r="J71" i="8"/>
  <c r="J88" i="8"/>
  <c r="J105" i="8"/>
  <c r="J71" i="9"/>
  <c r="J88" i="9"/>
  <c r="J105" i="9"/>
  <c r="J54" i="9"/>
  <c r="J38" i="9"/>
  <c r="H23" i="9"/>
  <c r="I23" i="9" s="1"/>
  <c r="J23" i="9" s="1"/>
  <c r="K23" i="9" s="1"/>
  <c r="L23" i="9" s="1"/>
  <c r="M23" i="9" s="1"/>
  <c r="N23" i="9"/>
  <c r="F66" i="9"/>
  <c r="F121" i="9" s="1"/>
  <c r="F122" i="9" s="1"/>
  <c r="I22" i="9"/>
  <c r="H6" i="9"/>
  <c r="I6" i="9" s="1"/>
  <c r="J6" i="9" s="1"/>
  <c r="K6" i="9" s="1"/>
  <c r="L6" i="9" s="1"/>
  <c r="M6" i="9" s="1"/>
  <c r="N6" i="9"/>
  <c r="F129" i="9"/>
  <c r="O105" i="7"/>
  <c r="O101" i="3"/>
  <c r="O96" i="10"/>
  <c r="O108" i="3"/>
  <c r="P108" i="3" s="1"/>
  <c r="I5" i="9"/>
  <c r="P152" i="6"/>
  <c r="L119" i="9"/>
  <c r="G108" i="9"/>
  <c r="G115" i="9" s="1"/>
  <c r="H107" i="9"/>
  <c r="L103" i="9"/>
  <c r="G91" i="9"/>
  <c r="G98" i="9" s="1"/>
  <c r="H90" i="9"/>
  <c r="L86" i="9"/>
  <c r="G74" i="9"/>
  <c r="G81" i="9" s="1"/>
  <c r="H73" i="9"/>
  <c r="L69" i="9"/>
  <c r="G57" i="9"/>
  <c r="G64" i="9" s="1"/>
  <c r="H56" i="9"/>
  <c r="L52" i="9"/>
  <c r="G41" i="9"/>
  <c r="G48" i="9" s="1"/>
  <c r="H40" i="9"/>
  <c r="L36" i="9"/>
  <c r="K20" i="9"/>
  <c r="G24" i="9"/>
  <c r="K3" i="9"/>
  <c r="G7" i="9"/>
  <c r="L119" i="8"/>
  <c r="G108" i="8"/>
  <c r="G115" i="8" s="1"/>
  <c r="H107" i="8"/>
  <c r="L103" i="8"/>
  <c r="G91" i="8"/>
  <c r="G98" i="8" s="1"/>
  <c r="H90" i="8"/>
  <c r="L86" i="8"/>
  <c r="G74" i="8"/>
  <c r="G81" i="8" s="1"/>
  <c r="H73" i="8"/>
  <c r="L69" i="8"/>
  <c r="G57" i="8"/>
  <c r="H56" i="8"/>
  <c r="G64" i="8"/>
  <c r="I55" i="8"/>
  <c r="F121" i="8"/>
  <c r="F122" i="8" s="1"/>
  <c r="J54" i="8"/>
  <c r="O105" i="3"/>
  <c r="P105" i="3" s="1"/>
  <c r="L52" i="8"/>
  <c r="G41" i="8"/>
  <c r="H40" i="8"/>
  <c r="G48" i="8"/>
  <c r="I39" i="8"/>
  <c r="J38" i="8"/>
  <c r="L36" i="8"/>
  <c r="G25" i="8"/>
  <c r="H24" i="8"/>
  <c r="G32" i="8"/>
  <c r="I23" i="8"/>
  <c r="J22" i="8"/>
  <c r="L20" i="8"/>
  <c r="G8" i="8"/>
  <c r="H7" i="8"/>
  <c r="G15" i="8"/>
  <c r="I6" i="8"/>
  <c r="J5" i="8"/>
  <c r="L3" i="8"/>
  <c r="T147" i="7"/>
  <c r="O145" i="7"/>
  <c r="P146" i="7" s="1"/>
  <c r="O154" i="6"/>
  <c r="N155" i="6"/>
  <c r="M162" i="6"/>
  <c r="U146" i="3"/>
  <c r="U148" i="3" s="1"/>
  <c r="U149" i="3" s="1"/>
  <c r="V145" i="3"/>
  <c r="N59" i="11" l="1"/>
  <c r="I115" i="11"/>
  <c r="H121" i="11"/>
  <c r="N114" i="11"/>
  <c r="I11" i="11"/>
  <c r="H17" i="11"/>
  <c r="J10" i="11"/>
  <c r="L10" i="11" s="1"/>
  <c r="M10" i="11" s="1"/>
  <c r="H81" i="11"/>
  <c r="H87" i="11" s="1"/>
  <c r="H105" i="11" s="1"/>
  <c r="I80" i="11"/>
  <c r="J80" i="11" s="1"/>
  <c r="K80" i="11" s="1"/>
  <c r="L80" i="11" s="1"/>
  <c r="M80" i="11" s="1"/>
  <c r="L77" i="11"/>
  <c r="L99" i="11"/>
  <c r="H61" i="11"/>
  <c r="G68" i="11"/>
  <c r="K58" i="11"/>
  <c r="J79" i="11"/>
  <c r="M127" i="11"/>
  <c r="N75" i="11"/>
  <c r="I60" i="11"/>
  <c r="N97" i="11"/>
  <c r="M9" i="11"/>
  <c r="M38" i="11"/>
  <c r="H43" i="11"/>
  <c r="K40" i="11"/>
  <c r="N22" i="11"/>
  <c r="I42" i="11"/>
  <c r="K30" i="11"/>
  <c r="G50" i="11"/>
  <c r="G51" i="11" s="1"/>
  <c r="M56" i="11"/>
  <c r="L29" i="11"/>
  <c r="K100" i="11"/>
  <c r="Q153" i="6"/>
  <c r="R153" i="6" s="1"/>
  <c r="S153" i="6" s="1"/>
  <c r="T153" i="6"/>
  <c r="Q152" i="6"/>
  <c r="I73" i="8"/>
  <c r="K71" i="8"/>
  <c r="I90" i="8"/>
  <c r="K88" i="8"/>
  <c r="I107" i="8"/>
  <c r="K105" i="8"/>
  <c r="I73" i="9"/>
  <c r="K71" i="9"/>
  <c r="I90" i="9"/>
  <c r="K88" i="9"/>
  <c r="I107" i="9"/>
  <c r="K105" i="9"/>
  <c r="I56" i="9"/>
  <c r="O112" i="7"/>
  <c r="P112" i="7" s="1"/>
  <c r="K54" i="9"/>
  <c r="I40" i="9"/>
  <c r="K38" i="9"/>
  <c r="J22" i="9"/>
  <c r="J5" i="9"/>
  <c r="O89" i="10"/>
  <c r="P96" i="10"/>
  <c r="K156" i="7"/>
  <c r="K159" i="7" s="1"/>
  <c r="P154" i="6"/>
  <c r="N156" i="6"/>
  <c r="O155" i="6"/>
  <c r="T148" i="7"/>
  <c r="U147" i="7"/>
  <c r="U148" i="7" s="1"/>
  <c r="M3" i="8"/>
  <c r="K5" i="8"/>
  <c r="J6" i="8"/>
  <c r="I7" i="8"/>
  <c r="H8" i="8"/>
  <c r="M20" i="8"/>
  <c r="K22" i="8"/>
  <c r="J23" i="8"/>
  <c r="I24" i="8"/>
  <c r="H25" i="8"/>
  <c r="M36" i="8"/>
  <c r="K38" i="8"/>
  <c r="J39" i="8"/>
  <c r="I40" i="8"/>
  <c r="H41" i="8"/>
  <c r="M52" i="8"/>
  <c r="K54" i="8"/>
  <c r="Q103" i="7"/>
  <c r="Q99" i="3"/>
  <c r="F129" i="8"/>
  <c r="O109" i="7"/>
  <c r="P109" i="7" s="1"/>
  <c r="Q121" i="6"/>
  <c r="J55" i="8"/>
  <c r="G66" i="8"/>
  <c r="I56" i="8"/>
  <c r="H57" i="8"/>
  <c r="M69" i="8"/>
  <c r="H74" i="8"/>
  <c r="M86" i="8"/>
  <c r="H91" i="8"/>
  <c r="M103" i="8"/>
  <c r="H108" i="8"/>
  <c r="M119" i="8"/>
  <c r="G8" i="9"/>
  <c r="G15" i="9" s="1"/>
  <c r="H7" i="9"/>
  <c r="L3" i="9"/>
  <c r="G25" i="9"/>
  <c r="G32" i="9" s="1"/>
  <c r="H24" i="9"/>
  <c r="L20" i="9"/>
  <c r="M36" i="9"/>
  <c r="H41" i="9"/>
  <c r="M52" i="9"/>
  <c r="H57" i="9"/>
  <c r="M69" i="9"/>
  <c r="H74" i="9"/>
  <c r="M86" i="9"/>
  <c r="H91" i="9"/>
  <c r="M103" i="9"/>
  <c r="H108" i="9"/>
  <c r="M119" i="9"/>
  <c r="N80" i="11" l="1"/>
  <c r="J115" i="11"/>
  <c r="I116" i="11"/>
  <c r="N10" i="11"/>
  <c r="I12" i="11"/>
  <c r="J11" i="11"/>
  <c r="K11" i="11" s="1"/>
  <c r="J42" i="11"/>
  <c r="M29" i="11"/>
  <c r="I43" i="11"/>
  <c r="J43" i="11" s="1"/>
  <c r="K43" i="11" s="1"/>
  <c r="L43" i="11" s="1"/>
  <c r="M43" i="11" s="1"/>
  <c r="N43" i="11" s="1"/>
  <c r="H44" i="11"/>
  <c r="N56" i="11"/>
  <c r="M99" i="11"/>
  <c r="N9" i="11"/>
  <c r="M77" i="11"/>
  <c r="N38" i="11"/>
  <c r="K101" i="11"/>
  <c r="L100" i="11"/>
  <c r="K31" i="11"/>
  <c r="K34" i="11" s="1"/>
  <c r="L30" i="11"/>
  <c r="L40" i="11"/>
  <c r="J60" i="11"/>
  <c r="I61" i="11"/>
  <c r="J61" i="11" s="1"/>
  <c r="K61" i="11" s="1"/>
  <c r="L61" i="11" s="1"/>
  <c r="M61" i="11" s="1"/>
  <c r="N61" i="11" s="1"/>
  <c r="H62" i="11"/>
  <c r="H68" i="11" s="1"/>
  <c r="L58" i="11"/>
  <c r="K79" i="11"/>
  <c r="G70" i="11"/>
  <c r="G129" i="11" s="1"/>
  <c r="G130" i="11" s="1"/>
  <c r="G137" i="11" s="1"/>
  <c r="I81" i="11"/>
  <c r="N162" i="6"/>
  <c r="R152" i="6"/>
  <c r="S152" i="6" s="1"/>
  <c r="T152" i="6"/>
  <c r="Q154" i="6"/>
  <c r="N69" i="8"/>
  <c r="L71" i="8"/>
  <c r="J73" i="8"/>
  <c r="N86" i="8"/>
  <c r="L88" i="8"/>
  <c r="J90" i="8"/>
  <c r="N103" i="8"/>
  <c r="L105" i="8"/>
  <c r="J107" i="8"/>
  <c r="N69" i="9"/>
  <c r="L71" i="9"/>
  <c r="J73" i="9"/>
  <c r="N86" i="9"/>
  <c r="L88" i="9"/>
  <c r="J90" i="9"/>
  <c r="N103" i="9"/>
  <c r="L105" i="9"/>
  <c r="J107" i="9"/>
  <c r="N52" i="9"/>
  <c r="L54" i="9"/>
  <c r="J56" i="9"/>
  <c r="N36" i="9"/>
  <c r="L38" i="9"/>
  <c r="J40" i="9"/>
  <c r="I24" i="9"/>
  <c r="G66" i="9"/>
  <c r="G121" i="9" s="1"/>
  <c r="G122" i="9" s="1"/>
  <c r="K22" i="9"/>
  <c r="I7" i="9"/>
  <c r="Q105" i="7"/>
  <c r="Q101" i="3"/>
  <c r="Q108" i="3"/>
  <c r="R108" i="3" s="1"/>
  <c r="G129" i="9"/>
  <c r="K5" i="9"/>
  <c r="P155" i="6"/>
  <c r="O156" i="6"/>
  <c r="H109" i="9"/>
  <c r="H115" i="9" s="1"/>
  <c r="I108" i="9"/>
  <c r="H92" i="9"/>
  <c r="H98" i="9" s="1"/>
  <c r="I91" i="9"/>
  <c r="H75" i="9"/>
  <c r="H81" i="9" s="1"/>
  <c r="I74" i="9"/>
  <c r="H58" i="9"/>
  <c r="H64" i="9" s="1"/>
  <c r="I57" i="9"/>
  <c r="H42" i="9"/>
  <c r="H48" i="9" s="1"/>
  <c r="I41" i="9"/>
  <c r="M20" i="9"/>
  <c r="H25" i="9"/>
  <c r="M3" i="9"/>
  <c r="H8" i="9"/>
  <c r="H109" i="8"/>
  <c r="H115" i="8" s="1"/>
  <c r="I108" i="8"/>
  <c r="H92" i="8"/>
  <c r="H98" i="8" s="1"/>
  <c r="I91" i="8"/>
  <c r="H75" i="8"/>
  <c r="H81" i="8" s="1"/>
  <c r="I74" i="8"/>
  <c r="H58" i="8"/>
  <c r="I57" i="8"/>
  <c r="H64" i="8"/>
  <c r="J56" i="8"/>
  <c r="G121" i="8"/>
  <c r="G122" i="8" s="1"/>
  <c r="K55" i="8"/>
  <c r="G129" i="8"/>
  <c r="Q105" i="3"/>
  <c r="R105" i="3" s="1"/>
  <c r="L54" i="8"/>
  <c r="N52" i="8"/>
  <c r="H42" i="8"/>
  <c r="I41" i="8"/>
  <c r="H48" i="8"/>
  <c r="J40" i="8"/>
  <c r="K39" i="8"/>
  <c r="L38" i="8"/>
  <c r="N36" i="8"/>
  <c r="H26" i="8"/>
  <c r="I25" i="8"/>
  <c r="H32" i="8"/>
  <c r="J24" i="8"/>
  <c r="K23" i="8"/>
  <c r="L22" i="8"/>
  <c r="N20" i="8"/>
  <c r="H9" i="8"/>
  <c r="I8" i="8"/>
  <c r="H15" i="8"/>
  <c r="J7" i="8"/>
  <c r="K6" i="8"/>
  <c r="L5" i="8"/>
  <c r="N3" i="8"/>
  <c r="U150" i="7"/>
  <c r="V149" i="7"/>
  <c r="J116" i="11" l="1"/>
  <c r="I121" i="11"/>
  <c r="K115" i="11"/>
  <c r="I17" i="11"/>
  <c r="J12" i="11"/>
  <c r="M30" i="11"/>
  <c r="N30" i="11" s="1"/>
  <c r="J81" i="11"/>
  <c r="I82" i="11"/>
  <c r="I87" i="11" s="1"/>
  <c r="I105" i="11" s="1"/>
  <c r="L79" i="11"/>
  <c r="I62" i="11"/>
  <c r="N99" i="11"/>
  <c r="N77" i="11"/>
  <c r="M11" i="11"/>
  <c r="K42" i="11"/>
  <c r="L31" i="11"/>
  <c r="I44" i="11"/>
  <c r="H50" i="11"/>
  <c r="K60" i="11"/>
  <c r="M100" i="11"/>
  <c r="N100" i="11" s="1"/>
  <c r="N29" i="11"/>
  <c r="L101" i="11"/>
  <c r="K104" i="11"/>
  <c r="M58" i="11"/>
  <c r="M40" i="11"/>
  <c r="R154" i="6"/>
  <c r="S154" i="6" s="1"/>
  <c r="P156" i="6"/>
  <c r="Q155" i="6"/>
  <c r="J74" i="8"/>
  <c r="K74" i="8" s="1"/>
  <c r="L74" i="8" s="1"/>
  <c r="M74" i="8" s="1"/>
  <c r="N74" i="8"/>
  <c r="K73" i="8"/>
  <c r="M71" i="8"/>
  <c r="N71" i="8"/>
  <c r="J91" i="8"/>
  <c r="K91" i="8" s="1"/>
  <c r="L91" i="8" s="1"/>
  <c r="M91" i="8" s="1"/>
  <c r="N91" i="8"/>
  <c r="K90" i="8"/>
  <c r="M88" i="8"/>
  <c r="N88" i="8"/>
  <c r="J108" i="8"/>
  <c r="K108" i="8" s="1"/>
  <c r="L108" i="8" s="1"/>
  <c r="M108" i="8" s="1"/>
  <c r="N108" i="8"/>
  <c r="K107" i="8"/>
  <c r="M105" i="8"/>
  <c r="N105" i="8"/>
  <c r="J74" i="9"/>
  <c r="K74" i="9" s="1"/>
  <c r="L74" i="9" s="1"/>
  <c r="M74" i="9" s="1"/>
  <c r="N74" i="9"/>
  <c r="K73" i="9"/>
  <c r="M71" i="9"/>
  <c r="N71" i="9"/>
  <c r="J91" i="9"/>
  <c r="K91" i="9" s="1"/>
  <c r="L91" i="9" s="1"/>
  <c r="M91" i="9" s="1"/>
  <c r="N91" i="9"/>
  <c r="K90" i="9"/>
  <c r="M88" i="9"/>
  <c r="N88" i="9"/>
  <c r="J108" i="9"/>
  <c r="K108" i="9" s="1"/>
  <c r="L108" i="9" s="1"/>
  <c r="M108" i="9" s="1"/>
  <c r="N108" i="9"/>
  <c r="K107" i="9"/>
  <c r="M105" i="9"/>
  <c r="N105" i="9"/>
  <c r="J57" i="9"/>
  <c r="K57" i="9" s="1"/>
  <c r="L57" i="9" s="1"/>
  <c r="M57" i="9" s="1"/>
  <c r="N57" i="9"/>
  <c r="Q112" i="7"/>
  <c r="R112" i="7" s="1"/>
  <c r="K56" i="9"/>
  <c r="M54" i="9"/>
  <c r="N54" i="9"/>
  <c r="J41" i="9"/>
  <c r="K41" i="9" s="1"/>
  <c r="L41" i="9" s="1"/>
  <c r="M41" i="9" s="1"/>
  <c r="N41" i="9"/>
  <c r="K40" i="9"/>
  <c r="M38" i="9"/>
  <c r="N38" i="9"/>
  <c r="N20" i="9"/>
  <c r="L22" i="9"/>
  <c r="J24" i="9"/>
  <c r="N3" i="9"/>
  <c r="L5" i="9"/>
  <c r="L156" i="7"/>
  <c r="L159" i="7" s="1"/>
  <c r="J7" i="9"/>
  <c r="O157" i="6"/>
  <c r="M5" i="8"/>
  <c r="N5" i="8"/>
  <c r="L6" i="8"/>
  <c r="K7" i="8"/>
  <c r="J8" i="8"/>
  <c r="I9" i="8"/>
  <c r="M22" i="8"/>
  <c r="N22" i="8"/>
  <c r="L23" i="8"/>
  <c r="K24" i="8"/>
  <c r="J25" i="8"/>
  <c r="I26" i="8"/>
  <c r="M38" i="8"/>
  <c r="N38" i="8"/>
  <c r="L39" i="8"/>
  <c r="K40" i="8"/>
  <c r="J41" i="8"/>
  <c r="I42" i="8"/>
  <c r="M54" i="8"/>
  <c r="N54" i="8"/>
  <c r="L55" i="8"/>
  <c r="S103" i="7"/>
  <c r="S99" i="3"/>
  <c r="Q109" i="7"/>
  <c r="R109" i="7" s="1"/>
  <c r="S121" i="6"/>
  <c r="K56" i="8"/>
  <c r="H66" i="8"/>
  <c r="J57" i="8"/>
  <c r="I58" i="8"/>
  <c r="I75" i="8"/>
  <c r="I92" i="8"/>
  <c r="I109" i="8"/>
  <c r="H9" i="9"/>
  <c r="H15" i="9" s="1"/>
  <c r="I8" i="9"/>
  <c r="H26" i="9"/>
  <c r="H32" i="9" s="1"/>
  <c r="I25" i="9"/>
  <c r="I42" i="9"/>
  <c r="I58" i="9"/>
  <c r="I75" i="9"/>
  <c r="I92" i="9"/>
  <c r="I109" i="9"/>
  <c r="H70" i="11" l="1"/>
  <c r="H129" i="11" s="1"/>
  <c r="H130" i="11" s="1"/>
  <c r="H137" i="11" s="1"/>
  <c r="H51" i="11"/>
  <c r="L115" i="11"/>
  <c r="J117" i="11"/>
  <c r="K116" i="11"/>
  <c r="K12" i="11"/>
  <c r="J13" i="11"/>
  <c r="L32" i="11"/>
  <c r="L34" i="11" s="1"/>
  <c r="M31" i="11"/>
  <c r="J62" i="11"/>
  <c r="I63" i="11"/>
  <c r="I45" i="11"/>
  <c r="I50" i="11" s="1"/>
  <c r="I51" i="11" s="1"/>
  <c r="J44" i="11"/>
  <c r="N40" i="11"/>
  <c r="L102" i="11"/>
  <c r="M101" i="11"/>
  <c r="N101" i="11" s="1"/>
  <c r="K81" i="11"/>
  <c r="M79" i="11"/>
  <c r="N11" i="11"/>
  <c r="L42" i="11"/>
  <c r="J82" i="11"/>
  <c r="N58" i="11"/>
  <c r="T154" i="6"/>
  <c r="O162" i="6"/>
  <c r="R155" i="6"/>
  <c r="S155" i="6" s="1"/>
  <c r="Q156" i="6"/>
  <c r="L73" i="8"/>
  <c r="L90" i="8"/>
  <c r="L107" i="8"/>
  <c r="L73" i="9"/>
  <c r="L90" i="9"/>
  <c r="L107" i="9"/>
  <c r="L56" i="9"/>
  <c r="L40" i="9"/>
  <c r="J25" i="9"/>
  <c r="K25" i="9" s="1"/>
  <c r="L25" i="9" s="1"/>
  <c r="M25" i="9" s="1"/>
  <c r="N25" i="9"/>
  <c r="H66" i="9"/>
  <c r="H121" i="9" s="1"/>
  <c r="H122" i="9" s="1"/>
  <c r="K24" i="9"/>
  <c r="M22" i="9"/>
  <c r="N22" i="9"/>
  <c r="J8" i="9"/>
  <c r="K8" i="9" s="1"/>
  <c r="L8" i="9" s="1"/>
  <c r="M8" i="9" s="1"/>
  <c r="N8" i="9"/>
  <c r="S105" i="7"/>
  <c r="S101" i="3"/>
  <c r="S108" i="3"/>
  <c r="T108" i="3" s="1"/>
  <c r="H129" i="9"/>
  <c r="K7" i="9"/>
  <c r="M5" i="9"/>
  <c r="N5" i="9"/>
  <c r="P157" i="6"/>
  <c r="I110" i="9"/>
  <c r="I115" i="9" s="1"/>
  <c r="J109" i="9"/>
  <c r="I93" i="9"/>
  <c r="I98" i="9" s="1"/>
  <c r="J92" i="9"/>
  <c r="I76" i="9"/>
  <c r="I81" i="9" s="1"/>
  <c r="J75" i="9"/>
  <c r="I59" i="9"/>
  <c r="I64" i="9" s="1"/>
  <c r="J58" i="9"/>
  <c r="I43" i="9"/>
  <c r="I48" i="9" s="1"/>
  <c r="J42" i="9"/>
  <c r="I26" i="9"/>
  <c r="I9" i="9"/>
  <c r="I110" i="8"/>
  <c r="I115" i="8" s="1"/>
  <c r="J109" i="8"/>
  <c r="I93" i="8"/>
  <c r="I98" i="8" s="1"/>
  <c r="J92" i="8"/>
  <c r="I76" i="8"/>
  <c r="I81" i="8" s="1"/>
  <c r="J75" i="8"/>
  <c r="I59" i="8"/>
  <c r="J58" i="8"/>
  <c r="I64" i="8"/>
  <c r="K57" i="8"/>
  <c r="H121" i="8"/>
  <c r="H122" i="8" s="1"/>
  <c r="L56" i="8"/>
  <c r="S105" i="3"/>
  <c r="T105" i="3" s="1"/>
  <c r="M55" i="8"/>
  <c r="N55" i="8" s="1"/>
  <c r="I43" i="8"/>
  <c r="J42" i="8"/>
  <c r="I48" i="8"/>
  <c r="K41" i="8"/>
  <c r="L40" i="8"/>
  <c r="M39" i="8"/>
  <c r="N39" i="8" s="1"/>
  <c r="I27" i="8"/>
  <c r="J26" i="8"/>
  <c r="I32" i="8"/>
  <c r="K25" i="8"/>
  <c r="L24" i="8"/>
  <c r="M23" i="8"/>
  <c r="N23" i="8" s="1"/>
  <c r="I10" i="8"/>
  <c r="J9" i="8"/>
  <c r="I15" i="8"/>
  <c r="K8" i="8"/>
  <c r="L7" i="8"/>
  <c r="M6" i="8"/>
  <c r="N6" i="8" s="1"/>
  <c r="K117" i="11" l="1"/>
  <c r="J121" i="11"/>
  <c r="L116" i="11"/>
  <c r="M116" i="11" s="1"/>
  <c r="M115" i="11"/>
  <c r="J17" i="11"/>
  <c r="K13" i="11"/>
  <c r="L12" i="11"/>
  <c r="M12" i="11" s="1"/>
  <c r="M42" i="11"/>
  <c r="K44" i="11"/>
  <c r="J83" i="11"/>
  <c r="K82" i="11"/>
  <c r="L82" i="11" s="1"/>
  <c r="M82" i="11" s="1"/>
  <c r="N79" i="11"/>
  <c r="L81" i="11"/>
  <c r="N31" i="11"/>
  <c r="M32" i="11"/>
  <c r="M33" i="11" s="1"/>
  <c r="N33" i="11" s="1"/>
  <c r="J45" i="11"/>
  <c r="M60" i="11"/>
  <c r="J63" i="11"/>
  <c r="I68" i="11"/>
  <c r="I70" i="11" s="1"/>
  <c r="I129" i="11" s="1"/>
  <c r="I130" i="11" s="1"/>
  <c r="I137" i="11" s="1"/>
  <c r="M102" i="11"/>
  <c r="M103" i="11" s="1"/>
  <c r="L104" i="11"/>
  <c r="K62" i="11"/>
  <c r="T155" i="6"/>
  <c r="P162" i="6"/>
  <c r="R156" i="6"/>
  <c r="S156" i="6" s="1"/>
  <c r="T156" i="6"/>
  <c r="Q157" i="6"/>
  <c r="K75" i="8"/>
  <c r="M73" i="8"/>
  <c r="N73" i="8"/>
  <c r="K92" i="8"/>
  <c r="M90" i="8"/>
  <c r="N90" i="8"/>
  <c r="K109" i="8"/>
  <c r="M107" i="8"/>
  <c r="N107" i="8"/>
  <c r="K75" i="9"/>
  <c r="M73" i="9"/>
  <c r="N73" i="9"/>
  <c r="K92" i="9"/>
  <c r="M90" i="9"/>
  <c r="N90" i="9"/>
  <c r="K109" i="9"/>
  <c r="M107" i="9"/>
  <c r="N107" i="9"/>
  <c r="K58" i="9"/>
  <c r="S112" i="7"/>
  <c r="T112" i="7" s="1"/>
  <c r="M56" i="9"/>
  <c r="N56" i="9"/>
  <c r="K42" i="9"/>
  <c r="M40" i="9"/>
  <c r="N40" i="9"/>
  <c r="L24" i="9"/>
  <c r="L7" i="9"/>
  <c r="M156" i="7"/>
  <c r="M159" i="7" s="1"/>
  <c r="V115" i="6"/>
  <c r="M7" i="8"/>
  <c r="N7" i="8"/>
  <c r="L8" i="8"/>
  <c r="K9" i="8"/>
  <c r="J10" i="8"/>
  <c r="M24" i="8"/>
  <c r="N24" i="8"/>
  <c r="L25" i="8"/>
  <c r="K26" i="8"/>
  <c r="J27" i="8"/>
  <c r="M40" i="8"/>
  <c r="N40" i="8"/>
  <c r="L41" i="8"/>
  <c r="K42" i="8"/>
  <c r="J43" i="8"/>
  <c r="M56" i="8"/>
  <c r="N56" i="8"/>
  <c r="U103" i="7"/>
  <c r="U99" i="3"/>
  <c r="U105" i="3" s="1"/>
  <c r="V105" i="3" s="1"/>
  <c r="H129" i="8"/>
  <c r="S109" i="7"/>
  <c r="T109" i="7" s="1"/>
  <c r="L57" i="8"/>
  <c r="I66" i="8"/>
  <c r="K58" i="8"/>
  <c r="J59" i="8"/>
  <c r="J76" i="8"/>
  <c r="J93" i="8"/>
  <c r="J110" i="8"/>
  <c r="I10" i="9"/>
  <c r="I15" i="9" s="1"/>
  <c r="J9" i="9"/>
  <c r="I27" i="9"/>
  <c r="I32" i="9" s="1"/>
  <c r="J26" i="9"/>
  <c r="J43" i="9"/>
  <c r="J59" i="9"/>
  <c r="J76" i="9"/>
  <c r="J93" i="9"/>
  <c r="J110" i="9"/>
  <c r="N116" i="11" l="1"/>
  <c r="N102" i="11"/>
  <c r="N32" i="11"/>
  <c r="N34" i="11" s="1"/>
  <c r="N115" i="11"/>
  <c r="K118" i="11"/>
  <c r="L117" i="11"/>
  <c r="N12" i="11"/>
  <c r="L13" i="11"/>
  <c r="M13" i="11" s="1"/>
  <c r="K14" i="11"/>
  <c r="K83" i="11"/>
  <c r="J87" i="11"/>
  <c r="J105" i="11" s="1"/>
  <c r="L62" i="11"/>
  <c r="N60" i="11"/>
  <c r="J64" i="11"/>
  <c r="K63" i="11"/>
  <c r="M81" i="11"/>
  <c r="N81" i="11" s="1"/>
  <c r="L44" i="11"/>
  <c r="J46" i="11"/>
  <c r="K45" i="11"/>
  <c r="L45" i="11" s="1"/>
  <c r="M45" i="11" s="1"/>
  <c r="N45" i="11" s="1"/>
  <c r="J50" i="11"/>
  <c r="J51" i="11" s="1"/>
  <c r="N103" i="11"/>
  <c r="N104" i="11" s="1"/>
  <c r="M104" i="11"/>
  <c r="N42" i="11"/>
  <c r="N82" i="11"/>
  <c r="M34" i="11"/>
  <c r="Q162" i="6"/>
  <c r="R157" i="6"/>
  <c r="S157" i="6" s="1"/>
  <c r="S162" i="6" s="1"/>
  <c r="L75" i="8"/>
  <c r="L92" i="8"/>
  <c r="L109" i="8"/>
  <c r="L75" i="9"/>
  <c r="L92" i="9"/>
  <c r="L109" i="9"/>
  <c r="L58" i="9"/>
  <c r="L42" i="9"/>
  <c r="K26" i="9"/>
  <c r="I66" i="9"/>
  <c r="I121" i="9" s="1"/>
  <c r="I122" i="9" s="1"/>
  <c r="M24" i="9"/>
  <c r="N24" i="9"/>
  <c r="K9" i="9"/>
  <c r="U105" i="7"/>
  <c r="U101" i="3"/>
  <c r="U108" i="3"/>
  <c r="V108" i="3" s="1"/>
  <c r="I129" i="9"/>
  <c r="M7" i="9"/>
  <c r="N7" i="9"/>
  <c r="J111" i="9"/>
  <c r="J115" i="9" s="1"/>
  <c r="K110" i="9"/>
  <c r="J94" i="9"/>
  <c r="J98" i="9" s="1"/>
  <c r="K93" i="9"/>
  <c r="J77" i="9"/>
  <c r="J81" i="9" s="1"/>
  <c r="K76" i="9"/>
  <c r="J60" i="9"/>
  <c r="J64" i="9" s="1"/>
  <c r="K59" i="9"/>
  <c r="J44" i="9"/>
  <c r="J48" i="9" s="1"/>
  <c r="K43" i="9"/>
  <c r="J27" i="9"/>
  <c r="J10" i="9"/>
  <c r="J111" i="8"/>
  <c r="J115" i="8" s="1"/>
  <c r="K110" i="8"/>
  <c r="J94" i="8"/>
  <c r="J98" i="8" s="1"/>
  <c r="K93" i="8"/>
  <c r="J77" i="8"/>
  <c r="J81" i="8" s="1"/>
  <c r="K76" i="8"/>
  <c r="J60" i="8"/>
  <c r="K59" i="8"/>
  <c r="J64" i="8"/>
  <c r="L58" i="8"/>
  <c r="I121" i="8"/>
  <c r="I122" i="8" s="1"/>
  <c r="M57" i="8"/>
  <c r="N57" i="8" s="1"/>
  <c r="I129" i="8"/>
  <c r="J44" i="8"/>
  <c r="K43" i="8"/>
  <c r="J48" i="8"/>
  <c r="L42" i="8"/>
  <c r="M41" i="8"/>
  <c r="N41" i="8" s="1"/>
  <c r="J28" i="8"/>
  <c r="K27" i="8"/>
  <c r="J32" i="8"/>
  <c r="L26" i="8"/>
  <c r="M25" i="8"/>
  <c r="N25" i="8" s="1"/>
  <c r="J11" i="8"/>
  <c r="K10" i="8"/>
  <c r="J15" i="8"/>
  <c r="L9" i="8"/>
  <c r="M8" i="8"/>
  <c r="N8" i="8" s="1"/>
  <c r="M117" i="11" l="1"/>
  <c r="N117" i="11"/>
  <c r="L118" i="11"/>
  <c r="K121" i="11"/>
  <c r="N13" i="11"/>
  <c r="K17" i="11"/>
  <c r="L14" i="11"/>
  <c r="K64" i="11"/>
  <c r="J68" i="11"/>
  <c r="J70" i="11" s="1"/>
  <c r="J129" i="11" s="1"/>
  <c r="J130" i="11" s="1"/>
  <c r="J137" i="11" s="1"/>
  <c r="M62" i="11"/>
  <c r="L63" i="11"/>
  <c r="M63" i="11" s="1"/>
  <c r="K46" i="11"/>
  <c r="L83" i="11"/>
  <c r="K84" i="11"/>
  <c r="M44" i="11"/>
  <c r="N44" i="11" s="1"/>
  <c r="R162" i="6"/>
  <c r="X164" i="6" s="1"/>
  <c r="T157" i="6"/>
  <c r="L76" i="8"/>
  <c r="M76" i="8" s="1"/>
  <c r="N76" i="8"/>
  <c r="M75" i="8"/>
  <c r="N75" i="8"/>
  <c r="L93" i="8"/>
  <c r="M93" i="8" s="1"/>
  <c r="N93" i="8"/>
  <c r="M92" i="8"/>
  <c r="N92" i="8"/>
  <c r="L110" i="8"/>
  <c r="M110" i="8" s="1"/>
  <c r="N110" i="8"/>
  <c r="M109" i="8"/>
  <c r="N109" i="8"/>
  <c r="L76" i="9"/>
  <c r="M76" i="9" s="1"/>
  <c r="N76" i="9"/>
  <c r="M75" i="9"/>
  <c r="N75" i="9"/>
  <c r="L93" i="9"/>
  <c r="M93" i="9" s="1"/>
  <c r="N93" i="9"/>
  <c r="M92" i="9"/>
  <c r="N92" i="9"/>
  <c r="L110" i="9"/>
  <c r="M110" i="9" s="1"/>
  <c r="N110" i="9"/>
  <c r="M109" i="9"/>
  <c r="N109" i="9"/>
  <c r="L59" i="9"/>
  <c r="M59" i="9" s="1"/>
  <c r="N59" i="9"/>
  <c r="U112" i="7"/>
  <c r="V112" i="7" s="1"/>
  <c r="M58" i="9"/>
  <c r="N58" i="9"/>
  <c r="L43" i="9"/>
  <c r="M43" i="9" s="1"/>
  <c r="N43" i="9"/>
  <c r="M42" i="9"/>
  <c r="N42" i="9"/>
  <c r="L26" i="9"/>
  <c r="N156" i="7"/>
  <c r="N159" i="7" s="1"/>
  <c r="L9" i="9"/>
  <c r="M9" i="8"/>
  <c r="N9" i="8"/>
  <c r="L10" i="8"/>
  <c r="K11" i="8"/>
  <c r="M26" i="8"/>
  <c r="N26" i="8"/>
  <c r="L27" i="8"/>
  <c r="K28" i="8"/>
  <c r="M42" i="8"/>
  <c r="N42" i="8"/>
  <c r="L43" i="8"/>
  <c r="K44" i="8"/>
  <c r="U109" i="7"/>
  <c r="V109" i="7" s="1"/>
  <c r="M58" i="8"/>
  <c r="N58" i="8"/>
  <c r="J66" i="8"/>
  <c r="L59" i="8"/>
  <c r="K60" i="8"/>
  <c r="K77" i="8"/>
  <c r="K94" i="8"/>
  <c r="K111" i="8"/>
  <c r="J11" i="9"/>
  <c r="J15" i="9" s="1"/>
  <c r="K10" i="9"/>
  <c r="J28" i="9"/>
  <c r="J32" i="9" s="1"/>
  <c r="K27" i="9"/>
  <c r="K44" i="9"/>
  <c r="K60" i="9"/>
  <c r="K77" i="9"/>
  <c r="K94" i="9"/>
  <c r="K111" i="9"/>
  <c r="N63" i="11" l="1"/>
  <c r="M118" i="11"/>
  <c r="N118" i="11" s="1"/>
  <c r="L119" i="11"/>
  <c r="L15" i="11"/>
  <c r="M14" i="11"/>
  <c r="N14" i="11" s="1"/>
  <c r="L84" i="11"/>
  <c r="N62" i="11"/>
  <c r="M83" i="11"/>
  <c r="N83" i="11" s="1"/>
  <c r="K65" i="11"/>
  <c r="L64" i="11"/>
  <c r="L46" i="11"/>
  <c r="K47" i="11"/>
  <c r="K87" i="11"/>
  <c r="K105" i="11" s="1"/>
  <c r="X170" i="6"/>
  <c r="Y164" i="6"/>
  <c r="Z163" i="6" s="1"/>
  <c r="T162" i="6"/>
  <c r="U163" i="6" s="1"/>
  <c r="L27" i="9"/>
  <c r="M27" i="9" s="1"/>
  <c r="N27" i="9"/>
  <c r="J66" i="9"/>
  <c r="J121" i="9" s="1"/>
  <c r="J122" i="9" s="1"/>
  <c r="M26" i="9"/>
  <c r="N26" i="9"/>
  <c r="L10" i="9"/>
  <c r="M10" i="9" s="1"/>
  <c r="N10" i="9"/>
  <c r="M9" i="9"/>
  <c r="N9" i="9"/>
  <c r="K112" i="9"/>
  <c r="K115" i="9" s="1"/>
  <c r="L111" i="9"/>
  <c r="K95" i="9"/>
  <c r="K98" i="9" s="1"/>
  <c r="L94" i="9"/>
  <c r="K78" i="9"/>
  <c r="K81" i="9" s="1"/>
  <c r="L77" i="9"/>
  <c r="K61" i="9"/>
  <c r="K64" i="9" s="1"/>
  <c r="L60" i="9"/>
  <c r="K45" i="9"/>
  <c r="K48" i="9" s="1"/>
  <c r="L44" i="9"/>
  <c r="K28" i="9"/>
  <c r="K11" i="9"/>
  <c r="K112" i="8"/>
  <c r="K115" i="8" s="1"/>
  <c r="L111" i="8"/>
  <c r="K95" i="8"/>
  <c r="K98" i="8" s="1"/>
  <c r="L94" i="8"/>
  <c r="K78" i="8"/>
  <c r="K81" i="8" s="1"/>
  <c r="L77" i="8"/>
  <c r="K61" i="8"/>
  <c r="L60" i="8"/>
  <c r="K64" i="8"/>
  <c r="M59" i="8"/>
  <c r="N59" i="8" s="1"/>
  <c r="J121" i="8"/>
  <c r="J122" i="8" s="1"/>
  <c r="K45" i="8"/>
  <c r="L44" i="8"/>
  <c r="K48" i="8"/>
  <c r="M43" i="8"/>
  <c r="N43" i="8" s="1"/>
  <c r="K29" i="8"/>
  <c r="L28" i="8"/>
  <c r="K32" i="8"/>
  <c r="M27" i="8"/>
  <c r="N27" i="8" s="1"/>
  <c r="K12" i="8"/>
  <c r="L11" i="8"/>
  <c r="K15" i="8"/>
  <c r="M10" i="8"/>
  <c r="N10" i="8" s="1"/>
  <c r="M119" i="11" l="1"/>
  <c r="N119" i="11" s="1"/>
  <c r="L121" i="11"/>
  <c r="M15" i="11"/>
  <c r="N15" i="11" s="1"/>
  <c r="L17" i="11"/>
  <c r="M46" i="11"/>
  <c r="N46" i="11" s="1"/>
  <c r="L47" i="11"/>
  <c r="L65" i="11"/>
  <c r="K68" i="11"/>
  <c r="K50" i="11"/>
  <c r="K51" i="11" s="1"/>
  <c r="M64" i="11"/>
  <c r="N64" i="11"/>
  <c r="M84" i="11"/>
  <c r="N84" i="11" s="1"/>
  <c r="L85" i="11"/>
  <c r="X171" i="6"/>
  <c r="X172" i="6" s="1"/>
  <c r="X173" i="6" s="1"/>
  <c r="Y170" i="6"/>
  <c r="M77" i="8"/>
  <c r="N77" i="8"/>
  <c r="M94" i="8"/>
  <c r="N94" i="8"/>
  <c r="M111" i="8"/>
  <c r="N111" i="8"/>
  <c r="M77" i="9"/>
  <c r="N77" i="9"/>
  <c r="M94" i="9"/>
  <c r="N94" i="9"/>
  <c r="M111" i="9"/>
  <c r="N111" i="9"/>
  <c r="M60" i="9"/>
  <c r="N60" i="9"/>
  <c r="J129" i="9"/>
  <c r="M44" i="9"/>
  <c r="N44" i="9"/>
  <c r="Z171" i="6"/>
  <c r="M11" i="8"/>
  <c r="N11" i="8"/>
  <c r="L12" i="8"/>
  <c r="M28" i="8"/>
  <c r="N28" i="8"/>
  <c r="L29" i="8"/>
  <c r="M44" i="8"/>
  <c r="N44" i="8"/>
  <c r="L45" i="8"/>
  <c r="J129" i="8"/>
  <c r="K66" i="8"/>
  <c r="M60" i="8"/>
  <c r="N60" i="8"/>
  <c r="L61" i="8"/>
  <c r="L78" i="8"/>
  <c r="L95" i="8"/>
  <c r="L112" i="8"/>
  <c r="K12" i="9"/>
  <c r="K15" i="9" s="1"/>
  <c r="L11" i="9"/>
  <c r="K29" i="9"/>
  <c r="K32" i="9" s="1"/>
  <c r="L28" i="9"/>
  <c r="L45" i="9"/>
  <c r="L61" i="9"/>
  <c r="L78" i="9"/>
  <c r="L95" i="9"/>
  <c r="L112" i="9"/>
  <c r="K70" i="11" l="1"/>
  <c r="K129" i="11" s="1"/>
  <c r="K130" i="11" s="1"/>
  <c r="K137" i="11" s="1"/>
  <c r="M120" i="11"/>
  <c r="N120" i="11" s="1"/>
  <c r="N121" i="11" s="1"/>
  <c r="M121" i="11"/>
  <c r="M16" i="11"/>
  <c r="N16" i="11" s="1"/>
  <c r="N17" i="11" s="1"/>
  <c r="M17" i="11"/>
  <c r="M65" i="11"/>
  <c r="N65" i="11" s="1"/>
  <c r="L66" i="11"/>
  <c r="M85" i="11"/>
  <c r="M86" i="11" s="1"/>
  <c r="L87" i="11"/>
  <c r="L105" i="11" s="1"/>
  <c r="L48" i="11"/>
  <c r="M47" i="11"/>
  <c r="N47" i="11" s="1"/>
  <c r="M28" i="9"/>
  <c r="N28" i="9"/>
  <c r="K66" i="9"/>
  <c r="K121" i="9" s="1"/>
  <c r="K122" i="9" s="1"/>
  <c r="M11" i="9"/>
  <c r="N11" i="9"/>
  <c r="Z172" i="6"/>
  <c r="Z173" i="6"/>
  <c r="L113" i="9"/>
  <c r="L115" i="9" s="1"/>
  <c r="M112" i="9"/>
  <c r="L96" i="9"/>
  <c r="L98" i="9" s="1"/>
  <c r="M95" i="9"/>
  <c r="L79" i="9"/>
  <c r="L81" i="9" s="1"/>
  <c r="M78" i="9"/>
  <c r="L62" i="9"/>
  <c r="L64" i="9" s="1"/>
  <c r="M61" i="9"/>
  <c r="L46" i="9"/>
  <c r="L48" i="9" s="1"/>
  <c r="M45" i="9"/>
  <c r="L29" i="9"/>
  <c r="L12" i="9"/>
  <c r="L113" i="8"/>
  <c r="L115" i="8" s="1"/>
  <c r="M112" i="8"/>
  <c r="L96" i="8"/>
  <c r="L98" i="8" s="1"/>
  <c r="M95" i="8"/>
  <c r="L79" i="8"/>
  <c r="L81" i="8" s="1"/>
  <c r="M78" i="8"/>
  <c r="L62" i="8"/>
  <c r="M61" i="8"/>
  <c r="N61" i="8" s="1"/>
  <c r="L64" i="8"/>
  <c r="K121" i="8"/>
  <c r="K122" i="8" s="1"/>
  <c r="K129" i="8"/>
  <c r="L46" i="8"/>
  <c r="M45" i="8"/>
  <c r="N45" i="8" s="1"/>
  <c r="L48" i="8"/>
  <c r="L30" i="8"/>
  <c r="M29" i="8"/>
  <c r="N29" i="8" s="1"/>
  <c r="L32" i="8"/>
  <c r="L13" i="8"/>
  <c r="M12" i="8"/>
  <c r="N12" i="8" s="1"/>
  <c r="L15" i="8"/>
  <c r="N85" i="11" l="1"/>
  <c r="N86" i="11"/>
  <c r="N87" i="11" s="1"/>
  <c r="M87" i="11"/>
  <c r="M105" i="11" s="1"/>
  <c r="M66" i="11"/>
  <c r="M67" i="11" s="1"/>
  <c r="N66" i="11"/>
  <c r="L68" i="11"/>
  <c r="M48" i="11"/>
  <c r="M49" i="11" s="1"/>
  <c r="L50" i="11"/>
  <c r="L51" i="11" s="1"/>
  <c r="N78" i="8"/>
  <c r="N95" i="8"/>
  <c r="N112" i="8"/>
  <c r="N78" i="9"/>
  <c r="N95" i="9"/>
  <c r="N112" i="9"/>
  <c r="N61" i="9"/>
  <c r="K129" i="9"/>
  <c r="N45" i="9"/>
  <c r="M13" i="8"/>
  <c r="N13" i="8"/>
  <c r="M30" i="8"/>
  <c r="N30" i="8"/>
  <c r="M46" i="8"/>
  <c r="N46" i="8"/>
  <c r="L66" i="8"/>
  <c r="M62" i="8"/>
  <c r="N62" i="8"/>
  <c r="M79" i="8"/>
  <c r="N79" i="8"/>
  <c r="M96" i="8"/>
  <c r="N96" i="8"/>
  <c r="M113" i="8"/>
  <c r="N113" i="8"/>
  <c r="L13" i="9"/>
  <c r="L15" i="9" s="1"/>
  <c r="M12" i="9"/>
  <c r="L30" i="9"/>
  <c r="L32" i="9" s="1"/>
  <c r="M29" i="9"/>
  <c r="M46" i="9"/>
  <c r="N46" i="9"/>
  <c r="M62" i="9"/>
  <c r="N62" i="9"/>
  <c r="M79" i="9"/>
  <c r="N79" i="9"/>
  <c r="M96" i="9"/>
  <c r="N96" i="9"/>
  <c r="M113" i="9"/>
  <c r="N113" i="9"/>
  <c r="N122" i="11" l="1"/>
  <c r="N105" i="11"/>
  <c r="O105" i="11" s="1"/>
  <c r="P105" i="11" s="1"/>
  <c r="Q105" i="11" s="1"/>
  <c r="N48" i="11"/>
  <c r="L70" i="11"/>
  <c r="L129" i="11" s="1"/>
  <c r="L130" i="11" s="1"/>
  <c r="L137" i="11" s="1"/>
  <c r="N67" i="11"/>
  <c r="N68" i="11" s="1"/>
  <c r="M68" i="11"/>
  <c r="N49" i="11"/>
  <c r="N50" i="11" s="1"/>
  <c r="M50" i="11"/>
  <c r="M51" i="11" s="1"/>
  <c r="N51" i="11" s="1"/>
  <c r="O51" i="11" s="1"/>
  <c r="P51" i="11" s="1"/>
  <c r="Q51" i="11" s="1"/>
  <c r="J132" i="11"/>
  <c r="K132" i="11" s="1"/>
  <c r="M80" i="8"/>
  <c r="N80" i="8" s="1"/>
  <c r="M81" i="8"/>
  <c r="N81" i="8"/>
  <c r="M97" i="8"/>
  <c r="N97" i="8" s="1"/>
  <c r="M98" i="8"/>
  <c r="N98" i="8"/>
  <c r="M114" i="8"/>
  <c r="N114" i="8" s="1"/>
  <c r="M115" i="8"/>
  <c r="N115" i="8"/>
  <c r="N116" i="8" s="1"/>
  <c r="J124" i="8" s="1"/>
  <c r="K124" i="8" s="1"/>
  <c r="M80" i="9"/>
  <c r="N80" i="9" s="1"/>
  <c r="M81" i="9"/>
  <c r="N81" i="9"/>
  <c r="M97" i="9"/>
  <c r="N97" i="9" s="1"/>
  <c r="M98" i="9"/>
  <c r="N98" i="9"/>
  <c r="M114" i="9"/>
  <c r="N114" i="9" s="1"/>
  <c r="M115" i="9"/>
  <c r="N115" i="9"/>
  <c r="N116" i="9" s="1"/>
  <c r="J124" i="9" s="1"/>
  <c r="K124" i="9" s="1"/>
  <c r="M63" i="9"/>
  <c r="N63" i="9" s="1"/>
  <c r="M64" i="9"/>
  <c r="N64" i="9"/>
  <c r="M47" i="9"/>
  <c r="N47" i="9" s="1"/>
  <c r="M48" i="9"/>
  <c r="N48" i="9"/>
  <c r="N29" i="9"/>
  <c r="L66" i="9"/>
  <c r="L121" i="9" s="1"/>
  <c r="L122" i="9" s="1"/>
  <c r="N12" i="9"/>
  <c r="M30" i="9"/>
  <c r="N30" i="9"/>
  <c r="M13" i="9"/>
  <c r="N13" i="9"/>
  <c r="M63" i="8"/>
  <c r="N63" i="8" s="1"/>
  <c r="N64" i="8" s="1"/>
  <c r="M64" i="8"/>
  <c r="L121" i="8"/>
  <c r="L122" i="8" s="1"/>
  <c r="M47" i="8"/>
  <c r="N47" i="8" s="1"/>
  <c r="N48" i="8" s="1"/>
  <c r="M48" i="8"/>
  <c r="M31" i="8"/>
  <c r="N31" i="8" s="1"/>
  <c r="N32" i="8" s="1"/>
  <c r="M32" i="8"/>
  <c r="M14" i="8"/>
  <c r="N14" i="8" s="1"/>
  <c r="N15" i="8" s="1"/>
  <c r="M15" i="8"/>
  <c r="M70" i="11" l="1"/>
  <c r="N69" i="11"/>
  <c r="O69" i="11" s="1"/>
  <c r="P69" i="11" s="1"/>
  <c r="Q69" i="11" s="1"/>
  <c r="Q123" i="11" s="1"/>
  <c r="L129" i="9"/>
  <c r="M31" i="9"/>
  <c r="N31" i="9" s="1"/>
  <c r="M32" i="9"/>
  <c r="N32" i="9"/>
  <c r="M14" i="9"/>
  <c r="N14" i="9" s="1"/>
  <c r="M15" i="9"/>
  <c r="M66" i="9" s="1"/>
  <c r="M121" i="9" s="1"/>
  <c r="M122" i="9" s="1"/>
  <c r="N15" i="9"/>
  <c r="N65" i="9" s="1"/>
  <c r="L129" i="8"/>
  <c r="M66" i="8"/>
  <c r="N65" i="8"/>
  <c r="I131" i="11" l="1"/>
  <c r="N123" i="11"/>
  <c r="M129" i="11"/>
  <c r="M130" i="11" s="1"/>
  <c r="N70" i="11"/>
  <c r="M129" i="9"/>
  <c r="N122" i="9"/>
  <c r="I123" i="9"/>
  <c r="O65" i="9"/>
  <c r="N117" i="9"/>
  <c r="I123" i="8"/>
  <c r="O65" i="8"/>
  <c r="N117" i="8"/>
  <c r="M121" i="8"/>
  <c r="M122" i="8" s="1"/>
  <c r="N122" i="8" s="1"/>
  <c r="N66" i="8"/>
  <c r="M129" i="8"/>
  <c r="N130" i="11" l="1"/>
  <c r="M137" i="11"/>
  <c r="J131" i="11"/>
  <c r="K131" i="11" s="1"/>
  <c r="K134" i="11" s="1"/>
  <c r="B126" i="11"/>
  <c r="J123" i="9"/>
  <c r="K123" i="9" s="1"/>
  <c r="K125" i="9" s="1"/>
  <c r="G115" i="7"/>
  <c r="I115" i="7" s="1"/>
  <c r="J127" i="6"/>
  <c r="G128" i="10"/>
  <c r="I128" i="10" s="1"/>
  <c r="J123" i="8"/>
  <c r="K123" i="8" s="1"/>
  <c r="K126" i="8" s="1"/>
  <c r="B118" i="8"/>
  <c r="P14" i="8"/>
  <c r="G149" i="7"/>
  <c r="I149" i="7" s="1"/>
  <c r="G143" i="3"/>
  <c r="I143" i="3" s="1"/>
  <c r="C126" i="11" l="1"/>
  <c r="D126" i="11" s="1"/>
  <c r="E126" i="11" s="1"/>
  <c r="F126" i="11" s="1"/>
  <c r="G126" i="11" s="1"/>
  <c r="H126" i="11" s="1"/>
  <c r="I126" i="11" s="1"/>
  <c r="J126" i="11" s="1"/>
  <c r="K126" i="11" s="1"/>
  <c r="L126" i="11" s="1"/>
  <c r="M126" i="11" s="1"/>
  <c r="G95" i="10"/>
  <c r="C118" i="9"/>
  <c r="G111" i="7"/>
  <c r="G107" i="3"/>
  <c r="G86" i="10"/>
  <c r="C118" i="8"/>
  <c r="G108" i="7"/>
  <c r="G102" i="7"/>
  <c r="I102" i="7" s="1"/>
  <c r="K102" i="7" s="1"/>
  <c r="M102" i="7" s="1"/>
  <c r="O102" i="7" s="1"/>
  <c r="Q102" i="7" s="1"/>
  <c r="S102" i="7" s="1"/>
  <c r="U102" i="7" s="1"/>
  <c r="H114" i="6"/>
  <c r="J114" i="6" s="1"/>
  <c r="L114" i="6" s="1"/>
  <c r="N114" i="6" s="1"/>
  <c r="P114" i="6" s="1"/>
  <c r="R114" i="6" s="1"/>
  <c r="T114" i="6" s="1"/>
  <c r="V114" i="6" s="1"/>
  <c r="X114" i="6" s="1"/>
  <c r="Z114" i="6" s="1"/>
  <c r="AB114" i="6" s="1"/>
  <c r="AD114" i="6" s="1"/>
  <c r="G98" i="3"/>
  <c r="N126" i="11" l="1"/>
  <c r="D118" i="9"/>
  <c r="E118" i="9" s="1"/>
  <c r="F118" i="9" s="1"/>
  <c r="G118" i="9" s="1"/>
  <c r="H118" i="9" s="1"/>
  <c r="I118" i="9" s="1"/>
  <c r="J118" i="9" s="1"/>
  <c r="K118" i="9" s="1"/>
  <c r="L118" i="9" s="1"/>
  <c r="M118" i="9" s="1"/>
  <c r="N118" i="9"/>
  <c r="H107" i="3"/>
  <c r="U107" i="3"/>
  <c r="V107" i="3" s="1"/>
  <c r="S107" i="3"/>
  <c r="T107" i="3" s="1"/>
  <c r="Q107" i="3"/>
  <c r="R107" i="3" s="1"/>
  <c r="O107" i="3"/>
  <c r="P107" i="3" s="1"/>
  <c r="M107" i="3"/>
  <c r="N107" i="3" s="1"/>
  <c r="K107" i="3"/>
  <c r="L107" i="3" s="1"/>
  <c r="I107" i="3"/>
  <c r="J107" i="3" s="1"/>
  <c r="G100" i="3"/>
  <c r="I100" i="3" s="1"/>
  <c r="K100" i="3" s="1"/>
  <c r="M100" i="3" s="1"/>
  <c r="O100" i="3" s="1"/>
  <c r="Q100" i="3" s="1"/>
  <c r="S100" i="3" s="1"/>
  <c r="U100" i="3" s="1"/>
  <c r="H111" i="7"/>
  <c r="U111" i="7"/>
  <c r="V111" i="7" s="1"/>
  <c r="S111" i="7"/>
  <c r="T111" i="7" s="1"/>
  <c r="Q111" i="7"/>
  <c r="R111" i="7" s="1"/>
  <c r="O111" i="7"/>
  <c r="P111" i="7" s="1"/>
  <c r="M111" i="7"/>
  <c r="N111" i="7" s="1"/>
  <c r="K111" i="7"/>
  <c r="L111" i="7" s="1"/>
  <c r="I111" i="7"/>
  <c r="J111" i="7" s="1"/>
  <c r="G104" i="7"/>
  <c r="I104" i="7" s="1"/>
  <c r="K104" i="7" s="1"/>
  <c r="M104" i="7" s="1"/>
  <c r="O104" i="7" s="1"/>
  <c r="Q104" i="7" s="1"/>
  <c r="S104" i="7" s="1"/>
  <c r="U104" i="7" s="1"/>
  <c r="O95" i="10"/>
  <c r="M95" i="10"/>
  <c r="K95" i="10"/>
  <c r="I95" i="10"/>
  <c r="G88" i="10"/>
  <c r="H95" i="10"/>
  <c r="U120" i="6"/>
  <c r="G104" i="3"/>
  <c r="I98" i="3"/>
  <c r="K98" i="3" s="1"/>
  <c r="S120" i="6"/>
  <c r="Q120" i="6"/>
  <c r="U108" i="7"/>
  <c r="V108" i="7" s="1"/>
  <c r="S108" i="7"/>
  <c r="T108" i="7" s="1"/>
  <c r="Q108" i="7"/>
  <c r="R108" i="7" s="1"/>
  <c r="O108" i="7"/>
  <c r="P108" i="7" s="1"/>
  <c r="M108" i="7"/>
  <c r="N108" i="7" s="1"/>
  <c r="K108" i="7"/>
  <c r="L108" i="7" s="1"/>
  <c r="I108" i="7"/>
  <c r="J108" i="7" s="1"/>
  <c r="H108" i="7"/>
  <c r="D118" i="8"/>
  <c r="E118" i="8" s="1"/>
  <c r="F118" i="8" s="1"/>
  <c r="G118" i="8" s="1"/>
  <c r="H118" i="8" s="1"/>
  <c r="I118" i="8" s="1"/>
  <c r="J118" i="8" s="1"/>
  <c r="K118" i="8" s="1"/>
  <c r="L118" i="8" s="1"/>
  <c r="M118" i="8" s="1"/>
  <c r="N118" i="8"/>
  <c r="G92" i="10"/>
  <c r="I86" i="10"/>
  <c r="K86" i="10" s="1"/>
  <c r="I88" i="10" l="1"/>
  <c r="J95" i="10"/>
  <c r="K88" i="10"/>
  <c r="L95" i="10"/>
  <c r="M88" i="10"/>
  <c r="N95" i="10"/>
  <c r="O88" i="10"/>
  <c r="P95" i="10"/>
  <c r="K92" i="10"/>
  <c r="L92" i="10" s="1"/>
  <c r="M86" i="10"/>
  <c r="I92" i="10"/>
  <c r="J92" i="10" s="1"/>
  <c r="H92" i="10"/>
  <c r="K104" i="3"/>
  <c r="L104" i="3" s="1"/>
  <c r="M98" i="3"/>
  <c r="I104" i="3"/>
  <c r="J104" i="3" s="1"/>
  <c r="H104" i="3"/>
  <c r="M104" i="3" l="1"/>
  <c r="N104" i="3" s="1"/>
  <c r="O98" i="3"/>
  <c r="M92" i="10"/>
  <c r="N92" i="10" s="1"/>
  <c r="O86" i="10"/>
  <c r="O92" i="10" s="1"/>
  <c r="P92" i="10" s="1"/>
  <c r="O104" i="3" l="1"/>
  <c r="P104" i="3" s="1"/>
  <c r="Q98" i="3"/>
  <c r="Q104" i="3" l="1"/>
  <c r="R104" i="3" s="1"/>
  <c r="S98" i="3"/>
  <c r="U98" i="3" s="1"/>
  <c r="U23" i="11"/>
  <c r="Y23" i="11"/>
  <c r="AA23" i="11" s="1"/>
  <c r="AA25" i="11" s="1"/>
  <c r="AA26" i="11" s="1"/>
  <c r="AC2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5" authorId="0" shapeId="0" xr:uid="{00000000-0006-0000-0200-00000E000000}">
      <text>
        <r>
          <rPr>
            <sz val="11"/>
            <color theme="1"/>
            <rFont val="Aptos Narrow"/>
            <scheme val="minor"/>
          </rPr>
          <t>======
ID#AAABVpfNm2o
tc={AFCE0DBF-0020-4650-A29A-48CE7815E466}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83 emitida el 5 de julio, pero Lizette indica que corresponde al servicio de JUNIO</t>
        </r>
      </text>
    </comment>
    <comment ref="T6" authorId="0" shapeId="0" xr:uid="{00000000-0006-0000-0200-000014000000}">
      <text>
        <r>
          <rPr>
            <sz val="11"/>
            <color theme="1"/>
            <rFont val="Aptos Narrow"/>
            <scheme val="minor"/>
          </rPr>
          <t>======
ID#AAABVpfNm0s
tc={6C17B0AC-380D-4D83-BE95-097F04206935}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74 emitida el 25/6</t>
        </r>
      </text>
    </comment>
    <comment ref="I7" authorId="0" shapeId="0" xr:uid="{00000000-0006-0000-0200-000020000000}">
      <text>
        <r>
          <rPr>
            <sz val="11"/>
            <color theme="1"/>
            <rFont val="Aptos Narrow"/>
            <scheme val="minor"/>
          </rPr>
          <t>======
ID#AAABVpfNmvI
vladimir Silver    (2024-09-23 13:09:40)
F142 DEL 2022</t>
        </r>
      </text>
    </comment>
    <comment ref="K7" authorId="0" shapeId="0" xr:uid="{00000000-0006-0000-0200-00000D000000}">
      <text>
        <r>
          <rPr>
            <sz val="11"/>
            <color theme="1"/>
            <rFont val="Aptos Narrow"/>
            <scheme val="minor"/>
          </rPr>
          <t>======
ID#AAABVpfNm2s
vladimir Silver    (2024-09-23 13:09:40)
F142 DEL 2022</t>
        </r>
      </text>
    </comment>
    <comment ref="M7" authorId="0" shapeId="0" xr:uid="{00000000-0006-0000-0200-000018000000}">
      <text>
        <r>
          <rPr>
            <sz val="11"/>
            <color theme="1"/>
            <rFont val="Aptos Narrow"/>
            <scheme val="minor"/>
          </rPr>
          <t>======
ID#AAABVpfNmzA
vladimir Silver    (2024-09-23 13:09:40)
F142 DEL 2022</t>
        </r>
      </text>
    </comment>
    <comment ref="T7" authorId="0" shapeId="0" xr:uid="{00000000-0006-0000-0200-00000A000000}">
      <text>
        <r>
          <rPr>
            <sz val="11"/>
            <color theme="1"/>
            <rFont val="Aptos Narrow"/>
            <scheme val="minor"/>
          </rPr>
          <t>======
ID#AAABVpfNm5A
tc={0E75A8F0-F752-4CDD-A650-4CCA9332B3B6}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92 emitida el 17/07 correspondiente a servicio de JUNIO</t>
        </r>
      </text>
    </comment>
    <comment ref="L9" authorId="0" shapeId="0" xr:uid="{00000000-0006-0000-0200-000023000000}">
      <text>
        <r>
          <rPr>
            <sz val="11"/>
            <color theme="1"/>
            <rFont val="Aptos Narrow"/>
            <scheme val="minor"/>
          </rPr>
          <t>======
ID#AAABVpfNmto
vladimir Silver    (2024-09-23 13:09:40)
F46</t>
        </r>
      </text>
    </comment>
    <comment ref="N9" authorId="0" shapeId="0" xr:uid="{00000000-0006-0000-0200-000019000000}">
      <text>
        <r>
          <rPr>
            <sz val="11"/>
            <color theme="1"/>
            <rFont val="Aptos Narrow"/>
            <scheme val="minor"/>
          </rPr>
          <t>======
ID#AAABVpfNmy4
Usuario de Windows    (2024-09-23 13:09:40)
F-18 ENERO-FEBRERO</t>
        </r>
      </text>
    </comment>
    <comment ref="N10" authorId="0" shapeId="0" xr:uid="{00000000-0006-0000-0200-000012000000}">
      <text>
        <r>
          <rPr>
            <sz val="11"/>
            <color theme="1"/>
            <rFont val="Aptos Narrow"/>
            <scheme val="minor"/>
          </rPr>
          <t>======
ID#AAABVpfNm08
Usuario de Windows    (2024-09-23 13:09:40)
F-18</t>
        </r>
      </text>
    </comment>
    <comment ref="T10" authorId="0" shapeId="0" xr:uid="{00000000-0006-0000-0200-00001D000000}">
      <text>
        <r>
          <rPr>
            <sz val="11"/>
            <color theme="1"/>
            <rFont val="Aptos Narrow"/>
            <scheme val="minor"/>
          </rPr>
          <t>======
ID#AAABVpfNmwc
tc={70A7866C-6499-4477-A7CB-EF91D53A9982}    (2024-09-23 13:09:40)
[Threaded comment]
Your version of Excel allows you to read this threaded comment; however, any edits to it will get removed if the file is opened in a newer version of Excel. Learn more: https://go.microsoft.com/fwlink/?linkid=870924
Comment:
    monto segun fact 75 no corresponde, LIZ indica que se facturó MAYO y  JUNIO, pero en la factura no se ve ese detalle</t>
        </r>
      </text>
    </comment>
    <comment ref="J14" authorId="0" shapeId="0" xr:uid="{00000000-0006-0000-0200-000002000000}">
      <text>
        <r>
          <rPr>
            <sz val="11"/>
            <color theme="1"/>
            <rFont val="Aptos Narrow"/>
            <scheme val="minor"/>
          </rPr>
          <t>======
ID#AAABVpfNnBE
vladimir Silver    (2024-09-23 13:09:41)
F3, F19</t>
        </r>
      </text>
    </comment>
    <comment ref="N14" authorId="0" shapeId="0" xr:uid="{00000000-0006-0000-0200-000009000000}">
      <text>
        <r>
          <rPr>
            <sz val="11"/>
            <color theme="1"/>
            <rFont val="Aptos Narrow"/>
            <scheme val="minor"/>
          </rPr>
          <t>======
ID#AAABVpfNm5g
vladimir Silver    (2024-09-23 13:09:41)
F7, F10</t>
        </r>
      </text>
    </comment>
    <comment ref="T18" authorId="0" shapeId="0" xr:uid="{00000000-0006-0000-0200-000003000000}">
      <text>
        <r>
          <rPr>
            <sz val="11"/>
            <color theme="1"/>
            <rFont val="Aptos Narrow"/>
            <scheme val="minor"/>
          </rPr>
          <t>======
ID#AAABVpfNm_8
tc={460914E6-D413-40A3-8EB3-572A6410823C}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86 emitida el 5/7 por servicio correspondiente a JUNIO</t>
        </r>
      </text>
    </comment>
    <comment ref="P23" authorId="0" shapeId="0" xr:uid="{00000000-0006-0000-0200-00000C000000}">
      <text>
        <r>
          <rPr>
            <sz val="11"/>
            <color theme="1"/>
            <rFont val="Aptos Narrow"/>
            <scheme val="minor"/>
          </rPr>
          <t>======
ID#AAABVpfNm28
tc={8B892CD1-6214-41BE-BF5C-89F174192A62}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23 01/04/2024</t>
        </r>
      </text>
    </comment>
    <comment ref="R23" authorId="0" shapeId="0" xr:uid="{00000000-0006-0000-0200-00000F000000}">
      <text>
        <r>
          <rPr>
            <sz val="11"/>
            <color theme="1"/>
            <rFont val="Aptos Narrow"/>
            <scheme val="minor"/>
          </rPr>
          <t>======
ID#AAABVpfNm18
tc={E0360CD0-1ECD-4EF5-9B02-B1C4D687A6AE}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23 01/04/2024</t>
        </r>
      </text>
    </comment>
    <comment ref="H24" authorId="0" shapeId="0" xr:uid="{00000000-0006-0000-0200-00001A000000}">
      <text>
        <r>
          <rPr>
            <sz val="11"/>
            <color theme="1"/>
            <rFont val="Aptos Narrow"/>
            <scheme val="minor"/>
          </rPr>
          <t>======
ID#AAABVpfNmyU
vladimir Silver    (2024-09-23 13:09:40)
F205, F196</t>
        </r>
      </text>
    </comment>
    <comment ref="T24" authorId="0" shapeId="0" xr:uid="{00000000-0006-0000-0200-00000B000000}">
      <text>
        <r>
          <rPr>
            <sz val="11"/>
            <color theme="1"/>
            <rFont val="Aptos Narrow"/>
            <scheme val="minor"/>
          </rPr>
          <t>======
ID#AAABVpfNm3U
tc={13A9EE88-FA0C-4FD9-B48C-B4BA4059ECEC}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84 esta factura se encuentra ANULADA</t>
        </r>
      </text>
    </comment>
    <comment ref="G26" authorId="0" shapeId="0" xr:uid="{00000000-0006-0000-0200-000022000000}">
      <text>
        <r>
          <rPr>
            <sz val="11"/>
            <color theme="1"/>
            <rFont val="Aptos Narrow"/>
            <scheme val="minor"/>
          </rPr>
          <t>======
ID#AAABVpfNmuE
vladimir Silver    (2024-09-23 13:09:40)
F 125, f134</t>
        </r>
      </text>
    </comment>
    <comment ref="M26" authorId="0" shapeId="0" xr:uid="{00000000-0006-0000-0200-000013000000}">
      <text>
        <r>
          <rPr>
            <sz val="11"/>
            <color theme="1"/>
            <rFont val="Aptos Narrow"/>
            <scheme val="minor"/>
          </rPr>
          <t>======
ID#AAABVpfNm0w
vladimir Silver    (2024-09-23 13:09:40)
F24, F23</t>
        </r>
      </text>
    </comment>
    <comment ref="J32" authorId="0" shapeId="0" xr:uid="{00000000-0006-0000-0200-00001F000000}">
      <text>
        <r>
          <rPr>
            <sz val="11"/>
            <color theme="1"/>
            <rFont val="Aptos Narrow"/>
            <scheme val="minor"/>
          </rPr>
          <t>======
ID#AAABVpfNmv4
vladimir Silver    (2024-09-23 13:09:40)
F15, F17</t>
        </r>
      </text>
    </comment>
    <comment ref="L32" authorId="0" shapeId="0" xr:uid="{00000000-0006-0000-0200-000021000000}">
      <text>
        <r>
          <rPr>
            <sz val="11"/>
            <color theme="1"/>
            <rFont val="Aptos Narrow"/>
            <scheme val="minor"/>
          </rPr>
          <t>======
ID#AAABVpfNmuc
vladimir Silver    (2024-09-23 13:09:40)
F41, 40, 47, 48, 27, 38</t>
        </r>
      </text>
    </comment>
    <comment ref="N32" authorId="0" shapeId="0" xr:uid="{00000000-0006-0000-0200-000008000000}">
      <text>
        <r>
          <rPr>
            <sz val="11"/>
            <color theme="1"/>
            <rFont val="Aptos Narrow"/>
            <scheme val="minor"/>
          </rPr>
          <t>======
ID#AAABVpfNm68
vladimir Silver    (2024-09-23 13:09:41)
F11, F3</t>
        </r>
      </text>
    </comment>
    <comment ref="T33" authorId="0" shapeId="0" xr:uid="{00000000-0006-0000-0200-000016000000}">
      <text>
        <r>
          <rPr>
            <sz val="11"/>
            <color theme="1"/>
            <rFont val="Aptos Narrow"/>
            <scheme val="minor"/>
          </rPr>
          <t>======
ID#AAABVpfNm0A
tc={C3F72F27-0FDE-4E51-85D5-E7FD76DEEB4E}    (2024-09-23 13:09:40)
[Threaded comment]
Your version of Excel allows you to read this threaded comment; however, any edits to it will get removed if the file is opened in a newer version of Excel. Learn more: https://go.microsoft.com/fwlink/?linkid=870924
Comment:
    los montos correspondientes a la fact de pil no corresponden</t>
        </r>
      </text>
    </comment>
    <comment ref="L37" authorId="0" shapeId="0" xr:uid="{00000000-0006-0000-0200-000017000000}">
      <text>
        <r>
          <rPr>
            <sz val="11"/>
            <color theme="1"/>
            <rFont val="Aptos Narrow"/>
            <scheme val="minor"/>
          </rPr>
          <t>======
ID#AAABVpfNmzg
Usuario de Windows    (2024-09-23 13:09:40)
F-27 NETO 7954.11
F-38 NETO 23532.30</t>
        </r>
      </text>
    </comment>
    <comment ref="G38" authorId="0" shapeId="0" xr:uid="{00000000-0006-0000-0200-000006000000}">
      <text>
        <r>
          <rPr>
            <sz val="11"/>
            <color theme="1"/>
            <rFont val="Aptos Narrow"/>
            <scheme val="minor"/>
          </rPr>
          <t>======
ID#AAABVpfNm8Y
vladimir Silver    (2024-09-23 13:09:41)
F138, F139, F128, F126, F137, F135 E INGRESOS DIFERIDOS</t>
        </r>
      </text>
    </comment>
    <comment ref="H38" authorId="0" shapeId="0" xr:uid="{00000000-0006-0000-0200-000011000000}">
      <text>
        <r>
          <rPr>
            <sz val="11"/>
            <color theme="1"/>
            <rFont val="Aptos Narrow"/>
            <scheme val="minor"/>
          </rPr>
          <t>======
ID#AAABVpfNm1U
vladimir Silver    (2024-09-23 13:09:40)
F201, F202, F203, F195, 200, F194</t>
        </r>
      </text>
    </comment>
    <comment ref="I38" authorId="0" shapeId="0" xr:uid="{00000000-0006-0000-0200-000015000000}">
      <text>
        <r>
          <rPr>
            <sz val="11"/>
            <color theme="1"/>
            <rFont val="Aptos Narrow"/>
            <scheme val="minor"/>
          </rPr>
          <t>======
ID#AAABVpfNm0E
vladimir Silver    (2024-09-23 13:09:40)
F5, F4, F12</t>
        </r>
      </text>
    </comment>
    <comment ref="J38" authorId="0" shapeId="0" xr:uid="{00000000-0006-0000-0200-000001000000}">
      <text>
        <r>
          <rPr>
            <sz val="11"/>
            <color theme="1"/>
            <rFont val="Aptos Narrow"/>
            <scheme val="minor"/>
          </rPr>
          <t>======
ID#AAABVpfNnBM
vladimir Silver    (2024-09-23 13:09:41)
F23, F24, F11, F2, F1 F14</t>
        </r>
      </text>
    </comment>
    <comment ref="K38" authorId="0" shapeId="0" xr:uid="{00000000-0006-0000-0200-000010000000}">
      <text>
        <r>
          <rPr>
            <sz val="11"/>
            <color theme="1"/>
            <rFont val="Aptos Narrow"/>
            <scheme val="minor"/>
          </rPr>
          <t>======
ID#AAABVpfNm1w
vladimir Silver    (2024-09-23 13:09:40)
F22, F21, F20, F14, F19</t>
        </r>
      </text>
    </comment>
    <comment ref="L38" authorId="0" shapeId="0" xr:uid="{00000000-0006-0000-0200-00001B000000}">
      <text>
        <r>
          <rPr>
            <sz val="11"/>
            <color theme="1"/>
            <rFont val="Aptos Narrow"/>
            <scheme val="minor"/>
          </rPr>
          <t>======
ID#AAABVpfNmx0
vladimir Silver    (2024-09-23 13:09:40)
F45, F44, F42, 28</t>
        </r>
      </text>
    </comment>
    <comment ref="M38" authorId="0" shapeId="0" xr:uid="{00000000-0006-0000-0200-000005000000}">
      <text>
        <r>
          <rPr>
            <sz val="11"/>
            <color theme="1"/>
            <rFont val="Aptos Narrow"/>
            <scheme val="minor"/>
          </rPr>
          <t>======
ID#AAABVpfNm-A
vladimir Silver    (2024-09-23 13:09:41)
F31, F32, F33, F30, F35, F34</t>
        </r>
      </text>
    </comment>
    <comment ref="N38" authorId="0" shapeId="0" xr:uid="{00000000-0006-0000-0200-00001E000000}">
      <text>
        <r>
          <rPr>
            <sz val="11"/>
            <color theme="1"/>
            <rFont val="Aptos Narrow"/>
            <scheme val="minor"/>
          </rPr>
          <t>======
ID#AAABVpfNmwY
vladimir Silver    (2024-09-23 13:09:40)
F16, F15, F17, F12, F13</t>
        </r>
      </text>
    </comment>
    <comment ref="T44" authorId="0" shapeId="0" xr:uid="{00000000-0006-0000-0200-000004000000}">
      <text>
        <r>
          <rPr>
            <sz val="11"/>
            <color theme="1"/>
            <rFont val="Aptos Narrow"/>
            <scheme val="minor"/>
          </rPr>
          <t>======
ID#AAABVpfNm-o
tc={A0C8AC2C-D3AE-4E4C-999A-1CFE350BF0CC}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facturas 68 y 67 de junio</t>
        </r>
      </text>
    </comment>
    <comment ref="K53" authorId="0" shapeId="0" xr:uid="{00000000-0006-0000-0200-000007000000}">
      <text>
        <r>
          <rPr>
            <sz val="11"/>
            <color theme="1"/>
            <rFont val="Aptos Narrow"/>
            <scheme val="minor"/>
          </rPr>
          <t>======
ID#AAABVpfNm7g
vladimir Silver    (2024-09-23 13:09:41)
F3 DEL 2022</t>
        </r>
      </text>
    </comment>
    <comment ref="N60" authorId="0" shapeId="0" xr:uid="{00000000-0006-0000-0200-00001C000000}">
      <text>
        <r>
          <rPr>
            <sz val="11"/>
            <color theme="1"/>
            <rFont val="Aptos Narrow"/>
            <scheme val="minor"/>
          </rPr>
          <t>======
ID#AAABVpfNmwg
tc={0A88F639-FFDE-4B98-BA0D-EF3FAFB07953}    (2024-09-23 13:09:40)
[Threaded comment]
Your version of Excel allows you to read this threaded comment; however, any edits to it will get removed if the file is opened in a newer version of Excel. Learn more: https://go.microsoft.com/fwlink/?linkid=870924
Comment:
    a que comercial corresponde?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otatAAGYUpJGQhDcpUbkeg5N8t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Kelly Mery Villagomez</author>
    <author>tc={0F4216FD-9D00-42AB-A7CF-979918BB33AA}</author>
    <author>tc={D0AF13F8-F668-4BED-AF1E-8617C13FADF2}</author>
    <author>tc={E985338C-2D2F-48F3-9EEF-3CCE0E582046}</author>
    <author>tc={B61C5B52-2FB3-4AFD-AA7F-81E30B556CBB}</author>
    <author>tc={A190FC22-261B-4D69-86F3-7604243A768A}</author>
    <author>tc={70DD458D-8DDE-45F7-AC4D-76D782ACB4BC}</author>
    <author>tc={7D8CF864-8BF1-4284-987B-3885A0A79C60}</author>
    <author>tc={C8BC96D5-CC54-461F-9CC5-5EFB56D52F59}</author>
    <author>tc={BCDB264E-D703-45CB-8941-D38D31405640}</author>
    <author>tc={B83807FC-C028-421C-90F4-491C82126464}</author>
    <author>tc={30301563-B11F-4C4E-A151-21278DE6C4E9}</author>
    <author>tc={114554A8-6C37-4F41-8925-4F4B20069583}</author>
    <author>tc={F50FF14F-72C8-497D-8615-56D9D856D1ED}</author>
    <author>tc={D855D46A-099B-4C01-93B1-B0AEA2C69531}</author>
    <author>tc={0C12C384-C393-4FAC-A455-B57093C677B6}</author>
  </authors>
  <commentList>
    <comment ref="K5" authorId="0" shapeId="0" xr:uid="{00000000-0006-0000-0500-000030000000}">
      <text>
        <r>
          <rPr>
            <sz val="11"/>
            <color theme="1"/>
            <rFont val="Aptos Narrow"/>
            <scheme val="minor"/>
          </rPr>
          <t>======
ID#AAABVpfNm6w
tc={1329D186-65B6-4272-A010-6F30434FC162}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12</t>
        </r>
      </text>
    </comment>
    <comment ref="M5" authorId="0" shapeId="0" xr:uid="{00000000-0006-0000-0500-00004E000000}">
      <text>
        <r>
          <rPr>
            <sz val="11"/>
            <color theme="1"/>
            <rFont val="Aptos Narrow"/>
            <scheme val="minor"/>
          </rPr>
          <t>======
ID#AAABVpfNm2Y
tc={3F48924F-6FCF-45FB-848F-CE49DCF42FB7}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31</t>
        </r>
      </text>
    </comment>
    <comment ref="O5" authorId="0" shapeId="0" xr:uid="{00000000-0006-0000-0500-000036000000}">
      <text>
        <r>
          <rPr>
            <sz val="11"/>
            <color theme="1"/>
            <rFont val="Aptos Narrow"/>
            <scheme val="minor"/>
          </rPr>
          <t>======
ID#AAABVpfNm58
tc={C6C4921C-F2F6-479F-841F-3AED9CD4BF88}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</t>
        </r>
      </text>
    </comment>
    <comment ref="Q5" authorId="0" shapeId="0" xr:uid="{00000000-0006-0000-0500-000028000000}">
      <text>
        <r>
          <rPr>
            <sz val="11"/>
            <color theme="1"/>
            <rFont val="Aptos Narrow"/>
            <scheme val="minor"/>
          </rPr>
          <t>======
ID#AAABVpfNm8I
tc={06723E84-AACF-443D-A040-46155E0163F4}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30 Y 37</t>
        </r>
      </text>
    </comment>
    <comment ref="U5" authorId="0" shapeId="0" xr:uid="{00000000-0006-0000-0500-00003E000000}">
      <text>
        <r>
          <rPr>
            <sz val="11"/>
            <color theme="1"/>
            <rFont val="Aptos Narrow"/>
            <scheme val="minor"/>
          </rPr>
          <t>======
ID#AAABVpfNm4w
tc={A6700B51-055A-4E3F-948B-CCFACB6E025C}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57</t>
        </r>
      </text>
    </comment>
    <comment ref="W5" authorId="0" shapeId="0" xr:uid="{00000000-0006-0000-0500-00007F000000}">
      <text>
        <r>
          <rPr>
            <sz val="11"/>
            <color theme="1"/>
            <rFont val="Aptos Narrow"/>
            <scheme val="minor"/>
          </rPr>
          <t>======
ID#AAABVpfNmuM
tc={DE3C97A7-D09D-417D-A49C-884EC0AC7B9D}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83</t>
        </r>
      </text>
    </comment>
    <comment ref="AC5" authorId="1" shapeId="0" xr:uid="{73632774-D977-4CCF-9311-8EA39ABAFCE9}">
      <text>
        <r>
          <rPr>
            <sz val="11"/>
            <color theme="1"/>
            <rFont val="Aptos Narrow"/>
            <scheme val="minor"/>
          </rPr>
          <t>Kelly Mery Villagomez:
FACT 140</t>
        </r>
      </text>
    </comment>
    <comment ref="AE5" authorId="2" shapeId="0" xr:uid="{0F4216FD-9D00-42AB-A7CF-979918BB33AA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167</t>
        </r>
      </text>
    </comment>
    <comment ref="K6" authorId="0" shapeId="0" xr:uid="{00000000-0006-0000-0500-000017000000}">
      <text>
        <r>
          <rPr>
            <sz val="11"/>
            <color theme="1"/>
            <rFont val="Aptos Narrow"/>
            <scheme val="minor"/>
          </rPr>
          <t>======
ID#AAABVpfNm-c
tc={2A51B617-B95D-422C-B2B9-5924194952AC}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20</t>
        </r>
      </text>
    </comment>
    <comment ref="M6" authorId="0" shapeId="0" xr:uid="{00000000-0006-0000-0500-000060000000}">
      <text>
        <r>
          <rPr>
            <sz val="11"/>
            <color theme="1"/>
            <rFont val="Aptos Narrow"/>
            <scheme val="minor"/>
          </rPr>
          <t>======
ID#AAABVpfNmzY
tc={04CADDE8-24F2-4F40-AA48-4EDCBAA52A7E}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56</t>
        </r>
      </text>
    </comment>
    <comment ref="O6" authorId="0" shapeId="0" xr:uid="{00000000-0006-0000-0500-000075000000}">
      <text>
        <r>
          <rPr>
            <sz val="11"/>
            <color theme="1"/>
            <rFont val="Aptos Narrow"/>
            <scheme val="minor"/>
          </rPr>
          <t>======
ID#AAABVpfNmvs
tc={9C1A1F56-1361-4BCF-BA3C-2C8AB0B81099}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21</t>
        </r>
      </text>
    </comment>
    <comment ref="Q6" authorId="0" shapeId="0" xr:uid="{00000000-0006-0000-0500-00003C000000}">
      <text>
        <r>
          <rPr>
            <sz val="11"/>
            <color theme="1"/>
            <rFont val="Aptos Narrow"/>
            <scheme val="minor"/>
          </rPr>
          <t>======
ID#AAABVpfNm5I
tc={8A88183E-A200-496A-93A3-757B579F18B5}    (2024-09-23 13:09:41)
[Threaded comment]
Your version of Excel allows you to read this threaded comment; however, any edits to it will get removed if the file is opened in a newer version of Excel. Learn more: https://go.microsoft.com/fwlink/?linkid=870924
Comment:
    FACTB 36</t>
        </r>
      </text>
    </comment>
    <comment ref="S6" authorId="0" shapeId="0" xr:uid="{00000000-0006-0000-0500-000039000000}">
      <text>
        <r>
          <rPr>
            <sz val="11"/>
            <color theme="1"/>
            <rFont val="Aptos Narrow"/>
            <scheme val="minor"/>
          </rPr>
          <t>======
ID#AAABVpfNm5o
tc={CDA6CD8E-64CF-4803-B0B2-5EEFB0B60D2D}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55</t>
        </r>
      </text>
    </comment>
    <comment ref="U6" authorId="0" shapeId="0" xr:uid="{00000000-0006-0000-0500-00001F000000}">
      <text>
        <r>
          <rPr>
            <sz val="11"/>
            <color theme="1"/>
            <rFont val="Aptos Narrow"/>
            <scheme val="minor"/>
          </rPr>
          <t>======
ID#AAABVpfNm9c
tc={C5AE138E-9EE1-4D8A-8899-2460858238D4}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74 emitida el 25/6</t>
        </r>
      </text>
    </comment>
    <comment ref="J7" authorId="0" shapeId="0" xr:uid="{00000000-0006-0000-0500-000063000000}">
      <text>
        <r>
          <rPr>
            <sz val="11"/>
            <color theme="1"/>
            <rFont val="Aptos Narrow"/>
            <scheme val="minor"/>
          </rPr>
          <t>======
ID#AAABVpfNmyw
vladimir Silver    (2024-09-23 13:09:40)
F142 DEL 2022</t>
        </r>
      </text>
    </comment>
    <comment ref="L7" authorId="0" shapeId="0" xr:uid="{00000000-0006-0000-0500-00002D000000}">
      <text>
        <r>
          <rPr>
            <sz val="11"/>
            <color theme="1"/>
            <rFont val="Aptos Narrow"/>
            <scheme val="minor"/>
          </rPr>
          <t>======
ID#AAABVpfNm7I
vladimir Silver    (2024-09-23 13:09:41)
F142 DEL 2022</t>
        </r>
      </text>
    </comment>
    <comment ref="N7" authorId="0" shapeId="0" xr:uid="{00000000-0006-0000-0500-000055000000}">
      <text>
        <r>
          <rPr>
            <sz val="11"/>
            <color theme="1"/>
            <rFont val="Aptos Narrow"/>
            <scheme val="minor"/>
          </rPr>
          <t>======
ID#AAABVpfNm1Q
vladimir Silver    (2024-09-23 13:09:40)
F142 DEL 2022</t>
        </r>
      </text>
    </comment>
    <comment ref="O7" authorId="0" shapeId="0" xr:uid="{00000000-0006-0000-0500-000021000000}">
      <text>
        <r>
          <rPr>
            <sz val="11"/>
            <color theme="1"/>
            <rFont val="Aptos Narrow"/>
            <scheme val="minor"/>
          </rPr>
          <t>======
ID#AAABVpfNm9Q
tc={98D45688-CE10-43CB-8D67-DACE45FB4E09}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9</t>
        </r>
      </text>
    </comment>
    <comment ref="Q7" authorId="0" shapeId="0" xr:uid="{00000000-0006-0000-0500-00000D000000}">
      <text>
        <r>
          <rPr>
            <sz val="11"/>
            <color theme="1"/>
            <rFont val="Aptos Narrow"/>
            <scheme val="minor"/>
          </rPr>
          <t>======
ID#AAABVpfNm_s
tc={722F7E71-6FEB-43B6-91B4-FE3FB1953BB9}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33</t>
        </r>
      </text>
    </comment>
    <comment ref="S7" authorId="0" shapeId="0" xr:uid="{00000000-0006-0000-0500-00007E000000}">
      <text>
        <r>
          <rPr>
            <sz val="11"/>
            <color theme="1"/>
            <rFont val="Aptos Narrow"/>
            <scheme val="minor"/>
          </rPr>
          <t>======
ID#AAABVpfNmuU
tc={A10C5192-D327-4603-B2B6-B0CCF8DACA94}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41</t>
        </r>
      </text>
    </comment>
    <comment ref="U7" authorId="0" shapeId="0" xr:uid="{00000000-0006-0000-0500-000033000000}">
      <text>
        <r>
          <rPr>
            <sz val="11"/>
            <color theme="1"/>
            <rFont val="Aptos Narrow"/>
            <scheme val="minor"/>
          </rPr>
          <t>======
ID#AAABVpfNm6Q
tc={CC28AE43-68B2-49E5-9638-5D0BB09211FF}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61</t>
        </r>
      </text>
    </comment>
    <comment ref="W7" authorId="0" shapeId="0" xr:uid="{00000000-0006-0000-0500-000054000000}">
      <text>
        <r>
          <rPr>
            <sz val="11"/>
            <color theme="1"/>
            <rFont val="Aptos Narrow"/>
            <scheme val="minor"/>
          </rPr>
          <t>======
ID#AAABVpfNm1g
tc={59942106-4FDF-4FF2-B464-84AA566F7DA5}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92</t>
        </r>
      </text>
    </comment>
    <comment ref="AC7" authorId="1" shapeId="0" xr:uid="{858F542B-01B9-4247-840D-0F66ADEDF7CD}">
      <text>
        <r>
          <rPr>
            <sz val="11"/>
            <color theme="1"/>
            <rFont val="Aptos Narrow"/>
            <scheme val="minor"/>
          </rPr>
          <t>Kelly Mery Villagomez:
FACT 142</t>
        </r>
      </text>
    </comment>
    <comment ref="AE7" authorId="3" shapeId="0" xr:uid="{D0AF13F8-F668-4BED-AF1E-8617C13FADF2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169</t>
        </r>
      </text>
    </comment>
    <comment ref="M9" authorId="0" shapeId="0" xr:uid="{00000000-0006-0000-0500-000053000000}">
      <text>
        <r>
          <rPr>
            <sz val="11"/>
            <color theme="1"/>
            <rFont val="Aptos Narrow"/>
            <scheme val="minor"/>
          </rPr>
          <t>======
ID#AAABVpfNm1k
tc={06ED8E30-F0DF-462F-A647-D0115E824FD9}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46</t>
        </r>
      </text>
    </comment>
    <comment ref="O9" authorId="0" shapeId="0" xr:uid="{00000000-0006-0000-0500-00005B000000}">
      <text>
        <r>
          <rPr>
            <sz val="11"/>
            <color theme="1"/>
            <rFont val="Aptos Narrow"/>
            <scheme val="minor"/>
          </rPr>
          <t>======
ID#AAABVpfNm0U
tc={5964DC39-D727-4FF6-AB12-DC557EDC93F9}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18</t>
        </r>
      </text>
    </comment>
    <comment ref="O10" authorId="1" shapeId="0" xr:uid="{D13DCCE4-6FA7-4247-BE7D-CE1310F607CB}">
      <text>
        <r>
          <rPr>
            <sz val="11"/>
            <color theme="1"/>
            <rFont val="Aptos Narrow"/>
            <scheme val="minor"/>
          </rPr>
          <t xml:space="preserve">Kelly Mery Villagomez:
FACT 18 ENE Y FEB
</t>
        </r>
      </text>
    </comment>
    <comment ref="Q10" authorId="0" shapeId="0" xr:uid="{00000000-0006-0000-0500-000061000000}">
      <text>
        <r>
          <rPr>
            <sz val="11"/>
            <color theme="1"/>
            <rFont val="Aptos Narrow"/>
            <scheme val="minor"/>
          </rPr>
          <t>======
ID#AAABVpfNmzU
tc={EA5E9A8D-A47F-4E36-96AD-6E0CE2803CDB}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34</t>
        </r>
      </text>
    </comment>
    <comment ref="S10" authorId="0" shapeId="0" xr:uid="{00000000-0006-0000-0500-00003B000000}">
      <text>
        <r>
          <rPr>
            <sz val="11"/>
            <color theme="1"/>
            <rFont val="Aptos Narrow"/>
            <scheme val="minor"/>
          </rPr>
          <t>======
ID#AAABVpfNm5c
tc={0D367D9C-AC97-4040-8057-65E48AC70617}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U10" authorId="0" shapeId="0" xr:uid="{00000000-0006-0000-0500-000002000000}">
      <text>
        <r>
          <rPr>
            <sz val="11"/>
            <color theme="1"/>
            <rFont val="Aptos Narrow"/>
            <scheme val="minor"/>
          </rPr>
          <t>======
ID#AAABVpfNnA8
tc={4E6EE5BF-99A8-4C21-A00F-C1E4EE92CD80}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75 Y 69</t>
        </r>
      </text>
    </comment>
    <comment ref="W10" authorId="0" shapeId="0" xr:uid="{00000000-0006-0000-0500-000072000000}">
      <text>
        <r>
          <rPr>
            <sz val="11"/>
            <color theme="1"/>
            <rFont val="Aptos Narrow"/>
            <scheme val="minor"/>
          </rPr>
          <t>======
ID#AAABVpfNmwk
tc={C4948450-628D-434E-849A-59880FE54D06}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95</t>
        </r>
      </text>
    </comment>
    <comment ref="Y10" authorId="1" shapeId="0" xr:uid="{44F414AF-2EFD-4DE0-9C06-8DF2C568EB63}">
      <text>
        <r>
          <rPr>
            <sz val="11"/>
            <color theme="1"/>
            <rFont val="Aptos Narrow"/>
            <scheme val="minor"/>
          </rPr>
          <t>Kelly Mery Villagomez:
FACT 115</t>
        </r>
      </text>
    </comment>
    <comment ref="AA10" authorId="1" shapeId="0" xr:uid="{47F5DD06-9E89-49E2-8F68-5B35A2EBF6C3}">
      <text>
        <r>
          <rPr>
            <sz val="11"/>
            <color theme="1"/>
            <rFont val="Aptos Narrow"/>
            <scheme val="minor"/>
          </rPr>
          <t>Kelly Mery Villagomez:
FCT 136</t>
        </r>
      </text>
    </comment>
    <comment ref="AC10" authorId="1" shapeId="0" xr:uid="{BD721D1B-7790-4F47-90BD-1D02419CB116}">
      <text>
        <r>
          <rPr>
            <sz val="11"/>
            <color theme="1"/>
            <rFont val="Aptos Narrow"/>
            <scheme val="minor"/>
          </rPr>
          <t>Kelly Mery Villagomez:
FACT 164</t>
        </r>
      </text>
    </comment>
    <comment ref="AE10" authorId="4" shapeId="0" xr:uid="{E985338C-2D2F-48F3-9EEF-3CCE0E582046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179</t>
        </r>
      </text>
    </comment>
    <comment ref="Q11" authorId="0" shapeId="0" xr:uid="{00000000-0006-0000-0500-00007A000000}">
      <text>
        <r>
          <rPr>
            <sz val="11"/>
            <color theme="1"/>
            <rFont val="Aptos Narrow"/>
            <scheme val="minor"/>
          </rPr>
          <t>======
ID#AAABVpfNmu8
tc={38F824BF-2D1C-43B7-9ED1-74B0141C186A}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34</t>
        </r>
      </text>
    </comment>
    <comment ref="S11" authorId="0" shapeId="0" xr:uid="{00000000-0006-0000-0500-000048000000}">
      <text>
        <r>
          <rPr>
            <sz val="11"/>
            <color theme="1"/>
            <rFont val="Aptos Narrow"/>
            <scheme val="minor"/>
          </rPr>
          <t>======
ID#AAABVpfNm3g
tc={3461CD05-041F-4CCC-98F4-45594E47966E}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S12" authorId="0" shapeId="0" xr:uid="{00000000-0006-0000-0500-00005F000000}">
      <text>
        <r>
          <rPr>
            <sz val="11"/>
            <color theme="1"/>
            <rFont val="Aptos Narrow"/>
            <scheme val="minor"/>
          </rPr>
          <t>======
ID#AAABVpfNmzs
tc={1FDF81F1-DF2D-461A-BFAC-45A36F295BB7}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Q13" authorId="0" shapeId="0" xr:uid="{00000000-0006-0000-0500-00002B000000}">
      <text>
        <r>
          <rPr>
            <sz val="11"/>
            <color theme="1"/>
            <rFont val="Aptos Narrow"/>
            <scheme val="minor"/>
          </rPr>
          <t>======
ID#AAABVpfNm7Y
tc={A2D1F65B-B6DC-45E5-A7A6-ED36AF80408B}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34</t>
        </r>
      </text>
    </comment>
    <comment ref="S13" authorId="0" shapeId="0" xr:uid="{00000000-0006-0000-0500-00001B000000}">
      <text>
        <r>
          <rPr>
            <sz val="11"/>
            <color theme="1"/>
            <rFont val="Aptos Narrow"/>
            <scheme val="minor"/>
          </rPr>
          <t>======
ID#AAABVpfNm94
tc={CC2AABF9-DB99-4132-9D10-5210E2F8BAC2}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W15" authorId="1" shapeId="0" xr:uid="{7574F632-60F1-458A-A09B-365CF72906DE}">
      <text>
        <r>
          <rPr>
            <sz val="11"/>
            <color theme="1"/>
            <rFont val="Aptos Narrow"/>
            <scheme val="minor"/>
          </rPr>
          <t xml:space="preserve">Kelly Mery Villagomez:
FACT 79
</t>
        </r>
      </text>
    </comment>
    <comment ref="Y16" authorId="1" shapeId="0" xr:uid="{2F864C05-A87C-439F-811C-3B88C7E833C6}">
      <text>
        <r>
          <rPr>
            <sz val="11"/>
            <color theme="1"/>
            <rFont val="Aptos Narrow"/>
            <scheme val="minor"/>
          </rPr>
          <t>Kelly Mery Villagomez:
FACT 104</t>
        </r>
      </text>
    </comment>
    <comment ref="AA16" authorId="1" shapeId="0" xr:uid="{A478846C-DF20-49B1-A1AD-2DD1976D41A3}">
      <text>
        <r>
          <rPr>
            <sz val="11"/>
            <color theme="1"/>
            <rFont val="Aptos Narrow"/>
            <scheme val="minor"/>
          </rPr>
          <t>Kelly Mery Villagomez:
FACT 124</t>
        </r>
      </text>
    </comment>
    <comment ref="AC16" authorId="1" shapeId="0" xr:uid="{047B433A-7EDE-49AE-91C6-7448DDC73F78}">
      <text>
        <r>
          <rPr>
            <sz val="11"/>
            <color theme="1"/>
            <rFont val="Aptos Narrow"/>
            <scheme val="minor"/>
          </rPr>
          <t>Kelly Mery Villagomez:
FACT 144</t>
        </r>
      </text>
    </comment>
    <comment ref="AE16" authorId="5" shapeId="0" xr:uid="{B61C5B52-2FB3-4AFD-AA7F-81E30B556CBB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171</t>
        </r>
      </text>
    </comment>
    <comment ref="K17" authorId="0" shapeId="0" xr:uid="{00000000-0006-0000-0500-00004B000000}">
      <text>
        <r>
          <rPr>
            <sz val="11"/>
            <color theme="1"/>
            <rFont val="Aptos Narrow"/>
            <scheme val="minor"/>
          </rPr>
          <t>======
ID#AAABVpfNm3E
tc={DD640B86-310D-4321-B2A0-CFF101EE7B0B}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 Y 19</t>
        </r>
      </text>
    </comment>
    <comment ref="M17" authorId="0" shapeId="0" xr:uid="{00000000-0006-0000-0500-000027000000}">
      <text>
        <r>
          <rPr>
            <sz val="11"/>
            <color theme="1"/>
            <rFont val="Aptos Narrow"/>
            <scheme val="minor"/>
          </rPr>
          <t>======
ID#AAABVpfNm8c
tc={86D253B7-3581-47D7-825B-62E4B9C1AA26}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33</t>
        </r>
      </text>
    </comment>
    <comment ref="O17" authorId="0" shapeId="0" xr:uid="{00000000-0006-0000-0500-000044000000}">
      <text>
        <r>
          <rPr>
            <sz val="11"/>
            <color theme="1"/>
            <rFont val="Aptos Narrow"/>
            <scheme val="minor"/>
          </rPr>
          <t>======
ID#AAABVpfNm4M
tc={5C79200D-B713-46C1-AA3B-A15941A19870}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7 Y 10</t>
        </r>
      </text>
    </comment>
    <comment ref="W18" authorId="1" shapeId="0" xr:uid="{5F582650-E35E-4EAE-99F7-057A7BFA3ADD}">
      <text>
        <r>
          <rPr>
            <sz val="11"/>
            <color theme="1"/>
            <rFont val="Aptos Narrow"/>
            <scheme val="minor"/>
          </rPr>
          <t xml:space="preserve">Kelly Mery Villagomez:
FACT 80
</t>
        </r>
      </text>
    </comment>
    <comment ref="Y19" authorId="1" shapeId="0" xr:uid="{5D9FCF3B-4C81-42F1-845F-4CCA2EB215BE}">
      <text>
        <r>
          <rPr>
            <sz val="11"/>
            <color theme="1"/>
            <rFont val="Aptos Narrow"/>
            <scheme val="minor"/>
          </rPr>
          <t>Kelly Mery Villagomez:
FACT 105</t>
        </r>
      </text>
    </comment>
    <comment ref="AA19" authorId="1" shapeId="0" xr:uid="{71949039-769B-42B1-9B46-3D8526948558}">
      <text>
        <r>
          <rPr>
            <sz val="11"/>
            <color theme="1"/>
            <rFont val="Aptos Narrow"/>
            <scheme val="minor"/>
          </rPr>
          <t>Kelly Mery Villagomez:
FACT 125</t>
        </r>
      </text>
    </comment>
    <comment ref="AC19" authorId="1" shapeId="0" xr:uid="{9B36E70D-5A90-428A-A803-CC95F2AC0AE7}">
      <text>
        <r>
          <rPr>
            <sz val="11"/>
            <color theme="1"/>
            <rFont val="Aptos Narrow"/>
            <scheme val="minor"/>
          </rPr>
          <t>Kelly Mery Villagomez:
FACT 145</t>
        </r>
      </text>
    </comment>
    <comment ref="AE19" authorId="6" shapeId="0" xr:uid="{A190FC22-261B-4D69-86F3-7604243A768A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172</t>
        </r>
      </text>
    </comment>
    <comment ref="S20" authorId="1" shapeId="0" xr:uid="{7EAC095F-CE6D-42BE-9CBF-980D47B9D7B7}">
      <text>
        <r>
          <rPr>
            <sz val="11"/>
            <color theme="1"/>
            <rFont val="Aptos Narrow"/>
            <scheme val="minor"/>
          </rPr>
          <t>Kelly Mery Villagomez:
FACT 47 Y 45</t>
        </r>
      </text>
    </comment>
    <comment ref="U20" authorId="1" shapeId="0" xr:uid="{DC2BEC9D-77F0-4E68-B2E7-1D2C80F6F488}">
      <text>
        <r>
          <rPr>
            <sz val="11"/>
            <color theme="1"/>
            <rFont val="Aptos Narrow"/>
            <scheme val="minor"/>
          </rPr>
          <t>Kelly Mery Villagomez:
FACT 62</t>
        </r>
      </text>
    </comment>
    <comment ref="W20" authorId="1" shapeId="0" xr:uid="{3478DB7B-22B3-404B-9292-B76D3358DD09}">
      <text>
        <r>
          <rPr>
            <sz val="11"/>
            <color theme="1"/>
            <rFont val="Aptos Narrow"/>
            <scheme val="minor"/>
          </rPr>
          <t>Kelly Mery Villagomez:
FACT 86</t>
        </r>
      </text>
    </comment>
    <comment ref="Y20" authorId="1" shapeId="0" xr:uid="{0AF6AADE-2DD2-42E7-879C-1D38894D30B9}">
      <text>
        <r>
          <rPr>
            <sz val="11"/>
            <color theme="1"/>
            <rFont val="Aptos Narrow"/>
            <scheme val="minor"/>
          </rPr>
          <t>Kelly Mery Villagomez:
FACT 103</t>
        </r>
      </text>
    </comment>
    <comment ref="AA20" authorId="1" shapeId="0" xr:uid="{D63C44D4-4E7C-4920-A63E-F67C0577161A}">
      <text>
        <r>
          <rPr>
            <sz val="11"/>
            <color theme="1"/>
            <rFont val="Aptos Narrow"/>
            <scheme val="minor"/>
          </rPr>
          <t>Kelly Mery Villagomez:
FACT 123</t>
        </r>
      </text>
    </comment>
    <comment ref="AC20" authorId="1" shapeId="0" xr:uid="{93525294-A26F-4960-8F0A-5812DE45E8E5}">
      <text>
        <r>
          <rPr>
            <sz val="11"/>
            <color theme="1"/>
            <rFont val="Aptos Narrow"/>
            <scheme val="minor"/>
          </rPr>
          <t>Kelly Mery Villagomez:
FACT 143</t>
        </r>
      </text>
    </comment>
    <comment ref="AE20" authorId="7" shapeId="0" xr:uid="{70DD458D-8DDE-45F7-AC4D-76D782ACB4BC}">
      <text>
        <r>
          <rPr>
            <sz val="11"/>
            <color theme="1"/>
            <rFont val="Aptos Narrow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 170
</t>
        </r>
      </text>
    </comment>
    <comment ref="S21" authorId="1" shapeId="0" xr:uid="{A9B64E01-9050-4599-9F53-D427EBA8E65C}">
      <text>
        <r>
          <rPr>
            <sz val="11"/>
            <color theme="1"/>
            <rFont val="Aptos Narrow"/>
            <scheme val="minor"/>
          </rPr>
          <t>Kelly Mery Villagomez:
fact 47 y 45</t>
        </r>
      </text>
    </comment>
    <comment ref="U21" authorId="1" shapeId="0" xr:uid="{19345AEA-7AB2-4D71-8A3B-3E51266C81C3}">
      <text>
        <r>
          <rPr>
            <sz val="11"/>
            <color theme="1"/>
            <rFont val="Aptos Narrow"/>
            <scheme val="minor"/>
          </rPr>
          <t>Kelly Mery Villagomez:
fact 62</t>
        </r>
      </text>
    </comment>
    <comment ref="W21" authorId="1" shapeId="0" xr:uid="{46DFF012-5B07-4929-8E6D-CA65FA10D13E}">
      <text>
        <r>
          <rPr>
            <sz val="11"/>
            <color theme="1"/>
            <rFont val="Aptos Narrow"/>
            <scheme val="minor"/>
          </rPr>
          <t>Kelly Mery Villagomez:
FACT 86</t>
        </r>
      </text>
    </comment>
    <comment ref="Y21" authorId="1" shapeId="0" xr:uid="{875837BD-FB3B-4304-8F63-B14FCB37D2AA}">
      <text>
        <r>
          <rPr>
            <sz val="11"/>
            <color theme="1"/>
            <rFont val="Aptos Narrow"/>
            <scheme val="minor"/>
          </rPr>
          <t>Kelly Mery Villagomez:
FACT 103</t>
        </r>
      </text>
    </comment>
    <comment ref="AA21" authorId="1" shapeId="0" xr:uid="{BA679064-8C1F-400E-955B-1439E355D16A}">
      <text>
        <r>
          <rPr>
            <sz val="11"/>
            <color theme="1"/>
            <rFont val="Aptos Narrow"/>
            <scheme val="minor"/>
          </rPr>
          <t>Kelly Mery Villagomez:
FACT 123</t>
        </r>
      </text>
    </comment>
    <comment ref="AC21" authorId="1" shapeId="0" xr:uid="{63FC1D40-B607-4899-B853-F724D03AACD0}">
      <text>
        <r>
          <rPr>
            <sz val="11"/>
            <color theme="1"/>
            <rFont val="Aptos Narrow"/>
            <scheme val="minor"/>
          </rPr>
          <t>Kelly Mery Villagomez:
FACT 141</t>
        </r>
      </text>
    </comment>
    <comment ref="K25" authorId="0" shapeId="0" xr:uid="{00000000-0006-0000-0500-000064000000}">
      <text>
        <r>
          <rPr>
            <sz val="11"/>
            <color theme="1"/>
            <rFont val="Aptos Narrow"/>
            <scheme val="minor"/>
          </rPr>
          <t>======
ID#AAABVpfNmyk
tc={3E84A00B-32F1-44AE-940C-5D742B2260BA}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21</t>
        </r>
      </text>
    </comment>
    <comment ref="M25" authorId="0" shapeId="0" xr:uid="{00000000-0006-0000-0500-000059000000}">
      <text>
        <r>
          <rPr>
            <sz val="11"/>
            <color theme="1"/>
            <rFont val="Aptos Narrow"/>
            <scheme val="minor"/>
          </rPr>
          <t>======
ID#AAABVpfNm00
tc={F2E3E8BE-7D68-47D4-BA8B-80E4FB5E4C4E}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49</t>
        </r>
      </text>
    </comment>
    <comment ref="Q26" authorId="0" shapeId="0" xr:uid="{00000000-0006-0000-0500-000004000000}">
      <text>
        <r>
          <rPr>
            <sz val="11"/>
            <color theme="1"/>
            <rFont val="Aptos Narrow"/>
            <scheme val="minor"/>
          </rPr>
          <t>======
ID#AAABVpfNnAs
tc={F548BD4F-D1A9-4E61-BF33-6A66479A7DB8}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23 01/04/2024</t>
        </r>
      </text>
    </comment>
    <comment ref="I27" authorId="0" shapeId="0" xr:uid="{00000000-0006-0000-0500-000068000000}">
      <text>
        <r>
          <rPr>
            <sz val="11"/>
            <color theme="1"/>
            <rFont val="Aptos Narrow"/>
            <scheme val="minor"/>
          </rPr>
          <t>======
ID#AAABVpfNmx4
vladimir Silver    (2024-09-23 13:09:40)
F205, F196</t>
        </r>
      </text>
    </comment>
    <comment ref="K27" authorId="0" shapeId="0" xr:uid="{00000000-0006-0000-0500-00001A000000}">
      <text>
        <r>
          <rPr>
            <sz val="11"/>
            <color theme="1"/>
            <rFont val="Aptos Narrow"/>
            <scheme val="minor"/>
          </rPr>
          <t>======
ID#AAABVpfNm-E
tc={5EE22581-F829-4469-960D-87DEA2918D1F}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7</t>
        </r>
      </text>
    </comment>
    <comment ref="M27" authorId="0" shapeId="0" xr:uid="{00000000-0006-0000-0500-000043000000}">
      <text>
        <r>
          <rPr>
            <sz val="11"/>
            <color theme="1"/>
            <rFont val="Aptos Narrow"/>
            <scheme val="minor"/>
          </rPr>
          <t>======
ID#AAABVpfNm4Q
tc={E4D63CFB-2B00-4095-BD04-CB185351B439}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32</t>
        </r>
      </text>
    </comment>
    <comment ref="O27" authorId="0" shapeId="0" xr:uid="{00000000-0006-0000-0500-000046000000}">
      <text>
        <r>
          <rPr>
            <sz val="11"/>
            <color theme="1"/>
            <rFont val="Aptos Narrow"/>
            <scheme val="minor"/>
          </rPr>
          <t>======
ID#AAABVpfNm38
tc={FC54CBD2-39F2-4ABC-BE7E-CEEB914E1576}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6</t>
        </r>
      </text>
    </comment>
    <comment ref="Q27" authorId="0" shapeId="0" xr:uid="{00000000-0006-0000-0500-000010000000}">
      <text>
        <r>
          <rPr>
            <sz val="11"/>
            <color theme="1"/>
            <rFont val="Aptos Narrow"/>
            <scheme val="minor"/>
          </rPr>
          <t>======
ID#AAABVpfNm_c
tc={6F4C768C-7133-44E5-BA7E-A2773EE82335}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32</t>
        </r>
      </text>
    </comment>
    <comment ref="S27" authorId="0" shapeId="0" xr:uid="{00000000-0006-0000-0500-000032000000}">
      <text>
        <r>
          <rPr>
            <sz val="11"/>
            <color theme="1"/>
            <rFont val="Aptos Narrow"/>
            <scheme val="minor"/>
          </rPr>
          <t>======
ID#AAABVpfNm6U
tc={3FB33B70-E89E-40FC-89E4-82AD5A5468D5}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42</t>
        </r>
      </text>
    </comment>
    <comment ref="U27" authorId="0" shapeId="0" xr:uid="{00000000-0006-0000-0500-00005E000000}">
      <text>
        <r>
          <rPr>
            <sz val="11"/>
            <color theme="1"/>
            <rFont val="Aptos Narrow"/>
            <scheme val="minor"/>
          </rPr>
          <t>======
ID#AAABVpfNmz4
tc={F4539977-56A4-48AC-99A3-6260E8BCD56E}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60</t>
        </r>
      </text>
    </comment>
    <comment ref="W27" authorId="0" shapeId="0" xr:uid="{00000000-0006-0000-0500-00000C000000}">
      <text>
        <r>
          <rPr>
            <sz val="11"/>
            <color theme="1"/>
            <rFont val="Aptos Narrow"/>
            <scheme val="minor"/>
          </rPr>
          <t>======
ID#AAABVpfNm_0
tc={3C5E7868-0B99-40AF-B158-6A60AA2E2BD4}    (2024-09-23 13:09:41)
[Threaded comment]
Your version of Excel allows you to read this threaded comment; however, any edits to it will get removed if the file is opened in a newer version of Excel. Learn more: https://go.microsoft.com/fwlink/?linkid=870924
Comment:
    ok fact 94</t>
        </r>
      </text>
    </comment>
    <comment ref="Y27" authorId="1" shapeId="0" xr:uid="{66E7EA34-3B4A-43D2-BC9B-8A26B78191A0}">
      <text>
        <r>
          <rPr>
            <sz val="11"/>
            <color theme="1"/>
            <rFont val="Aptos Narrow"/>
            <scheme val="minor"/>
          </rPr>
          <t>Kelly Mery Villagomez:
fact 101</t>
        </r>
      </text>
    </comment>
    <comment ref="AA27" authorId="1" shapeId="0" xr:uid="{9A0BE44D-84CE-4E76-8200-998C8EC5B691}">
      <text>
        <r>
          <rPr>
            <sz val="11"/>
            <color theme="1"/>
            <rFont val="Aptos Narrow"/>
            <scheme val="minor"/>
          </rPr>
          <t>Kelly Mery Villagomez:
fact 121</t>
        </r>
      </text>
    </comment>
    <comment ref="AC27" authorId="1" shapeId="0" xr:uid="{18598FDB-3B10-4A1C-9F5B-BB1265171DA3}">
      <text>
        <r>
          <rPr>
            <sz val="11"/>
            <color theme="1"/>
            <rFont val="Aptos Narrow"/>
            <scheme val="minor"/>
          </rPr>
          <t>Kelly Mery Villagomez:
FACT 141</t>
        </r>
      </text>
    </comment>
    <comment ref="AE27" authorId="8" shapeId="0" xr:uid="{7D8CF864-8BF1-4284-987B-3885A0A79C60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168</t>
        </r>
      </text>
    </comment>
    <comment ref="H29" authorId="0" shapeId="0" xr:uid="{00000000-0006-0000-0500-00001E000000}">
      <text>
        <r>
          <rPr>
            <sz val="11"/>
            <color theme="1"/>
            <rFont val="Aptos Narrow"/>
            <scheme val="minor"/>
          </rPr>
          <t>======
ID#AAABVpfNm9g
vladimir Silver    (2024-09-23 13:09:41)
F 125, f134</t>
        </r>
      </text>
    </comment>
    <comment ref="N29" authorId="0" shapeId="0" xr:uid="{00000000-0006-0000-0500-00006A000000}">
      <text>
        <r>
          <rPr>
            <sz val="11"/>
            <color theme="1"/>
            <rFont val="Aptos Narrow"/>
            <scheme val="minor"/>
          </rPr>
          <t>======
ID#AAABVpfNmxk
vladimir Silver    (2024-09-23 13:09:40)
F24, F23</t>
        </r>
      </text>
    </comment>
    <comment ref="K34" authorId="0" shapeId="0" xr:uid="{00000000-0006-0000-0500-00000F000000}">
      <text>
        <r>
          <rPr>
            <sz val="11"/>
            <color theme="1"/>
            <rFont val="Aptos Narrow"/>
            <scheme val="minor"/>
          </rPr>
          <t>======
ID#AAABVpfNm_g
tc={1723E5A8-B044-47DA-B923-67AE3941BC32}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8</t>
        </r>
      </text>
    </comment>
    <comment ref="K35" authorId="0" shapeId="0" xr:uid="{00000000-0006-0000-0500-000015000000}">
      <text>
        <r>
          <rPr>
            <sz val="11"/>
            <color theme="1"/>
            <rFont val="Aptos Narrow"/>
            <scheme val="minor"/>
          </rPr>
          <t>======
ID#AAABVpfNm-w
vladimir Silver    (2024-09-23 13:09:41)
F15, F17</t>
        </r>
      </text>
    </comment>
    <comment ref="M36" authorId="1" shapeId="0" xr:uid="{5DF186E2-E514-48AE-91CB-28FE2819AFF4}">
      <text>
        <r>
          <rPr>
            <sz val="11"/>
            <color theme="1"/>
            <rFont val="Aptos Narrow"/>
            <scheme val="minor"/>
          </rPr>
          <t>Kelly Mery Villagomez:
fact 40 y 48</t>
        </r>
      </text>
    </comment>
    <comment ref="O36" authorId="1" shapeId="0" xr:uid="{A4CFAAA2-7F06-4A63-B735-40141219CEA2}">
      <text>
        <r>
          <rPr>
            <sz val="11"/>
            <color theme="1"/>
            <rFont val="Aptos Narrow"/>
            <scheme val="minor"/>
          </rPr>
          <t>Kelly Mery Villagomez:
fact 11</t>
        </r>
      </text>
    </comment>
    <comment ref="Q36" authorId="0" shapeId="0" xr:uid="{00000000-0006-0000-0500-000073000000}">
      <text>
        <r>
          <rPr>
            <sz val="11"/>
            <color theme="1"/>
            <rFont val="Aptos Narrow"/>
            <scheme val="minor"/>
          </rPr>
          <t xml:space="preserve">======
ID#AAABVpfNmwM
tc={61EA73FF-F9B8-4DA2-B875-1EB52DE4EFEF}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24 y 25
</t>
        </r>
      </text>
    </comment>
    <comment ref="S36" authorId="0" shapeId="0" xr:uid="{00000000-0006-0000-0500-000042000000}">
      <text>
        <r>
          <rPr>
            <sz val="11"/>
            <color theme="1"/>
            <rFont val="Aptos Narrow"/>
            <scheme val="minor"/>
          </rPr>
          <t>======
ID#AAABVpfNm4U
tc={FAA0EEB2-1A28-45D4-912D-864391FA1B47}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50 Y 49</t>
        </r>
      </text>
    </comment>
    <comment ref="U36" authorId="0" shapeId="0" xr:uid="{00000000-0006-0000-0500-00003A000000}">
      <text>
        <r>
          <rPr>
            <sz val="11"/>
            <color theme="1"/>
            <rFont val="Aptos Narrow"/>
            <scheme val="minor"/>
          </rPr>
          <t>======
ID#AAABVpfNm5k
tc={0F1AE3E7-7C94-4AA3-8839-1D0AF0837419}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56</t>
        </r>
      </text>
    </comment>
    <comment ref="W36" authorId="0" shapeId="0" xr:uid="{00000000-0006-0000-0500-000067000000}">
      <text>
        <r>
          <rPr>
            <sz val="11"/>
            <color theme="1"/>
            <rFont val="Aptos Narrow"/>
            <scheme val="minor"/>
          </rPr>
          <t>======
ID#AAABVpfNmx8
tc={6BC52F8F-B4E1-4FCA-AFA4-3FEDE8C24B20}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88</t>
        </r>
      </text>
    </comment>
    <comment ref="Y36" authorId="1" shapeId="0" xr:uid="{8AD206FC-E5A9-4C83-84A6-CA116191131B}">
      <text>
        <r>
          <rPr>
            <sz val="11"/>
            <color theme="1"/>
            <rFont val="Aptos Narrow"/>
            <scheme val="minor"/>
          </rPr>
          <t>Kelly Mery Villagomez:
fact98</t>
        </r>
      </text>
    </comment>
    <comment ref="AA36" authorId="1" shapeId="0" xr:uid="{0D592AD4-CF5B-46A8-B1D0-59EB66FEFCB3}">
      <text>
        <r>
          <rPr>
            <sz val="11"/>
            <color theme="1"/>
            <rFont val="Aptos Narrow"/>
            <scheme val="minor"/>
          </rPr>
          <t xml:space="preserve">Kelly Mery Villagomez:
fact 117
</t>
        </r>
      </text>
    </comment>
    <comment ref="AC36" authorId="1" shapeId="0" xr:uid="{5C7CC10C-EB3B-4E61-B719-97A21E928B74}">
      <text>
        <r>
          <rPr>
            <sz val="11"/>
            <color theme="1"/>
            <rFont val="Aptos Narrow"/>
            <scheme val="minor"/>
          </rPr>
          <t>Kelly Mery Villagomez:
FACT 137</t>
        </r>
      </text>
    </comment>
    <comment ref="AE36" authorId="9" shapeId="0" xr:uid="{C8BC96D5-CC54-461F-9CC5-5EFB56D52F59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174</t>
        </r>
      </text>
    </comment>
    <comment ref="O37" authorId="1" shapeId="0" xr:uid="{278146B0-0DB1-4964-AB3A-3DA96D94763D}">
      <text>
        <r>
          <rPr>
            <sz val="11"/>
            <color theme="1"/>
            <rFont val="Aptos Narrow"/>
            <scheme val="minor"/>
          </rPr>
          <t>Kelly Mery Villagomez:
fact 11</t>
        </r>
      </text>
    </comment>
    <comment ref="Q37" authorId="1" shapeId="0" xr:uid="{5D5F5359-5A7D-44F6-93D9-58EAFB449DD9}">
      <text>
        <r>
          <rPr>
            <sz val="11"/>
            <color theme="1"/>
            <rFont val="Aptos Narrow"/>
            <scheme val="minor"/>
          </rPr>
          <t>Kelly Mery Villagomez:
fact 24 y 25</t>
        </r>
      </text>
    </comment>
    <comment ref="S37" authorId="0" shapeId="0" xr:uid="{00000000-0006-0000-0500-00003F000000}">
      <text>
        <r>
          <rPr>
            <sz val="11"/>
            <color theme="1"/>
            <rFont val="Aptos Narrow"/>
            <scheme val="minor"/>
          </rPr>
          <t>======
ID#AAABVpfNm4k
tc={16E3C992-E519-450E-BB93-94126E74412F}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50</t>
        </r>
      </text>
    </comment>
    <comment ref="O38" authorId="1" shapeId="0" xr:uid="{385D807D-2512-49BE-BFE5-6FD231964D41}">
      <text>
        <r>
          <rPr>
            <sz val="11"/>
            <color theme="1"/>
            <rFont val="Aptos Narrow"/>
            <scheme val="minor"/>
          </rPr>
          <t>Kelly Mery Villagomez:
fact 11</t>
        </r>
      </text>
    </comment>
    <comment ref="Q38" authorId="1" shapeId="0" xr:uid="{1F9E3B1D-74D5-44FF-8818-0ECA80068AB4}">
      <text>
        <r>
          <rPr>
            <sz val="11"/>
            <color theme="1"/>
            <rFont val="Aptos Narrow"/>
            <scheme val="minor"/>
          </rPr>
          <t xml:space="preserve">Kelly Mery Villagomez:
fact 24 y 25
</t>
        </r>
      </text>
    </comment>
    <comment ref="S38" authorId="0" shapeId="0" xr:uid="{00000000-0006-0000-0500-000040000000}">
      <text>
        <r>
          <rPr>
            <sz val="11"/>
            <color theme="1"/>
            <rFont val="Aptos Narrow"/>
            <scheme val="minor"/>
          </rPr>
          <t>======
ID#AAABVpfNm4c
tc={6BA80E0A-6096-4DA7-B18F-18006E875EBD}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50</t>
        </r>
      </text>
    </comment>
    <comment ref="M39" authorId="1" shapeId="0" xr:uid="{98E9B931-E589-468A-999F-8226628803C2}">
      <text>
        <r>
          <rPr>
            <sz val="11"/>
            <color theme="1"/>
            <rFont val="Aptos Narrow"/>
            <scheme val="minor"/>
          </rPr>
          <t>Kelly Mery Villagomez:
fact 41 y 47</t>
        </r>
      </text>
    </comment>
    <comment ref="O39" authorId="1" shapeId="0" xr:uid="{66F28B34-D09E-4001-8ACC-2CCC61FBCAF6}">
      <text>
        <r>
          <rPr>
            <sz val="11"/>
            <color theme="1"/>
            <rFont val="Aptos Narrow"/>
            <scheme val="minor"/>
          </rPr>
          <t>Kelly Mery Villagomez:
fact 11</t>
        </r>
      </text>
    </comment>
    <comment ref="Q39" authorId="1" shapeId="0" xr:uid="{AAFB6F2B-7181-4C4E-A36F-42EE491C389A}">
      <text>
        <r>
          <rPr>
            <sz val="11"/>
            <color theme="1"/>
            <rFont val="Aptos Narrow"/>
            <scheme val="minor"/>
          </rPr>
          <t>Kelly Mery Villagomez:
fact 24 y 25</t>
        </r>
      </text>
    </comment>
    <comment ref="S39" authorId="0" shapeId="0" xr:uid="{00000000-0006-0000-0500-00007D000000}">
      <text>
        <r>
          <rPr>
            <sz val="11"/>
            <color theme="1"/>
            <rFont val="Aptos Narrow"/>
            <scheme val="minor"/>
          </rPr>
          <t>======
ID#AAABVpfNmuY
tc={AB54AEC1-A24A-4D10-AC33-BDF722304A03}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50</t>
        </r>
      </text>
    </comment>
    <comment ref="M40" authorId="0" shapeId="0" xr:uid="{00000000-0006-0000-0500-000035000000}">
      <text>
        <r>
          <rPr>
            <sz val="11"/>
            <color theme="1"/>
            <rFont val="Aptos Narrow"/>
            <scheme val="minor"/>
          </rPr>
          <t>======
ID#AAABVpfNm6A
tc={077D12BE-F2DE-4062-80AC-AD47515F872C}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27 y 38</t>
        </r>
      </text>
    </comment>
    <comment ref="O40" authorId="1" shapeId="0" xr:uid="{E3DC5176-3E43-4416-B59A-EE32429708B6}">
      <text>
        <r>
          <rPr>
            <sz val="11"/>
            <color theme="1"/>
            <rFont val="Aptos Narrow"/>
            <scheme val="minor"/>
          </rPr>
          <t>Kelly Mery Villagomez:
fact 3</t>
        </r>
      </text>
    </comment>
    <comment ref="Q40" authorId="1" shapeId="0" xr:uid="{56AB088B-1237-4F70-82F2-2994EDB88101}">
      <text>
        <r>
          <rPr>
            <sz val="11"/>
            <color theme="1"/>
            <rFont val="Aptos Narrow"/>
            <scheme val="minor"/>
          </rPr>
          <t>Kelly Mery Villagomez:
fact 35</t>
        </r>
      </text>
    </comment>
    <comment ref="S40" authorId="0" shapeId="0" xr:uid="{00000000-0006-0000-0500-000034000000}">
      <text>
        <r>
          <rPr>
            <sz val="11"/>
            <color theme="1"/>
            <rFont val="Aptos Narrow"/>
            <scheme val="minor"/>
          </rPr>
          <t>======
ID#AAABVpfNm6M
tc={AA786C80-A467-46AE-BFEC-3CF54493C359}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54</t>
        </r>
      </text>
    </comment>
    <comment ref="U40" authorId="0" shapeId="0" xr:uid="{00000000-0006-0000-0500-00004A000000}">
      <text>
        <r>
          <rPr>
            <sz val="11"/>
            <color theme="1"/>
            <rFont val="Aptos Narrow"/>
            <scheme val="minor"/>
          </rPr>
          <t>======
ID#AAABVpfNm3M
tc={584C53A9-1390-42B2-98A1-5E3BDBE0A025}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65</t>
        </r>
      </text>
    </comment>
    <comment ref="W40" authorId="0" shapeId="0" xr:uid="{00000000-0006-0000-0500-000071000000}">
      <text>
        <r>
          <rPr>
            <sz val="11"/>
            <color theme="1"/>
            <rFont val="Aptos Narrow"/>
            <scheme val="minor"/>
          </rPr>
          <t>======
ID#AAABVpfNmws
tc={BC3A9AF1-FD75-409D-8629-E1F75B72F264}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89</t>
        </r>
      </text>
    </comment>
    <comment ref="H41" authorId="0" shapeId="0" xr:uid="{00000000-0006-0000-0500-000047000000}">
      <text>
        <r>
          <rPr>
            <sz val="11"/>
            <color theme="1"/>
            <rFont val="Aptos Narrow"/>
            <scheme val="minor"/>
          </rPr>
          <t>======
ID#AAABVpfNm34
vladimir Silver    (2024-09-23 13:09:41)
F138, F139, F128, F126, F137, F135 E INGRESOS DIFERIDOS</t>
        </r>
      </text>
    </comment>
    <comment ref="I41" authorId="0" shapeId="0" xr:uid="{00000000-0006-0000-0500-000082000000}">
      <text>
        <r>
          <rPr>
            <sz val="11"/>
            <color theme="1"/>
            <rFont val="Aptos Narrow"/>
            <scheme val="minor"/>
          </rPr>
          <t>======
ID#AAABVpfNmtw
vladimir Silver    (2024-09-23 13:09:40)
F201, F202, F203, F195, 200, F194</t>
        </r>
      </text>
    </comment>
    <comment ref="J41" authorId="0" shapeId="0" xr:uid="{00000000-0006-0000-0500-00006C000000}">
      <text>
        <r>
          <rPr>
            <sz val="11"/>
            <color theme="1"/>
            <rFont val="Aptos Narrow"/>
            <scheme val="minor"/>
          </rPr>
          <t>======
ID#AAABVpfNmxM
vladimir Silver    (2024-09-23 13:09:40)
F5, F4, F12</t>
        </r>
      </text>
    </comment>
    <comment ref="K41" authorId="0" shapeId="0" xr:uid="{00000000-0006-0000-0500-000066000000}">
      <text>
        <r>
          <rPr>
            <sz val="11"/>
            <color theme="1"/>
            <rFont val="Aptos Narrow"/>
            <scheme val="minor"/>
          </rPr>
          <t>======
ID#AAABVpfNmyY
tc={6ACEE39A-45A6-4310-8004-673F123020DB}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23</t>
        </r>
      </text>
    </comment>
    <comment ref="L41" authorId="0" shapeId="0" xr:uid="{00000000-0006-0000-0500-000065000000}">
      <text>
        <r>
          <rPr>
            <sz val="11"/>
            <color theme="1"/>
            <rFont val="Aptos Narrow"/>
            <scheme val="minor"/>
          </rPr>
          <t>======
ID#AAABVpfNmyg
vladimir Silver    (2024-09-23 13:09:40)
F22, F21, F20, F14, F19</t>
        </r>
      </text>
    </comment>
    <comment ref="M41" authorId="0" shapeId="0" xr:uid="{00000000-0006-0000-0500-000018000000}">
      <text>
        <r>
          <rPr>
            <sz val="11"/>
            <color theme="1"/>
            <rFont val="Aptos Narrow"/>
            <scheme val="minor"/>
          </rPr>
          <t>======
ID#AAABVpfNm-M
tc={9D8D92DE-A74F-44C1-AC14-CE4846D0262F}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45</t>
        </r>
      </text>
    </comment>
    <comment ref="N41" authorId="0" shapeId="0" xr:uid="{00000000-0006-0000-0500-000038000000}">
      <text>
        <r>
          <rPr>
            <sz val="11"/>
            <color theme="1"/>
            <rFont val="Aptos Narrow"/>
            <scheme val="minor"/>
          </rPr>
          <t>======
ID#AAABVpfNm5s
vladimir Silver    (2024-09-23 13:09:41)
F31, F32, F33, F30, F35, F34</t>
        </r>
      </text>
    </comment>
    <comment ref="O41" authorId="0" shapeId="0" xr:uid="{00000000-0006-0000-0500-000026000000}">
      <text>
        <r>
          <rPr>
            <sz val="11"/>
            <color theme="1"/>
            <rFont val="Aptos Narrow"/>
            <scheme val="minor"/>
          </rPr>
          <t>======
ID#AAABVpfNm8w
tc={95758571-33D3-4B7C-909D-D7EBA6624DF0}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16</t>
        </r>
      </text>
    </comment>
    <comment ref="Q41" authorId="0" shapeId="0" xr:uid="{00000000-0006-0000-0500-000080000000}">
      <text>
        <r>
          <rPr>
            <sz val="11"/>
            <color theme="1"/>
            <rFont val="Aptos Narrow"/>
            <scheme val="minor"/>
          </rPr>
          <t>======
ID#AAABVpfNmt8
tc={F29F3301-2D71-4F28-B69E-3DCA77D7694A}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26</t>
        </r>
      </text>
    </comment>
    <comment ref="U41" authorId="0" shapeId="0" xr:uid="{00000000-0006-0000-0500-000014000000}">
      <text>
        <r>
          <rPr>
            <sz val="11"/>
            <color theme="1"/>
            <rFont val="Aptos Narrow"/>
            <scheme val="minor"/>
          </rPr>
          <t>======
ID#AAABVpfNm-8
tc={26439D8A-4538-4EBF-8F97-753C834B5063}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71</t>
        </r>
      </text>
    </comment>
    <comment ref="K42" authorId="0" shapeId="0" xr:uid="{00000000-0006-0000-0500-00006F000000}">
      <text>
        <r>
          <rPr>
            <sz val="11"/>
            <color theme="1"/>
            <rFont val="Aptos Narrow"/>
            <scheme val="minor"/>
          </rPr>
          <t>======
ID#AAABVpfNmw4
tc={15BE5320-8671-4883-883F-E68ACDB9CA41}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24</t>
        </r>
      </text>
    </comment>
    <comment ref="M42" authorId="0" shapeId="0" xr:uid="{00000000-0006-0000-0500-00005C000000}">
      <text>
        <r>
          <rPr>
            <sz val="11"/>
            <color theme="1"/>
            <rFont val="Aptos Narrow"/>
            <scheme val="minor"/>
          </rPr>
          <t>======
ID#AAABVpfNm0Q
tc={305F90B8-17DB-4CDF-A7F5-320CE6C05612}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44</t>
        </r>
      </text>
    </comment>
    <comment ref="O42" authorId="0" shapeId="0" xr:uid="{00000000-0006-0000-0500-000079000000}">
      <text>
        <r>
          <rPr>
            <sz val="11"/>
            <color theme="1"/>
            <rFont val="Aptos Narrow"/>
            <scheme val="minor"/>
          </rPr>
          <t>======
ID#AAABVpfNmvE
tc={5D4CB2DB-D7C1-4DEC-9DCF-FBB60F57F9AC}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15</t>
        </r>
      </text>
    </comment>
    <comment ref="Q42" authorId="0" shapeId="0" xr:uid="{00000000-0006-0000-0500-00002C000000}">
      <text>
        <r>
          <rPr>
            <sz val="11"/>
            <color theme="1"/>
            <rFont val="Aptos Narrow"/>
            <scheme val="minor"/>
          </rPr>
          <t>======
ID#AAABVpfNm7M
tc={6FB03F2B-08D1-4D60-B4B0-647C6E92A874}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27</t>
        </r>
      </text>
    </comment>
    <comment ref="U42" authorId="0" shapeId="0" xr:uid="{00000000-0006-0000-0500-00004D000000}">
      <text>
        <r>
          <rPr>
            <sz val="11"/>
            <color theme="1"/>
            <rFont val="Aptos Narrow"/>
            <scheme val="minor"/>
          </rPr>
          <t>======
ID#AAABVpfNm2c
tc={78E1597A-7BD9-4113-836C-A34946A59D7C}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70</t>
        </r>
      </text>
    </comment>
    <comment ref="K43" authorId="0" shapeId="0" xr:uid="{00000000-0006-0000-0500-00003D000000}">
      <text>
        <r>
          <rPr>
            <sz val="11"/>
            <color theme="1"/>
            <rFont val="Aptos Narrow"/>
            <scheme val="minor"/>
          </rPr>
          <t>======
ID#AAABVpfNm40
tc={327EA788-D6A9-44B4-87EA-49F7B747A400}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11</t>
        </r>
      </text>
    </comment>
    <comment ref="M43" authorId="0" shapeId="0" xr:uid="{00000000-0006-0000-0500-000025000000}">
      <text>
        <r>
          <rPr>
            <sz val="11"/>
            <color theme="1"/>
            <rFont val="Aptos Narrow"/>
            <scheme val="minor"/>
          </rPr>
          <t>======
ID#AAABVpfNm80
tc={458A97D2-7F11-4846-B762-E1C7FBC3316C}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42</t>
        </r>
      </text>
    </comment>
    <comment ref="O43" authorId="0" shapeId="0" xr:uid="{00000000-0006-0000-0500-00000A000000}">
      <text>
        <r>
          <rPr>
            <sz val="11"/>
            <color theme="1"/>
            <rFont val="Aptos Narrow"/>
            <scheme val="minor"/>
          </rPr>
          <t>======
ID#AAABVpfNnAE
tc={41F75DB8-0CE6-4A8C-8D10-3CEAAAD50F3A}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17</t>
        </r>
      </text>
    </comment>
    <comment ref="Q43" authorId="0" shapeId="0" xr:uid="{00000000-0006-0000-0500-000081000000}">
      <text>
        <r>
          <rPr>
            <sz val="11"/>
            <color theme="1"/>
            <rFont val="Aptos Narrow"/>
            <scheme val="minor"/>
          </rPr>
          <t>======
ID#AAABVpfNmt0
tc={A3C0F323-3F2F-4B97-A9B4-C6910364A7F5}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28</t>
        </r>
      </text>
    </comment>
    <comment ref="S43" authorId="0" shapeId="0" xr:uid="{00000000-0006-0000-0500-000031000000}">
      <text>
        <r>
          <rPr>
            <sz val="11"/>
            <color theme="1"/>
            <rFont val="Aptos Narrow"/>
            <scheme val="minor"/>
          </rPr>
          <t>======
ID#AAABVpfNm6s
tc={2B830EC8-081D-41D0-A8FE-963D320B4481}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44</t>
        </r>
      </text>
    </comment>
    <comment ref="W43" authorId="0" shapeId="0" xr:uid="{00000000-0006-0000-0500-000070000000}">
      <text>
        <r>
          <rPr>
            <sz val="11"/>
            <color theme="1"/>
            <rFont val="Aptos Narrow"/>
            <scheme val="minor"/>
          </rPr>
          <t>======
ID#AAABVpfNmww
tc={07FF2C4D-F5FE-4965-A7B6-FBD7BD08A6BC}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90 Y 91</t>
        </r>
      </text>
    </comment>
    <comment ref="AC43" authorId="1" shapeId="0" xr:uid="{1C30F8FB-BE8C-47C9-9C99-A4E479E445FA}">
      <text>
        <r>
          <rPr>
            <sz val="11"/>
            <color theme="1"/>
            <rFont val="Aptos Narrow"/>
            <scheme val="minor"/>
          </rPr>
          <t>Kelly Mery Villagomez:
FACT 162</t>
        </r>
      </text>
    </comment>
    <comment ref="AE43" authorId="10" shapeId="0" xr:uid="{BCDB264E-D703-45CB-8941-D38D31405640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177</t>
        </r>
      </text>
    </comment>
    <comment ref="K44" authorId="0" shapeId="0" xr:uid="{00000000-0006-0000-0500-00001D000000}">
      <text>
        <r>
          <rPr>
            <sz val="11"/>
            <color theme="1"/>
            <rFont val="Aptos Narrow"/>
            <scheme val="minor"/>
          </rPr>
          <t>======
ID#AAABVpfNm9o
tc={FAC1E48D-51F2-4A67-8D4F-130236F166A7}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11</t>
        </r>
      </text>
    </comment>
    <comment ref="M44" authorId="0" shapeId="0" xr:uid="{00000000-0006-0000-0500-000062000000}">
      <text>
        <r>
          <rPr>
            <sz val="11"/>
            <color theme="1"/>
            <rFont val="Aptos Narrow"/>
            <scheme val="minor"/>
          </rPr>
          <t>======
ID#AAABVpfNmzE
tc={71F83A7B-D13B-4E05-A148-15019FF570B1}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42</t>
        </r>
      </text>
    </comment>
    <comment ref="O44" authorId="0" shapeId="0" xr:uid="{00000000-0006-0000-0500-000074000000}">
      <text>
        <r>
          <rPr>
            <sz val="11"/>
            <color theme="1"/>
            <rFont val="Aptos Narrow"/>
            <scheme val="minor"/>
          </rPr>
          <t>======
ID#AAABVpfNmwE
tc={981FA781-551F-437A-A447-4C748AB1C454}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17</t>
        </r>
      </text>
    </comment>
    <comment ref="Q44" authorId="0" shapeId="0" xr:uid="{00000000-0006-0000-0500-00007C000000}">
      <text>
        <r>
          <rPr>
            <sz val="11"/>
            <color theme="1"/>
            <rFont val="Aptos Narrow"/>
            <scheme val="minor"/>
          </rPr>
          <t>======
ID#AAABVpfNmus
tc={12989532-FA4C-4E05-8AC6-CBBC64198517}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28</t>
        </r>
      </text>
    </comment>
    <comment ref="S44" authorId="0" shapeId="0" xr:uid="{00000000-0006-0000-0500-000022000000}">
      <text>
        <r>
          <rPr>
            <sz val="11"/>
            <color theme="1"/>
            <rFont val="Aptos Narrow"/>
            <scheme val="minor"/>
          </rPr>
          <t>======
ID#AAABVpfNm9M
tc={D2865BB4-5457-4A0F-AB53-A07E11DC1ED2}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44</t>
        </r>
      </text>
    </comment>
    <comment ref="W44" authorId="0" shapeId="0" xr:uid="{00000000-0006-0000-0500-000049000000}">
      <text>
        <r>
          <rPr>
            <sz val="11"/>
            <color theme="1"/>
            <rFont val="Aptos Narrow"/>
            <scheme val="minor"/>
          </rPr>
          <t>======
ID#AAABVpfNm3c
tc={A7166F04-A79C-4739-A744-B96691B5F28A}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90 Y 91</t>
        </r>
      </text>
    </comment>
    <comment ref="AC44" authorId="1" shapeId="0" xr:uid="{60A01440-A318-4DCA-BD8F-3A90395CD269}">
      <text>
        <r>
          <rPr>
            <sz val="11"/>
            <color theme="1"/>
            <rFont val="Aptos Narrow"/>
            <scheme val="minor"/>
          </rPr>
          <t>Kelly Mery Villagomez:
FACT 161</t>
        </r>
      </text>
    </comment>
    <comment ref="AE44" authorId="11" shapeId="0" xr:uid="{B83807FC-C028-421C-90F4-491C82126464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176</t>
        </r>
      </text>
    </comment>
    <comment ref="K45" authorId="0" shapeId="0" xr:uid="{00000000-0006-0000-0500-000007000000}">
      <text>
        <r>
          <rPr>
            <sz val="11"/>
            <color theme="1"/>
            <rFont val="Aptos Narrow"/>
            <scheme val="minor"/>
          </rPr>
          <t>======
ID#AAABVpfNnAU
tc={058F89D7-3C8C-48FF-B5ED-5A34DBFADC0A}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</t>
        </r>
      </text>
    </comment>
    <comment ref="M45" authorId="0" shapeId="0" xr:uid="{00000000-0006-0000-0500-000078000000}">
      <text>
        <r>
          <rPr>
            <sz val="11"/>
            <color theme="1"/>
            <rFont val="Aptos Narrow"/>
            <scheme val="minor"/>
          </rPr>
          <t>======
ID#AAABVpfNmvM
tc={CCFD228C-0CAC-43FB-BB53-88306477B422}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28</t>
        </r>
      </text>
    </comment>
    <comment ref="K47" authorId="0" shapeId="0" xr:uid="{00000000-0006-0000-0500-000016000000}">
      <text>
        <r>
          <rPr>
            <sz val="11"/>
            <color theme="1"/>
            <rFont val="Aptos Narrow"/>
            <scheme val="minor"/>
          </rPr>
          <t>======
ID#AAABVpfNm-s
tc={1BF30FAE-42F1-4F4F-9882-FD1D880AF907}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</t>
        </r>
      </text>
    </comment>
    <comment ref="O47" authorId="0" shapeId="0" xr:uid="{00000000-0006-0000-0500-00004C000000}">
      <text>
        <r>
          <rPr>
            <sz val="11"/>
            <color theme="1"/>
            <rFont val="Aptos Narrow"/>
            <scheme val="minor"/>
          </rPr>
          <t>======
ID#AAABVpfNm2w
tc={240C69B5-A20B-4F2C-8F8D-AD0139D4A079}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13 Y 12</t>
        </r>
      </text>
    </comment>
    <comment ref="Q47" authorId="0" shapeId="0" xr:uid="{00000000-0006-0000-0500-000069000000}">
      <text>
        <r>
          <rPr>
            <sz val="11"/>
            <color theme="1"/>
            <rFont val="Aptos Narrow"/>
            <scheme val="minor"/>
          </rPr>
          <t>======
ID#AAABVpfNmxs
tc={9A5A75EC-9E53-4FDD-AFC7-AAA3325A013E}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22</t>
        </r>
      </text>
    </comment>
    <comment ref="AC47" authorId="1" shapeId="0" xr:uid="{FA9AA781-B9FF-4F2A-9056-E39ED8EC766A}">
      <text>
        <r>
          <rPr>
            <sz val="11"/>
            <color theme="1"/>
            <rFont val="Aptos Narrow"/>
            <scheme val="minor"/>
          </rPr>
          <t>Kelly Mery Villagomez:
FACTURAS: 147,148,149,150,152 Y 154</t>
        </r>
      </text>
    </comment>
    <comment ref="K48" authorId="0" shapeId="0" xr:uid="{00000000-0006-0000-0500-00005D000000}">
      <text>
        <r>
          <rPr>
            <sz val="11"/>
            <color theme="1"/>
            <rFont val="Aptos Narrow"/>
            <scheme val="minor"/>
          </rPr>
          <t>======
ID#AAABVpfNm0M
tc={B1513E01-DF75-49DE-8A63-8BA12B8EB808}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14</t>
        </r>
      </text>
    </comment>
    <comment ref="M48" authorId="0" shapeId="0" xr:uid="{00000000-0006-0000-0500-00004F000000}">
      <text>
        <r>
          <rPr>
            <sz val="11"/>
            <color theme="1"/>
            <rFont val="Aptos Narrow"/>
            <scheme val="minor"/>
          </rPr>
          <t>======
ID#AAABVpfNm2U
tc={A8CFDE45-DED2-4CA1-9EAD-BBA98CDB4DDF}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O48" authorId="0" shapeId="0" xr:uid="{00000000-0006-0000-0500-000056000000}">
      <text>
        <r>
          <rPr>
            <sz val="11"/>
            <color theme="1"/>
            <rFont val="Aptos Narrow"/>
            <scheme val="minor"/>
          </rPr>
          <t>======
ID#AAABVpfNm1E
tc={F4B5F95A-285C-4777-A0C5-0441042CD571}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19 Y 20</t>
        </r>
      </text>
    </comment>
    <comment ref="U48" authorId="0" shapeId="0" xr:uid="{00000000-0006-0000-0500-00001C000000}">
      <text>
        <r>
          <rPr>
            <sz val="11"/>
            <color theme="1"/>
            <rFont val="Aptos Narrow"/>
            <scheme val="minor"/>
          </rPr>
          <t>======
ID#AAABVpfNm9s
tc={525EC257-DB16-44B6-94E0-6ACBEBCCAFEE}    (2024-09-23 13:09:41)
[Threaded comment]
Your version of Excel allows you to read this threaded comment; however, any edits to it will get removed if the file is opened in a newer version of Excel. Learn more: https://go.microsoft.com/fwlink/?linkid=870924
Comment:
    facturas 68 y 67 de junio</t>
        </r>
      </text>
    </comment>
    <comment ref="Y48" authorId="12" shapeId="0" xr:uid="{30301563-B11F-4C4E-A151-21278DE6C4E9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111</t>
        </r>
      </text>
    </comment>
    <comment ref="K50" authorId="0" shapeId="0" xr:uid="{00000000-0006-0000-0500-00002A000000}">
      <text>
        <r>
          <rPr>
            <sz val="11"/>
            <color theme="1"/>
            <rFont val="Aptos Narrow"/>
            <scheme val="minor"/>
          </rPr>
          <t>======
ID#AAABVpfNm78
tc={556E0B2C-D5F9-4692-B7E5-0B0430D2A93A}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</t>
        </r>
      </text>
    </comment>
    <comment ref="M50" authorId="0" shapeId="0" xr:uid="{00000000-0006-0000-0500-00000B000000}">
      <text>
        <r>
          <rPr>
            <sz val="11"/>
            <color theme="1"/>
            <rFont val="Aptos Narrow"/>
            <scheme val="minor"/>
          </rPr>
          <t>======
ID#AAABVpfNnAA
tc={E5E2539E-880D-491D-8158-D708F4820811}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30</t>
        </r>
      </text>
    </comment>
    <comment ref="O50" authorId="0" shapeId="0" xr:uid="{00000000-0006-0000-0500-00006D000000}">
      <text>
        <r>
          <rPr>
            <sz val="11"/>
            <color theme="1"/>
            <rFont val="Aptos Narrow"/>
            <scheme val="minor"/>
          </rPr>
          <t>======
ID#AAABVpfNmxA
tc={76829D7F-4F88-4894-94B2-70D461C652F4}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</t>
        </r>
      </text>
    </comment>
    <comment ref="Q50" authorId="0" shapeId="0" xr:uid="{00000000-0006-0000-0500-000019000000}">
      <text>
        <r>
          <rPr>
            <sz val="11"/>
            <color theme="1"/>
            <rFont val="Aptos Narrow"/>
            <scheme val="minor"/>
          </rPr>
          <t>======
ID#AAABVpfNm-I
tc={9415A8C2-9F8C-4BA9-AEBE-D8FF31356BB7}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31</t>
        </r>
      </text>
    </comment>
    <comment ref="S50" authorId="0" shapeId="0" xr:uid="{00000000-0006-0000-0500-000008000000}">
      <text>
        <r>
          <rPr>
            <sz val="11"/>
            <color theme="1"/>
            <rFont val="Aptos Narrow"/>
            <scheme val="minor"/>
          </rPr>
          <t>======
ID#AAABVpfNnAQ
tc={D498BCFD-986D-4D62-9572-5FF22CB8A772}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40</t>
        </r>
      </text>
    </comment>
    <comment ref="U50" authorId="0" shapeId="0" xr:uid="{00000000-0006-0000-0500-000058000000}">
      <text>
        <r>
          <rPr>
            <sz val="11"/>
            <color theme="1"/>
            <rFont val="Aptos Narrow"/>
            <scheme val="minor"/>
          </rPr>
          <t>======
ID#AAABVpfNm04
tc={0BE9E4CF-CF60-4585-8676-33526701168B}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59</t>
        </r>
      </text>
    </comment>
    <comment ref="W50" authorId="0" shapeId="0" xr:uid="{00000000-0006-0000-0500-000020000000}">
      <text>
        <r>
          <rPr>
            <sz val="11"/>
            <color theme="1"/>
            <rFont val="Aptos Narrow"/>
            <scheme val="minor"/>
          </rPr>
          <t>======
ID#AAABVpfNm9Y
tc={FAF83A61-16D1-4BA4-87DA-A5C1ED43F47D}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82</t>
        </r>
      </text>
    </comment>
    <comment ref="Y50" authorId="1" shapeId="0" xr:uid="{A065168D-754E-49F1-A3AC-F484ED126AAE}">
      <text>
        <r>
          <rPr>
            <sz val="11"/>
            <color theme="1"/>
            <rFont val="Aptos Narrow"/>
            <scheme val="minor"/>
          </rPr>
          <t>Kelly Mery Villagomez:
fact 100</t>
        </r>
      </text>
    </comment>
    <comment ref="AA50" authorId="1" shapeId="0" xr:uid="{23E80E28-A21C-4588-BED0-6EC84D063D80}">
      <text>
        <r>
          <rPr>
            <sz val="11"/>
            <color theme="1"/>
            <rFont val="Aptos Narrow"/>
            <scheme val="minor"/>
          </rPr>
          <t>Kelly Mery Villagomez:
fact 119</t>
        </r>
      </text>
    </comment>
    <comment ref="AC50" authorId="1" shapeId="0" xr:uid="{C4600D43-BDC6-44E6-81D2-CFEC62E4BF7A}">
      <text>
        <r>
          <rPr>
            <sz val="11"/>
            <color theme="1"/>
            <rFont val="Aptos Narrow"/>
            <scheme val="minor"/>
          </rPr>
          <t>Kelly Mery Villagomez:
FACT 139</t>
        </r>
      </text>
    </comment>
    <comment ref="AE50" authorId="13" shapeId="0" xr:uid="{114554A8-6C37-4F41-8925-4F4B20069583}">
      <text>
        <r>
          <rPr>
            <sz val="11"/>
            <color theme="1"/>
            <rFont val="Aptos Narrow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 166
</t>
        </r>
      </text>
    </comment>
    <comment ref="K51" authorId="0" shapeId="0" xr:uid="{00000000-0006-0000-0500-00002F000000}">
      <text>
        <r>
          <rPr>
            <sz val="11"/>
            <color theme="1"/>
            <rFont val="Aptos Narrow"/>
            <scheme val="minor"/>
          </rPr>
          <t>======
ID#AAABVpfNm60
tc={710854D1-BB9E-4CFB-9978-FDA1237FFCC1}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</t>
        </r>
      </text>
    </comment>
    <comment ref="M51" authorId="0" shapeId="0" xr:uid="{00000000-0006-0000-0500-000003000000}">
      <text>
        <r>
          <rPr>
            <sz val="11"/>
            <color theme="1"/>
            <rFont val="Aptos Narrow"/>
            <scheme val="minor"/>
          </rPr>
          <t>======
ID#AAABVpfNnA0
tc={22A9E602-796C-4526-9C1D-26EC61692620}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29</t>
        </r>
      </text>
    </comment>
    <comment ref="O51" authorId="0" shapeId="0" xr:uid="{00000000-0006-0000-0500-000006000000}">
      <text>
        <r>
          <rPr>
            <sz val="11"/>
            <color theme="1"/>
            <rFont val="Aptos Narrow"/>
            <scheme val="minor"/>
          </rPr>
          <t>======
ID#AAABVpfNnAY
tc={AC8A6133-9531-4E3E-BE26-6829AA839991}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</t>
        </r>
      </text>
    </comment>
    <comment ref="Q51" authorId="0" shapeId="0" xr:uid="{00000000-0006-0000-0500-000012000000}">
      <text>
        <r>
          <rPr>
            <sz val="11"/>
            <color theme="1"/>
            <rFont val="Aptos Narrow"/>
            <scheme val="minor"/>
          </rPr>
          <t>======
ID#AAABVpfNm_I
tc={E82985D0-D36F-436E-A1B2-0A48BFEC2E0C}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29</t>
        </r>
      </text>
    </comment>
    <comment ref="S51" authorId="0" shapeId="0" xr:uid="{00000000-0006-0000-0500-000076000000}">
      <text>
        <r>
          <rPr>
            <sz val="11"/>
            <color theme="1"/>
            <rFont val="Aptos Narrow"/>
            <scheme val="minor"/>
          </rPr>
          <t>======
ID#AAABVpfNmvk
tc={F0EEBE41-36FF-4F0C-AF38-39D213D951F6}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39</t>
        </r>
      </text>
    </comment>
    <comment ref="U51" authorId="0" shapeId="0" xr:uid="{00000000-0006-0000-0500-000011000000}">
      <text>
        <r>
          <rPr>
            <sz val="11"/>
            <color theme="1"/>
            <rFont val="Aptos Narrow"/>
            <scheme val="minor"/>
          </rPr>
          <t>======
ID#AAABVpfNm_U
tc={EE6C473E-2892-452E-95EF-BB41937F00E6}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58</t>
        </r>
      </text>
    </comment>
    <comment ref="W51" authorId="0" shapeId="0" xr:uid="{00000000-0006-0000-0500-000052000000}">
      <text>
        <r>
          <rPr>
            <sz val="11"/>
            <color theme="1"/>
            <rFont val="Aptos Narrow"/>
            <scheme val="minor"/>
          </rPr>
          <t>======
ID#AAABVpfNm1o
tc={140BAF8E-960F-4E8F-B8A9-43CA7ADBBE0E}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81</t>
        </r>
      </text>
    </comment>
    <comment ref="Y51" authorId="1" shapeId="0" xr:uid="{CFE2A1F8-D9B6-47B5-88D8-AEE2776BA79F}">
      <text>
        <r>
          <rPr>
            <sz val="11"/>
            <color theme="1"/>
            <rFont val="Aptos Narrow"/>
            <scheme val="minor"/>
          </rPr>
          <t>Kelly Mery Villagomez:
FACT 99</t>
        </r>
      </text>
    </comment>
    <comment ref="AA51" authorId="1" shapeId="0" xr:uid="{56D1E564-14F4-42DF-ABC8-6D216588584D}">
      <text>
        <r>
          <rPr>
            <sz val="11"/>
            <color theme="1"/>
            <rFont val="Aptos Narrow"/>
            <scheme val="minor"/>
          </rPr>
          <t>Kelly Mery Villagomez:
FACT 118</t>
        </r>
      </text>
    </comment>
    <comment ref="AC51" authorId="1" shapeId="0" xr:uid="{642D55BA-9555-4F34-BE74-41D5E20F2D0D}">
      <text>
        <r>
          <rPr>
            <sz val="11"/>
            <color theme="1"/>
            <rFont val="Aptos Narrow"/>
            <scheme val="minor"/>
          </rPr>
          <t>Kelly Mery Villagomez:
FACT 138</t>
        </r>
      </text>
    </comment>
    <comment ref="AE51" authorId="14" shapeId="0" xr:uid="{F50FF14F-72C8-497D-8615-56D9D856D1ED}">
      <text>
        <r>
          <rPr>
            <sz val="11"/>
            <color theme="1"/>
            <rFont val="Aptos Narrow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 165
</t>
        </r>
      </text>
    </comment>
    <comment ref="L54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ID#AAABVpfNnBk
vladimir Silver    (2024-09-23 13:09:41)
F3 DEL 2022</t>
        </r>
      </text>
    </comment>
    <comment ref="Q55" authorId="0" shapeId="0" xr:uid="{00000000-0006-0000-0500-000037000000}">
      <text>
        <r>
          <rPr>
            <sz val="11"/>
            <color theme="1"/>
            <rFont val="Aptos Narrow"/>
            <scheme val="minor"/>
          </rPr>
          <t>======
ID#AAABVpfNm50
tc={1F6447E1-80DC-463A-BF8C-F3C650866833}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38 OTC 30%</t>
        </r>
      </text>
    </comment>
    <comment ref="W55" authorId="0" shapeId="0" xr:uid="{00000000-0006-0000-0500-000013000000}">
      <text>
        <r>
          <rPr>
            <sz val="11"/>
            <color theme="1"/>
            <rFont val="Aptos Narrow"/>
            <scheme val="minor"/>
          </rPr>
          <t>======
ID#AAABVpfNm_E
tc={8FC78636-63E8-4E94-AAB6-40E235B85CCE}    (2024-09-23 13:09:41)
[Threaded comment]
Your version of Excel allows you to read this threaded comment; however, any edits to it will get removed if the file is opened in a newer version of Excel. Learn more: https://go.microsoft.com/fwlink/?linkid=870924
Comment:
    ok fact 78 OTC SALDO 70%</t>
        </r>
      </text>
    </comment>
    <comment ref="U56" authorId="0" shapeId="0" xr:uid="{00000000-0006-0000-0500-00002E000000}">
      <text>
        <r>
          <rPr>
            <sz val="11"/>
            <color theme="1"/>
            <rFont val="Aptos Narrow"/>
            <scheme val="minor"/>
          </rPr>
          <t xml:space="preserve">======
ID#AAABVpfNm7E
tc={E9DBAFA4-2923-4059-BEB4-44DE04162874}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72 PAGO INICIAL </t>
        </r>
      </text>
    </comment>
    <comment ref="W56" authorId="0" shapeId="0" xr:uid="{00000000-0006-0000-0500-00006E000000}">
      <text>
        <r>
          <rPr>
            <sz val="11"/>
            <color theme="1"/>
            <rFont val="Aptos Narrow"/>
            <scheme val="minor"/>
          </rPr>
          <t>======
ID#AAABVpfNmw8
tc={F69C29F2-1DC7-415F-B96F-CDC6DA1D997C}    (2024-09-23 13:09:40)
[Threaded comment]
Your version of Excel allows you to read this threaded comment; however, any edits to it will get removed if the file is opened in a newer version of Excel. Learn more: https://go.microsoft.com/fwlink/?linkid=870924
Comment:
    ok fact 93 SALDO OTC</t>
        </r>
      </text>
    </comment>
    <comment ref="AA56" authorId="1" shapeId="0" xr:uid="{2C8A1985-6BAE-417D-8E5C-566C60640469}">
      <text>
        <r>
          <rPr>
            <sz val="11"/>
            <color theme="1"/>
            <rFont val="Aptos Narrow"/>
            <scheme val="minor"/>
          </rPr>
          <t>Kelly Mery Villagomez:
FACT 135 Y 116</t>
        </r>
      </text>
    </comment>
    <comment ref="S57" authorId="0" shapeId="0" xr:uid="{00000000-0006-0000-0500-000009000000}">
      <text>
        <r>
          <rPr>
            <sz val="11"/>
            <color theme="1"/>
            <rFont val="Aptos Narrow"/>
            <scheme val="minor"/>
          </rPr>
          <t>======
ID#AAABVpfNnAM
tc={591A6B73-3539-4586-8CA7-D2823365BEA6}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53 Y 52</t>
        </r>
      </text>
    </comment>
    <comment ref="U57" authorId="0" shapeId="0" xr:uid="{00000000-0006-0000-0500-000023000000}">
      <text>
        <r>
          <rPr>
            <sz val="11"/>
            <color theme="1"/>
            <rFont val="Aptos Narrow"/>
            <scheme val="minor"/>
          </rPr>
          <t>======
ID#AAABVpfNm88
tc={21221304-C865-4605-9AB8-7D14EDC85882}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63</t>
        </r>
      </text>
    </comment>
    <comment ref="W58" authorId="0" shapeId="0" xr:uid="{00000000-0006-0000-0500-00000E000000}">
      <text>
        <r>
          <rPr>
            <sz val="11"/>
            <color theme="1"/>
            <rFont val="Aptos Narrow"/>
            <scheme val="minor"/>
          </rPr>
          <t>======
ID#AAABVpfNm_k
tc={05E10CD2-E90B-466E-99A2-C5C51B575BF2}    (2024-09-23 13:09:41)
[Threaded comment]
Your version of Excel allows you to read this threaded comment; however, any edits to it will get removed if the file is opened in a newer version of Excel. Learn more: https://go.microsoft.com/fwlink/?linkid=870924
Comment:
    ok fact 87</t>
        </r>
      </text>
    </comment>
    <comment ref="AA59" authorId="1" shapeId="0" xr:uid="{6DEC5A46-0BE3-428F-AA1D-4CC415B7C651}">
      <text>
        <r>
          <rPr>
            <sz val="11"/>
            <color theme="1"/>
            <rFont val="Aptos Narrow"/>
            <scheme val="minor"/>
          </rPr>
          <t>Kelly Mery Villagomez:
FACT 129</t>
        </r>
      </text>
    </comment>
    <comment ref="AC59" authorId="1" shapeId="0" xr:uid="{A3A02C0B-83AC-439C-B5CD-29974E292071}">
      <text>
        <r>
          <rPr>
            <sz val="11"/>
            <color theme="1"/>
            <rFont val="Aptos Narrow"/>
            <scheme val="minor"/>
          </rPr>
          <t>Kelly Mery Villagomez:
FACT 146</t>
        </r>
      </text>
    </comment>
    <comment ref="AE59" authorId="15" shapeId="0" xr:uid="{D855D46A-099B-4C01-93B1-B0AEA2C69531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178</t>
        </r>
      </text>
    </comment>
    <comment ref="Y60" authorId="1" shapeId="0" xr:uid="{75B39A77-F44C-48E8-8ED2-A278D6653CE0}">
      <text>
        <r>
          <rPr>
            <sz val="11"/>
            <color theme="1"/>
            <rFont val="Aptos Narrow"/>
            <scheme val="minor"/>
          </rPr>
          <t>Kelly Mery Villagomez:
FACT 108</t>
        </r>
      </text>
    </comment>
    <comment ref="AA60" authorId="1" shapeId="0" xr:uid="{ADCE5043-C6BF-43BB-8A99-EB5B50F6B87F}">
      <text>
        <r>
          <rPr>
            <sz val="11"/>
            <color theme="1"/>
            <rFont val="Aptos Narrow"/>
            <scheme val="minor"/>
          </rPr>
          <t>Kelly Mery Villagomez:
FACT 129</t>
        </r>
      </text>
    </comment>
    <comment ref="Y61" authorId="1" shapeId="0" xr:uid="{0762713D-3F33-4C50-84EE-50DC5B613A85}">
      <text>
        <r>
          <rPr>
            <sz val="11"/>
            <color theme="1"/>
            <rFont val="Aptos Narrow"/>
            <scheme val="minor"/>
          </rPr>
          <t>Kelly Mery Villagomez:
FACT 108</t>
        </r>
      </text>
    </comment>
    <comment ref="AA61" authorId="1" shapeId="0" xr:uid="{B3454443-7BBC-435D-B323-F76A7BDFE19D}">
      <text>
        <r>
          <rPr>
            <sz val="11"/>
            <color theme="1"/>
            <rFont val="Aptos Narrow"/>
            <scheme val="minor"/>
          </rPr>
          <t>Kelly Mery Villagomez:
FACT 129</t>
        </r>
      </text>
    </comment>
    <comment ref="Y62" authorId="1" shapeId="0" xr:uid="{B67CAE2C-EC28-4027-96D6-78B3737CCF1C}">
      <text>
        <r>
          <rPr>
            <sz val="11"/>
            <color theme="1"/>
            <rFont val="Aptos Narrow"/>
            <scheme val="minor"/>
          </rPr>
          <t>Kelly Mery Villagomez:
FACT 108</t>
        </r>
      </text>
    </comment>
    <comment ref="AA62" authorId="1" shapeId="0" xr:uid="{8C1A36C8-220A-46F0-9EB5-4675D98E3948}">
      <text>
        <r>
          <rPr>
            <sz val="11"/>
            <color theme="1"/>
            <rFont val="Aptos Narrow"/>
            <scheme val="minor"/>
          </rPr>
          <t>Kelly Mery Villagomez:
FACT 129</t>
        </r>
      </text>
    </comment>
    <comment ref="AA66" authorId="1" shapeId="0" xr:uid="{D66D2D2B-1771-40BC-83D3-845DEED60E96}">
      <text>
        <r>
          <rPr>
            <sz val="11"/>
            <color theme="1"/>
            <rFont val="Aptos Narrow"/>
            <scheme val="minor"/>
          </rPr>
          <t>Kelly Mery Villagomez:
fact 126</t>
        </r>
      </text>
    </comment>
    <comment ref="AA67" authorId="1" shapeId="0" xr:uid="{0FAD68F1-4288-4B46-B207-2AF9CFDFBAEB}">
      <text>
        <r>
          <rPr>
            <sz val="11"/>
            <color theme="1"/>
            <rFont val="Aptos Narrow"/>
            <scheme val="minor"/>
          </rPr>
          <t>Kelly Mery Villagomez:
fact 127</t>
        </r>
      </text>
    </comment>
    <comment ref="AC68" authorId="1" shapeId="0" xr:uid="{1A4F0153-875A-48C3-B2B6-3D2A66CD73FF}">
      <text>
        <r>
          <rPr>
            <sz val="11"/>
            <color theme="1"/>
            <rFont val="Aptos Narrow"/>
            <scheme val="minor"/>
          </rPr>
          <t>Kelly Mery Villagomez:
FACT 156</t>
        </r>
      </text>
    </comment>
    <comment ref="AE69" authorId="16" shapeId="0" xr:uid="{0C12C384-C393-4FAC-A455-B57093C677B6}">
      <text>
        <r>
          <rPr>
            <sz val="11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FACT 175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NxRD1dd8hRtiQlP4ryTIwtP5H8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600-00007A000000}">
      <text>
        <r>
          <rPr>
            <sz val="11"/>
            <color theme="1"/>
            <rFont val="Aptos Narrow"/>
            <scheme val="minor"/>
          </rPr>
          <t>======
ID#AAABVpfNmvU
tc={1329D186-65B6-4272-A010-6F30434FC162}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12</t>
        </r>
      </text>
    </comment>
    <comment ref="L5" authorId="0" shapeId="0" xr:uid="{00000000-0006-0000-0600-00000A000000}">
      <text>
        <r>
          <rPr>
            <sz val="11"/>
            <color theme="1"/>
            <rFont val="Aptos Narrow"/>
            <scheme val="minor"/>
          </rPr>
          <t>======
ID#AAABVpfNnAw
tc={3F48924F-6FCF-45FB-848F-CE49DCF42FB7}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31</t>
        </r>
      </text>
    </comment>
    <comment ref="N5" authorId="0" shapeId="0" xr:uid="{00000000-0006-0000-0600-000016000000}">
      <text>
        <r>
          <rPr>
            <sz val="11"/>
            <color theme="1"/>
            <rFont val="Aptos Narrow"/>
            <scheme val="minor"/>
          </rPr>
          <t>======
ID#AAABVpfNm98
tc={C6C4921C-F2F6-479F-841F-3AED9CD4BF88}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</t>
        </r>
      </text>
    </comment>
    <comment ref="P5" authorId="0" shapeId="0" xr:uid="{00000000-0006-0000-0600-00004E000000}">
      <text>
        <r>
          <rPr>
            <sz val="11"/>
            <color theme="1"/>
            <rFont val="Aptos Narrow"/>
            <scheme val="minor"/>
          </rPr>
          <t>======
ID#AAABVpfNm10
tc={06723E84-AACF-443D-A040-46155E0163F4}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30 Y 37</t>
        </r>
      </text>
    </comment>
    <comment ref="R5" authorId="0" shapeId="0" xr:uid="{00000000-0006-0000-0600-000079000000}">
      <text>
        <r>
          <rPr>
            <sz val="11"/>
            <color theme="1"/>
            <rFont val="Aptos Narrow"/>
            <scheme val="minor"/>
          </rPr>
          <t>======
ID#AAABVpfNmvY
tc={BDB82C6E-5F49-496D-AE05-1B59073AA79B}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57</t>
        </r>
      </text>
    </comment>
    <comment ref="T5" authorId="0" shapeId="0" xr:uid="{00000000-0006-0000-0600-00000C000000}">
      <text>
        <r>
          <rPr>
            <sz val="11"/>
            <color theme="1"/>
            <rFont val="Aptos Narrow"/>
            <scheme val="minor"/>
          </rPr>
          <t>======
ID#AAABVpfNnAc
tc={A6700B51-055A-4E3F-948B-CCFACB6E025C}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57</t>
        </r>
      </text>
    </comment>
    <comment ref="V5" authorId="0" shapeId="0" xr:uid="{00000000-0006-0000-0600-000038000000}">
      <text>
        <r>
          <rPr>
            <sz val="11"/>
            <color theme="1"/>
            <rFont val="Aptos Narrow"/>
            <scheme val="minor"/>
          </rPr>
          <t>======
ID#AAABVpfNm5E
tc={DE3C97A7-D09D-417D-A49C-884EC0AC7B9D}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83</t>
        </r>
      </text>
    </comment>
    <comment ref="J6" authorId="0" shapeId="0" xr:uid="{00000000-0006-0000-0600-000070000000}">
      <text>
        <r>
          <rPr>
            <sz val="11"/>
            <color theme="1"/>
            <rFont val="Aptos Narrow"/>
            <scheme val="minor"/>
          </rPr>
          <t>======
ID#AAABVpfNmxE
tc={2A51B617-B95D-422C-B2B9-5924194952AC}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20</t>
        </r>
      </text>
    </comment>
    <comment ref="L6" authorId="0" shapeId="0" xr:uid="{00000000-0006-0000-0600-000053000000}">
      <text>
        <r>
          <rPr>
            <sz val="11"/>
            <color theme="1"/>
            <rFont val="Aptos Narrow"/>
            <scheme val="minor"/>
          </rPr>
          <t>======
ID#AAABVpfNm0o
tc={04CADDE8-24F2-4F40-AA48-4EDCBAA52A7E}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56</t>
        </r>
      </text>
    </comment>
    <comment ref="N6" authorId="0" shapeId="0" xr:uid="{00000000-0006-0000-0600-000042000000}">
      <text>
        <r>
          <rPr>
            <sz val="11"/>
            <color theme="1"/>
            <rFont val="Aptos Narrow"/>
            <scheme val="minor"/>
          </rPr>
          <t>======
ID#AAABVpfNm3o
tc={9C1A1F56-1361-4BCF-BA3C-2C8AB0B81099}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21</t>
        </r>
      </text>
    </comment>
    <comment ref="P6" authorId="0" shapeId="0" xr:uid="{00000000-0006-0000-0600-000013000000}">
      <text>
        <r>
          <rPr>
            <sz val="11"/>
            <color theme="1"/>
            <rFont val="Aptos Narrow"/>
            <scheme val="minor"/>
          </rPr>
          <t>======
ID#AAABVpfNm-g
tc={8A88183E-A200-496A-93A3-757B579F18B5}    (2024-09-23 13:09:41)
[Threaded comment]
Your version of Excel allows you to read this threaded comment; however, any edits to it will get removed if the file is opened in a newer version of Excel. Learn more: https://go.microsoft.com/fwlink/?linkid=870924
Comment:
    FACTB 36</t>
        </r>
      </text>
    </comment>
    <comment ref="R6" authorId="0" shapeId="0" xr:uid="{00000000-0006-0000-0600-00004F000000}">
      <text>
        <r>
          <rPr>
            <sz val="11"/>
            <color theme="1"/>
            <rFont val="Aptos Narrow"/>
            <scheme val="minor"/>
          </rPr>
          <t>======
ID#AAABVpfNm1s
tc={CDA6CD8E-64CF-4803-B0B2-5EEFB0B60D2D}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55</t>
        </r>
      </text>
    </comment>
    <comment ref="T6" authorId="0" shapeId="0" xr:uid="{00000000-0006-0000-0600-000081000000}">
      <text>
        <r>
          <rPr>
            <sz val="11"/>
            <color theme="1"/>
            <rFont val="Aptos Narrow"/>
            <scheme val="minor"/>
          </rPr>
          <t>======
ID#AAABVpfNmt4
tc={C5AE138E-9EE1-4D8A-8899-2460858238D4}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74 emitida el 25/6</t>
        </r>
      </text>
    </comment>
    <comment ref="I7" authorId="0" shapeId="0" xr:uid="{00000000-0006-0000-0600-000027000000}">
      <text>
        <r>
          <rPr>
            <sz val="11"/>
            <color theme="1"/>
            <rFont val="Aptos Narrow"/>
            <scheme val="minor"/>
          </rPr>
          <t>======
ID#AAABVpfNm7c
vladimir Silver    (2024-09-23 13:09:41)
F142 DEL 2022</t>
        </r>
      </text>
    </comment>
    <comment ref="K7" authorId="0" shapeId="0" xr:uid="{00000000-0006-0000-0600-00006E000000}">
      <text>
        <r>
          <rPr>
            <sz val="11"/>
            <color theme="1"/>
            <rFont val="Aptos Narrow"/>
            <scheme val="minor"/>
          </rPr>
          <t>======
ID#AAABVpfNmxQ
vladimir Silver    (2024-09-23 13:09:40)
F142 DEL 2022</t>
        </r>
      </text>
    </comment>
    <comment ref="M7" authorId="0" shapeId="0" xr:uid="{00000000-0006-0000-0600-000082000000}">
      <text>
        <r>
          <rPr>
            <sz val="11"/>
            <color theme="1"/>
            <rFont val="Aptos Narrow"/>
            <scheme val="minor"/>
          </rPr>
          <t>======
ID#AAABVpfNmts
vladimir Silver    (2024-09-23 13:09:40)
F142 DEL 2022</t>
        </r>
      </text>
    </comment>
    <comment ref="N7" authorId="0" shapeId="0" xr:uid="{00000000-0006-0000-0600-000078000000}">
      <text>
        <r>
          <rPr>
            <sz val="11"/>
            <color theme="1"/>
            <rFont val="Aptos Narrow"/>
            <scheme val="minor"/>
          </rPr>
          <t>======
ID#AAABVpfNmvc
tc={98D45688-CE10-43CB-8D67-DACE45FB4E09}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9</t>
        </r>
      </text>
    </comment>
    <comment ref="P7" authorId="0" shapeId="0" xr:uid="{00000000-0006-0000-0600-000061000000}">
      <text>
        <r>
          <rPr>
            <sz val="11"/>
            <color theme="1"/>
            <rFont val="Aptos Narrow"/>
            <scheme val="minor"/>
          </rPr>
          <t>======
ID#AAABVpfNmy0
tc={722F7E71-6FEB-43B6-91B4-FE3FB1953BB9}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33</t>
        </r>
      </text>
    </comment>
    <comment ref="R7" authorId="0" shapeId="0" xr:uid="{00000000-0006-0000-0600-000048000000}">
      <text>
        <r>
          <rPr>
            <sz val="11"/>
            <color theme="1"/>
            <rFont val="Aptos Narrow"/>
            <scheme val="minor"/>
          </rPr>
          <t>======
ID#AAABVpfNm20
tc={A10C5192-D327-4603-B2B6-B0CCF8DACA94}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41</t>
        </r>
      </text>
    </comment>
    <comment ref="T7" authorId="0" shapeId="0" xr:uid="{00000000-0006-0000-0600-00001A000000}">
      <text>
        <r>
          <rPr>
            <sz val="11"/>
            <color theme="1"/>
            <rFont val="Aptos Narrow"/>
            <scheme val="minor"/>
          </rPr>
          <t>======
ID#AAABVpfNm9I
tc={CC28AE43-68B2-49E5-9638-5D0BB09211FF}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61</t>
        </r>
      </text>
    </comment>
    <comment ref="V7" authorId="0" shapeId="0" xr:uid="{00000000-0006-0000-0600-000075000000}">
      <text>
        <r>
          <rPr>
            <sz val="11"/>
            <color theme="1"/>
            <rFont val="Aptos Narrow"/>
            <scheme val="minor"/>
          </rPr>
          <t>======
ID#AAABVpfNmwA
tc={59942106-4FDF-4FF2-B464-84AA566F7DA5}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92</t>
        </r>
      </text>
    </comment>
    <comment ref="L9" authorId="0" shapeId="0" xr:uid="{00000000-0006-0000-0600-00003E000000}">
      <text>
        <r>
          <rPr>
            <sz val="11"/>
            <color theme="1"/>
            <rFont val="Aptos Narrow"/>
            <scheme val="minor"/>
          </rPr>
          <t>======
ID#AAABVpfNm4A
tc={06ED8E30-F0DF-462F-A647-D0115E824FD9}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46</t>
        </r>
      </text>
    </comment>
    <comment ref="N9" authorId="0" shapeId="0" xr:uid="{00000000-0006-0000-0600-000021000000}">
      <text>
        <r>
          <rPr>
            <sz val="11"/>
            <color theme="1"/>
            <rFont val="Aptos Narrow"/>
            <scheme val="minor"/>
          </rPr>
          <t>======
ID#AAABVpfNm8M
tc={5964DC39-D727-4FF6-AB12-DC557EDC93F9}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18</t>
        </r>
      </text>
    </comment>
    <comment ref="N10" authorId="0" shapeId="0" xr:uid="{00000000-0006-0000-0600-000001000000}">
      <text>
        <r>
          <rPr>
            <sz val="11"/>
            <color theme="1"/>
            <rFont val="Aptos Narrow"/>
            <scheme val="minor"/>
          </rPr>
          <t>======
ID#AAABVpfNnBo
tc={FA7CF306-49DA-4872-886A-D6E05DC5A063}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18</t>
        </r>
      </text>
    </comment>
    <comment ref="P10" authorId="0" shapeId="0" xr:uid="{00000000-0006-0000-0600-000046000000}">
      <text>
        <r>
          <rPr>
            <sz val="11"/>
            <color theme="1"/>
            <rFont val="Aptos Narrow"/>
            <scheme val="minor"/>
          </rPr>
          <t>======
ID#AAABVpfNm3I
tc={EA5E9A8D-A47F-4E36-96AD-6E0CE2803CDB}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34</t>
        </r>
      </text>
    </comment>
    <comment ref="R10" authorId="0" shapeId="0" xr:uid="{00000000-0006-0000-0600-00002E000000}">
      <text>
        <r>
          <rPr>
            <sz val="11"/>
            <color theme="1"/>
            <rFont val="Aptos Narrow"/>
            <scheme val="minor"/>
          </rPr>
          <t>======
ID#AAABVpfNm6g
tc={0D367D9C-AC97-4040-8057-65E48AC70617}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T10" authorId="0" shapeId="0" xr:uid="{00000000-0006-0000-0600-000041000000}">
      <text>
        <r>
          <rPr>
            <sz val="11"/>
            <color theme="1"/>
            <rFont val="Aptos Narrow"/>
            <scheme val="minor"/>
          </rPr>
          <t>======
ID#AAABVpfNm3s
tc={4E6EE5BF-99A8-4C21-A00F-C1E4EE92CD80}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75 Y 69</t>
        </r>
      </text>
    </comment>
    <comment ref="V10" authorId="0" shapeId="0" xr:uid="{00000000-0006-0000-0600-000023000000}">
      <text>
        <r>
          <rPr>
            <sz val="11"/>
            <color theme="1"/>
            <rFont val="Aptos Narrow"/>
            <scheme val="minor"/>
          </rPr>
          <t>======
ID#AAABVpfNm74
tc={C4948450-628D-434E-849A-59880FE54D06}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95</t>
        </r>
      </text>
    </comment>
    <comment ref="N11" authorId="0" shapeId="0" xr:uid="{00000000-0006-0000-0600-000009000000}">
      <text>
        <r>
          <rPr>
            <sz val="11"/>
            <color theme="1"/>
            <rFont val="Aptos Narrow"/>
            <scheme val="minor"/>
          </rPr>
          <t>======
ID#AAABVpfNnA4
tc={40304630-B76E-4279-AE74-804608DAB1B6}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18</t>
        </r>
      </text>
    </comment>
    <comment ref="P11" authorId="0" shapeId="0" xr:uid="{00000000-0006-0000-0600-000047000000}">
      <text>
        <r>
          <rPr>
            <sz val="11"/>
            <color theme="1"/>
            <rFont val="Aptos Narrow"/>
            <scheme val="minor"/>
          </rPr>
          <t>======
ID#AAABVpfNm24
tc={38F824BF-2D1C-43B7-9ED1-74B0141C186A}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34</t>
        </r>
      </text>
    </comment>
    <comment ref="R11" authorId="0" shapeId="0" xr:uid="{00000000-0006-0000-0600-00006C000000}">
      <text>
        <r>
          <rPr>
            <sz val="11"/>
            <color theme="1"/>
            <rFont val="Aptos Narrow"/>
            <scheme val="minor"/>
          </rPr>
          <t>======
ID#AAABVpfNmxY
tc={3461CD05-041F-4CCC-98F4-45594E47966E}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R12" authorId="0" shapeId="0" xr:uid="{00000000-0006-0000-0600-000049000000}">
      <text>
        <r>
          <rPr>
            <sz val="11"/>
            <color theme="1"/>
            <rFont val="Aptos Narrow"/>
            <scheme val="minor"/>
          </rPr>
          <t>======
ID#AAABVpfNm2k
tc={1FDF81F1-DF2D-461A-BFAC-45A36F295BB7}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P13" authorId="0" shapeId="0" xr:uid="{00000000-0006-0000-0600-00006B000000}">
      <text>
        <r>
          <rPr>
            <sz val="11"/>
            <color theme="1"/>
            <rFont val="Aptos Narrow"/>
            <scheme val="minor"/>
          </rPr>
          <t>======
ID#AAABVpfNmxg
tc={A2D1F65B-B6DC-45E5-A7A6-ED36AF80408B}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34</t>
        </r>
      </text>
    </comment>
    <comment ref="R13" authorId="0" shapeId="0" xr:uid="{00000000-0006-0000-0600-00003D000000}">
      <text>
        <r>
          <rPr>
            <sz val="11"/>
            <color theme="1"/>
            <rFont val="Aptos Narrow"/>
            <scheme val="minor"/>
          </rPr>
          <t>======
ID#AAABVpfNm4E
tc={CC2AABF9-DB99-4132-9D10-5210E2F8BAC2}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V14" authorId="0" shapeId="0" xr:uid="{00000000-0006-0000-0600-00005B000000}">
      <text>
        <r>
          <rPr>
            <sz val="11"/>
            <color theme="1"/>
            <rFont val="Aptos Narrow"/>
            <scheme val="minor"/>
          </rPr>
          <t>======
ID#AAABVpfNmzo
tc={FB515463-F2A5-477B-9862-1BDF5D8FC348}    (2024-09-23 13:09:40)
[Threaded comment]
Your version of Excel allows you to read this threaded comment; however, any edits to it will get removed if the file is opened in a newer version of Excel. Learn more: https://go.microsoft.com/fwlink/?linkid=870924
Comment:
    ok fact 80 emitida el 5/07</t>
        </r>
      </text>
    </comment>
    <comment ref="V15" authorId="0" shapeId="0" xr:uid="{00000000-0006-0000-0600-000019000000}">
      <text>
        <r>
          <rPr>
            <sz val="11"/>
            <color theme="1"/>
            <rFont val="Aptos Narrow"/>
            <scheme val="minor"/>
          </rPr>
          <t>======
ID#AAABVpfNm9U
tc={C5596FE8-312B-45ED-A973-A786CCC7E818}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79 emitida el 5/07</t>
        </r>
      </text>
    </comment>
    <comment ref="J16" authorId="0" shapeId="0" xr:uid="{00000000-0006-0000-0600-00002B000000}">
      <text>
        <r>
          <rPr>
            <sz val="11"/>
            <color theme="1"/>
            <rFont val="Aptos Narrow"/>
            <scheme val="minor"/>
          </rPr>
          <t>======
ID#AAABVpfNm64
tc={DD640B86-310D-4321-B2A0-CFF101EE7B0B}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 Y 19</t>
        </r>
      </text>
    </comment>
    <comment ref="L16" authorId="0" shapeId="0" xr:uid="{00000000-0006-0000-0600-00005F000000}">
      <text>
        <r>
          <rPr>
            <sz val="11"/>
            <color theme="1"/>
            <rFont val="Aptos Narrow"/>
            <scheme val="minor"/>
          </rPr>
          <t>======
ID#AAABVpfNmzI
tc={86D253B7-3581-47D7-825B-62E4B9C1AA26}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33</t>
        </r>
      </text>
    </comment>
    <comment ref="N16" authorId="0" shapeId="0" xr:uid="{00000000-0006-0000-0600-00004C000000}">
      <text>
        <r>
          <rPr>
            <sz val="11"/>
            <color theme="1"/>
            <rFont val="Aptos Narrow"/>
            <scheme val="minor"/>
          </rPr>
          <t>======
ID#AAABVpfNm2I
tc={5C79200D-B713-46C1-AA3B-A15941A19870}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7 Y 10</t>
        </r>
      </text>
    </comment>
    <comment ref="R16" authorId="0" shapeId="0" xr:uid="{00000000-0006-0000-0600-000017000000}">
      <text>
        <r>
          <rPr>
            <sz val="11"/>
            <color theme="1"/>
            <rFont val="Aptos Narrow"/>
            <scheme val="minor"/>
          </rPr>
          <t>======
ID#AAABVpfNm90
tc={9011B2E7-E1FB-4CF3-B7E4-A486FF64ABF2}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47 Y 45</t>
        </r>
      </text>
    </comment>
    <comment ref="T16" authorId="0" shapeId="0" xr:uid="{00000000-0006-0000-0600-00006F000000}">
      <text>
        <r>
          <rPr>
            <sz val="11"/>
            <color theme="1"/>
            <rFont val="Aptos Narrow"/>
            <scheme val="minor"/>
          </rPr>
          <t>======
ID#AAABVpfNmxI
tc={89CBD1E8-B051-41DF-B8FB-677378ACB1F6}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62 SERV MAYO</t>
        </r>
      </text>
    </comment>
    <comment ref="V16" authorId="0" shapeId="0" xr:uid="{00000000-0006-0000-0600-000057000000}">
      <text>
        <r>
          <rPr>
            <sz val="11"/>
            <color theme="1"/>
            <rFont val="Aptos Narrow"/>
            <scheme val="minor"/>
          </rPr>
          <t>======
ID#AAABVpfNm0I
tc={9339E980-6AC8-4162-9C3D-5F4FB2743E9C}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86</t>
        </r>
      </text>
    </comment>
    <comment ref="J20" authorId="0" shapeId="0" xr:uid="{00000000-0006-0000-0600-000005000000}">
      <text>
        <r>
          <rPr>
            <sz val="11"/>
            <color theme="1"/>
            <rFont val="Aptos Narrow"/>
            <scheme val="minor"/>
          </rPr>
          <t>======
ID#AAABVpfNnBU
tc={3E84A00B-32F1-44AE-940C-5D742B2260BA}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21</t>
        </r>
      </text>
    </comment>
    <comment ref="L20" authorId="0" shapeId="0" xr:uid="{00000000-0006-0000-0600-000032000000}">
      <text>
        <r>
          <rPr>
            <sz val="11"/>
            <color theme="1"/>
            <rFont val="Aptos Narrow"/>
            <scheme val="minor"/>
          </rPr>
          <t>======
ID#AAABVpfNm54
tc={F2E3E8BE-7D68-47D4-BA8B-80E4FB5E4C4E}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49</t>
        </r>
      </text>
    </comment>
    <comment ref="P21" authorId="0" shapeId="0" xr:uid="{00000000-0006-0000-0600-000034000000}">
      <text>
        <r>
          <rPr>
            <sz val="11"/>
            <color theme="1"/>
            <rFont val="Aptos Narrow"/>
            <scheme val="minor"/>
          </rPr>
          <t>======
ID#AAABVpfNm5Y
tc={F548BD4F-D1A9-4E61-BF33-6A66479A7DB8}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23 01/04/2024</t>
        </r>
      </text>
    </comment>
    <comment ref="H22" authorId="0" shapeId="0" xr:uid="{00000000-0006-0000-0600-000063000000}">
      <text>
        <r>
          <rPr>
            <sz val="11"/>
            <color theme="1"/>
            <rFont val="Aptos Narrow"/>
            <scheme val="minor"/>
          </rPr>
          <t>======
ID#AAABVpfNmyo
vladimir Silver    (2024-09-23 13:09:40)
F205, F196</t>
        </r>
      </text>
    </comment>
    <comment ref="J22" authorId="0" shapeId="0" xr:uid="{00000000-0006-0000-0600-000050000000}">
      <text>
        <r>
          <rPr>
            <sz val="11"/>
            <color theme="1"/>
            <rFont val="Aptos Narrow"/>
            <scheme val="minor"/>
          </rPr>
          <t>======
ID#AAABVpfNm1c
tc={5EE22581-F829-4469-960D-87DEA2918D1F}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7</t>
        </r>
      </text>
    </comment>
    <comment ref="L22" authorId="0" shapeId="0" xr:uid="{00000000-0006-0000-0600-000052000000}">
      <text>
        <r>
          <rPr>
            <sz val="11"/>
            <color theme="1"/>
            <rFont val="Aptos Narrow"/>
            <scheme val="minor"/>
          </rPr>
          <t>======
ID#AAABVpfNm1M
tc={E4D63CFB-2B00-4095-BD04-CB185351B439}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32</t>
        </r>
      </text>
    </comment>
    <comment ref="N22" authorId="0" shapeId="0" xr:uid="{00000000-0006-0000-0600-000022000000}">
      <text>
        <r>
          <rPr>
            <sz val="11"/>
            <color theme="1"/>
            <rFont val="Aptos Narrow"/>
            <scheme val="minor"/>
          </rPr>
          <t>======
ID#AAABVpfNm8E
tc={FC54CBD2-39F2-4ABC-BE7E-CEEB914E1576}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6</t>
        </r>
      </text>
    </comment>
    <comment ref="P22" authorId="0" shapeId="0" xr:uid="{00000000-0006-0000-0600-000020000000}">
      <text>
        <r>
          <rPr>
            <sz val="11"/>
            <color theme="1"/>
            <rFont val="Aptos Narrow"/>
            <scheme val="minor"/>
          </rPr>
          <t>======
ID#AAABVpfNm8Q
tc={6F4C768C-7133-44E5-BA7E-A2773EE82335}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32</t>
        </r>
      </text>
    </comment>
    <comment ref="R22" authorId="0" shapeId="0" xr:uid="{00000000-0006-0000-0600-000018000000}">
      <text>
        <r>
          <rPr>
            <sz val="11"/>
            <color theme="1"/>
            <rFont val="Aptos Narrow"/>
            <scheme val="minor"/>
          </rPr>
          <t>======
ID#AAABVpfNm9k
tc={3FB33B70-E89E-40FC-89E4-82AD5A5468D5}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42</t>
        </r>
      </text>
    </comment>
    <comment ref="T22" authorId="0" shapeId="0" xr:uid="{00000000-0006-0000-0600-000031000000}">
      <text>
        <r>
          <rPr>
            <sz val="11"/>
            <color theme="1"/>
            <rFont val="Aptos Narrow"/>
            <scheme val="minor"/>
          </rPr>
          <t>======
ID#AAABVpfNm6E
tc={F4539977-56A4-48AC-99A3-6260E8BCD56E}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60</t>
        </r>
      </text>
    </comment>
    <comment ref="V22" authorId="0" shapeId="0" xr:uid="{00000000-0006-0000-0600-000074000000}">
      <text>
        <r>
          <rPr>
            <sz val="11"/>
            <color theme="1"/>
            <rFont val="Aptos Narrow"/>
            <scheme val="minor"/>
          </rPr>
          <t>======
ID#AAABVpfNmwI
tc={3C5E7868-0B99-40AF-B158-6A60AA2E2BD4}    (2024-09-23 13:09:40)
[Threaded comment]
Your version of Excel allows you to read this threaded comment; however, any edits to it will get removed if the file is opened in a newer version of Excel. Learn more: https://go.microsoft.com/fwlink/?linkid=870924
Comment:
    ok fact 94</t>
        </r>
      </text>
    </comment>
    <comment ref="G24" authorId="0" shapeId="0" xr:uid="{00000000-0006-0000-0600-000010000000}">
      <text>
        <r>
          <rPr>
            <sz val="11"/>
            <color theme="1"/>
            <rFont val="Aptos Narrow"/>
            <scheme val="minor"/>
          </rPr>
          <t>======
ID#AAABVpfNm_Y
vladimir Silver    (2024-09-23 13:09:41)
F 125, f134</t>
        </r>
      </text>
    </comment>
    <comment ref="M24" authorId="0" shapeId="0" xr:uid="{00000000-0006-0000-0600-00004A000000}">
      <text>
        <r>
          <rPr>
            <sz val="11"/>
            <color theme="1"/>
            <rFont val="Aptos Narrow"/>
            <scheme val="minor"/>
          </rPr>
          <t>======
ID#AAABVpfNm2g
vladimir Silver    (2024-09-23 13:09:40)
F24, F23</t>
        </r>
      </text>
    </comment>
    <comment ref="J29" authorId="0" shapeId="0" xr:uid="{00000000-0006-0000-0600-00004B000000}">
      <text>
        <r>
          <rPr>
            <sz val="11"/>
            <color theme="1"/>
            <rFont val="Aptos Narrow"/>
            <scheme val="minor"/>
          </rPr>
          <t>======
ID#AAABVpfNm2Q
tc={1723E5A8-B044-47DA-B923-67AE3941BC32}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</t>
        </r>
      </text>
    </comment>
    <comment ref="J30" authorId="0" shapeId="0" xr:uid="{00000000-0006-0000-0600-000069000000}">
      <text>
        <r>
          <rPr>
            <sz val="11"/>
            <color theme="1"/>
            <rFont val="Aptos Narrow"/>
            <scheme val="minor"/>
          </rPr>
          <t>======
ID#AAABVpfNmxw
vladimir Silver    (2024-09-23 13:09:40)
F15, F17</t>
        </r>
      </text>
    </comment>
    <comment ref="N30" authorId="0" shapeId="0" xr:uid="{00000000-0006-0000-0600-00000D000000}">
      <text>
        <r>
          <rPr>
            <sz val="11"/>
            <color theme="1"/>
            <rFont val="Aptos Narrow"/>
            <scheme val="minor"/>
          </rPr>
          <t>======
ID#AAABVpfNm_4
vladimir Silver    (2024-09-23 13:09:41)
F11, F3</t>
        </r>
      </text>
    </comment>
    <comment ref="L31" authorId="0" shapeId="0" xr:uid="{00000000-0006-0000-0600-00007E000000}">
      <text>
        <r>
          <rPr>
            <sz val="11"/>
            <color theme="1"/>
            <rFont val="Aptos Narrow"/>
            <scheme val="minor"/>
          </rPr>
          <t>======
ID#AAABVpfNmuo
tc={6B23037C-E01C-429A-85AA-D091A4741310}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48 Y 40</t>
        </r>
      </text>
    </comment>
    <comment ref="P31" authorId="0" shapeId="0" xr:uid="{00000000-0006-0000-0600-00001D000000}">
      <text>
        <r>
          <rPr>
            <sz val="11"/>
            <color theme="1"/>
            <rFont val="Aptos Narrow"/>
            <scheme val="minor"/>
          </rPr>
          <t>======
ID#AAABVpfNm8s
tc={61EA73FF-F9B8-4DA2-B875-1EB52DE4EFEF}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24, 25 Y 35</t>
        </r>
      </text>
    </comment>
    <comment ref="R31" authorId="0" shapeId="0" xr:uid="{00000000-0006-0000-0600-000045000000}">
      <text>
        <r>
          <rPr>
            <sz val="11"/>
            <color theme="1"/>
            <rFont val="Aptos Narrow"/>
            <scheme val="minor"/>
          </rPr>
          <t>======
ID#AAABVpfNm3Q
tc={FAA0EEB2-1A28-45D4-912D-864391FA1B47}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50 Y 49</t>
        </r>
      </text>
    </comment>
    <comment ref="T31" authorId="0" shapeId="0" xr:uid="{00000000-0006-0000-0600-00007F000000}">
      <text>
        <r>
          <rPr>
            <sz val="11"/>
            <color theme="1"/>
            <rFont val="Aptos Narrow"/>
            <scheme val="minor"/>
          </rPr>
          <t>======
ID#AAABVpfNmug
tc={0F1AE3E7-7C94-4AA3-8839-1D0AF0837419}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56</t>
        </r>
      </text>
    </comment>
    <comment ref="V31" authorId="0" shapeId="0" xr:uid="{00000000-0006-0000-0600-00002A000000}">
      <text>
        <r>
          <rPr>
            <sz val="11"/>
            <color theme="1"/>
            <rFont val="Aptos Narrow"/>
            <scheme val="minor"/>
          </rPr>
          <t>======
ID#AAABVpfNm7A
tc={6BC52F8F-B4E1-4FCA-AFA4-3FEDE8C24B20}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88</t>
        </r>
      </text>
    </comment>
    <comment ref="R32" authorId="0" shapeId="0" xr:uid="{00000000-0006-0000-0600-000080000000}">
      <text>
        <r>
          <rPr>
            <sz val="11"/>
            <color theme="1"/>
            <rFont val="Aptos Narrow"/>
            <scheme val="minor"/>
          </rPr>
          <t>======
ID#AAABVpfNmuQ
tc={16E3C992-E519-450E-BB93-94126E74412F}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50</t>
        </r>
      </text>
    </comment>
    <comment ref="R33" authorId="0" shapeId="0" xr:uid="{00000000-0006-0000-0600-000066000000}">
      <text>
        <r>
          <rPr>
            <sz val="11"/>
            <color theme="1"/>
            <rFont val="Aptos Narrow"/>
            <scheme val="minor"/>
          </rPr>
          <t>======
ID#AAABVpfNmyM
tc={6BA80E0A-6096-4DA7-B18F-18006E875EBD}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50</t>
        </r>
      </text>
    </comment>
    <comment ref="L34" authorId="0" shapeId="0" xr:uid="{00000000-0006-0000-0600-00007C000000}">
      <text>
        <r>
          <rPr>
            <sz val="11"/>
            <color theme="1"/>
            <rFont val="Aptos Narrow"/>
            <scheme val="minor"/>
          </rPr>
          <t>======
ID#AAABVpfNmvA
tc={606AA504-1EB6-4FB0-9758-5A2DF619F8AF}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41 Y 47</t>
        </r>
      </text>
    </comment>
    <comment ref="R34" authorId="0" shapeId="0" xr:uid="{00000000-0006-0000-0600-000071000000}">
      <text>
        <r>
          <rPr>
            <sz val="11"/>
            <color theme="1"/>
            <rFont val="Aptos Narrow"/>
            <scheme val="minor"/>
          </rPr>
          <t>======
ID#AAABVpfNmw0
tc={AB54AEC1-A24A-4D10-AC33-BDF722304A03}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50</t>
        </r>
      </text>
    </comment>
    <comment ref="L35" authorId="0" shapeId="0" xr:uid="{00000000-0006-0000-0600-000055000000}">
      <text>
        <r>
          <rPr>
            <sz val="11"/>
            <color theme="1"/>
            <rFont val="Aptos Narrow"/>
            <scheme val="minor"/>
          </rPr>
          <t>======
ID#AAABVpfNm0g
tc={077D12BE-F2DE-4062-80AC-AD47515F872C}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27 Y 38</t>
        </r>
      </text>
    </comment>
    <comment ref="R35" authorId="0" shapeId="0" xr:uid="{00000000-0006-0000-0600-000043000000}">
      <text>
        <r>
          <rPr>
            <sz val="11"/>
            <color theme="1"/>
            <rFont val="Aptos Narrow"/>
            <scheme val="minor"/>
          </rPr>
          <t>======
ID#AAABVpfNm3k
tc={AA786C80-A467-46AE-BFEC-3CF54493C359}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54</t>
        </r>
      </text>
    </comment>
    <comment ref="T35" authorId="0" shapeId="0" xr:uid="{00000000-0006-0000-0600-000039000000}">
      <text>
        <r>
          <rPr>
            <sz val="11"/>
            <color theme="1"/>
            <rFont val="Aptos Narrow"/>
            <scheme val="minor"/>
          </rPr>
          <t>======
ID#AAABVpfNm48
tc={584C53A9-1390-42B2-98A1-5E3BDBE0A025}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65</t>
        </r>
      </text>
    </comment>
    <comment ref="V35" authorId="0" shapeId="0" xr:uid="{00000000-0006-0000-0600-000068000000}">
      <text>
        <r>
          <rPr>
            <sz val="11"/>
            <color theme="1"/>
            <rFont val="Aptos Narrow"/>
            <scheme val="minor"/>
          </rPr>
          <t>======
ID#AAABVpfNmyA
tc={BC3A9AF1-FD75-409D-8629-E1F75B72F264}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89</t>
        </r>
      </text>
    </comment>
    <comment ref="G36" authorId="0" shapeId="0" xr:uid="{00000000-0006-0000-0600-000033000000}">
      <text>
        <r>
          <rPr>
            <sz val="11"/>
            <color theme="1"/>
            <rFont val="Aptos Narrow"/>
            <scheme val="minor"/>
          </rPr>
          <t>======
ID#AAABVpfNm5w
vladimir Silver    (2024-09-23 13:09:41)
F138, F139, F128, F126, F137, F135 E INGRESOS DIFERIDOS</t>
        </r>
      </text>
    </comment>
    <comment ref="H36" authorId="0" shapeId="0" xr:uid="{00000000-0006-0000-0600-00001F000000}">
      <text>
        <r>
          <rPr>
            <sz val="11"/>
            <color theme="1"/>
            <rFont val="Aptos Narrow"/>
            <scheme val="minor"/>
          </rPr>
          <t>======
ID#AAABVpfNm8g
vladimir Silver    (2024-09-23 13:09:41)
F201, F202, F203, F195, 200, F194</t>
        </r>
      </text>
    </comment>
    <comment ref="I36" authorId="0" shapeId="0" xr:uid="{00000000-0006-0000-0600-000060000000}">
      <text>
        <r>
          <rPr>
            <sz val="11"/>
            <color theme="1"/>
            <rFont val="Aptos Narrow"/>
            <scheme val="minor"/>
          </rPr>
          <t>======
ID#AAABVpfNmzQ
vladimir Silver    (2024-09-23 13:09:40)
F5, F4, F12</t>
        </r>
      </text>
    </comment>
    <comment ref="J36" authorId="0" shapeId="0" xr:uid="{00000000-0006-0000-0600-00003A000000}">
      <text>
        <r>
          <rPr>
            <sz val="11"/>
            <color theme="1"/>
            <rFont val="Aptos Narrow"/>
            <scheme val="minor"/>
          </rPr>
          <t>======
ID#AAABVpfNm44
tc={6ACEE39A-45A6-4310-8004-673F123020DB}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23</t>
        </r>
      </text>
    </comment>
    <comment ref="K36" authorId="0" shapeId="0" xr:uid="{00000000-0006-0000-0600-00005E000000}">
      <text>
        <r>
          <rPr>
            <sz val="11"/>
            <color theme="1"/>
            <rFont val="Aptos Narrow"/>
            <scheme val="minor"/>
          </rPr>
          <t>======
ID#AAABVpfNmzM
vladimir Silver    (2024-09-23 13:09:40)
F22, F21, F20, F14, F19</t>
        </r>
      </text>
    </comment>
    <comment ref="L36" authorId="0" shapeId="0" xr:uid="{00000000-0006-0000-0600-00007B000000}">
      <text>
        <r>
          <rPr>
            <sz val="11"/>
            <color theme="1"/>
            <rFont val="Aptos Narrow"/>
            <scheme val="minor"/>
          </rPr>
          <t>======
ID#AAABVpfNmvQ
tc={9D8D92DE-A74F-44C1-AC14-CE4846D0262F}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45</t>
        </r>
      </text>
    </comment>
    <comment ref="M36" authorId="0" shapeId="0" xr:uid="{00000000-0006-0000-0600-00002D000000}">
      <text>
        <r>
          <rPr>
            <sz val="11"/>
            <color theme="1"/>
            <rFont val="Aptos Narrow"/>
            <scheme val="minor"/>
          </rPr>
          <t>======
ID#AAABVpfNm6k
vladimir Silver    (2024-09-23 13:09:41)
F31, F32, F33, F30, F35, F34</t>
        </r>
      </text>
    </comment>
    <comment ref="N36" authorId="0" shapeId="0" xr:uid="{00000000-0006-0000-0600-000064000000}">
      <text>
        <r>
          <rPr>
            <sz val="11"/>
            <color theme="1"/>
            <rFont val="Aptos Narrow"/>
            <scheme val="minor"/>
          </rPr>
          <t>======
ID#AAABVpfNmyc
tc={95758571-33D3-4B7C-909D-D7EBA6624DF0}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16</t>
        </r>
      </text>
    </comment>
    <comment ref="P36" authorId="0" shapeId="0" xr:uid="{00000000-0006-0000-0600-000051000000}">
      <text>
        <r>
          <rPr>
            <sz val="11"/>
            <color theme="1"/>
            <rFont val="Aptos Narrow"/>
            <scheme val="minor"/>
          </rPr>
          <t>======
ID#AAABVpfNm1Y
tc={F29F3301-2D71-4F28-B69E-3DCA77D7694A}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26</t>
        </r>
      </text>
    </comment>
    <comment ref="T36" authorId="0" shapeId="0" xr:uid="{00000000-0006-0000-0600-00002C000000}">
      <text>
        <r>
          <rPr>
            <sz val="11"/>
            <color theme="1"/>
            <rFont val="Aptos Narrow"/>
            <scheme val="minor"/>
          </rPr>
          <t>======
ID#AAABVpfNm6o
tc={26439D8A-4538-4EBF-8F97-753C834B5063}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71</t>
        </r>
      </text>
    </comment>
    <comment ref="J37" authorId="0" shapeId="0" xr:uid="{00000000-0006-0000-0600-000003000000}">
      <text>
        <r>
          <rPr>
            <sz val="11"/>
            <color theme="1"/>
            <rFont val="Aptos Narrow"/>
            <scheme val="minor"/>
          </rPr>
          <t>======
ID#AAABVpfNnBc
tc={15BE5320-8671-4883-883F-E68ACDB9CA41}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24</t>
        </r>
      </text>
    </comment>
    <comment ref="L37" authorId="0" shapeId="0" xr:uid="{00000000-0006-0000-0600-00000B000000}">
      <text>
        <r>
          <rPr>
            <sz val="11"/>
            <color theme="1"/>
            <rFont val="Aptos Narrow"/>
            <scheme val="minor"/>
          </rPr>
          <t>======
ID#AAABVpfNnAo
tc={305F90B8-17DB-4CDF-A7F5-320CE6C05612}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44</t>
        </r>
      </text>
    </comment>
    <comment ref="N37" authorId="0" shapeId="0" xr:uid="{00000000-0006-0000-0600-000006000000}">
      <text>
        <r>
          <rPr>
            <sz val="11"/>
            <color theme="1"/>
            <rFont val="Aptos Narrow"/>
            <scheme val="minor"/>
          </rPr>
          <t>======
ID#AAABVpfNnBQ
tc={5D4CB2DB-D7C1-4DEC-9DCF-FBB60F57F9AC}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15</t>
        </r>
      </text>
    </comment>
    <comment ref="P37" authorId="0" shapeId="0" xr:uid="{00000000-0006-0000-0600-000014000000}">
      <text>
        <r>
          <rPr>
            <sz val="11"/>
            <color theme="1"/>
            <rFont val="Aptos Narrow"/>
            <scheme val="minor"/>
          </rPr>
          <t>======
ID#AAABVpfNm-Y
tc={6FB03F2B-08D1-4D60-B4B0-647C6E92A874}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27</t>
        </r>
      </text>
    </comment>
    <comment ref="T37" authorId="0" shapeId="0" xr:uid="{00000000-0006-0000-0600-000058000000}">
      <text>
        <r>
          <rPr>
            <sz val="11"/>
            <color theme="1"/>
            <rFont val="Aptos Narrow"/>
            <scheme val="minor"/>
          </rPr>
          <t>======
ID#AAABVpfNmz8
tc={78E1597A-7BD9-4113-836C-A34946A59D7C}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70</t>
        </r>
      </text>
    </comment>
    <comment ref="J38" authorId="0" shapeId="0" xr:uid="{00000000-0006-0000-0600-000044000000}">
      <text>
        <r>
          <rPr>
            <sz val="11"/>
            <color theme="1"/>
            <rFont val="Aptos Narrow"/>
            <scheme val="minor"/>
          </rPr>
          <t>======
ID#AAABVpfNm3Y
tc={327EA788-D6A9-44B4-87EA-49F7B747A400}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11</t>
        </r>
      </text>
    </comment>
    <comment ref="L38" authorId="0" shapeId="0" xr:uid="{00000000-0006-0000-0600-00000E000000}">
      <text>
        <r>
          <rPr>
            <sz val="11"/>
            <color theme="1"/>
            <rFont val="Aptos Narrow"/>
            <scheme val="minor"/>
          </rPr>
          <t>======
ID#AAABVpfNm_w
tc={458A97D2-7F11-4846-B762-E1C7FBC3316C}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42</t>
        </r>
      </text>
    </comment>
    <comment ref="N38" authorId="0" shapeId="0" xr:uid="{00000000-0006-0000-0600-00000F000000}">
      <text>
        <r>
          <rPr>
            <sz val="11"/>
            <color theme="1"/>
            <rFont val="Aptos Narrow"/>
            <scheme val="minor"/>
          </rPr>
          <t>======
ID#AAABVpfNm_o
tc={41F75DB8-0CE6-4A8C-8D10-3CEAAAD50F3A}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17</t>
        </r>
      </text>
    </comment>
    <comment ref="P38" authorId="0" shapeId="0" xr:uid="{00000000-0006-0000-0600-000072000000}">
      <text>
        <r>
          <rPr>
            <sz val="11"/>
            <color theme="1"/>
            <rFont val="Aptos Narrow"/>
            <scheme val="minor"/>
          </rPr>
          <t>======
ID#AAABVpfNmwo
tc={A3C0F323-3F2F-4B97-A9B4-C6910364A7F5}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28</t>
        </r>
      </text>
    </comment>
    <comment ref="R38" authorId="0" shapeId="0" xr:uid="{00000000-0006-0000-0600-000025000000}">
      <text>
        <r>
          <rPr>
            <sz val="11"/>
            <color theme="1"/>
            <rFont val="Aptos Narrow"/>
            <scheme val="minor"/>
          </rPr>
          <t>======
ID#AAABVpfNm7s
tc={2B830EC8-081D-41D0-A8FE-963D320B4481}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44</t>
        </r>
      </text>
    </comment>
    <comment ref="V38" authorId="0" shapeId="0" xr:uid="{00000000-0006-0000-0600-000062000000}">
      <text>
        <r>
          <rPr>
            <sz val="11"/>
            <color theme="1"/>
            <rFont val="Aptos Narrow"/>
            <scheme val="minor"/>
          </rPr>
          <t>======
ID#AAABVpfNmys
tc={07FF2C4D-F5FE-4965-A7B6-FBD7BD08A6BC}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90 Y 91</t>
        </r>
      </text>
    </comment>
    <comment ref="J39" authorId="0" shapeId="0" xr:uid="{00000000-0006-0000-0600-000011000000}">
      <text>
        <r>
          <rPr>
            <sz val="11"/>
            <color theme="1"/>
            <rFont val="Aptos Narrow"/>
            <scheme val="minor"/>
          </rPr>
          <t>======
ID#AAABVpfNm_M
tc={FAC1E48D-51F2-4A67-8D4F-130236F166A7}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11</t>
        </r>
      </text>
    </comment>
    <comment ref="L39" authorId="0" shapeId="0" xr:uid="{00000000-0006-0000-0600-000008000000}">
      <text>
        <r>
          <rPr>
            <sz val="11"/>
            <color theme="1"/>
            <rFont val="Aptos Narrow"/>
            <scheme val="minor"/>
          </rPr>
          <t>======
ID#AAABVpfNnBA
tc={71F83A7B-D13B-4E05-A148-15019FF570B1}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42</t>
        </r>
      </text>
    </comment>
    <comment ref="N39" authorId="0" shapeId="0" xr:uid="{00000000-0006-0000-0600-000015000000}">
      <text>
        <r>
          <rPr>
            <sz val="11"/>
            <color theme="1"/>
            <rFont val="Aptos Narrow"/>
            <scheme val="minor"/>
          </rPr>
          <t>======
ID#AAABVpfNm-Q
tc={981FA781-551F-437A-A447-4C748AB1C454}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17</t>
        </r>
      </text>
    </comment>
    <comment ref="P39" authorId="0" shapeId="0" xr:uid="{00000000-0006-0000-0600-000026000000}">
      <text>
        <r>
          <rPr>
            <sz val="11"/>
            <color theme="1"/>
            <rFont val="Aptos Narrow"/>
            <scheme val="minor"/>
          </rPr>
          <t>======
ID#AAABVpfNm7k
tc={12989532-FA4C-4E05-8AC6-CBBC64198517}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28</t>
        </r>
      </text>
    </comment>
    <comment ref="R39" authorId="0" shapeId="0" xr:uid="{00000000-0006-0000-0600-00005D000000}">
      <text>
        <r>
          <rPr>
            <sz val="11"/>
            <color theme="1"/>
            <rFont val="Aptos Narrow"/>
            <scheme val="minor"/>
          </rPr>
          <t>======
ID#AAABVpfNmzc
tc={D2865BB4-5457-4A0F-AB53-A07E11DC1ED2}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44</t>
        </r>
      </text>
    </comment>
    <comment ref="V39" authorId="0" shapeId="0" xr:uid="{00000000-0006-0000-0600-000065000000}">
      <text>
        <r>
          <rPr>
            <sz val="11"/>
            <color theme="1"/>
            <rFont val="Aptos Narrow"/>
            <scheme val="minor"/>
          </rPr>
          <t>======
ID#AAABVpfNmyQ
tc={A7166F04-A79C-4739-A744-B96691B5F28A}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90 Y 91</t>
        </r>
      </text>
    </comment>
    <comment ref="J40" authorId="0" shapeId="0" xr:uid="{00000000-0006-0000-0600-00006A000000}">
      <text>
        <r>
          <rPr>
            <sz val="11"/>
            <color theme="1"/>
            <rFont val="Aptos Narrow"/>
            <scheme val="minor"/>
          </rPr>
          <t>======
ID#AAABVpfNmxo
tc={058F89D7-3C8C-48FF-B5ED-5A34DBFADC0A}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</t>
        </r>
      </text>
    </comment>
    <comment ref="L40" authorId="0" shapeId="0" xr:uid="{00000000-0006-0000-0600-000076000000}">
      <text>
        <r>
          <rPr>
            <sz val="11"/>
            <color theme="1"/>
            <rFont val="Aptos Narrow"/>
            <scheme val="minor"/>
          </rPr>
          <t>======
ID#AAABVpfNmvw
tc={CCFD228C-0CAC-43FB-BB53-88306477B422}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28</t>
        </r>
      </text>
    </comment>
    <comment ref="J42" authorId="0" shapeId="0" xr:uid="{00000000-0006-0000-0600-000004000000}">
      <text>
        <r>
          <rPr>
            <sz val="11"/>
            <color theme="1"/>
            <rFont val="Aptos Narrow"/>
            <scheme val="minor"/>
          </rPr>
          <t>======
ID#AAABVpfNnBY
tc={1BF30FAE-42F1-4F4F-9882-FD1D880AF907}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</t>
        </r>
      </text>
    </comment>
    <comment ref="N42" authorId="0" shapeId="0" xr:uid="{00000000-0006-0000-0600-000059000000}">
      <text>
        <r>
          <rPr>
            <sz val="11"/>
            <color theme="1"/>
            <rFont val="Aptos Narrow"/>
            <scheme val="minor"/>
          </rPr>
          <t>======
ID#AAABVpfNmzw
tc={240C69B5-A20B-4F2C-8F8D-AD0139D4A079}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13 Y 12</t>
        </r>
      </text>
    </comment>
    <comment ref="P42" authorId="0" shapeId="0" xr:uid="{00000000-0006-0000-0600-00001E000000}">
      <text>
        <r>
          <rPr>
            <sz val="11"/>
            <color theme="1"/>
            <rFont val="Aptos Narrow"/>
            <scheme val="minor"/>
          </rPr>
          <t>======
ID#AAABVpfNm8k
tc={9A5A75EC-9E53-4FDD-AFC7-AAA3325A013E}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22</t>
        </r>
      </text>
    </comment>
    <comment ref="J43" authorId="0" shapeId="0" xr:uid="{00000000-0006-0000-0600-00007D000000}">
      <text>
        <r>
          <rPr>
            <sz val="11"/>
            <color theme="1"/>
            <rFont val="Aptos Narrow"/>
            <scheme val="minor"/>
          </rPr>
          <t>======
ID#AAABVpfNmuw
tc={B1513E01-DF75-49DE-8A63-8BA12B8EB808}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14</t>
        </r>
      </text>
    </comment>
    <comment ref="L43" authorId="0" shapeId="0" xr:uid="{00000000-0006-0000-0600-000029000000}">
      <text>
        <r>
          <rPr>
            <sz val="11"/>
            <color theme="1"/>
            <rFont val="Aptos Narrow"/>
            <scheme val="minor"/>
          </rPr>
          <t>======
ID#AAABVpfNm7Q
tc={A8CFDE45-DED2-4CA1-9EAD-BBA98CDB4DDF}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43</t>
        </r>
      </text>
    </comment>
    <comment ref="N43" authorId="0" shapeId="0" xr:uid="{00000000-0006-0000-0600-00001B000000}">
      <text>
        <r>
          <rPr>
            <sz val="11"/>
            <color theme="1"/>
            <rFont val="Aptos Narrow"/>
            <scheme val="minor"/>
          </rPr>
          <t>======
ID#AAABVpfNm9E
tc={F4B5F95A-285C-4777-A0C5-0441042CD571}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19 Y 20</t>
        </r>
      </text>
    </comment>
    <comment ref="T43" authorId="0" shapeId="0" xr:uid="{00000000-0006-0000-0600-00003F000000}">
      <text>
        <r>
          <rPr>
            <sz val="11"/>
            <color theme="1"/>
            <rFont val="Aptos Narrow"/>
            <scheme val="minor"/>
          </rPr>
          <t>======
ID#AAABVpfNm30
tc={525EC257-DB16-44B6-94E0-6ACBEBCCAFEE}    (2024-09-23 13:09:41)
[Threaded comment]
Your version of Excel allows you to read this threaded comment; however, any edits to it will get removed if the file is opened in a newer version of Excel. Learn more: https://go.microsoft.com/fwlink/?linkid=870924
Comment:
    facturas 68 y 67 de junio</t>
        </r>
      </text>
    </comment>
    <comment ref="J47" authorId="0" shapeId="0" xr:uid="{00000000-0006-0000-0600-000036000000}">
      <text>
        <r>
          <rPr>
            <sz val="11"/>
            <color theme="1"/>
            <rFont val="Aptos Narrow"/>
            <scheme val="minor"/>
          </rPr>
          <t>======
ID#AAABVpfNm5Q
tc={556E0B2C-D5F9-4692-B7E5-0B0430D2A93A}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</t>
        </r>
      </text>
    </comment>
    <comment ref="L47" authorId="0" shapeId="0" xr:uid="{00000000-0006-0000-0600-000073000000}">
      <text>
        <r>
          <rPr>
            <sz val="11"/>
            <color theme="1"/>
            <rFont val="Aptos Narrow"/>
            <scheme val="minor"/>
          </rPr>
          <t>======
ID#AAABVpfNmwU
tc={E5E2539E-880D-491D-8158-D708F4820811}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30</t>
        </r>
      </text>
    </comment>
    <comment ref="N47" authorId="0" shapeId="0" xr:uid="{00000000-0006-0000-0600-00005C000000}">
      <text>
        <r>
          <rPr>
            <sz val="11"/>
            <color theme="1"/>
            <rFont val="Aptos Narrow"/>
            <scheme val="minor"/>
          </rPr>
          <t>======
ID#AAABVpfNmzk
tc={76829D7F-4F88-4894-94B2-70D461C652F4}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</t>
        </r>
      </text>
    </comment>
    <comment ref="P47" authorId="0" shapeId="0" xr:uid="{00000000-0006-0000-0600-000030000000}">
      <text>
        <r>
          <rPr>
            <sz val="11"/>
            <color theme="1"/>
            <rFont val="Aptos Narrow"/>
            <scheme val="minor"/>
          </rPr>
          <t>======
ID#AAABVpfNm6I
tc={9415A8C2-9F8C-4BA9-AEBE-D8FF31356BB7}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31</t>
        </r>
      </text>
    </comment>
    <comment ref="R47" authorId="0" shapeId="0" xr:uid="{00000000-0006-0000-0600-000054000000}">
      <text>
        <r>
          <rPr>
            <sz val="11"/>
            <color theme="1"/>
            <rFont val="Aptos Narrow"/>
            <scheme val="minor"/>
          </rPr>
          <t>======
ID#AAABVpfNm0k
tc={D498BCFD-986D-4D62-9572-5FF22CB8A772}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40</t>
        </r>
      </text>
    </comment>
    <comment ref="T47" authorId="0" shapeId="0" xr:uid="{00000000-0006-0000-0600-00002F000000}">
      <text>
        <r>
          <rPr>
            <sz val="11"/>
            <color theme="1"/>
            <rFont val="Aptos Narrow"/>
            <scheme val="minor"/>
          </rPr>
          <t>======
ID#AAABVpfNm6Y
tc={0BE9E4CF-CF60-4585-8676-33526701168B}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59</t>
        </r>
      </text>
    </comment>
    <comment ref="V47" authorId="0" shapeId="0" xr:uid="{00000000-0006-0000-0600-000012000000}">
      <text>
        <r>
          <rPr>
            <sz val="11"/>
            <color theme="1"/>
            <rFont val="Aptos Narrow"/>
            <scheme val="minor"/>
          </rPr>
          <t>======
ID#AAABVpfNm-4
tc={FAF83A61-16D1-4BA4-87DA-A5C1ED43F47D}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82</t>
        </r>
      </text>
    </comment>
    <comment ref="J48" authorId="0" shapeId="0" xr:uid="{00000000-0006-0000-0600-000007000000}">
      <text>
        <r>
          <rPr>
            <sz val="11"/>
            <color theme="1"/>
            <rFont val="Aptos Narrow"/>
            <scheme val="minor"/>
          </rPr>
          <t>======
ID#AAABVpfNnBI
tc={710854D1-BB9E-4CFB-9978-FDA1237FFCC1}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4</t>
        </r>
      </text>
    </comment>
    <comment ref="L48" authorId="0" shapeId="0" xr:uid="{00000000-0006-0000-0600-000024000000}">
      <text>
        <r>
          <rPr>
            <sz val="11"/>
            <color theme="1"/>
            <rFont val="Aptos Narrow"/>
            <scheme val="minor"/>
          </rPr>
          <t>======
ID#AAABVpfNm7w
tc={22A9E602-796C-4526-9C1D-26EC61692620}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29</t>
        </r>
      </text>
    </comment>
    <comment ref="N48" authorId="0" shapeId="0" xr:uid="{00000000-0006-0000-0600-000077000000}">
      <text>
        <r>
          <rPr>
            <sz val="11"/>
            <color theme="1"/>
            <rFont val="Aptos Narrow"/>
            <scheme val="minor"/>
          </rPr>
          <t>======
ID#AAABVpfNmvo
tc={AC8A6133-9531-4E3E-BE26-6829AA839991}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</t>
        </r>
      </text>
    </comment>
    <comment ref="P48" authorId="0" shapeId="0" xr:uid="{00000000-0006-0000-0600-000028000000}">
      <text>
        <r>
          <rPr>
            <sz val="11"/>
            <color theme="1"/>
            <rFont val="Aptos Narrow"/>
            <scheme val="minor"/>
          </rPr>
          <t>======
ID#AAABVpfNm7U
tc={E82985D0-D36F-436E-A1B2-0A48BFEC2E0C}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29</t>
        </r>
      </text>
    </comment>
    <comment ref="R48" authorId="0" shapeId="0" xr:uid="{00000000-0006-0000-0600-00004D000000}">
      <text>
        <r>
          <rPr>
            <sz val="11"/>
            <color theme="1"/>
            <rFont val="Aptos Narrow"/>
            <scheme val="minor"/>
          </rPr>
          <t>======
ID#AAABVpfNm14
tc={F0EEBE41-36FF-4F0C-AF38-39D213D951F6}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39</t>
        </r>
      </text>
    </comment>
    <comment ref="T48" authorId="0" shapeId="0" xr:uid="{00000000-0006-0000-0600-000040000000}">
      <text>
        <r>
          <rPr>
            <sz val="11"/>
            <color theme="1"/>
            <rFont val="Aptos Narrow"/>
            <scheme val="minor"/>
          </rPr>
          <t>======
ID#AAABVpfNm3w
tc={EE6C473E-2892-452E-95EF-BB41937F00E6}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58</t>
        </r>
      </text>
    </comment>
    <comment ref="V48" authorId="0" shapeId="0" xr:uid="{00000000-0006-0000-0600-00006D000000}">
      <text>
        <r>
          <rPr>
            <sz val="11"/>
            <color theme="1"/>
            <rFont val="Aptos Narrow"/>
            <scheme val="minor"/>
          </rPr>
          <t>======
ID#AAABVpfNmxU
tc={140BAF8E-960F-4E8F-B8A9-43CA7ADBBE0E}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81</t>
        </r>
      </text>
    </comment>
    <comment ref="K51" authorId="0" shapeId="0" xr:uid="{00000000-0006-0000-0600-00005A000000}">
      <text>
        <r>
          <rPr>
            <sz val="11"/>
            <color theme="1"/>
            <rFont val="Aptos Narrow"/>
            <scheme val="minor"/>
          </rPr>
          <t>======
ID#AAABVpfNmz0
vladimir Silver    (2024-09-23 13:09:40)
F3 DEL 2022</t>
        </r>
      </text>
    </comment>
    <comment ref="P52" authorId="0" shapeId="0" xr:uid="{00000000-0006-0000-0600-000056000000}">
      <text>
        <r>
          <rPr>
            <sz val="11"/>
            <color theme="1"/>
            <rFont val="Aptos Narrow"/>
            <scheme val="minor"/>
          </rPr>
          <t>======
ID#AAABVpfNm0Y
tc={1F6447E1-80DC-463A-BF8C-F3C650866833}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38</t>
        </r>
      </text>
    </comment>
    <comment ref="V52" authorId="0" shapeId="0" xr:uid="{00000000-0006-0000-0600-000002000000}">
      <text>
        <r>
          <rPr>
            <sz val="11"/>
            <color theme="1"/>
            <rFont val="Aptos Narrow"/>
            <scheme val="minor"/>
          </rPr>
          <t>======
ID#AAABVpfNnBg
tc={8FC78636-63E8-4E94-AAB6-40E235B85CCE}    (2024-09-23 13:09:41)
[Threaded comment]
Your version of Excel allows you to read this threaded comment; however, any edits to it will get removed if the file is opened in a newer version of Excel. Learn more: https://go.microsoft.com/fwlink/?linkid=870924
Comment:
    ok fact 78</t>
        </r>
      </text>
    </comment>
    <comment ref="T53" authorId="0" shapeId="0" xr:uid="{00000000-0006-0000-0600-00001C000000}">
      <text>
        <r>
          <rPr>
            <sz val="11"/>
            <color theme="1"/>
            <rFont val="Aptos Narrow"/>
            <scheme val="minor"/>
          </rPr>
          <t>======
ID#AAABVpfNm9A
tc={E9DBAFA4-2923-4059-BEB4-44DE04162874}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72</t>
        </r>
      </text>
    </comment>
    <comment ref="V53" authorId="0" shapeId="0" xr:uid="{00000000-0006-0000-0600-000035000000}">
      <text>
        <r>
          <rPr>
            <sz val="11"/>
            <color theme="1"/>
            <rFont val="Aptos Narrow"/>
            <scheme val="minor"/>
          </rPr>
          <t>======
ID#AAABVpfNm5U
tc={F69C29F2-1DC7-415F-B96F-CDC6DA1D997C}    (2024-09-23 13:09:41)
[Threaded comment]
Your version of Excel allows you to read this threaded comment; however, any edits to it will get removed if the file is opened in a newer version of Excel. Learn more: https://go.microsoft.com/fwlink/?linkid=870924
Comment:
    ok fact 93</t>
        </r>
      </text>
    </comment>
    <comment ref="R54" authorId="0" shapeId="0" xr:uid="{00000000-0006-0000-0600-00003C000000}">
      <text>
        <r>
          <rPr>
            <sz val="11"/>
            <color theme="1"/>
            <rFont val="Aptos Narrow"/>
            <scheme val="minor"/>
          </rPr>
          <t>======
ID#AAABVpfNm4o
tc={591A6B73-3539-4586-8CA7-D2823365BEA6}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53 Y 52</t>
        </r>
      </text>
    </comment>
    <comment ref="T54" authorId="0" shapeId="0" xr:uid="{00000000-0006-0000-0600-000067000000}">
      <text>
        <r>
          <rPr>
            <sz val="11"/>
            <color theme="1"/>
            <rFont val="Aptos Narrow"/>
            <scheme val="minor"/>
          </rPr>
          <t>======
ID#AAABVpfNmyE
tc={21221304-C865-4605-9AB8-7D14EDC85882}    (2024-09-23 13:09:40)
[Threaded comment]
Your version of Excel allows you to read this threaded comment; however, any edits to it will get removed if the file is opened in a newer version of Excel. Learn more: https://go.microsoft.com/fwlink/?linkid=870924
Comment:
    FACT 63</t>
        </r>
      </text>
    </comment>
    <comment ref="V54" authorId="0" shapeId="0" xr:uid="{00000000-0006-0000-0600-00003B000000}">
      <text>
        <r>
          <rPr>
            <sz val="11"/>
            <color theme="1"/>
            <rFont val="Aptos Narrow"/>
            <scheme val="minor"/>
          </rPr>
          <t>======
ID#AAABVpfNm4s
tc={2425092E-2A16-49DB-896E-2252D626A52C}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87</t>
        </r>
      </text>
    </comment>
    <comment ref="V55" authorId="0" shapeId="0" xr:uid="{00000000-0006-0000-0600-000037000000}">
      <text>
        <r>
          <rPr>
            <sz val="11"/>
            <color theme="1"/>
            <rFont val="Aptos Narrow"/>
            <scheme val="minor"/>
          </rPr>
          <t>======
ID#AAABVpfNm5M
tc={05E10CD2-E90B-466E-99A2-C5C51B575BF2}    (2024-09-23 13:09:41)
[Threaded comment]
Your version of Excel allows you to read this threaded comment; however, any edits to it will get removed if the file is opened in a newer version of Excel. Learn more: https://go.microsoft.com/fwlink/?linkid=870924
Comment:
    ok fact 87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YAi9kBrzf9WU3bj1UQm8unDzFQ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900-000004000000}">
      <text>
        <r>
          <rPr>
            <sz val="11"/>
            <color theme="1"/>
            <rFont val="Aptos Narrow"/>
            <scheme val="minor"/>
          </rPr>
          <t>======
ID#AAABVpfNm_A
vladimir Silver    (2024-09-23 13:09:41)
F142 DEL 2022</t>
        </r>
      </text>
    </comment>
    <comment ref="K7" authorId="0" shapeId="0" xr:uid="{00000000-0006-0000-0900-000013000000}">
      <text>
        <r>
          <rPr>
            <sz val="11"/>
            <color theme="1"/>
            <rFont val="Aptos Narrow"/>
            <scheme val="minor"/>
          </rPr>
          <t>======
ID#AAABVpfNmyI
vladimir Silver    (2024-09-23 13:09:40)
F142 DEL 2022</t>
        </r>
      </text>
    </comment>
    <comment ref="M7" authorId="0" shapeId="0" xr:uid="{00000000-0006-0000-0900-000007000000}">
      <text>
        <r>
          <rPr>
            <sz val="11"/>
            <color theme="1"/>
            <rFont val="Aptos Narrow"/>
            <scheme val="minor"/>
          </rPr>
          <t>======
ID#AAABVpfNm-U
vladimir Silver    (2024-09-23 13:09:41)
F142 DEL 2022</t>
        </r>
      </text>
    </comment>
    <comment ref="L9" authorId="0" shapeId="0" xr:uid="{00000000-0006-0000-0900-000015000000}">
      <text>
        <r>
          <rPr>
            <sz val="11"/>
            <color theme="1"/>
            <rFont val="Aptos Narrow"/>
            <scheme val="minor"/>
          </rPr>
          <t>======
ID#AAABVpfNmv8
vladimir Silver    (2024-09-23 13:09:40)
F46</t>
        </r>
      </text>
    </comment>
    <comment ref="N9" authorId="0" shapeId="0" xr:uid="{00000000-0006-0000-0900-000017000000}">
      <text>
        <r>
          <rPr>
            <sz val="11"/>
            <color theme="1"/>
            <rFont val="Aptos Narrow"/>
            <scheme val="minor"/>
          </rPr>
          <t>======
ID#AAABVpfNmu0
Usuario de Windows    (2024-09-23 13:09:40)
F-18 ENERO-FEBRERO</t>
        </r>
      </text>
    </comment>
    <comment ref="N10" authorId="0" shapeId="0" xr:uid="{00000000-0006-0000-0900-00000E000000}">
      <text>
        <r>
          <rPr>
            <sz val="11"/>
            <color theme="1"/>
            <rFont val="Aptos Narrow"/>
            <scheme val="minor"/>
          </rPr>
          <t>======
ID#AAABVpfNm4g
Usuario de Windows    (2024-09-23 13:09:41)
F-18</t>
        </r>
      </text>
    </comment>
    <comment ref="J14" authorId="0" shapeId="0" xr:uid="{00000000-0006-0000-0900-00000D000000}">
      <text>
        <r>
          <rPr>
            <sz val="11"/>
            <color theme="1"/>
            <rFont val="Aptos Narrow"/>
            <scheme val="minor"/>
          </rPr>
          <t>======
ID#AAABVpfNm6c
vladimir Silver    (2024-09-23 13:09:41)
F3, F19</t>
        </r>
      </text>
    </comment>
    <comment ref="N14" authorId="0" shapeId="0" xr:uid="{00000000-0006-0000-0900-000014000000}">
      <text>
        <r>
          <rPr>
            <sz val="11"/>
            <color theme="1"/>
            <rFont val="Aptos Narrow"/>
            <scheme val="minor"/>
          </rPr>
          <t>======
ID#AAABVpfNmwQ
vladimir Silver    (2024-09-23 13:09:40)
F7, F10</t>
        </r>
      </text>
    </comment>
    <comment ref="P18" authorId="0" shapeId="0" xr:uid="{00000000-0006-0000-0900-000009000000}">
      <text>
        <r>
          <rPr>
            <sz val="11"/>
            <color theme="1"/>
            <rFont val="Aptos Narrow"/>
            <scheme val="minor"/>
          </rPr>
          <t>======
ID#AAABVpfNm8o
tc={84C699CB-3CF9-41E4-B66E-88D494B81C45}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23 01/04/2024</t>
        </r>
      </text>
    </comment>
    <comment ref="R18" authorId="0" shapeId="0" xr:uid="{00000000-0006-0000-0900-000001000000}">
      <text>
        <r>
          <rPr>
            <sz val="11"/>
            <color theme="1"/>
            <rFont val="Aptos Narrow"/>
            <scheme val="minor"/>
          </rPr>
          <t>======
ID#AAABVpfNnAk
tc={C337859B-108B-4937-BBA2-230A065066B6}    (2024-09-23 13:09:41)
[Threaded comment]
Your version of Excel allows you to read this threaded comment; however, any edits to it will get removed if the file is opened in a newer version of Excel. Learn more: https://go.microsoft.com/fwlink/?linkid=870924
Comment:
    FACT 23 01/04/2024</t>
        </r>
      </text>
    </comment>
    <comment ref="H20" authorId="0" shapeId="0" xr:uid="{00000000-0006-0000-0900-00000C000000}">
      <text>
        <r>
          <rPr>
            <sz val="11"/>
            <color theme="1"/>
            <rFont val="Aptos Narrow"/>
            <scheme val="minor"/>
          </rPr>
          <t>======
ID#AAABVpfNm7o
vladimir Silver    (2024-09-23 13:09:41)
F205, F196</t>
        </r>
      </text>
    </comment>
    <comment ref="G22" authorId="0" shapeId="0" xr:uid="{00000000-0006-0000-0900-000003000000}">
      <text>
        <r>
          <rPr>
            <sz val="11"/>
            <color theme="1"/>
            <rFont val="Aptos Narrow"/>
            <scheme val="minor"/>
          </rPr>
          <t>======
ID#AAABVpfNm_Q
vladimir Silver    (2024-09-23 13:09:41)
F 125, f134</t>
        </r>
      </text>
    </comment>
    <comment ref="M22" authorId="0" shapeId="0" xr:uid="{00000000-0006-0000-0900-00000F000000}">
      <text>
        <r>
          <rPr>
            <sz val="11"/>
            <color theme="1"/>
            <rFont val="Aptos Narrow"/>
            <scheme val="minor"/>
          </rPr>
          <t>======
ID#AAABVpfNm3A
vladimir Silver    (2024-09-23 13:09:40)
F24, F23</t>
        </r>
      </text>
    </comment>
    <comment ref="J28" authorId="0" shapeId="0" xr:uid="{00000000-0006-0000-0900-000010000000}">
      <text>
        <r>
          <rPr>
            <sz val="11"/>
            <color theme="1"/>
            <rFont val="Aptos Narrow"/>
            <scheme val="minor"/>
          </rPr>
          <t>======
ID#AAABVpfNm2E
vladimir Silver    (2024-09-23 13:09:40)
F15, F17</t>
        </r>
      </text>
    </comment>
    <comment ref="L28" authorId="0" shapeId="0" xr:uid="{00000000-0006-0000-0900-000005000000}">
      <text>
        <r>
          <rPr>
            <sz val="11"/>
            <color theme="1"/>
            <rFont val="Aptos Narrow"/>
            <scheme val="minor"/>
          </rPr>
          <t>======
ID#AAABVpfNm-0
vladimir Silver    (2024-09-23 13:09:41)
F41, 40, 47, 48, 27, 38</t>
        </r>
      </text>
    </comment>
    <comment ref="N28" authorId="0" shapeId="0" xr:uid="{00000000-0006-0000-0900-00000B000000}">
      <text>
        <r>
          <rPr>
            <sz val="11"/>
            <color theme="1"/>
            <rFont val="Aptos Narrow"/>
            <scheme val="minor"/>
          </rPr>
          <t>======
ID#AAABVpfNm70
vladimir Silver    (2024-09-23 13:09:41)
F11, F3</t>
        </r>
      </text>
    </comment>
    <comment ref="L33" authorId="0" shapeId="0" xr:uid="{00000000-0006-0000-0900-000019000000}">
      <text>
        <r>
          <rPr>
            <sz val="11"/>
            <color theme="1"/>
            <rFont val="Aptos Narrow"/>
            <scheme val="minor"/>
          </rPr>
          <t>======
ID#AAABVpfNmuI
Usuario de Windows    (2024-09-23 13:09:40)
F-27 NETO 7954.11
F-38 NETO 23532.30</t>
        </r>
      </text>
    </comment>
    <comment ref="G34" authorId="0" shapeId="0" xr:uid="{00000000-0006-0000-0900-000008000000}">
      <text>
        <r>
          <rPr>
            <sz val="11"/>
            <color theme="1"/>
            <rFont val="Aptos Narrow"/>
            <scheme val="minor"/>
          </rPr>
          <t>======
ID#AAABVpfNm9w
vladimir Silver    (2024-09-23 13:09:41)
F138, F139, F128, F126, F137, F135 E INGRESOS DIFERIDOS</t>
        </r>
      </text>
    </comment>
    <comment ref="H34" authorId="0" shapeId="0" xr:uid="{00000000-0006-0000-0900-000006000000}">
      <text>
        <r>
          <rPr>
            <sz val="11"/>
            <color theme="1"/>
            <rFont val="Aptos Narrow"/>
            <scheme val="minor"/>
          </rPr>
          <t>======
ID#AAABVpfNm-k
vladimir Silver    (2024-09-23 13:09:41)
F201, F202, F203, F195, 200, F194</t>
        </r>
      </text>
    </comment>
    <comment ref="I34" authorId="0" shapeId="0" xr:uid="{00000000-0006-0000-0900-000012000000}">
      <text>
        <r>
          <rPr>
            <sz val="11"/>
            <color theme="1"/>
            <rFont val="Aptos Narrow"/>
            <scheme val="minor"/>
          </rPr>
          <t>======
ID#AAABVpfNmy8
vladimir Silver    (2024-09-23 13:09:40)
F5, F4, F12</t>
        </r>
      </text>
    </comment>
    <comment ref="J34" authorId="0" shapeId="0" xr:uid="{00000000-0006-0000-0900-000018000000}">
      <text>
        <r>
          <rPr>
            <sz val="11"/>
            <color theme="1"/>
            <rFont val="Aptos Narrow"/>
            <scheme val="minor"/>
          </rPr>
          <t>======
ID#AAABVpfNmuk
vladimir Silver    (2024-09-23 13:09:40)
F23, F24, F11, F2, F1 F14</t>
        </r>
      </text>
    </comment>
    <comment ref="K34" authorId="0" shapeId="0" xr:uid="{00000000-0006-0000-0900-00000A000000}">
      <text>
        <r>
          <rPr>
            <sz val="11"/>
            <color theme="1"/>
            <rFont val="Aptos Narrow"/>
            <scheme val="minor"/>
          </rPr>
          <t>======
ID#AAABVpfNm8U
vladimir Silver    (2024-09-23 13:09:41)
F22, F21, F20, F14, F19</t>
        </r>
      </text>
    </comment>
    <comment ref="L34" authorId="0" shapeId="0" xr:uid="{00000000-0006-0000-0900-00001A000000}">
      <text>
        <r>
          <rPr>
            <sz val="11"/>
            <color theme="1"/>
            <rFont val="Aptos Narrow"/>
            <scheme val="minor"/>
          </rPr>
          <t>======
ID#AAABVpfNmuA
vladimir Silver    (2024-09-23 13:09:40)
F45, F44, F42, 28</t>
        </r>
      </text>
    </comment>
    <comment ref="M34" authorId="0" shapeId="0" xr:uid="{00000000-0006-0000-0900-000016000000}">
      <text>
        <r>
          <rPr>
            <sz val="11"/>
            <color theme="1"/>
            <rFont val="Aptos Narrow"/>
            <scheme val="minor"/>
          </rPr>
          <t>======
ID#AAABVpfNmv0
vladimir Silver    (2024-09-23 13:09:40)
F31, F32, F33, F30, F35, F34</t>
        </r>
      </text>
    </comment>
    <comment ref="N34" authorId="0" shapeId="0" xr:uid="{00000000-0006-0000-0900-000002000000}">
      <text>
        <r>
          <rPr>
            <sz val="11"/>
            <color theme="1"/>
            <rFont val="Aptos Narrow"/>
            <scheme val="minor"/>
          </rPr>
          <t>======
ID#AAABVpfNnAI
vladimir Silver    (2024-09-23 13:09:41)
F16, F15, F17, F12, F13</t>
        </r>
      </text>
    </comment>
    <comment ref="K47" authorId="0" shapeId="0" xr:uid="{00000000-0006-0000-0900-000011000000}">
      <text>
        <r>
          <rPr>
            <sz val="11"/>
            <color theme="1"/>
            <rFont val="Aptos Narrow"/>
            <scheme val="minor"/>
          </rPr>
          <t>======
ID#AAABVpfNm1I
vladimir Silver    (2024-09-23 13:09:40)
F3 DEL 2022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tWaO1AvUW1Nr39zje2FFtJia9g=="/>
    </ext>
  </extLst>
</comments>
</file>

<file path=xl/sharedStrings.xml><?xml version="1.0" encoding="utf-8"?>
<sst xmlns="http://schemas.openxmlformats.org/spreadsheetml/2006/main" count="1751" uniqueCount="258">
  <si>
    <t>%</t>
  </si>
  <si>
    <t>OTC</t>
  </si>
  <si>
    <t>MRC</t>
  </si>
  <si>
    <t>MRC CG</t>
  </si>
  <si>
    <t>TRX META</t>
  </si>
  <si>
    <t>MRC CARRITO</t>
  </si>
  <si>
    <t>TRX CAMPAÑAS</t>
  </si>
  <si>
    <t>TOTA VENTA</t>
  </si>
  <si>
    <t>Venta</t>
  </si>
  <si>
    <t>EJECUTIVO</t>
  </si>
  <si>
    <t>TIPO DE VENTA</t>
  </si>
  <si>
    <t>LAURA SAUCEDO</t>
  </si>
  <si>
    <t>TRX</t>
  </si>
  <si>
    <t>TRX CARRITO</t>
  </si>
  <si>
    <t>TRX CG</t>
  </si>
  <si>
    <t>MIRTHA ARAUJO</t>
  </si>
  <si>
    <t>RENE POVEDA</t>
  </si>
  <si>
    <t>YERKO VARGAS</t>
  </si>
  <si>
    <t>ESTADO DE RSULTADOS AL 30-06-2024</t>
  </si>
  <si>
    <t>(Expresado en Bolivianos)</t>
  </si>
  <si>
    <t>CODIGO</t>
  </si>
  <si>
    <t>CLIENTE</t>
  </si>
  <si>
    <t>SERVICIO</t>
  </si>
  <si>
    <t>AIDISA - BOLIVIA S.A.</t>
  </si>
  <si>
    <t>PASADA</t>
  </si>
  <si>
    <t>bitwo</t>
  </si>
  <si>
    <t>ARRENDAMIENTOS BELEN S.A.</t>
  </si>
  <si>
    <t>NUEVA</t>
  </si>
  <si>
    <t>SMART WIFI  CLOUD4WI</t>
  </si>
  <si>
    <t>CERVEYA S.R.L.</t>
  </si>
  <si>
    <t>BRIDGE360 OMNICANALIDAD</t>
  </si>
  <si>
    <t>CLUB HIPICO LOS SARGENTOS</t>
  </si>
  <si>
    <t>BRIDGE 360</t>
  </si>
  <si>
    <t>GRANJA AVICOLA INTEGRAL SOFIA LTDA</t>
  </si>
  <si>
    <t>BRIDGE</t>
  </si>
  <si>
    <t>BRIDGE 360 ADVANCE OMNICANALIDAD S1</t>
  </si>
  <si>
    <t>CASOS GESTIONADOS</t>
  </si>
  <si>
    <t>META</t>
  </si>
  <si>
    <t>CARRITO</t>
  </si>
  <si>
    <t>HAKATECHNOLOGIES S.A.</t>
  </si>
  <si>
    <t xml:space="preserve">OTC </t>
  </si>
  <si>
    <t>SERVICIO BRIDGE</t>
  </si>
  <si>
    <t xml:space="preserve">SMART WIFI    </t>
  </si>
  <si>
    <t>BRIDGE SECURITY 8 CANALES DIGIFORT</t>
  </si>
  <si>
    <t>HAMACAS</t>
  </si>
  <si>
    <t>BRIDGE FORM</t>
  </si>
  <si>
    <t>HERRACRUZ S.A.</t>
  </si>
  <si>
    <t>KETAL S.A.</t>
  </si>
  <si>
    <t>BRIDGE SECURITY</t>
  </si>
  <si>
    <t>LA PROMOTORA ENTIDAD FINANCIERA DE VIVIENDA</t>
  </si>
  <si>
    <t xml:space="preserve">BRIDGE 360   </t>
  </si>
  <si>
    <t>LABORATORIO CLINICO PRAXIS S.R.L.</t>
  </si>
  <si>
    <t>BRIDGE 360 ADVANCE PAU PROACTIVE</t>
  </si>
  <si>
    <t>BRIDGE 360 ADVANCE OMNICANALIDAD SILICE</t>
  </si>
  <si>
    <t>API</t>
  </si>
  <si>
    <t>LABORATORIOS BAGO DE BOLIVIA S.A.</t>
  </si>
  <si>
    <t>MULTIPAGOS SRL</t>
  </si>
  <si>
    <t>BRIDGE WS - VARIABLE</t>
  </si>
  <si>
    <t>PIL ANDINA S.A.</t>
  </si>
  <si>
    <t>CAMPAÑAS KOKO</t>
  </si>
  <si>
    <t>TELEFONICA CELULAR DE BOLIVIA S.A.</t>
  </si>
  <si>
    <t>SAC TIGO SMART WIFI - WEBFILTERING</t>
  </si>
  <si>
    <t>SAC TIGO SERVICIO QR</t>
  </si>
  <si>
    <t>BRIDGE WS - FIJO</t>
  </si>
  <si>
    <t>BRIDGESIGNAGE TOTEMS</t>
  </si>
  <si>
    <t>MARKETING TIGO</t>
  </si>
  <si>
    <t>TIGO BUSINESS SERVICIO SMART WIFI</t>
  </si>
  <si>
    <t xml:space="preserve">INGRESO BRIDGE SECURITY          </t>
  </si>
  <si>
    <t>TERMINAL DE BUSES COCHABAMBA S.A.</t>
  </si>
  <si>
    <t>TRIPLEX LTDA.</t>
  </si>
  <si>
    <t>SOCIAL WIFI LICENCIA TANA</t>
  </si>
  <si>
    <t>BRIDGE WS ENVOS MASIVOS</t>
  </si>
  <si>
    <t>VAZQUEZ S.R.L.</t>
  </si>
  <si>
    <t>RODUGA INVERSIONES S.A.</t>
  </si>
  <si>
    <t>TERBOL S.A.</t>
  </si>
  <si>
    <t>LICENCIA S1 AGENTE HUMANO</t>
  </si>
  <si>
    <t xml:space="preserve">IMPLEMENTACION CANAL CONVERSASIONAL BOT S1                                              </t>
  </si>
  <si>
    <t>BANCO FIE S.A.</t>
  </si>
  <si>
    <t xml:space="preserve">CENCOVA CONSTRUCTORA S.A.                              </t>
  </si>
  <si>
    <t xml:space="preserve">BRIDGE SECURITY                                                                         </t>
  </si>
  <si>
    <t>TOTALES</t>
  </si>
  <si>
    <t>VENTA TOTAL X EJECUTIVO</t>
  </si>
  <si>
    <t>Pasado Año 8 Meses</t>
  </si>
  <si>
    <t>Nuevo Año 8 Meses</t>
  </si>
  <si>
    <t>Pasado Año 7 Meses</t>
  </si>
  <si>
    <t>Nuevo Año 7 Meses</t>
  </si>
  <si>
    <t>TOTAL VENTA</t>
  </si>
  <si>
    <t>VENTA NUEVA VS VENTA PASADA</t>
  </si>
  <si>
    <t>VENTA NUEVA X EJECUTIVO</t>
  </si>
  <si>
    <t>TIPO DE VENTA TOTAL X EJECUTIVO</t>
  </si>
  <si>
    <t>SOBRE PRESUPUESTOS</t>
  </si>
  <si>
    <t>Venta Facturada</t>
  </si>
  <si>
    <t>Presupuesto Lineal Directorio</t>
  </si>
  <si>
    <t>Presupuesto Snowball Directorio</t>
  </si>
  <si>
    <t>Presupuesto Linea Go Big</t>
  </si>
  <si>
    <t>Presupuesto Snowball Go Big</t>
  </si>
  <si>
    <t>8 MESES INCLUIDO DICIEMBRE 2023</t>
  </si>
  <si>
    <t>BU</t>
  </si>
  <si>
    <t xml:space="preserve">Facturado </t>
  </si>
  <si>
    <t>Actual</t>
  </si>
  <si>
    <t>FUNNEL POR EJECUTIVO</t>
  </si>
  <si>
    <t>Fase</t>
  </si>
  <si>
    <t>Bs</t>
  </si>
  <si>
    <t>USD</t>
  </si>
  <si>
    <t>Prospeccion</t>
  </si>
  <si>
    <t>forecastes junio</t>
  </si>
  <si>
    <t>Propuesta</t>
  </si>
  <si>
    <t xml:space="preserve">tigo </t>
  </si>
  <si>
    <t>tigo</t>
  </si>
  <si>
    <t>Negocacion</t>
  </si>
  <si>
    <t>entel</t>
  </si>
  <si>
    <t>cel fi</t>
  </si>
  <si>
    <t>Cierre</t>
  </si>
  <si>
    <t>terbol</t>
  </si>
  <si>
    <t xml:space="preserve">nuevo </t>
  </si>
  <si>
    <t>Funnel Activo</t>
  </si>
  <si>
    <t>sofia</t>
  </si>
  <si>
    <t>up sell</t>
  </si>
  <si>
    <t>Objetivo MRC</t>
  </si>
  <si>
    <t>multicine</t>
  </si>
  <si>
    <t xml:space="preserve">Objetivo Trimestral </t>
  </si>
  <si>
    <t>pil</t>
  </si>
  <si>
    <t>MES 1</t>
  </si>
  <si>
    <t>MES 2</t>
  </si>
  <si>
    <t>MES 3</t>
  </si>
  <si>
    <t>TOTAL</t>
  </si>
  <si>
    <t>X EJECUTIVO</t>
  </si>
  <si>
    <t>FUERZA VENTA</t>
  </si>
  <si>
    <t>FACTURADO NUEVO</t>
  </si>
  <si>
    <t>MES 4</t>
  </si>
  <si>
    <t>MES 5</t>
  </si>
  <si>
    <t>MES 6</t>
  </si>
  <si>
    <t>MES 7</t>
  </si>
  <si>
    <t>MES 8</t>
  </si>
  <si>
    <t>hipermaxi</t>
  </si>
  <si>
    <t>axs</t>
  </si>
  <si>
    <t>venado</t>
  </si>
  <si>
    <t>nestle</t>
  </si>
  <si>
    <t>TOTAL REVENUE INCLUYE NUEVOS NEGOC 2024</t>
  </si>
  <si>
    <t>CAJA BO</t>
  </si>
  <si>
    <t>CAJA ESV</t>
  </si>
  <si>
    <t>ACTUAL A FAVOR</t>
  </si>
  <si>
    <t xml:space="preserve">CHURN </t>
  </si>
  <si>
    <t>ACTUAL CHURN</t>
  </si>
  <si>
    <t xml:space="preserve">OJO CON CATCH UP PLAN </t>
  </si>
  <si>
    <t>one time</t>
  </si>
  <si>
    <t>PROVEEDOR</t>
  </si>
  <si>
    <t>BITWORKS</t>
  </si>
  <si>
    <t>BRIDGE360 - OMNICANALIDAD</t>
  </si>
  <si>
    <t>C4W</t>
  </si>
  <si>
    <t>SILICE</t>
  </si>
  <si>
    <t>S1</t>
  </si>
  <si>
    <t>OMNICANALIDAD S1</t>
  </si>
  <si>
    <t xml:space="preserve">CASOS GESTIONADOS </t>
  </si>
  <si>
    <t>C-COMMERCE</t>
  </si>
  <si>
    <t>OTROS</t>
  </si>
  <si>
    <t>SMART WIFI - INSTALACION</t>
  </si>
  <si>
    <t>DIGIFORT</t>
  </si>
  <si>
    <t>CAMARAS 4K URUBO - INSTALACION</t>
  </si>
  <si>
    <t>CAMARAS 4K URUBO</t>
  </si>
  <si>
    <t>CAMARAS ADICIONAL URUBO</t>
  </si>
  <si>
    <t>CAMARAS MANZANA 40</t>
  </si>
  <si>
    <t>WHATAFORM</t>
  </si>
  <si>
    <t>SERVICIO BRIDGE360</t>
  </si>
  <si>
    <t>COUPONTOOLS</t>
  </si>
  <si>
    <t>BRIDGE 360 - INSTALACION</t>
  </si>
  <si>
    <t>BRIDGE 360 OMNICANALIDAD</t>
  </si>
  <si>
    <t>BRIDGE WS - FIJO 53503</t>
  </si>
  <si>
    <t>BRIDGE WS - VARIABLE 53505</t>
  </si>
  <si>
    <t>SOCIAL WIFI LICENCIA TANAZA</t>
  </si>
  <si>
    <t>WPP GRIS</t>
  </si>
  <si>
    <t>LOOK</t>
  </si>
  <si>
    <t>ETV</t>
  </si>
  <si>
    <t>QUADMINDS</t>
  </si>
  <si>
    <t>BRIDGE LOGISTIC</t>
  </si>
  <si>
    <t>ENTEL S.A.</t>
  </si>
  <si>
    <t>SISTEMA HIBRIDO DE DITRIBUCION</t>
  </si>
  <si>
    <t>VENTA DE EQUIPOS</t>
  </si>
  <si>
    <t>AXS</t>
  </si>
  <si>
    <t xml:space="preserve">MOUNTH ON MOUNTH </t>
  </si>
  <si>
    <t xml:space="preserve">MOUNTH OVER MOUNTH </t>
  </si>
  <si>
    <t>YEAR TO DATE</t>
  </si>
  <si>
    <t>Pasado Año 12 Meses</t>
  </si>
  <si>
    <t>Nuevo Año 12 Meses</t>
  </si>
  <si>
    <t>Total Venta</t>
  </si>
  <si>
    <t>12 MESES INCLUIDO DICIEMBRE 2023</t>
  </si>
  <si>
    <t>MES 9</t>
  </si>
  <si>
    <t>MES 10</t>
  </si>
  <si>
    <t>MES 11</t>
  </si>
  <si>
    <t>MES 12</t>
  </si>
  <si>
    <t xml:space="preserve">TARGUET POR EJECTUVO </t>
  </si>
  <si>
    <t xml:space="preserve">FACTURADO POR EJECUTIVO </t>
  </si>
  <si>
    <t>DETALLE</t>
  </si>
  <si>
    <t>Cada KAM</t>
  </si>
  <si>
    <t>Targuet</t>
  </si>
  <si>
    <t xml:space="preserve">NUEVO FACTURADO TOTAL </t>
  </si>
  <si>
    <t>ACTIVITY</t>
  </si>
  <si>
    <t xml:space="preserve">REAL </t>
  </si>
  <si>
    <t>LAURA</t>
  </si>
  <si>
    <t>MIRTHA</t>
  </si>
  <si>
    <t>RENE</t>
  </si>
  <si>
    <t>REAL NORMALIZADO</t>
  </si>
  <si>
    <t>BOLIVIA</t>
  </si>
  <si>
    <t>EL SALVADOR</t>
  </si>
  <si>
    <t>}</t>
  </si>
  <si>
    <t xml:space="preserve">PRESUPUESTO GO </t>
  </si>
  <si>
    <t>VENTA SMS DIRECTA B4D (USD)</t>
  </si>
  <si>
    <t>TARGET MES</t>
  </si>
  <si>
    <t>POR EJECUTIVO</t>
  </si>
  <si>
    <t>VENTA DIRECTA B4D (USD)</t>
  </si>
  <si>
    <t xml:space="preserve">Objetivo MRC Trimestral </t>
  </si>
  <si>
    <t>KPI FUNNEL ACTIVO</t>
  </si>
  <si>
    <t>MENSUAL</t>
  </si>
  <si>
    <t>Objetivo</t>
  </si>
  <si>
    <t>OBJETIVO</t>
  </si>
  <si>
    <t>OBJETIVO TO REACH</t>
  </si>
  <si>
    <t>OBJETIVO TO REACH Q1</t>
  </si>
  <si>
    <t>VENTA USO TIGO (ES DECIR VENTA HACIA TIGO) (USD)</t>
  </si>
  <si>
    <t>FUERZA DE INDIRECTA A TIGO (USD)</t>
  </si>
  <si>
    <t>VENTA DIRECTA B4D EL SALVADOR(USD)</t>
  </si>
  <si>
    <t>EL SALVADOR VENTA INDIRECTA USO TIGO (ES DECIR VENTA HACIA TIGO) (USD)</t>
  </si>
  <si>
    <t>EL SALVADOR FUERZA DE INDRECTA A TIGO (USD)</t>
  </si>
  <si>
    <t>LINEAL</t>
  </si>
  <si>
    <t>yo</t>
  </si>
  <si>
    <t>SNOW</t>
  </si>
  <si>
    <t>BO</t>
  </si>
  <si>
    <t xml:space="preserve">ingreso total </t>
  </si>
  <si>
    <t>ESV</t>
  </si>
  <si>
    <t>ingreso esv</t>
  </si>
  <si>
    <t>direc</t>
  </si>
  <si>
    <t>ESTADO DE RSULTADOS AL 31-03-2024</t>
  </si>
  <si>
    <t>OBS</t>
  </si>
  <si>
    <t>45-47</t>
  </si>
  <si>
    <t>49-50</t>
  </si>
  <si>
    <t xml:space="preserve">ACTUAL </t>
  </si>
  <si>
    <t>churn</t>
  </si>
  <si>
    <t>76-77</t>
  </si>
  <si>
    <t>72-73-74-75</t>
  </si>
  <si>
    <t>BRIDGE4SELL</t>
  </si>
  <si>
    <t>52-53</t>
  </si>
  <si>
    <t>Pasado Año 5 Meses</t>
  </si>
  <si>
    <t>Nuevo Año 5 Meses</t>
  </si>
  <si>
    <t>Pasado Año 4 Meses</t>
  </si>
  <si>
    <t>Nuevo Año 4 Meses</t>
  </si>
  <si>
    <t>5 MESES INCLUIDO DICIEMBRE 2023</t>
  </si>
  <si>
    <t>OJO SE TOMA EN CUENTA 3 EJECUTIVOS POR QUE NO PODEMOS BAJAR EL BU</t>
  </si>
  <si>
    <t>SEPARAR OTC MRC PARA SNOWBALL</t>
  </si>
  <si>
    <t>CONCENTRACION EN TIGO</t>
  </si>
  <si>
    <t>NEXTIVITY</t>
  </si>
  <si>
    <t>MAL REVISAR</t>
  </si>
  <si>
    <t>REVISAR</t>
  </si>
  <si>
    <t>VENTA YERKO OMNICHANEL USD</t>
  </si>
  <si>
    <t>VENTA LAURA OMNICHANEL USD</t>
  </si>
  <si>
    <t>VENTA DE LUIS NEMTALA</t>
  </si>
  <si>
    <t>PRESUPUESTO DE SOLO MRC NO INCLUYE TRANSACCIONAL NI OTC</t>
  </si>
  <si>
    <t xml:space="preserve">VENTA DIRECTA FERNANDO </t>
  </si>
  <si>
    <t>LUIS NEMTALA ESV</t>
  </si>
  <si>
    <t>TOTAL OMNICHANEL&amp;REDES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</si>
</sst>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-;\-* #,##0.00_-;_-* &quot;-&quot;??_-;_-@"/>
    <numFmt numFmtId="166" formatCode="0.0%"/>
  </numFmts>
  <fonts count="25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sz val="11"/>
      <color theme="1"/>
      <name val="Aptos Narrow"/>
      <scheme val="minor"/>
    </font>
    <font>
      <sz val="16"/>
      <color theme="1"/>
      <name val="Aptos Narrow"/>
    </font>
    <font>
      <b/>
      <sz val="16"/>
      <color theme="1"/>
      <name val="Aptos Narrow"/>
    </font>
    <font>
      <sz val="12"/>
      <color theme="1"/>
      <name val="Aptos Narrow"/>
    </font>
    <font>
      <b/>
      <sz val="11"/>
      <color rgb="FFFF0000"/>
      <name val="Aptos Narrow"/>
    </font>
    <font>
      <sz val="11"/>
      <color rgb="FFFF0000"/>
      <name val="Aptos Narrow"/>
    </font>
    <font>
      <sz val="11"/>
      <color theme="0"/>
      <name val="Aptos Narrow"/>
    </font>
    <font>
      <sz val="11"/>
      <name val="Aptos Narrow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ptos Narrow"/>
    </font>
    <font>
      <b/>
      <sz val="18"/>
      <color theme="1"/>
      <name val="Aptos Narrow"/>
    </font>
    <font>
      <b/>
      <sz val="11"/>
      <color theme="0"/>
      <name val="Aptos Narrow"/>
    </font>
    <font>
      <b/>
      <sz val="14"/>
      <color theme="0"/>
      <name val="Aptos Narrow"/>
    </font>
    <font>
      <b/>
      <sz val="14"/>
      <color rgb="FFFF0000"/>
      <name val="Aptos Narrow"/>
    </font>
    <font>
      <b/>
      <sz val="16"/>
      <color theme="0"/>
      <name val="Aptos Narrow"/>
    </font>
    <font>
      <sz val="12"/>
      <name val="Aptos Narrow"/>
      <family val="2"/>
      <scheme val="minor"/>
    </font>
    <font>
      <b/>
      <sz val="16"/>
      <color theme="1"/>
      <name val="Aptos Narrow"/>
      <scheme val="minor"/>
    </font>
    <font>
      <sz val="14"/>
      <color theme="1"/>
      <name val="Aptos Narrow (Cuerpo)"/>
    </font>
    <font>
      <sz val="14"/>
      <color rgb="FFFF0000"/>
      <name val="Aptos Narrow (Cuerpo)"/>
    </font>
    <font>
      <b/>
      <sz val="14"/>
      <color theme="0"/>
      <name val="Aptos Narrow (Cuerpo)"/>
    </font>
    <font>
      <b/>
      <sz val="18"/>
      <color theme="0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83CAEB"/>
        <bgColor rgb="FF83CAEB"/>
      </patternFill>
    </fill>
    <fill>
      <patternFill patternType="solid">
        <fgColor rgb="FFE49EDD"/>
        <bgColor rgb="FFE49EDD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6C6AC"/>
        <bgColor rgb="FFF6C6AC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D0D0D0"/>
        <bgColor rgb="FFD0D0D0"/>
      </patternFill>
    </fill>
    <fill>
      <patternFill patternType="solid">
        <fgColor rgb="FFFFFF00"/>
        <bgColor rgb="FFFFFF00"/>
      </patternFill>
    </fill>
    <fill>
      <patternFill patternType="solid">
        <fgColor rgb="FFE8E8E8"/>
        <bgColor rgb="FFE8E8E8"/>
      </patternFill>
    </fill>
    <fill>
      <patternFill patternType="solid">
        <fgColor rgb="FF92D050"/>
        <bgColor rgb="FF92D050"/>
      </patternFill>
    </fill>
    <fill>
      <patternFill patternType="solid">
        <fgColor rgb="FFA6C9EB"/>
        <bgColor rgb="FFA6C9EB"/>
      </patternFill>
    </fill>
    <fill>
      <patternFill patternType="solid">
        <fgColor rgb="FFFF0000"/>
        <bgColor rgb="FFFF0000"/>
      </patternFill>
    </fill>
    <fill>
      <patternFill patternType="solid">
        <fgColor rgb="FFC1F0C8"/>
        <bgColor rgb="FFC1F0C8"/>
      </patternFill>
    </fill>
    <fill>
      <patternFill patternType="solid">
        <fgColor theme="5"/>
        <bgColor theme="5"/>
      </patternFill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1CEEE"/>
        <bgColor rgb="FFF1CEEE"/>
      </patternFill>
    </fill>
    <fill>
      <patternFill patternType="solid">
        <fgColor rgb="FF501549"/>
        <bgColor rgb="FF501549"/>
      </patternFill>
    </fill>
    <fill>
      <patternFill patternType="solid">
        <fgColor theme="1"/>
        <bgColor theme="1"/>
      </patternFill>
    </fill>
    <fill>
      <patternFill patternType="solid">
        <fgColor rgb="FF7030A0"/>
        <bgColor rgb="FF7030A0"/>
      </patternFill>
    </fill>
    <fill>
      <patternFill patternType="solid">
        <fgColor rgb="FFCAEDFB"/>
        <bgColor rgb="FFCAEDFB"/>
      </patternFill>
    </fill>
    <fill>
      <patternFill patternType="solid">
        <fgColor rgb="FF47D45A"/>
        <bgColor rgb="FF47D45A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rgb="FF501549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rgb="FFF1CEEE"/>
      </patternFill>
    </fill>
    <fill>
      <patternFill patternType="solid">
        <fgColor theme="7" tint="0.79998168889431442"/>
        <bgColor rgb="FFF6C6AC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64">
    <xf numFmtId="0" fontId="0" fillId="0" borderId="0" xfId="0"/>
    <xf numFmtId="17" fontId="2" fillId="2" borderId="1" xfId="0" applyNumberFormat="1" applyFont="1" applyFill="1" applyBorder="1" applyAlignment="1">
      <alignment horizontal="center" vertical="center" wrapText="1"/>
    </xf>
    <xf numFmtId="165" fontId="1" fillId="0" borderId="0" xfId="0" applyNumberFormat="1" applyFont="1"/>
    <xf numFmtId="9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0" fontId="4" fillId="0" borderId="0" xfId="0" applyFont="1" applyAlignment="1">
      <alignment horizontal="center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17" fontId="2" fillId="5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/>
    <xf numFmtId="0" fontId="6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vertical="center"/>
    </xf>
    <xf numFmtId="4" fontId="1" fillId="0" borderId="4" xfId="0" applyNumberFormat="1" applyFont="1" applyBorder="1" applyAlignment="1">
      <alignment horizontal="right" vertic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2" fontId="1" fillId="0" borderId="1" xfId="0" applyNumberFormat="1" applyFont="1" applyBorder="1"/>
    <xf numFmtId="0" fontId="6" fillId="6" borderId="1" xfId="0" applyFont="1" applyFill="1" applyBorder="1" applyAlignment="1">
      <alignment horizontal="left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5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horizontal="right"/>
    </xf>
    <xf numFmtId="1" fontId="8" fillId="0" borderId="1" xfId="0" applyNumberFormat="1" applyFont="1" applyBorder="1"/>
    <xf numFmtId="0" fontId="1" fillId="7" borderId="1" xfId="0" applyFont="1" applyFill="1" applyBorder="1" applyAlignment="1">
      <alignment horizontal="left" vertical="center" wrapText="1"/>
    </xf>
    <xf numFmtId="1" fontId="1" fillId="7" borderId="1" xfId="0" applyNumberFormat="1" applyFont="1" applyFill="1" applyBorder="1"/>
    <xf numFmtId="4" fontId="1" fillId="7" borderId="1" xfId="0" applyNumberFormat="1" applyFont="1" applyFill="1" applyBorder="1" applyAlignment="1">
      <alignment vertical="center" wrapText="1"/>
    </xf>
    <xf numFmtId="4" fontId="1" fillId="7" borderId="1" xfId="0" applyNumberFormat="1" applyFont="1" applyFill="1" applyBorder="1" applyAlignment="1">
      <alignment vertical="center"/>
    </xf>
    <xf numFmtId="4" fontId="1" fillId="7" borderId="1" xfId="0" applyNumberFormat="1" applyFont="1" applyFill="1" applyBorder="1"/>
    <xf numFmtId="4" fontId="1" fillId="7" borderId="1" xfId="0" applyNumberFormat="1" applyFont="1" applyFill="1" applyBorder="1" applyAlignment="1">
      <alignment horizontal="right" vertical="center"/>
    </xf>
    <xf numFmtId="0" fontId="6" fillId="8" borderId="1" xfId="0" applyFont="1" applyFill="1" applyBorder="1" applyAlignment="1">
      <alignment wrapText="1"/>
    </xf>
    <xf numFmtId="0" fontId="6" fillId="6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4" fontId="1" fillId="9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wrapText="1"/>
    </xf>
    <xf numFmtId="0" fontId="1" fillId="10" borderId="1" xfId="0" applyFont="1" applyFill="1" applyBorder="1" applyAlignment="1">
      <alignment horizontal="left" vertical="center"/>
    </xf>
    <xf numFmtId="1" fontId="1" fillId="10" borderId="1" xfId="0" applyNumberFormat="1" applyFont="1" applyFill="1" applyBorder="1"/>
    <xf numFmtId="4" fontId="1" fillId="10" borderId="1" xfId="0" applyNumberFormat="1" applyFont="1" applyFill="1" applyBorder="1" applyAlignment="1">
      <alignment vertical="center"/>
    </xf>
    <xf numFmtId="4" fontId="1" fillId="10" borderId="1" xfId="0" applyNumberFormat="1" applyFont="1" applyFill="1" applyBorder="1" applyAlignment="1">
      <alignment horizontal="right" vertical="center"/>
    </xf>
    <xf numFmtId="4" fontId="1" fillId="10" borderId="1" xfId="0" applyNumberFormat="1" applyFont="1" applyFill="1" applyBorder="1"/>
    <xf numFmtId="0" fontId="6" fillId="0" borderId="5" xfId="0" applyFont="1" applyBorder="1" applyAlignment="1">
      <alignment horizontal="left" vertical="center" wrapText="1"/>
    </xf>
    <xf numFmtId="4" fontId="8" fillId="0" borderId="1" xfId="0" applyNumberFormat="1" applyFont="1" applyBorder="1" applyAlignment="1">
      <alignment vertical="center"/>
    </xf>
    <xf numFmtId="4" fontId="1" fillId="11" borderId="1" xfId="0" applyNumberFormat="1" applyFont="1" applyFill="1" applyBorder="1"/>
    <xf numFmtId="4" fontId="1" fillId="11" borderId="1" xfId="0" applyNumberFormat="1" applyFont="1" applyFill="1" applyBorder="1" applyAlignment="1">
      <alignment horizontal="right"/>
    </xf>
    <xf numFmtId="0" fontId="1" fillId="12" borderId="1" xfId="0" applyFont="1" applyFill="1" applyBorder="1" applyAlignment="1">
      <alignment horizontal="left" vertical="center" wrapText="1"/>
    </xf>
    <xf numFmtId="1" fontId="1" fillId="12" borderId="1" xfId="0" applyNumberFormat="1" applyFont="1" applyFill="1" applyBorder="1"/>
    <xf numFmtId="4" fontId="1" fillId="12" borderId="1" xfId="0" applyNumberFormat="1" applyFont="1" applyFill="1" applyBorder="1" applyAlignment="1">
      <alignment vertical="center"/>
    </xf>
    <xf numFmtId="4" fontId="1" fillId="12" borderId="1" xfId="0" applyNumberFormat="1" applyFont="1" applyFill="1" applyBorder="1" applyAlignment="1">
      <alignment horizontal="right" vertical="center"/>
    </xf>
    <xf numFmtId="4" fontId="1" fillId="12" borderId="1" xfId="0" applyNumberFormat="1" applyFont="1" applyFill="1" applyBorder="1" applyAlignment="1">
      <alignment horizontal="right"/>
    </xf>
    <xf numFmtId="165" fontId="9" fillId="0" borderId="0" xfId="0" applyNumberFormat="1" applyFont="1"/>
    <xf numFmtId="4" fontId="1" fillId="9" borderId="1" xfId="0" applyNumberFormat="1" applyFont="1" applyFill="1" applyBorder="1" applyAlignment="1">
      <alignment vertical="center"/>
    </xf>
    <xf numFmtId="2" fontId="1" fillId="0" borderId="2" xfId="0" applyNumberFormat="1" applyFont="1" applyBorder="1"/>
    <xf numFmtId="0" fontId="6" fillId="0" borderId="1" xfId="0" applyFont="1" applyBorder="1" applyAlignment="1">
      <alignment horizontal="left" wrapText="1"/>
    </xf>
    <xf numFmtId="165" fontId="1" fillId="0" borderId="2" xfId="0" applyNumberFormat="1" applyFont="1" applyBorder="1"/>
    <xf numFmtId="0" fontId="6" fillId="0" borderId="5" xfId="0" applyFont="1" applyBorder="1" applyAlignment="1">
      <alignment vertical="center" wrapText="1"/>
    </xf>
    <xf numFmtId="4" fontId="1" fillId="13" borderId="1" xfId="0" applyNumberFormat="1" applyFont="1" applyFill="1" applyBorder="1" applyAlignment="1">
      <alignment horizontal="right" vertical="center"/>
    </xf>
    <xf numFmtId="4" fontId="1" fillId="6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wrapText="1"/>
    </xf>
    <xf numFmtId="1" fontId="1" fillId="8" borderId="1" xfId="0" applyNumberFormat="1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left" vertical="center" wrapText="1"/>
    </xf>
    <xf numFmtId="4" fontId="1" fillId="8" borderId="1" xfId="0" applyNumberFormat="1" applyFont="1" applyFill="1" applyBorder="1" applyAlignment="1">
      <alignment horizontal="right" vertical="center"/>
    </xf>
    <xf numFmtId="4" fontId="1" fillId="8" borderId="1" xfId="0" applyNumberFormat="1" applyFont="1" applyFill="1" applyBorder="1"/>
    <xf numFmtId="4" fontId="1" fillId="8" borderId="1" xfId="0" applyNumberFormat="1" applyFont="1" applyFill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6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left"/>
    </xf>
    <xf numFmtId="0" fontId="1" fillId="8" borderId="6" xfId="0" applyFont="1" applyFill="1" applyBorder="1"/>
    <xf numFmtId="0" fontId="1" fillId="8" borderId="6" xfId="0" applyFont="1" applyFill="1" applyBorder="1" applyAlignment="1">
      <alignment horizontal="left" vertical="center" wrapText="1"/>
    </xf>
    <xf numFmtId="1" fontId="1" fillId="8" borderId="6" xfId="0" applyNumberFormat="1" applyFont="1" applyFill="1" applyBorder="1"/>
    <xf numFmtId="2" fontId="1" fillId="8" borderId="1" xfId="0" applyNumberFormat="1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4" fontId="2" fillId="2" borderId="6" xfId="0" applyNumberFormat="1" applyFont="1" applyFill="1" applyBorder="1" applyAlignment="1">
      <alignment horizontal="right" vertical="center"/>
    </xf>
    <xf numFmtId="4" fontId="2" fillId="2" borderId="7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right" vertical="center"/>
    </xf>
    <xf numFmtId="2" fontId="1" fillId="0" borderId="0" xfId="0" applyNumberFormat="1" applyFont="1"/>
    <xf numFmtId="4" fontId="1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166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65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/>
    <xf numFmtId="17" fontId="2" fillId="20" borderId="1" xfId="0" applyNumberFormat="1" applyFont="1" applyFill="1" applyBorder="1" applyAlignment="1">
      <alignment horizontal="center" vertical="center" wrapText="1"/>
    </xf>
    <xf numFmtId="17" fontId="2" fillId="21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vertical="center" wrapText="1"/>
    </xf>
    <xf numFmtId="165" fontId="1" fillId="0" borderId="5" xfId="0" applyNumberFormat="1" applyFont="1" applyBorder="1" applyAlignment="1">
      <alignment vertical="center"/>
    </xf>
    <xf numFmtId="165" fontId="13" fillId="0" borderId="1" xfId="0" applyNumberFormat="1" applyFont="1" applyBorder="1" applyAlignment="1">
      <alignment horizontal="right"/>
    </xf>
    <xf numFmtId="1" fontId="13" fillId="0" borderId="1" xfId="0" applyNumberFormat="1" applyFont="1" applyBorder="1"/>
    <xf numFmtId="0" fontId="6" fillId="0" borderId="1" xfId="0" applyFont="1" applyBorder="1"/>
    <xf numFmtId="165" fontId="13" fillId="0" borderId="1" xfId="0" applyNumberFormat="1" applyFont="1" applyBorder="1" applyAlignment="1">
      <alignment vertical="center"/>
    </xf>
    <xf numFmtId="165" fontId="1" fillId="17" borderId="1" xfId="0" applyNumberFormat="1" applyFont="1" applyFill="1" applyBorder="1" applyAlignment="1">
      <alignment vertical="center"/>
    </xf>
    <xf numFmtId="165" fontId="1" fillId="16" borderId="1" xfId="0" applyNumberFormat="1" applyFont="1" applyFill="1" applyBorder="1" applyAlignment="1">
      <alignment vertical="center"/>
    </xf>
    <xf numFmtId="165" fontId="1" fillId="17" borderId="1" xfId="0" applyNumberFormat="1" applyFont="1" applyFill="1" applyBorder="1" applyAlignment="1">
      <alignment horizontal="right" vertical="center"/>
    </xf>
    <xf numFmtId="165" fontId="1" fillId="17" borderId="1" xfId="0" applyNumberFormat="1" applyFont="1" applyFill="1" applyBorder="1"/>
    <xf numFmtId="165" fontId="1" fillId="0" borderId="4" xfId="0" applyNumberFormat="1" applyFont="1" applyBorder="1" applyAlignment="1">
      <alignment vertical="center"/>
    </xf>
    <xf numFmtId="165" fontId="1" fillId="6" borderId="1" xfId="0" applyNumberFormat="1" applyFont="1" applyFill="1" applyBorder="1" applyAlignment="1">
      <alignment horizontal="right"/>
    </xf>
    <xf numFmtId="1" fontId="1" fillId="0" borderId="4" xfId="0" applyNumberFormat="1" applyFont="1" applyBorder="1"/>
    <xf numFmtId="165" fontId="1" fillId="6" borderId="1" xfId="0" applyNumberFormat="1" applyFont="1" applyFill="1" applyBorder="1"/>
    <xf numFmtId="165" fontId="2" fillId="16" borderId="1" xfId="0" applyNumberFormat="1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right" vertical="center"/>
    </xf>
    <xf numFmtId="165" fontId="2" fillId="16" borderId="6" xfId="0" applyNumberFormat="1" applyFont="1" applyFill="1" applyBorder="1" applyAlignment="1">
      <alignment horizontal="right" vertical="center"/>
    </xf>
    <xf numFmtId="165" fontId="2" fillId="2" borderId="7" xfId="0" applyNumberFormat="1" applyFont="1" applyFill="1" applyBorder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vertical="center"/>
    </xf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4" fontId="2" fillId="2" borderId="9" xfId="0" applyNumberFormat="1" applyFont="1" applyFill="1" applyBorder="1" applyAlignment="1">
      <alignment horizontal="center"/>
    </xf>
    <xf numFmtId="0" fontId="1" fillId="6" borderId="10" xfId="0" applyFont="1" applyFill="1" applyBorder="1"/>
    <xf numFmtId="165" fontId="1" fillId="0" borderId="11" xfId="0" applyNumberFormat="1" applyFont="1" applyBorder="1"/>
    <xf numFmtId="0" fontId="1" fillId="2" borderId="13" xfId="0" applyFont="1" applyFill="1" applyBorder="1"/>
    <xf numFmtId="165" fontId="1" fillId="2" borderId="14" xfId="0" applyNumberFormat="1" applyFont="1" applyFill="1" applyBorder="1"/>
    <xf numFmtId="166" fontId="1" fillId="2" borderId="14" xfId="0" applyNumberFormat="1" applyFont="1" applyFill="1" applyBorder="1"/>
    <xf numFmtId="0" fontId="2" fillId="6" borderId="15" xfId="0" applyFont="1" applyFill="1" applyBorder="1"/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left" vertical="center"/>
    </xf>
    <xf numFmtId="165" fontId="2" fillId="0" borderId="0" xfId="0" applyNumberFormat="1" applyFont="1"/>
    <xf numFmtId="9" fontId="1" fillId="0" borderId="0" xfId="0" applyNumberFormat="1" applyFont="1" applyAlignment="1">
      <alignment vertical="center"/>
    </xf>
    <xf numFmtId="165" fontId="4" fillId="0" borderId="0" xfId="0" applyNumberFormat="1" applyFont="1"/>
    <xf numFmtId="10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4" fontId="2" fillId="0" borderId="0" xfId="0" applyNumberFormat="1" applyFont="1"/>
    <xf numFmtId="1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" fontId="1" fillId="0" borderId="17" xfId="0" applyNumberFormat="1" applyFont="1" applyBorder="1" applyAlignment="1">
      <alignment vertical="center"/>
    </xf>
    <xf numFmtId="4" fontId="9" fillId="0" borderId="0" xfId="0" applyNumberFormat="1" applyFont="1"/>
    <xf numFmtId="1" fontId="1" fillId="26" borderId="1" xfId="0" applyNumberFormat="1" applyFont="1" applyFill="1" applyBorder="1"/>
    <xf numFmtId="0" fontId="1" fillId="26" borderId="1" xfId="0" applyFont="1" applyFill="1" applyBorder="1" applyAlignment="1">
      <alignment horizontal="left" vertical="center" wrapText="1"/>
    </xf>
    <xf numFmtId="0" fontId="1" fillId="26" borderId="1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wrapText="1"/>
    </xf>
    <xf numFmtId="0" fontId="6" fillId="26" borderId="1" xfId="0" applyFont="1" applyFill="1" applyBorder="1" applyAlignment="1">
      <alignment wrapText="1"/>
    </xf>
    <xf numFmtId="0" fontId="1" fillId="26" borderId="1" xfId="0" applyFont="1" applyFill="1" applyBorder="1" applyAlignment="1">
      <alignment horizontal="left"/>
    </xf>
    <xf numFmtId="0" fontId="1" fillId="26" borderId="1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16" xfId="0" applyFont="1" applyFill="1" applyBorder="1"/>
    <xf numFmtId="165" fontId="1" fillId="2" borderId="16" xfId="0" applyNumberFormat="1" applyFont="1" applyFill="1" applyBorder="1"/>
    <xf numFmtId="0" fontId="5" fillId="2" borderId="16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3" borderId="5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/>
    <xf numFmtId="17" fontId="2" fillId="4" borderId="4" xfId="0" applyNumberFormat="1" applyFont="1" applyFill="1" applyBorder="1" applyAlignment="1">
      <alignment horizontal="center" vertical="center" wrapText="1"/>
    </xf>
    <xf numFmtId="17" fontId="2" fillId="4" borderId="16" xfId="0" applyNumberFormat="1" applyFont="1" applyFill="1" applyBorder="1" applyAlignment="1">
      <alignment horizontal="center" vertical="center"/>
    </xf>
    <xf numFmtId="17" fontId="2" fillId="5" borderId="16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/>
    <xf numFmtId="0" fontId="6" fillId="6" borderId="5" xfId="0" applyFont="1" applyFill="1" applyBorder="1" applyAlignment="1">
      <alignment vertical="center" wrapText="1"/>
    </xf>
    <xf numFmtId="165" fontId="1" fillId="0" borderId="6" xfId="0" applyNumberFormat="1" applyFont="1" applyBorder="1"/>
    <xf numFmtId="0" fontId="1" fillId="7" borderId="5" xfId="0" applyFont="1" applyFill="1" applyBorder="1" applyAlignment="1">
      <alignment vertical="center" wrapText="1"/>
    </xf>
    <xf numFmtId="4" fontId="1" fillId="7" borderId="5" xfId="0" applyNumberFormat="1" applyFont="1" applyFill="1" applyBorder="1" applyAlignment="1">
      <alignment vertical="center"/>
    </xf>
    <xf numFmtId="4" fontId="1" fillId="7" borderId="4" xfId="0" applyNumberFormat="1" applyFont="1" applyFill="1" applyBorder="1" applyAlignment="1">
      <alignment horizontal="right" vertical="center"/>
    </xf>
    <xf numFmtId="0" fontId="6" fillId="6" borderId="5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vertical="center"/>
    </xf>
    <xf numFmtId="4" fontId="1" fillId="10" borderId="4" xfId="0" applyNumberFormat="1" applyFont="1" applyFill="1" applyBorder="1" applyAlignment="1">
      <alignment horizontal="right" vertical="center"/>
    </xf>
    <xf numFmtId="0" fontId="6" fillId="12" borderId="5" xfId="0" applyFont="1" applyFill="1" applyBorder="1" applyAlignment="1">
      <alignment horizontal="left" vertical="center" wrapText="1"/>
    </xf>
    <xf numFmtId="0" fontId="1" fillId="12" borderId="5" xfId="0" applyFont="1" applyFill="1" applyBorder="1" applyAlignment="1">
      <alignment vertical="center" wrapText="1"/>
    </xf>
    <xf numFmtId="4" fontId="1" fillId="12" borderId="4" xfId="0" applyNumberFormat="1" applyFont="1" applyFill="1" applyBorder="1" applyAlignment="1">
      <alignment horizontal="right" vertical="center"/>
    </xf>
    <xf numFmtId="0" fontId="1" fillId="12" borderId="5" xfId="0" applyFont="1" applyFill="1" applyBorder="1" applyAlignment="1">
      <alignment vertical="center"/>
    </xf>
    <xf numFmtId="4" fontId="1" fillId="8" borderId="16" xfId="0" applyNumberFormat="1" applyFont="1" applyFill="1" applyBorder="1"/>
    <xf numFmtId="0" fontId="6" fillId="7" borderId="5" xfId="0" applyFont="1" applyFill="1" applyBorder="1" applyAlignment="1">
      <alignment vertical="center" wrapText="1"/>
    </xf>
    <xf numFmtId="4" fontId="1" fillId="12" borderId="4" xfId="0" applyNumberFormat="1" applyFont="1" applyFill="1" applyBorder="1" applyAlignment="1">
      <alignment vertical="center"/>
    </xf>
    <xf numFmtId="0" fontId="6" fillId="7" borderId="5" xfId="0" applyFont="1" applyFill="1" applyBorder="1" applyAlignment="1">
      <alignment horizontal="left" vertical="center" wrapText="1"/>
    </xf>
    <xf numFmtId="4" fontId="1" fillId="0" borderId="6" xfId="0" applyNumberFormat="1" applyFont="1" applyBorder="1"/>
    <xf numFmtId="0" fontId="6" fillId="0" borderId="6" xfId="0" applyFont="1" applyBorder="1" applyAlignment="1">
      <alignment wrapText="1"/>
    </xf>
    <xf numFmtId="0" fontId="1" fillId="0" borderId="6" xfId="0" applyFon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 vertical="center" wrapText="1"/>
    </xf>
    <xf numFmtId="1" fontId="1" fillId="0" borderId="6" xfId="0" applyNumberFormat="1" applyFont="1" applyBorder="1"/>
    <xf numFmtId="4" fontId="1" fillId="8" borderId="4" xfId="0" applyNumberFormat="1" applyFont="1" applyFill="1" applyBorder="1" applyAlignment="1">
      <alignment horizontal="right" vertical="center"/>
    </xf>
    <xf numFmtId="1" fontId="1" fillId="8" borderId="4" xfId="0" applyNumberFormat="1" applyFont="1" applyFill="1" applyBorder="1"/>
    <xf numFmtId="4" fontId="1" fillId="8" borderId="5" xfId="0" applyNumberFormat="1" applyFont="1" applyFill="1" applyBorder="1" applyAlignment="1">
      <alignment horizontal="right" vertical="center"/>
    </xf>
    <xf numFmtId="0" fontId="1" fillId="0" borderId="6" xfId="0" applyFont="1" applyBorder="1" applyAlignment="1">
      <alignment horizontal="center"/>
    </xf>
    <xf numFmtId="4" fontId="2" fillId="2" borderId="4" xfId="0" applyNumberFormat="1" applyFont="1" applyFill="1" applyBorder="1" applyAlignment="1">
      <alignment horizontal="right" vertical="center"/>
    </xf>
    <xf numFmtId="17" fontId="2" fillId="2" borderId="4" xfId="0" applyNumberFormat="1" applyFont="1" applyFill="1" applyBorder="1" applyAlignment="1">
      <alignment horizontal="center" vertical="center" wrapText="1"/>
    </xf>
    <xf numFmtId="4" fontId="1" fillId="2" borderId="16" xfId="0" applyNumberFormat="1" applyFont="1" applyFill="1" applyBorder="1" applyAlignment="1">
      <alignment horizontal="center"/>
    </xf>
    <xf numFmtId="17" fontId="2" fillId="2" borderId="16" xfId="0" applyNumberFormat="1" applyFont="1" applyFill="1" applyBorder="1" applyAlignment="1">
      <alignment horizontal="center" vertical="center" wrapText="1"/>
    </xf>
    <xf numFmtId="165" fontId="1" fillId="2" borderId="16" xfId="0" applyNumberFormat="1" applyFont="1" applyFill="1" applyBorder="1" applyAlignment="1">
      <alignment horizontal="right" vertical="center"/>
    </xf>
    <xf numFmtId="166" fontId="1" fillId="2" borderId="16" xfId="0" applyNumberFormat="1" applyFont="1" applyFill="1" applyBorder="1"/>
    <xf numFmtId="0" fontId="1" fillId="2" borderId="16" xfId="0" applyFont="1" applyFill="1" applyBorder="1" applyAlignment="1">
      <alignment horizontal="right" vertical="center"/>
    </xf>
    <xf numFmtId="0" fontId="1" fillId="2" borderId="16" xfId="0" applyFont="1" applyFill="1" applyBorder="1" applyAlignment="1">
      <alignment vertical="center"/>
    </xf>
    <xf numFmtId="166" fontId="1" fillId="9" borderId="16" xfId="0" applyNumberFormat="1" applyFont="1" applyFill="1" applyBorder="1"/>
    <xf numFmtId="0" fontId="1" fillId="14" borderId="16" xfId="0" applyFont="1" applyFill="1" applyBorder="1"/>
    <xf numFmtId="165" fontId="1" fillId="14" borderId="16" xfId="0" applyNumberFormat="1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horizontal="left"/>
    </xf>
    <xf numFmtId="0" fontId="1" fillId="9" borderId="16" xfId="0" applyFont="1" applyFill="1" applyBorder="1"/>
    <xf numFmtId="165" fontId="1" fillId="9" borderId="16" xfId="0" applyNumberFormat="1" applyFont="1" applyFill="1" applyBorder="1"/>
    <xf numFmtId="4" fontId="1" fillId="9" borderId="16" xfId="0" applyNumberFormat="1" applyFont="1" applyFill="1" applyBorder="1"/>
    <xf numFmtId="165" fontId="1" fillId="6" borderId="16" xfId="0" applyNumberFormat="1" applyFont="1" applyFill="1" applyBorder="1"/>
    <xf numFmtId="4" fontId="1" fillId="6" borderId="16" xfId="0" applyNumberFormat="1" applyFont="1" applyFill="1" applyBorder="1"/>
    <xf numFmtId="166" fontId="9" fillId="15" borderId="16" xfId="0" applyNumberFormat="1" applyFont="1" applyFill="1" applyBorder="1"/>
    <xf numFmtId="166" fontId="1" fillId="16" borderId="16" xfId="0" applyNumberFormat="1" applyFont="1" applyFill="1" applyBorder="1"/>
    <xf numFmtId="165" fontId="1" fillId="2" borderId="16" xfId="0" applyNumberFormat="1" applyFont="1" applyFill="1" applyBorder="1" applyAlignment="1">
      <alignment horizontal="center"/>
    </xf>
    <xf numFmtId="165" fontId="9" fillId="17" borderId="16" xfId="0" applyNumberFormat="1" applyFont="1" applyFill="1" applyBorder="1" applyAlignment="1">
      <alignment horizontal="center"/>
    </xf>
    <xf numFmtId="165" fontId="9" fillId="18" borderId="16" xfId="0" applyNumberFormat="1" applyFont="1" applyFill="1" applyBorder="1" applyAlignment="1">
      <alignment horizontal="center"/>
    </xf>
    <xf numFmtId="165" fontId="9" fillId="17" borderId="16" xfId="0" applyNumberFormat="1" applyFont="1" applyFill="1" applyBorder="1" applyAlignment="1">
      <alignment horizontal="right" vertical="center"/>
    </xf>
    <xf numFmtId="0" fontId="1" fillId="2" borderId="16" xfId="0" applyFont="1" applyFill="1" applyBorder="1" applyAlignment="1">
      <alignment horizontal="center" vertical="center"/>
    </xf>
    <xf numFmtId="166" fontId="9" fillId="19" borderId="16" xfId="0" applyNumberFormat="1" applyFont="1" applyFill="1" applyBorder="1" applyAlignment="1">
      <alignment horizontal="right" vertical="center"/>
    </xf>
    <xf numFmtId="165" fontId="2" fillId="9" borderId="16" xfId="0" applyNumberFormat="1" applyFont="1" applyFill="1" applyBorder="1"/>
    <xf numFmtId="165" fontId="1" fillId="11" borderId="16" xfId="0" applyNumberFormat="1" applyFont="1" applyFill="1" applyBorder="1" applyAlignment="1">
      <alignment horizontal="right" vertical="center"/>
    </xf>
    <xf numFmtId="17" fontId="2" fillId="20" borderId="4" xfId="0" applyNumberFormat="1" applyFont="1" applyFill="1" applyBorder="1" applyAlignment="1">
      <alignment horizontal="center" vertical="center" wrapText="1"/>
    </xf>
    <xf numFmtId="17" fontId="2" fillId="20" borderId="16" xfId="0" applyNumberFormat="1" applyFont="1" applyFill="1" applyBorder="1" applyAlignment="1">
      <alignment horizontal="center" vertical="center"/>
    </xf>
    <xf numFmtId="17" fontId="2" fillId="21" borderId="16" xfId="0" applyNumberFormat="1" applyFont="1" applyFill="1" applyBorder="1" applyAlignment="1">
      <alignment horizontal="center" vertical="center"/>
    </xf>
    <xf numFmtId="17" fontId="11" fillId="20" borderId="16" xfId="0" applyNumberFormat="1" applyFont="1" applyFill="1" applyBorder="1" applyAlignment="1">
      <alignment horizontal="center" vertical="center"/>
    </xf>
    <xf numFmtId="17" fontId="11" fillId="21" borderId="16" xfId="0" applyNumberFormat="1" applyFont="1" applyFill="1" applyBorder="1" applyAlignment="1">
      <alignment horizontal="center" vertical="center"/>
    </xf>
    <xf numFmtId="165" fontId="2" fillId="16" borderId="4" xfId="0" applyNumberFormat="1" applyFont="1" applyFill="1" applyBorder="1" applyAlignment="1">
      <alignment horizontal="right" vertical="center"/>
    </xf>
    <xf numFmtId="0" fontId="2" fillId="2" borderId="16" xfId="0" applyFont="1" applyFill="1" applyBorder="1"/>
    <xf numFmtId="165" fontId="2" fillId="2" borderId="16" xfId="0" applyNumberFormat="1" applyFont="1" applyFill="1" applyBorder="1" applyAlignment="1">
      <alignment horizontal="center" vertical="center" wrapText="1"/>
    </xf>
    <xf numFmtId="165" fontId="1" fillId="2" borderId="16" xfId="0" applyNumberFormat="1" applyFont="1" applyFill="1" applyBorder="1" applyAlignment="1">
      <alignment vertical="center"/>
    </xf>
    <xf numFmtId="0" fontId="2" fillId="2" borderId="11" xfId="0" applyFont="1" applyFill="1" applyBorder="1"/>
    <xf numFmtId="0" fontId="2" fillId="2" borderId="16" xfId="0" applyFont="1" applyFill="1" applyBorder="1" applyAlignment="1">
      <alignment horizontal="center"/>
    </xf>
    <xf numFmtId="4" fontId="2" fillId="2" borderId="16" xfId="0" applyNumberFormat="1" applyFont="1" applyFill="1" applyBorder="1" applyAlignment="1">
      <alignment horizontal="center"/>
    </xf>
    <xf numFmtId="0" fontId="1" fillId="6" borderId="12" xfId="0" applyFont="1" applyFill="1" applyBorder="1"/>
    <xf numFmtId="0" fontId="2" fillId="6" borderId="12" xfId="0" applyFont="1" applyFill="1" applyBorder="1"/>
    <xf numFmtId="9" fontId="9" fillId="15" borderId="16" xfId="0" applyNumberFormat="1" applyFont="1" applyFill="1" applyBorder="1"/>
    <xf numFmtId="10" fontId="9" fillId="15" borderId="16" xfId="0" applyNumberFormat="1" applyFont="1" applyFill="1" applyBorder="1"/>
    <xf numFmtId="165" fontId="9" fillId="18" borderId="16" xfId="0" applyNumberFormat="1" applyFont="1" applyFill="1" applyBorder="1" applyAlignment="1">
      <alignment horizontal="center" vertical="center"/>
    </xf>
    <xf numFmtId="165" fontId="1" fillId="2" borderId="16" xfId="0" applyNumberFormat="1" applyFont="1" applyFill="1" applyBorder="1" applyAlignment="1">
      <alignment horizontal="center" vertical="center"/>
    </xf>
    <xf numFmtId="165" fontId="9" fillId="19" borderId="16" xfId="0" applyNumberFormat="1" applyFont="1" applyFill="1" applyBorder="1" applyAlignment="1">
      <alignment horizontal="right" vertical="center"/>
    </xf>
    <xf numFmtId="0" fontId="1" fillId="18" borderId="16" xfId="0" applyFont="1" applyFill="1" applyBorder="1"/>
    <xf numFmtId="0" fontId="2" fillId="2" borderId="16" xfId="0" applyFont="1" applyFill="1" applyBorder="1" applyAlignment="1">
      <alignment vertical="center"/>
    </xf>
    <xf numFmtId="165" fontId="15" fillId="18" borderId="16" xfId="0" applyNumberFormat="1" applyFont="1" applyFill="1" applyBorder="1"/>
    <xf numFmtId="166" fontId="15" fillId="5" borderId="16" xfId="0" applyNumberFormat="1" applyFont="1" applyFill="1" applyBorder="1" applyAlignment="1">
      <alignment horizontal="right" vertical="center"/>
    </xf>
    <xf numFmtId="165" fontId="2" fillId="6" borderId="16" xfId="0" applyNumberFormat="1" applyFont="1" applyFill="1" applyBorder="1" applyAlignment="1">
      <alignment horizontal="center"/>
    </xf>
    <xf numFmtId="165" fontId="2" fillId="6" borderId="16" xfId="0" applyNumberFormat="1" applyFont="1" applyFill="1" applyBorder="1" applyAlignment="1">
      <alignment horizontal="right" vertical="center"/>
    </xf>
    <xf numFmtId="10" fontId="16" fillId="15" borderId="16" xfId="0" applyNumberFormat="1" applyFont="1" applyFill="1" applyBorder="1" applyAlignment="1">
      <alignment vertical="center"/>
    </xf>
    <xf numFmtId="10" fontId="16" fillId="6" borderId="16" xfId="0" applyNumberFormat="1" applyFont="1" applyFill="1" applyBorder="1" applyAlignment="1">
      <alignment vertical="center"/>
    </xf>
    <xf numFmtId="10" fontId="17" fillId="6" borderId="16" xfId="0" applyNumberFormat="1" applyFont="1" applyFill="1" applyBorder="1" applyAlignment="1">
      <alignment vertical="center"/>
    </xf>
    <xf numFmtId="0" fontId="1" fillId="3" borderId="16" xfId="0" applyFont="1" applyFill="1" applyBorder="1"/>
    <xf numFmtId="10" fontId="15" fillId="5" borderId="16" xfId="0" applyNumberFormat="1" applyFont="1" applyFill="1" applyBorder="1" applyAlignment="1">
      <alignment horizontal="right" vertical="center"/>
    </xf>
    <xf numFmtId="165" fontId="9" fillId="15" borderId="16" xfId="0" applyNumberFormat="1" applyFont="1" applyFill="1" applyBorder="1"/>
    <xf numFmtId="165" fontId="2" fillId="21" borderId="16" xfId="0" applyNumberFormat="1" applyFont="1" applyFill="1" applyBorder="1"/>
    <xf numFmtId="165" fontId="2" fillId="7" borderId="16" xfId="0" applyNumberFormat="1" applyFont="1" applyFill="1" applyBorder="1" applyAlignment="1">
      <alignment horizontal="center"/>
    </xf>
    <xf numFmtId="0" fontId="15" fillId="18" borderId="16" xfId="0" applyFont="1" applyFill="1" applyBorder="1" applyAlignment="1">
      <alignment horizontal="center"/>
    </xf>
    <xf numFmtId="165" fontId="15" fillId="18" borderId="16" xfId="0" applyNumberFormat="1" applyFont="1" applyFill="1" applyBorder="1" applyAlignment="1">
      <alignment horizontal="center"/>
    </xf>
    <xf numFmtId="165" fontId="1" fillId="21" borderId="16" xfId="0" applyNumberFormat="1" applyFont="1" applyFill="1" applyBorder="1"/>
    <xf numFmtId="165" fontId="2" fillId="7" borderId="16" xfId="0" applyNumberFormat="1" applyFont="1" applyFill="1" applyBorder="1"/>
    <xf numFmtId="165" fontId="15" fillId="17" borderId="16" xfId="0" applyNumberFormat="1" applyFont="1" applyFill="1" applyBorder="1" applyAlignment="1">
      <alignment horizontal="center"/>
    </xf>
    <xf numFmtId="165" fontId="2" fillId="17" borderId="16" xfId="0" applyNumberFormat="1" applyFont="1" applyFill="1" applyBorder="1" applyAlignment="1">
      <alignment horizontal="center"/>
    </xf>
    <xf numFmtId="9" fontId="1" fillId="21" borderId="16" xfId="0" applyNumberFormat="1" applyFont="1" applyFill="1" applyBorder="1"/>
    <xf numFmtId="165" fontId="2" fillId="6" borderId="16" xfId="0" applyNumberFormat="1" applyFont="1" applyFill="1" applyBorder="1"/>
    <xf numFmtId="165" fontId="18" fillId="17" borderId="16" xfId="0" applyNumberFormat="1" applyFont="1" applyFill="1" applyBorder="1"/>
    <xf numFmtId="165" fontId="1" fillId="23" borderId="16" xfId="0" applyNumberFormat="1" applyFont="1" applyFill="1" applyBorder="1"/>
    <xf numFmtId="165" fontId="8" fillId="23" borderId="16" xfId="0" applyNumberFormat="1" applyFont="1" applyFill="1" applyBorder="1"/>
    <xf numFmtId="165" fontId="15" fillId="23" borderId="16" xfId="0" applyNumberFormat="1" applyFont="1" applyFill="1" applyBorder="1"/>
    <xf numFmtId="165" fontId="15" fillId="24" borderId="16" xfId="0" applyNumberFormat="1" applyFont="1" applyFill="1" applyBorder="1"/>
    <xf numFmtId="165" fontId="1" fillId="11" borderId="16" xfId="0" applyNumberFormat="1" applyFont="1" applyFill="1" applyBorder="1"/>
    <xf numFmtId="165" fontId="1" fillId="10" borderId="16" xfId="0" applyNumberFormat="1" applyFont="1" applyFill="1" applyBorder="1"/>
    <xf numFmtId="1" fontId="1" fillId="11" borderId="16" xfId="0" applyNumberFormat="1" applyFont="1" applyFill="1" applyBorder="1" applyAlignment="1">
      <alignment horizontal="right"/>
    </xf>
    <xf numFmtId="0" fontId="6" fillId="6" borderId="5" xfId="0" applyFont="1" applyFill="1" applyBorder="1"/>
    <xf numFmtId="1" fontId="1" fillId="4" borderId="16" xfId="0" applyNumberFormat="1" applyFont="1" applyFill="1" applyBorder="1"/>
    <xf numFmtId="1" fontId="1" fillId="25" borderId="16" xfId="0" applyNumberFormat="1" applyFont="1" applyFill="1" applyBorder="1"/>
    <xf numFmtId="1" fontId="1" fillId="4" borderId="16" xfId="0" applyNumberFormat="1" applyFont="1" applyFill="1" applyBorder="1" applyAlignment="1">
      <alignment horizontal="right"/>
    </xf>
    <xf numFmtId="0" fontId="6" fillId="26" borderId="5" xfId="0" applyFont="1" applyFill="1" applyBorder="1" applyAlignment="1">
      <alignment horizontal="left" vertical="center" wrapText="1"/>
    </xf>
    <xf numFmtId="0" fontId="1" fillId="26" borderId="5" xfId="0" applyFont="1" applyFill="1" applyBorder="1" applyAlignment="1">
      <alignment vertical="center" wrapText="1"/>
    </xf>
    <xf numFmtId="0" fontId="6" fillId="26" borderId="5" xfId="0" applyFont="1" applyFill="1" applyBorder="1" applyAlignment="1">
      <alignment vertical="center" wrapText="1"/>
    </xf>
    <xf numFmtId="0" fontId="1" fillId="26" borderId="5" xfId="0" applyFont="1" applyFill="1" applyBorder="1" applyAlignment="1">
      <alignment vertical="center"/>
    </xf>
    <xf numFmtId="165" fontId="0" fillId="0" borderId="0" xfId="0" applyNumberFormat="1"/>
    <xf numFmtId="165" fontId="1" fillId="27" borderId="0" xfId="0" applyNumberFormat="1" applyFont="1" applyFill="1" applyAlignment="1">
      <alignment horizontal="right" vertical="center"/>
    </xf>
    <xf numFmtId="0" fontId="2" fillId="2" borderId="5" xfId="0" applyFont="1" applyFill="1" applyBorder="1"/>
    <xf numFmtId="0" fontId="2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/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 vertical="center" wrapText="1"/>
    </xf>
    <xf numFmtId="1" fontId="8" fillId="0" borderId="6" xfId="0" applyNumberFormat="1" applyFont="1" applyBorder="1"/>
    <xf numFmtId="0" fontId="0" fillId="0" borderId="16" xfId="0" applyBorder="1"/>
    <xf numFmtId="4" fontId="12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4" fontId="0" fillId="0" borderId="18" xfId="1" applyNumberFormat="1" applyFont="1" applyFill="1" applyBorder="1"/>
    <xf numFmtId="165" fontId="1" fillId="0" borderId="16" xfId="0" applyNumberFormat="1" applyFont="1" applyBorder="1"/>
    <xf numFmtId="0" fontId="1" fillId="0" borderId="16" xfId="0" applyFont="1" applyBorder="1"/>
    <xf numFmtId="165" fontId="2" fillId="2" borderId="3" xfId="0" applyNumberFormat="1" applyFont="1" applyFill="1" applyBorder="1" applyAlignment="1">
      <alignment horizontal="right" vertical="center"/>
    </xf>
    <xf numFmtId="4" fontId="1" fillId="0" borderId="16" xfId="0" applyNumberFormat="1" applyFont="1" applyBorder="1"/>
    <xf numFmtId="165" fontId="2" fillId="0" borderId="16" xfId="0" applyNumberFormat="1" applyFont="1" applyBorder="1" applyAlignment="1">
      <alignment horizontal="right" vertical="center"/>
    </xf>
    <xf numFmtId="165" fontId="13" fillId="0" borderId="16" xfId="0" applyNumberFormat="1" applyFont="1" applyBorder="1"/>
    <xf numFmtId="1" fontId="0" fillId="0" borderId="19" xfId="0" applyNumberFormat="1" applyBorder="1"/>
    <xf numFmtId="0" fontId="19" fillId="0" borderId="19" xfId="0" applyFont="1" applyBorder="1" applyAlignment="1">
      <alignment wrapText="1"/>
    </xf>
    <xf numFmtId="4" fontId="0" fillId="0" borderId="1" xfId="0" applyNumberFormat="1" applyBorder="1"/>
    <xf numFmtId="165" fontId="2" fillId="16" borderId="7" xfId="0" applyNumberFormat="1" applyFont="1" applyFill="1" applyBorder="1" applyAlignment="1">
      <alignment horizontal="right" vertical="center"/>
    </xf>
    <xf numFmtId="4" fontId="12" fillId="0" borderId="4" xfId="0" applyNumberFormat="1" applyFont="1" applyBorder="1"/>
    <xf numFmtId="165" fontId="1" fillId="0" borderId="4" xfId="0" applyNumberFormat="1" applyFont="1" applyBorder="1"/>
    <xf numFmtId="4" fontId="3" fillId="0" borderId="4" xfId="0" applyNumberFormat="1" applyFont="1" applyBorder="1"/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/>
    <xf numFmtId="165" fontId="1" fillId="0" borderId="3" xfId="0" applyNumberFormat="1" applyFont="1" applyBorder="1"/>
    <xf numFmtId="165" fontId="1" fillId="27" borderId="1" xfId="0" applyNumberFormat="1" applyFont="1" applyFill="1" applyBorder="1"/>
    <xf numFmtId="4" fontId="0" fillId="27" borderId="1" xfId="0" applyNumberFormat="1" applyFill="1" applyBorder="1"/>
    <xf numFmtId="0" fontId="1" fillId="0" borderId="16" xfId="0" applyFont="1" applyBorder="1" applyAlignment="1">
      <alignment horizontal="center" vertical="center" wrapText="1"/>
    </xf>
    <xf numFmtId="165" fontId="1" fillId="27" borderId="0" xfId="0" applyNumberFormat="1" applyFont="1" applyFill="1"/>
    <xf numFmtId="0" fontId="0" fillId="27" borderId="0" xfId="0" applyFill="1" applyAlignment="1">
      <alignment vertical="center"/>
    </xf>
    <xf numFmtId="0" fontId="0" fillId="28" borderId="0" xfId="0" applyFill="1"/>
    <xf numFmtId="0" fontId="1" fillId="28" borderId="0" xfId="0" applyFont="1" applyFill="1" applyAlignment="1">
      <alignment horizontal="left"/>
    </xf>
    <xf numFmtId="165" fontId="1" fillId="28" borderId="0" xfId="0" applyNumberFormat="1" applyFont="1" applyFill="1" applyAlignment="1">
      <alignment horizontal="right" vertical="center"/>
    </xf>
    <xf numFmtId="166" fontId="1" fillId="28" borderId="0" xfId="0" applyNumberFormat="1" applyFont="1" applyFill="1"/>
    <xf numFmtId="165" fontId="1" fillId="28" borderId="0" xfId="0" applyNumberFormat="1" applyFont="1" applyFill="1"/>
    <xf numFmtId="4" fontId="1" fillId="28" borderId="0" xfId="0" applyNumberFormat="1" applyFont="1" applyFill="1"/>
    <xf numFmtId="0" fontId="20" fillId="27" borderId="0" xfId="0" applyFont="1" applyFill="1"/>
    <xf numFmtId="165" fontId="21" fillId="23" borderId="16" xfId="0" applyNumberFormat="1" applyFont="1" applyFill="1" applyBorder="1" applyAlignment="1">
      <alignment vertical="center"/>
    </xf>
    <xf numFmtId="165" fontId="22" fillId="23" borderId="16" xfId="0" applyNumberFormat="1" applyFont="1" applyFill="1" applyBorder="1" applyAlignment="1">
      <alignment vertical="center"/>
    </xf>
    <xf numFmtId="165" fontId="23" fillId="23" borderId="16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0" fillId="30" borderId="0" xfId="0" applyFont="1" applyFill="1"/>
    <xf numFmtId="165" fontId="1" fillId="30" borderId="0" xfId="0" applyNumberFormat="1" applyFont="1" applyFill="1"/>
    <xf numFmtId="165" fontId="2" fillId="33" borderId="16" xfId="0" applyNumberFormat="1" applyFont="1" applyFill="1" applyBorder="1"/>
    <xf numFmtId="165" fontId="2" fillId="34" borderId="16" xfId="0" applyNumberFormat="1" applyFont="1" applyFill="1" applyBorder="1" applyAlignment="1">
      <alignment horizontal="center"/>
    </xf>
    <xf numFmtId="165" fontId="2" fillId="35" borderId="16" xfId="0" applyNumberFormat="1" applyFont="1" applyFill="1" applyBorder="1"/>
    <xf numFmtId="165" fontId="2" fillId="30" borderId="0" xfId="0" applyNumberFormat="1" applyFont="1" applyFill="1" applyAlignment="1">
      <alignment horizontal="center"/>
    </xf>
    <xf numFmtId="165" fontId="2" fillId="36" borderId="0" xfId="0" applyNumberFormat="1" applyFont="1" applyFill="1"/>
    <xf numFmtId="165" fontId="24" fillId="24" borderId="16" xfId="0" applyNumberFormat="1" applyFont="1" applyFill="1" applyBorder="1"/>
    <xf numFmtId="0" fontId="1" fillId="2" borderId="16" xfId="0" applyFont="1" applyFill="1" applyBorder="1" applyAlignment="1">
      <alignment horizontal="center" vertical="center"/>
    </xf>
    <xf numFmtId="0" fontId="10" fillId="0" borderId="16" xfId="0" applyFont="1" applyBorder="1"/>
    <xf numFmtId="166" fontId="14" fillId="0" borderId="12" xfId="0" applyNumberFormat="1" applyFont="1" applyBorder="1" applyAlignment="1">
      <alignment horizontal="center" vertical="center"/>
    </xf>
    <xf numFmtId="0" fontId="10" fillId="0" borderId="12" xfId="0" applyFont="1" applyBorder="1"/>
    <xf numFmtId="0" fontId="2" fillId="2" borderId="16" xfId="0" applyFont="1" applyFill="1" applyBorder="1" applyAlignment="1">
      <alignment horizontal="center"/>
    </xf>
    <xf numFmtId="10" fontId="16" fillId="15" borderId="16" xfId="0" applyNumberFormat="1" applyFont="1" applyFill="1" applyBorder="1" applyAlignment="1">
      <alignment horizontal="center" vertical="center"/>
    </xf>
    <xf numFmtId="165" fontId="1" fillId="2" borderId="16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165" fontId="15" fillId="22" borderId="1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5" fillId="18" borderId="16" xfId="0" applyFont="1" applyFill="1" applyBorder="1" applyAlignment="1">
      <alignment horizontal="center"/>
    </xf>
    <xf numFmtId="165" fontId="15" fillId="31" borderId="16" xfId="0" applyNumberFormat="1" applyFont="1" applyFill="1" applyBorder="1" applyAlignment="1">
      <alignment horizontal="center"/>
    </xf>
    <xf numFmtId="0" fontId="10" fillId="32" borderId="16" xfId="0" applyFont="1" applyFill="1" applyBorder="1"/>
    <xf numFmtId="0" fontId="20" fillId="29" borderId="0" xfId="0" applyFon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37" borderId="0" xfId="0" applyFill="1"/>
  </cellXfs>
  <cellStyles count="2">
    <cellStyle name="Millares" xfId="1" builtinId="3"/>
    <cellStyle name="Normal" xfId="0" builtinId="0"/>
  </cellStyles>
  <dxfs count="7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mruColors>
      <color rgb="FFFCFC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customschemas.google.com/relationships/workbookmetadata" Target="metadata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3" Type="http://schemas.openxmlformats.org/officeDocument/2006/relationships/customXml" Target="../customXml/item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1d402f0cd6adcf2/Desktop/19-6-24/PRESUPUESTO%202023%20y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ridge4digital1-my.sharepoint.com/personal/k_villagomez_bridge4digital_com/Documents/FINANZAS/DIRECTORIO/JULIO/REV4%20EERR%20AL%2031-07-2024%20-%20DIRECTORIO.xlsx" TargetMode="External"/><Relationship Id="rId1" Type="http://schemas.openxmlformats.org/officeDocument/2006/relationships/externalLinkPath" Target="file:///C:/personal/k_villagomez_bridge4digital_com/Documents/FINANZAS/DIRECTORIO/JULIO/REV4%20EERR%20AL%2031-07-2024%20-%20DIRECTO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3"/>
      <sheetName val="2024"/>
      <sheetName val=" A"/>
      <sheetName val="A DI"/>
      <sheetName val=" B"/>
      <sheetName val="B DI"/>
      <sheetName val="C"/>
      <sheetName val="C DI"/>
      <sheetName val="D"/>
      <sheetName val="D DI"/>
      <sheetName val="E"/>
      <sheetName val="E DI"/>
      <sheetName val="targuet"/>
      <sheetName val="BO"/>
      <sheetName val="ESV"/>
      <sheetName val="FUNNEL ACTIVO"/>
      <sheetName val="NO APROB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utRsxsXcFUqcTZKSkcKpZ34IefL-0HxPmBWfwFDBDkkoLtWI7-9UR6-MEKS5cDIn" itemId="012M3AV7EFA7EHJ5ZDHRBYMHELMC3RBKXG">
      <xxl21:absoluteUrl r:id="rId2"/>
    </xxl21:alternateUrls>
    <sheetNames>
      <sheetName val="Hoja1"/>
      <sheetName val="TB"/>
      <sheetName val="DEVENGADOS"/>
      <sheetName val="CONSOLIDADO"/>
      <sheetName val="PRESUPUESTO DIRECTORIO"/>
      <sheetName val="PRESUPUESTO GO BIG"/>
      <sheetName val="CONSOLIDADO (2)"/>
    </sheetNames>
    <sheetDataSet>
      <sheetData sheetId="0"/>
      <sheetData sheetId="1"/>
      <sheetData sheetId="2"/>
      <sheetData sheetId="3"/>
      <sheetData sheetId="4">
        <row r="122">
          <cell r="B122">
            <v>181946.56</v>
          </cell>
          <cell r="C122">
            <v>197509.12</v>
          </cell>
          <cell r="D122">
            <v>213071.68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elly Mery Villagomez" id="{8B869D0D-6638-4D18-A7AB-95EA9F128405}" userId="S::k.villagomez@bridge4digital.com::0f511301-d191-40d5-a0bc-3c3c9834ccb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5" dT="2024-12-09T14:52:44.09" personId="{8B869D0D-6638-4D18-A7AB-95EA9F128405}" id="{0F4216FD-9D00-42AB-A7CF-979918BB33AA}">
    <text>FACT 167</text>
  </threadedComment>
  <threadedComment ref="AE7" dT="2024-12-09T14:52:33.54" personId="{8B869D0D-6638-4D18-A7AB-95EA9F128405}" id="{D0AF13F8-F668-4BED-AF1E-8617C13FADF2}">
    <text>FACT 169</text>
  </threadedComment>
  <threadedComment ref="AE10" dT="2024-12-13T14:02:51.39" personId="{8B869D0D-6638-4D18-A7AB-95EA9F128405}" id="{E985338C-2D2F-48F3-9EEF-3CCE0E582046}">
    <text>FACT 179</text>
  </threadedComment>
  <threadedComment ref="AE16" dT="2024-12-09T14:52:17.09" personId="{8B869D0D-6638-4D18-A7AB-95EA9F128405}" id="{B61C5B52-2FB3-4AFD-AA7F-81E30B556CBB}">
    <text>FACT 171</text>
  </threadedComment>
  <threadedComment ref="AE19" dT="2024-12-09T14:52:05.76" personId="{8B869D0D-6638-4D18-A7AB-95EA9F128405}" id="{A190FC22-261B-4D69-86F3-7604243A768A}">
    <text>FACT 172</text>
  </threadedComment>
  <threadedComment ref="AE20" dT="2024-12-09T14:51:49.96" personId="{8B869D0D-6638-4D18-A7AB-95EA9F128405}" id="{70DD458D-8DDE-45F7-AC4D-76D782ACB4BC}">
    <text xml:space="preserve">FACT 170
</text>
  </threadedComment>
  <threadedComment ref="AE27" dT="2024-12-09T14:51:33.55" personId="{8B869D0D-6638-4D18-A7AB-95EA9F128405}" id="{7D8CF864-8BF1-4284-987B-3885A0A79C60}">
    <text>FACT 168</text>
  </threadedComment>
  <threadedComment ref="AE36" dT="2024-12-09T14:53:39.17" personId="{8B869D0D-6638-4D18-A7AB-95EA9F128405}" id="{C8BC96D5-CC54-461F-9CC5-5EFB56D52F59}">
    <text>FACT 174</text>
  </threadedComment>
  <threadedComment ref="AE43" dT="2024-12-13T14:08:05.86" personId="{8B869D0D-6638-4D18-A7AB-95EA9F128405}" id="{BCDB264E-D703-45CB-8941-D38D31405640}">
    <text>FACT 177</text>
  </threadedComment>
  <threadedComment ref="AE44" dT="2024-12-13T14:08:15.79" personId="{8B869D0D-6638-4D18-A7AB-95EA9F128405}" id="{B83807FC-C028-421C-90F4-491C82126464}">
    <text>FACT 176</text>
  </threadedComment>
  <threadedComment ref="Y48" dT="2024-09-30T15:35:35.47" personId="{8B869D0D-6638-4D18-A7AB-95EA9F128405}" id="{30301563-B11F-4C4E-A151-21278DE6C4E9}">
    <text>fact 111</text>
  </threadedComment>
  <threadedComment ref="AE50" dT="2024-12-09T14:58:16.02" personId="{8B869D0D-6638-4D18-A7AB-95EA9F128405}" id="{114554A8-6C37-4F41-8925-4F4B20069583}">
    <text xml:space="preserve">FACT 166
</text>
  </threadedComment>
  <threadedComment ref="AE51" dT="2024-12-09T14:55:55.58" personId="{8B869D0D-6638-4D18-A7AB-95EA9F128405}" id="{F50FF14F-72C8-497D-8615-56D9D856D1ED}">
    <text xml:space="preserve">FACT 165
</text>
  </threadedComment>
  <threadedComment ref="AE59" dT="2024-12-09T14:58:26.41" personId="{8B869D0D-6638-4D18-A7AB-95EA9F128405}" id="{D855D46A-099B-4C01-93B1-B0AEA2C69531}">
    <text>FACT 178</text>
  </threadedComment>
  <threadedComment ref="AE69" dT="2024-12-13T14:19:32.16" personId="{8B869D0D-6638-4D18-A7AB-95EA9F128405}" id="{0C12C384-C393-4FAC-A455-B57093C677B6}">
    <text>FACT 175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AE2D5"/>
  </sheetPr>
  <dimension ref="A1:AZ100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2.5" defaultRowHeight="15" customHeight="1" x14ac:dyDescent="0.2"/>
  <cols>
    <col min="1" max="1" width="16.6640625" customWidth="1"/>
    <col min="2" max="2" width="44.6640625" customWidth="1"/>
    <col min="3" max="3" width="16.6640625" customWidth="1"/>
    <col min="4" max="4" width="17.5" customWidth="1"/>
    <col min="5" max="5" width="9.33203125" customWidth="1"/>
    <col min="6" max="6" width="45.6640625" customWidth="1"/>
    <col min="7" max="7" width="16.5" customWidth="1"/>
    <col min="8" max="9" width="13.5" customWidth="1"/>
    <col min="10" max="10" width="16.83203125" customWidth="1"/>
    <col min="11" max="11" width="17.5" customWidth="1"/>
    <col min="12" max="12" width="17.1640625" customWidth="1"/>
    <col min="13" max="13" width="15.83203125" customWidth="1"/>
    <col min="14" max="14" width="16.5" customWidth="1"/>
    <col min="15" max="15" width="16.1640625" customWidth="1"/>
    <col min="16" max="16" width="15.1640625" customWidth="1"/>
    <col min="17" max="17" width="15.83203125" customWidth="1"/>
    <col min="18" max="18" width="13.5" customWidth="1"/>
    <col min="19" max="19" width="12" customWidth="1"/>
    <col min="20" max="20" width="14.33203125" customWidth="1"/>
    <col min="21" max="21" width="12.5" customWidth="1"/>
    <col min="22" max="22" width="12" customWidth="1"/>
    <col min="23" max="23" width="9.1640625" customWidth="1"/>
    <col min="24" max="24" width="18.6640625" customWidth="1"/>
    <col min="25" max="25" width="18.1640625" customWidth="1"/>
    <col min="26" max="26" width="16.5" customWidth="1"/>
    <col min="27" max="27" width="18" customWidth="1"/>
    <col min="28" max="28" width="16" customWidth="1"/>
    <col min="29" max="29" width="17.5" customWidth="1"/>
    <col min="30" max="52" width="16.6640625" customWidth="1"/>
  </cols>
  <sheetData>
    <row r="1" spans="1:22" ht="14.25" customHeight="1" x14ac:dyDescent="0.3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Q1" s="9"/>
      <c r="V1" s="9"/>
    </row>
    <row r="2" spans="1:22" ht="14.25" customHeight="1" x14ac:dyDescent="0.3">
      <c r="A2" s="5"/>
      <c r="C2" s="10"/>
      <c r="D2" s="11"/>
      <c r="E2" s="8"/>
      <c r="F2" s="12" t="s">
        <v>19</v>
      </c>
      <c r="G2" s="12"/>
      <c r="H2" s="12"/>
      <c r="I2" s="12"/>
      <c r="J2" s="12"/>
      <c r="K2" s="12"/>
      <c r="L2" s="12"/>
      <c r="M2" s="12"/>
      <c r="N2" s="12"/>
      <c r="Q2" s="9"/>
      <c r="V2" s="9"/>
    </row>
    <row r="3" spans="1:22" ht="14.25" customHeight="1" x14ac:dyDescent="0.2">
      <c r="A3" s="164"/>
      <c r="B3" s="164"/>
      <c r="C3" s="10"/>
      <c r="D3" s="10"/>
      <c r="E3" s="10"/>
      <c r="G3" s="166">
        <v>2022</v>
      </c>
      <c r="H3" s="166">
        <v>2023</v>
      </c>
      <c r="I3" s="166">
        <v>2023</v>
      </c>
      <c r="J3" s="166">
        <v>2024</v>
      </c>
      <c r="K3" s="166">
        <v>2023</v>
      </c>
      <c r="L3" s="166">
        <v>2024</v>
      </c>
      <c r="M3" s="166">
        <v>2023</v>
      </c>
      <c r="N3" s="166">
        <v>2024</v>
      </c>
      <c r="O3" s="166">
        <v>2023</v>
      </c>
      <c r="P3" s="166">
        <v>2024</v>
      </c>
      <c r="Q3" s="166">
        <v>2023</v>
      </c>
      <c r="R3" s="166">
        <v>2024</v>
      </c>
      <c r="S3" s="166">
        <v>2023</v>
      </c>
      <c r="T3" s="166">
        <v>2024</v>
      </c>
      <c r="U3" s="166">
        <v>2023</v>
      </c>
      <c r="V3" s="166">
        <v>2024</v>
      </c>
    </row>
    <row r="4" spans="1:22" ht="14.25" customHeight="1" x14ac:dyDescent="0.2">
      <c r="A4" s="167" t="s">
        <v>20</v>
      </c>
      <c r="B4" s="167" t="s">
        <v>21</v>
      </c>
      <c r="C4" s="168" t="s">
        <v>10</v>
      </c>
      <c r="D4" s="169" t="s">
        <v>9</v>
      </c>
      <c r="E4" s="169" t="s">
        <v>8</v>
      </c>
      <c r="F4" s="170" t="s">
        <v>22</v>
      </c>
      <c r="G4" s="1">
        <v>44896</v>
      </c>
      <c r="H4" s="1">
        <v>45261</v>
      </c>
      <c r="I4" s="1">
        <v>44927</v>
      </c>
      <c r="J4" s="1">
        <v>45292</v>
      </c>
      <c r="K4" s="1">
        <v>44958</v>
      </c>
      <c r="L4" s="1">
        <v>45323</v>
      </c>
      <c r="M4" s="1">
        <v>44986</v>
      </c>
      <c r="N4" s="1">
        <v>45352</v>
      </c>
      <c r="O4" s="1">
        <v>45017</v>
      </c>
      <c r="P4" s="1">
        <v>45383</v>
      </c>
      <c r="Q4" s="171">
        <v>45047</v>
      </c>
      <c r="R4" s="13">
        <v>45413</v>
      </c>
      <c r="S4" s="171">
        <v>45078</v>
      </c>
      <c r="T4" s="13">
        <v>45444</v>
      </c>
      <c r="U4" s="172">
        <v>45108</v>
      </c>
      <c r="V4" s="173">
        <v>45474</v>
      </c>
    </row>
    <row r="5" spans="1:22" ht="14.25" customHeight="1" x14ac:dyDescent="0.2">
      <c r="A5" s="14">
        <v>4102070002</v>
      </c>
      <c r="B5" s="15" t="s">
        <v>23</v>
      </c>
      <c r="C5" s="16" t="s">
        <v>2</v>
      </c>
      <c r="D5" s="16" t="s">
        <v>11</v>
      </c>
      <c r="E5" s="16" t="s">
        <v>24</v>
      </c>
      <c r="F5" s="14" t="s">
        <v>25</v>
      </c>
      <c r="G5" s="17">
        <v>3480</v>
      </c>
      <c r="H5" s="17">
        <v>3480</v>
      </c>
      <c r="I5" s="18">
        <v>3480</v>
      </c>
      <c r="J5" s="17">
        <v>3480</v>
      </c>
      <c r="K5" s="17">
        <v>3480</v>
      </c>
      <c r="L5" s="17">
        <v>3480</v>
      </c>
      <c r="M5" s="17">
        <v>3480</v>
      </c>
      <c r="N5" s="17">
        <v>3480</v>
      </c>
      <c r="O5" s="17">
        <v>3480</v>
      </c>
      <c r="P5" s="17">
        <v>4122.0600000000004</v>
      </c>
      <c r="Q5" s="19">
        <v>3480</v>
      </c>
      <c r="R5" s="17">
        <f>+P5</f>
        <v>4122.0600000000004</v>
      </c>
      <c r="S5" s="20">
        <v>3480</v>
      </c>
      <c r="T5" s="21">
        <v>4122.0600000000004</v>
      </c>
      <c r="U5" s="20">
        <v>3480</v>
      </c>
      <c r="V5" s="174">
        <v>0</v>
      </c>
    </row>
    <row r="6" spans="1:22" ht="14.25" customHeight="1" x14ac:dyDescent="0.2">
      <c r="A6" s="22">
        <v>4102010002</v>
      </c>
      <c r="B6" s="15" t="s">
        <v>26</v>
      </c>
      <c r="C6" s="16" t="s">
        <v>2</v>
      </c>
      <c r="D6" s="16" t="s">
        <v>11</v>
      </c>
      <c r="E6" s="16" t="s">
        <v>27</v>
      </c>
      <c r="F6" s="14" t="s">
        <v>28</v>
      </c>
      <c r="G6" s="17">
        <v>0</v>
      </c>
      <c r="H6" s="17">
        <v>1577.14</v>
      </c>
      <c r="I6" s="18">
        <v>0</v>
      </c>
      <c r="J6" s="17">
        <v>1577.14</v>
      </c>
      <c r="K6" s="17"/>
      <c r="L6" s="17">
        <v>1577.14</v>
      </c>
      <c r="M6" s="17">
        <v>0</v>
      </c>
      <c r="N6" s="17">
        <v>1577.14</v>
      </c>
      <c r="O6" s="17">
        <v>0</v>
      </c>
      <c r="P6" s="17">
        <v>1577.14</v>
      </c>
      <c r="Q6" s="19">
        <v>0</v>
      </c>
      <c r="R6" s="17">
        <v>1577.136</v>
      </c>
      <c r="S6" s="20">
        <v>0</v>
      </c>
      <c r="T6" s="17">
        <v>1577.14</v>
      </c>
      <c r="U6" s="20">
        <v>1577.14</v>
      </c>
      <c r="V6" s="174">
        <v>0</v>
      </c>
    </row>
    <row r="7" spans="1:22" ht="14.25" customHeight="1" x14ac:dyDescent="0.2">
      <c r="A7" s="14">
        <v>4102070002</v>
      </c>
      <c r="B7" s="15" t="s">
        <v>29</v>
      </c>
      <c r="C7" s="16" t="s">
        <v>2</v>
      </c>
      <c r="D7" s="16" t="s">
        <v>11</v>
      </c>
      <c r="E7" s="16" t="s">
        <v>24</v>
      </c>
      <c r="F7" s="14" t="s">
        <v>30</v>
      </c>
      <c r="G7" s="17">
        <v>3480</v>
      </c>
      <c r="H7" s="17">
        <v>0</v>
      </c>
      <c r="I7" s="18">
        <v>1827</v>
      </c>
      <c r="J7" s="17">
        <v>0</v>
      </c>
      <c r="K7" s="17">
        <v>1827</v>
      </c>
      <c r="L7" s="17">
        <v>0</v>
      </c>
      <c r="M7" s="17">
        <v>1827</v>
      </c>
      <c r="N7" s="17">
        <v>3654</v>
      </c>
      <c r="O7" s="17">
        <v>1827</v>
      </c>
      <c r="P7" s="17">
        <v>2001</v>
      </c>
      <c r="Q7" s="19">
        <v>0</v>
      </c>
      <c r="R7" s="17">
        <v>2001</v>
      </c>
      <c r="S7" s="20">
        <v>1827</v>
      </c>
      <c r="T7" s="17">
        <v>2001</v>
      </c>
      <c r="U7" s="23">
        <v>0</v>
      </c>
      <c r="V7" s="174">
        <v>0</v>
      </c>
    </row>
    <row r="8" spans="1:22" ht="14.25" customHeight="1" x14ac:dyDescent="0.2">
      <c r="A8" s="22">
        <v>4102070001</v>
      </c>
      <c r="B8" s="24" t="s">
        <v>31</v>
      </c>
      <c r="C8" s="16" t="s">
        <v>1</v>
      </c>
      <c r="D8" s="16" t="s">
        <v>15</v>
      </c>
      <c r="E8" s="16" t="s">
        <v>24</v>
      </c>
      <c r="F8" s="14" t="s">
        <v>32</v>
      </c>
      <c r="G8" s="17">
        <v>0</v>
      </c>
      <c r="H8" s="17">
        <v>0</v>
      </c>
      <c r="I8" s="18">
        <v>0</v>
      </c>
      <c r="J8" s="17">
        <v>0</v>
      </c>
      <c r="K8" s="17"/>
      <c r="L8" s="17">
        <v>0</v>
      </c>
      <c r="M8" s="17">
        <v>12180</v>
      </c>
      <c r="N8" s="17">
        <v>0</v>
      </c>
      <c r="O8" s="17">
        <v>0</v>
      </c>
      <c r="P8" s="17">
        <v>0</v>
      </c>
      <c r="Q8" s="19">
        <v>0</v>
      </c>
      <c r="R8" s="17">
        <v>0</v>
      </c>
      <c r="S8" s="20">
        <v>0</v>
      </c>
      <c r="T8" s="21">
        <v>0</v>
      </c>
      <c r="U8" s="20">
        <v>6211.8</v>
      </c>
      <c r="V8" s="174">
        <v>0</v>
      </c>
    </row>
    <row r="9" spans="1:22" ht="14.25" customHeight="1" x14ac:dyDescent="0.2">
      <c r="A9" s="22">
        <v>4102060001</v>
      </c>
      <c r="B9" s="175" t="s">
        <v>33</v>
      </c>
      <c r="C9" s="16" t="s">
        <v>1</v>
      </c>
      <c r="D9" s="25" t="s">
        <v>11</v>
      </c>
      <c r="E9" s="26" t="s">
        <v>27</v>
      </c>
      <c r="F9" s="14" t="s">
        <v>34</v>
      </c>
      <c r="G9" s="27">
        <v>0</v>
      </c>
      <c r="H9" s="18">
        <v>0</v>
      </c>
      <c r="I9" s="18">
        <v>0</v>
      </c>
      <c r="J9" s="18">
        <v>0</v>
      </c>
      <c r="K9" s="18">
        <v>0</v>
      </c>
      <c r="L9" s="20">
        <v>15138</v>
      </c>
      <c r="M9" s="18">
        <v>0</v>
      </c>
      <c r="N9" s="20">
        <v>19015.18</v>
      </c>
      <c r="O9" s="28">
        <v>0</v>
      </c>
      <c r="P9" s="20">
        <v>0</v>
      </c>
      <c r="Q9" s="19">
        <v>0</v>
      </c>
      <c r="R9" s="17">
        <v>0</v>
      </c>
      <c r="S9" s="20">
        <v>0</v>
      </c>
      <c r="T9" s="21">
        <v>0</v>
      </c>
      <c r="U9" s="23">
        <v>0</v>
      </c>
      <c r="V9" s="174">
        <v>0</v>
      </c>
    </row>
    <row r="10" spans="1:22" ht="14.25" customHeight="1" x14ac:dyDescent="0.2">
      <c r="A10" s="22">
        <v>4102070005</v>
      </c>
      <c r="B10" s="175" t="s">
        <v>33</v>
      </c>
      <c r="C10" s="26" t="s">
        <v>2</v>
      </c>
      <c r="D10" s="25" t="s">
        <v>11</v>
      </c>
      <c r="E10" s="26" t="s">
        <v>27</v>
      </c>
      <c r="F10" s="14" t="s">
        <v>35</v>
      </c>
      <c r="G10" s="27">
        <v>0</v>
      </c>
      <c r="H10" s="18">
        <v>0</v>
      </c>
      <c r="I10" s="18">
        <v>0</v>
      </c>
      <c r="J10" s="18">
        <v>0</v>
      </c>
      <c r="K10" s="18">
        <v>0</v>
      </c>
      <c r="L10" s="20">
        <v>7919.21</v>
      </c>
      <c r="M10" s="18">
        <v>0</v>
      </c>
      <c r="N10" s="20">
        <v>4734.7</v>
      </c>
      <c r="O10" s="28">
        <v>0</v>
      </c>
      <c r="P10" s="20">
        <v>4734.7</v>
      </c>
      <c r="Q10" s="19">
        <v>0</v>
      </c>
      <c r="R10" s="17">
        <v>4734.7</v>
      </c>
      <c r="S10" s="20">
        <v>0</v>
      </c>
      <c r="T10" s="29">
        <f>11539.84+11539.84</f>
        <v>23079.68</v>
      </c>
      <c r="U10" s="23">
        <v>0</v>
      </c>
      <c r="V10" s="176">
        <v>11539.84</v>
      </c>
    </row>
    <row r="11" spans="1:22" ht="14.25" customHeight="1" x14ac:dyDescent="0.2">
      <c r="A11" s="22">
        <v>4102120002</v>
      </c>
      <c r="B11" s="175" t="s">
        <v>33</v>
      </c>
      <c r="C11" s="26" t="s">
        <v>3</v>
      </c>
      <c r="D11" s="25" t="s">
        <v>11</v>
      </c>
      <c r="E11" s="26" t="s">
        <v>27</v>
      </c>
      <c r="F11" s="30" t="s">
        <v>36</v>
      </c>
      <c r="G11" s="27">
        <v>0</v>
      </c>
      <c r="H11" s="18">
        <v>0</v>
      </c>
      <c r="I11" s="18">
        <v>0</v>
      </c>
      <c r="J11" s="18">
        <v>0</v>
      </c>
      <c r="K11" s="18">
        <v>0</v>
      </c>
      <c r="L11" s="20">
        <v>0</v>
      </c>
      <c r="M11" s="18">
        <v>0</v>
      </c>
      <c r="N11" s="20">
        <v>6821.89</v>
      </c>
      <c r="O11" s="28">
        <v>0</v>
      </c>
      <c r="P11" s="20">
        <v>6821.89</v>
      </c>
      <c r="Q11" s="19">
        <v>0</v>
      </c>
      <c r="R11" s="17">
        <v>8553.74</v>
      </c>
      <c r="S11" s="20">
        <v>0</v>
      </c>
      <c r="T11" s="21">
        <v>16006.27</v>
      </c>
      <c r="U11" s="23">
        <v>0</v>
      </c>
      <c r="V11" s="176">
        <v>19154.96</v>
      </c>
    </row>
    <row r="12" spans="1:22" ht="14.25" customHeight="1" x14ac:dyDescent="0.2">
      <c r="A12" s="22">
        <v>4102120004</v>
      </c>
      <c r="B12" s="175" t="s">
        <v>33</v>
      </c>
      <c r="C12" s="26" t="s">
        <v>4</v>
      </c>
      <c r="D12" s="25" t="s">
        <v>11</v>
      </c>
      <c r="E12" s="26" t="s">
        <v>27</v>
      </c>
      <c r="F12" s="30" t="s">
        <v>37</v>
      </c>
      <c r="G12" s="27">
        <v>0</v>
      </c>
      <c r="H12" s="18">
        <v>0</v>
      </c>
      <c r="I12" s="18">
        <v>0</v>
      </c>
      <c r="J12" s="18">
        <v>0</v>
      </c>
      <c r="K12" s="18">
        <v>0</v>
      </c>
      <c r="L12" s="20">
        <v>0</v>
      </c>
      <c r="M12" s="18">
        <v>0</v>
      </c>
      <c r="N12" s="20">
        <v>0</v>
      </c>
      <c r="O12" s="28">
        <v>0</v>
      </c>
      <c r="P12" s="20">
        <v>0</v>
      </c>
      <c r="Q12" s="19">
        <v>0</v>
      </c>
      <c r="R12" s="17">
        <v>3037.05</v>
      </c>
      <c r="S12" s="20">
        <v>0</v>
      </c>
      <c r="T12" s="21">
        <v>5393.76</v>
      </c>
      <c r="U12" s="23">
        <v>0</v>
      </c>
      <c r="V12" s="176">
        <v>6919.58</v>
      </c>
    </row>
    <row r="13" spans="1:22" ht="14.25" customHeight="1" x14ac:dyDescent="0.2">
      <c r="A13" s="22">
        <v>4102120003</v>
      </c>
      <c r="B13" s="175" t="s">
        <v>33</v>
      </c>
      <c r="C13" s="26" t="s">
        <v>5</v>
      </c>
      <c r="D13" s="25" t="s">
        <v>11</v>
      </c>
      <c r="E13" s="26" t="s">
        <v>27</v>
      </c>
      <c r="F13" s="30" t="s">
        <v>38</v>
      </c>
      <c r="G13" s="27">
        <v>0</v>
      </c>
      <c r="H13" s="18">
        <v>0</v>
      </c>
      <c r="I13" s="18">
        <v>0</v>
      </c>
      <c r="J13" s="18">
        <v>0</v>
      </c>
      <c r="K13" s="18">
        <v>0</v>
      </c>
      <c r="L13" s="20">
        <v>0</v>
      </c>
      <c r="M13" s="18">
        <v>0</v>
      </c>
      <c r="N13" s="20">
        <v>0</v>
      </c>
      <c r="O13" s="28">
        <v>0</v>
      </c>
      <c r="P13" s="20">
        <v>771.78</v>
      </c>
      <c r="Q13" s="19">
        <v>0</v>
      </c>
      <c r="R13" s="17">
        <v>1740</v>
      </c>
      <c r="S13" s="20">
        <v>0</v>
      </c>
      <c r="T13" s="21">
        <v>1740</v>
      </c>
      <c r="U13" s="23">
        <v>0</v>
      </c>
      <c r="V13" s="176">
        <v>1740</v>
      </c>
    </row>
    <row r="14" spans="1:22" ht="14.25" customHeight="1" x14ac:dyDescent="0.2">
      <c r="A14" s="22">
        <v>4102090001</v>
      </c>
      <c r="B14" s="15" t="s">
        <v>39</v>
      </c>
      <c r="C14" s="31" t="s">
        <v>40</v>
      </c>
      <c r="D14" s="177" t="s">
        <v>11</v>
      </c>
      <c r="E14" s="31" t="s">
        <v>27</v>
      </c>
      <c r="F14" s="32" t="s">
        <v>41</v>
      </c>
      <c r="G14" s="33"/>
      <c r="H14" s="34"/>
      <c r="I14" s="34"/>
      <c r="J14" s="34"/>
      <c r="K14" s="34"/>
      <c r="L14" s="35"/>
      <c r="M14" s="34"/>
      <c r="N14" s="35"/>
      <c r="O14" s="178"/>
      <c r="P14" s="35"/>
      <c r="Q14" s="179"/>
      <c r="R14" s="36"/>
      <c r="S14" s="35"/>
      <c r="T14" s="21"/>
      <c r="U14" s="23">
        <v>0</v>
      </c>
      <c r="V14" s="176">
        <v>696</v>
      </c>
    </row>
    <row r="15" spans="1:22" ht="14.25" customHeight="1" x14ac:dyDescent="0.2">
      <c r="A15" s="22"/>
      <c r="B15" s="37" t="s">
        <v>39</v>
      </c>
      <c r="C15" s="31" t="s">
        <v>1</v>
      </c>
      <c r="D15" s="177" t="s">
        <v>11</v>
      </c>
      <c r="E15" s="31" t="s">
        <v>27</v>
      </c>
      <c r="F15" s="32" t="s">
        <v>42</v>
      </c>
      <c r="G15" s="33"/>
      <c r="H15" s="34"/>
      <c r="I15" s="34"/>
      <c r="J15" s="34"/>
      <c r="K15" s="34"/>
      <c r="L15" s="35"/>
      <c r="M15" s="34"/>
      <c r="N15" s="35"/>
      <c r="O15" s="178"/>
      <c r="P15" s="35"/>
      <c r="Q15" s="179"/>
      <c r="R15" s="36"/>
      <c r="S15" s="35"/>
      <c r="T15" s="21"/>
      <c r="U15" s="23">
        <v>0</v>
      </c>
      <c r="V15" s="176">
        <v>696</v>
      </c>
    </row>
    <row r="16" spans="1:22" ht="14.25" customHeight="1" x14ac:dyDescent="0.2">
      <c r="A16" s="22"/>
      <c r="B16" s="37" t="s">
        <v>39</v>
      </c>
      <c r="C16" s="31" t="s">
        <v>2</v>
      </c>
      <c r="D16" s="177" t="s">
        <v>11</v>
      </c>
      <c r="E16" s="31" t="s">
        <v>27</v>
      </c>
      <c r="F16" s="32"/>
      <c r="G16" s="33"/>
      <c r="H16" s="34"/>
      <c r="I16" s="34"/>
      <c r="J16" s="34"/>
      <c r="K16" s="34"/>
      <c r="L16" s="35"/>
      <c r="M16" s="34"/>
      <c r="N16" s="35"/>
      <c r="O16" s="178"/>
      <c r="P16" s="35"/>
      <c r="Q16" s="179"/>
      <c r="R16" s="36"/>
      <c r="S16" s="35"/>
      <c r="T16" s="21"/>
      <c r="U16" s="23">
        <v>0</v>
      </c>
      <c r="V16" s="176">
        <v>5652.98</v>
      </c>
    </row>
    <row r="17" spans="1:22" ht="14.25" customHeight="1" x14ac:dyDescent="0.2">
      <c r="A17" s="22"/>
      <c r="B17" s="37" t="s">
        <v>39</v>
      </c>
      <c r="C17" s="31" t="s">
        <v>2</v>
      </c>
      <c r="D17" s="177" t="s">
        <v>11</v>
      </c>
      <c r="E17" s="31" t="s">
        <v>27</v>
      </c>
      <c r="F17" s="32"/>
      <c r="G17" s="33"/>
      <c r="H17" s="34"/>
      <c r="I17" s="34"/>
      <c r="J17" s="34"/>
      <c r="K17" s="34"/>
      <c r="L17" s="35"/>
      <c r="M17" s="34"/>
      <c r="N17" s="35"/>
      <c r="O17" s="178"/>
      <c r="P17" s="35"/>
      <c r="Q17" s="179"/>
      <c r="R17" s="36"/>
      <c r="S17" s="35"/>
      <c r="T17" s="21"/>
      <c r="U17" s="20">
        <v>1827</v>
      </c>
      <c r="V17" s="176"/>
    </row>
    <row r="18" spans="1:22" ht="14.25" customHeight="1" x14ac:dyDescent="0.2">
      <c r="A18" s="22"/>
      <c r="B18" s="37" t="s">
        <v>39</v>
      </c>
      <c r="C18" s="16" t="s">
        <v>2</v>
      </c>
      <c r="D18" s="16" t="s">
        <v>11</v>
      </c>
      <c r="E18" s="16" t="s">
        <v>27</v>
      </c>
      <c r="F18" s="14" t="s">
        <v>43</v>
      </c>
      <c r="G18" s="17">
        <v>0</v>
      </c>
      <c r="H18" s="17">
        <v>0</v>
      </c>
      <c r="I18" s="18">
        <v>0</v>
      </c>
      <c r="J18" s="17">
        <v>12911.61</v>
      </c>
      <c r="K18" s="17">
        <v>0</v>
      </c>
      <c r="L18" s="17">
        <v>10731.74</v>
      </c>
      <c r="M18" s="17">
        <v>0</v>
      </c>
      <c r="N18" s="17">
        <v>11732.24</v>
      </c>
      <c r="O18" s="17">
        <v>0</v>
      </c>
      <c r="P18" s="17">
        <v>0</v>
      </c>
      <c r="Q18" s="19">
        <v>0</v>
      </c>
      <c r="R18" s="17">
        <v>11305.96</v>
      </c>
      <c r="S18" s="20">
        <v>0</v>
      </c>
      <c r="T18" s="21">
        <v>5652.98</v>
      </c>
      <c r="U18" s="22">
        <v>536.5</v>
      </c>
      <c r="V18" s="174">
        <v>0</v>
      </c>
    </row>
    <row r="19" spans="1:22" ht="14.25" customHeight="1" x14ac:dyDescent="0.2">
      <c r="A19" s="14">
        <v>4102060004</v>
      </c>
      <c r="B19" s="38" t="s">
        <v>44</v>
      </c>
      <c r="C19" s="16" t="s">
        <v>2</v>
      </c>
      <c r="D19" s="16" t="s">
        <v>11</v>
      </c>
      <c r="E19" s="16" t="s">
        <v>24</v>
      </c>
      <c r="F19" s="14" t="s">
        <v>45</v>
      </c>
      <c r="G19" s="36"/>
      <c r="H19" s="36"/>
      <c r="I19" s="34"/>
      <c r="J19" s="36"/>
      <c r="K19" s="36"/>
      <c r="L19" s="36"/>
      <c r="M19" s="36"/>
      <c r="N19" s="36"/>
      <c r="O19" s="36"/>
      <c r="P19" s="36"/>
      <c r="Q19" s="179"/>
      <c r="R19" s="36"/>
      <c r="S19" s="35"/>
      <c r="T19" s="21"/>
      <c r="U19" s="23">
        <v>0</v>
      </c>
      <c r="V19" s="174">
        <v>0</v>
      </c>
    </row>
    <row r="20" spans="1:22" ht="14.25" customHeight="1" x14ac:dyDescent="0.2">
      <c r="A20" s="14"/>
      <c r="B20" s="38" t="s">
        <v>44</v>
      </c>
      <c r="C20" s="16" t="s">
        <v>2</v>
      </c>
      <c r="D20" s="16" t="s">
        <v>11</v>
      </c>
      <c r="E20" s="16" t="s">
        <v>24</v>
      </c>
      <c r="F20" s="14"/>
      <c r="G20" s="17">
        <v>268.25</v>
      </c>
      <c r="H20" s="17">
        <v>0</v>
      </c>
      <c r="I20" s="18">
        <v>268.25</v>
      </c>
      <c r="J20" s="17">
        <v>0</v>
      </c>
      <c r="K20" s="17">
        <v>268.25</v>
      </c>
      <c r="L20" s="17">
        <v>0</v>
      </c>
      <c r="M20" s="17">
        <v>268.25</v>
      </c>
      <c r="N20" s="17">
        <v>0</v>
      </c>
      <c r="O20" s="17">
        <v>268.25</v>
      </c>
      <c r="P20" s="17">
        <v>0</v>
      </c>
      <c r="Q20" s="19">
        <v>268.25</v>
      </c>
      <c r="R20" s="17">
        <v>0</v>
      </c>
      <c r="S20" s="20">
        <v>268.25</v>
      </c>
      <c r="T20" s="21">
        <v>0</v>
      </c>
      <c r="U20" s="23">
        <v>0</v>
      </c>
      <c r="V20" s="174">
        <v>0</v>
      </c>
    </row>
    <row r="21" spans="1:22" ht="14.25" customHeight="1" x14ac:dyDescent="0.2">
      <c r="A21" s="14">
        <v>4102070002</v>
      </c>
      <c r="B21" s="15" t="s">
        <v>46</v>
      </c>
      <c r="C21" s="16" t="s">
        <v>2</v>
      </c>
      <c r="D21" s="16" t="s">
        <v>11</v>
      </c>
      <c r="E21" s="16" t="s">
        <v>24</v>
      </c>
      <c r="F21" s="14" t="s">
        <v>30</v>
      </c>
      <c r="G21" s="17">
        <v>1827</v>
      </c>
      <c r="H21" s="17">
        <v>0</v>
      </c>
      <c r="I21" s="18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9">
        <v>0</v>
      </c>
      <c r="R21" s="17">
        <v>0</v>
      </c>
      <c r="S21" s="20">
        <v>0</v>
      </c>
      <c r="T21" s="21">
        <v>0</v>
      </c>
      <c r="U21" s="23">
        <v>0</v>
      </c>
      <c r="V21" s="174">
        <v>0</v>
      </c>
    </row>
    <row r="22" spans="1:22" ht="15.75" customHeight="1" x14ac:dyDescent="0.2">
      <c r="A22" s="22">
        <v>4102090001</v>
      </c>
      <c r="B22" s="180" t="s">
        <v>47</v>
      </c>
      <c r="C22" s="39" t="s">
        <v>2</v>
      </c>
      <c r="D22" s="40" t="s">
        <v>15</v>
      </c>
      <c r="E22" s="39" t="s">
        <v>27</v>
      </c>
      <c r="F22" s="14" t="s">
        <v>43</v>
      </c>
      <c r="G22" s="18">
        <v>0</v>
      </c>
      <c r="H22" s="20">
        <v>3780.26</v>
      </c>
      <c r="I22" s="18">
        <v>0</v>
      </c>
      <c r="J22" s="18">
        <v>3785.69</v>
      </c>
      <c r="K22" s="18">
        <v>0</v>
      </c>
      <c r="L22" s="18">
        <v>3785.69</v>
      </c>
      <c r="M22" s="18">
        <v>0</v>
      </c>
      <c r="N22" s="18">
        <v>0</v>
      </c>
      <c r="O22" s="18">
        <v>0</v>
      </c>
      <c r="P22" s="18">
        <v>0</v>
      </c>
      <c r="Q22" s="19">
        <v>0</v>
      </c>
      <c r="R22" s="17">
        <v>0</v>
      </c>
      <c r="S22" s="20">
        <v>0</v>
      </c>
      <c r="T22" s="21">
        <v>0</v>
      </c>
      <c r="U22" s="23">
        <v>0</v>
      </c>
      <c r="V22" s="176">
        <v>3896.04</v>
      </c>
    </row>
    <row r="23" spans="1:22" ht="15.75" customHeight="1" x14ac:dyDescent="0.2">
      <c r="A23" s="22">
        <v>4102090004</v>
      </c>
      <c r="B23" s="180" t="s">
        <v>47</v>
      </c>
      <c r="C23" s="39" t="s">
        <v>1</v>
      </c>
      <c r="D23" s="40" t="s">
        <v>15</v>
      </c>
      <c r="E23" s="39" t="s">
        <v>27</v>
      </c>
      <c r="F23" s="14" t="s">
        <v>48</v>
      </c>
      <c r="G23" s="18">
        <v>0</v>
      </c>
      <c r="H23" s="20">
        <v>8936.36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6055.2</v>
      </c>
      <c r="P23" s="18">
        <v>7917.98</v>
      </c>
      <c r="Q23" s="19">
        <v>0</v>
      </c>
      <c r="R23" s="41">
        <f>+P23*2.4</f>
        <v>19003.151999999998</v>
      </c>
      <c r="S23" s="20">
        <v>0</v>
      </c>
      <c r="T23" s="21">
        <v>0</v>
      </c>
      <c r="U23" s="23">
        <v>0</v>
      </c>
      <c r="V23" s="174">
        <v>0</v>
      </c>
    </row>
    <row r="24" spans="1:22" ht="18" customHeight="1" x14ac:dyDescent="0.2">
      <c r="A24" s="22">
        <v>4102070005</v>
      </c>
      <c r="B24" s="181" t="s">
        <v>49</v>
      </c>
      <c r="C24" s="42" t="s">
        <v>2</v>
      </c>
      <c r="D24" s="25" t="s">
        <v>11</v>
      </c>
      <c r="E24" s="42" t="s">
        <v>24</v>
      </c>
      <c r="F24" s="14" t="s">
        <v>35</v>
      </c>
      <c r="G24" s="18">
        <v>0</v>
      </c>
      <c r="H24" s="18">
        <v>3952.84</v>
      </c>
      <c r="I24" s="18">
        <v>0</v>
      </c>
      <c r="J24" s="18">
        <v>3952.84</v>
      </c>
      <c r="K24" s="18">
        <v>0</v>
      </c>
      <c r="L24" s="18">
        <v>3952.84</v>
      </c>
      <c r="M24" s="18">
        <v>0</v>
      </c>
      <c r="N24" s="18">
        <v>3952.84</v>
      </c>
      <c r="O24" s="18">
        <v>0</v>
      </c>
      <c r="P24" s="18">
        <v>3952.84</v>
      </c>
      <c r="Q24" s="19">
        <v>0</v>
      </c>
      <c r="R24" s="17">
        <v>3952.8362999999999</v>
      </c>
      <c r="S24" s="20">
        <v>0</v>
      </c>
      <c r="T24" s="29">
        <v>3952.84</v>
      </c>
      <c r="U24" s="23">
        <v>0</v>
      </c>
      <c r="V24" s="174">
        <v>0</v>
      </c>
    </row>
    <row r="25" spans="1:22" ht="18" customHeight="1" x14ac:dyDescent="0.2">
      <c r="A25" s="22">
        <v>4102070001</v>
      </c>
      <c r="B25" s="181" t="s">
        <v>49</v>
      </c>
      <c r="C25" s="42" t="s">
        <v>1</v>
      </c>
      <c r="D25" s="25" t="str">
        <f>+D26</f>
        <v>LAURA SAUCEDO</v>
      </c>
      <c r="E25" s="42" t="str">
        <f>+E24</f>
        <v>PASADA</v>
      </c>
      <c r="F25" s="14" t="s">
        <v>50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15138</v>
      </c>
      <c r="R25" s="18">
        <v>0</v>
      </c>
      <c r="S25" s="20">
        <v>0</v>
      </c>
      <c r="T25" s="21">
        <v>0</v>
      </c>
      <c r="U25" s="20">
        <v>1653</v>
      </c>
      <c r="V25" s="174">
        <v>0</v>
      </c>
    </row>
    <row r="26" spans="1:22" ht="15.75" customHeight="1" x14ac:dyDescent="0.2">
      <c r="A26" s="14">
        <v>4102070001</v>
      </c>
      <c r="B26" s="182" t="s">
        <v>51</v>
      </c>
      <c r="C26" s="43" t="s">
        <v>1</v>
      </c>
      <c r="D26" s="183" t="s">
        <v>11</v>
      </c>
      <c r="E26" s="43" t="s">
        <v>24</v>
      </c>
      <c r="F26" s="44" t="s">
        <v>32</v>
      </c>
      <c r="G26" s="45">
        <v>2422.08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184">
        <v>0</v>
      </c>
      <c r="R26" s="46">
        <v>0</v>
      </c>
      <c r="S26" s="20">
        <v>1653</v>
      </c>
      <c r="T26" s="21">
        <v>0</v>
      </c>
      <c r="U26" s="20">
        <v>5752.44</v>
      </c>
      <c r="V26" s="174">
        <v>0</v>
      </c>
    </row>
    <row r="27" spans="1:22" ht="15.75" customHeight="1" x14ac:dyDescent="0.2">
      <c r="A27" s="14">
        <v>4102070004</v>
      </c>
      <c r="B27" s="182" t="s">
        <v>51</v>
      </c>
      <c r="C27" s="43" t="s">
        <v>2</v>
      </c>
      <c r="D27" s="183" t="s">
        <v>11</v>
      </c>
      <c r="E27" s="43" t="s">
        <v>24</v>
      </c>
      <c r="F27" s="44" t="s">
        <v>52</v>
      </c>
      <c r="G27" s="45">
        <v>1513.8</v>
      </c>
      <c r="H27" s="45">
        <v>0</v>
      </c>
      <c r="I27" s="47">
        <v>1513.8</v>
      </c>
      <c r="J27" s="45">
        <v>0</v>
      </c>
      <c r="K27" s="45">
        <v>5752.44</v>
      </c>
      <c r="L27" s="45">
        <v>0</v>
      </c>
      <c r="M27" s="45">
        <v>1653</v>
      </c>
      <c r="N27" s="45">
        <v>0</v>
      </c>
      <c r="O27" s="45">
        <v>1653</v>
      </c>
      <c r="P27" s="45">
        <v>0</v>
      </c>
      <c r="Q27" s="184">
        <v>1653</v>
      </c>
      <c r="R27" s="46">
        <v>0</v>
      </c>
      <c r="S27" s="20">
        <v>5752.44</v>
      </c>
      <c r="T27" s="21">
        <v>0</v>
      </c>
      <c r="U27" s="20">
        <v>1211.04</v>
      </c>
      <c r="V27" s="174">
        <v>0</v>
      </c>
    </row>
    <row r="28" spans="1:22" ht="15.75" customHeight="1" x14ac:dyDescent="0.2">
      <c r="A28" s="14">
        <v>4102070005</v>
      </c>
      <c r="B28" s="182" t="s">
        <v>51</v>
      </c>
      <c r="C28" s="43" t="s">
        <v>2</v>
      </c>
      <c r="D28" s="183" t="s">
        <v>11</v>
      </c>
      <c r="E28" s="43" t="s">
        <v>24</v>
      </c>
      <c r="F28" s="44" t="s">
        <v>53</v>
      </c>
      <c r="G28" s="45">
        <v>15138</v>
      </c>
      <c r="H28" s="45">
        <v>0</v>
      </c>
      <c r="I28" s="47">
        <v>3633.12</v>
      </c>
      <c r="J28" s="45">
        <v>0</v>
      </c>
      <c r="K28" s="45">
        <v>1211.04</v>
      </c>
      <c r="L28" s="45">
        <v>0</v>
      </c>
      <c r="M28" s="45">
        <v>5752.44</v>
      </c>
      <c r="N28" s="45">
        <v>0</v>
      </c>
      <c r="O28" s="45">
        <v>5752.44</v>
      </c>
      <c r="P28" s="45">
        <v>0</v>
      </c>
      <c r="Q28" s="184">
        <v>6963.48</v>
      </c>
      <c r="R28" s="46">
        <v>0</v>
      </c>
      <c r="S28" s="20">
        <v>1211.04</v>
      </c>
      <c r="T28" s="21">
        <v>0</v>
      </c>
      <c r="U28" s="23">
        <v>0</v>
      </c>
      <c r="V28" s="174">
        <v>0</v>
      </c>
    </row>
    <row r="29" spans="1:22" ht="15.75" customHeight="1" x14ac:dyDescent="0.2">
      <c r="A29" s="14">
        <v>4102070006</v>
      </c>
      <c r="B29" s="182" t="s">
        <v>51</v>
      </c>
      <c r="C29" s="43" t="s">
        <v>2</v>
      </c>
      <c r="D29" s="183" t="s">
        <v>11</v>
      </c>
      <c r="E29" s="43" t="s">
        <v>24</v>
      </c>
      <c r="F29" s="44" t="s">
        <v>54</v>
      </c>
      <c r="G29" s="45">
        <v>1211.04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1211.04</v>
      </c>
      <c r="N29" s="45">
        <v>0</v>
      </c>
      <c r="O29" s="45">
        <v>1211.04</v>
      </c>
      <c r="P29" s="45">
        <v>0</v>
      </c>
      <c r="Q29" s="184">
        <v>0</v>
      </c>
      <c r="R29" s="46">
        <v>0</v>
      </c>
      <c r="S29" s="20">
        <v>0</v>
      </c>
      <c r="T29" s="21">
        <v>0</v>
      </c>
      <c r="U29" s="23">
        <v>0</v>
      </c>
      <c r="V29" s="174">
        <v>0</v>
      </c>
    </row>
    <row r="30" spans="1:22" ht="14.25" customHeight="1" x14ac:dyDescent="0.2">
      <c r="A30" s="22">
        <v>4102060001</v>
      </c>
      <c r="B30" s="15" t="s">
        <v>55</v>
      </c>
      <c r="C30" s="16" t="s">
        <v>1</v>
      </c>
      <c r="D30" s="22" t="s">
        <v>11</v>
      </c>
      <c r="E30" s="16" t="s">
        <v>24</v>
      </c>
      <c r="F30" s="14" t="s">
        <v>34</v>
      </c>
      <c r="G30" s="17">
        <v>0</v>
      </c>
      <c r="H30" s="17">
        <v>0</v>
      </c>
      <c r="I30" s="18">
        <v>2785.39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9">
        <v>0</v>
      </c>
      <c r="R30" s="17">
        <v>0</v>
      </c>
      <c r="S30" s="20">
        <v>0</v>
      </c>
      <c r="T30" s="21">
        <v>0</v>
      </c>
      <c r="U30" s="23">
        <v>0</v>
      </c>
      <c r="V30" s="174">
        <v>0</v>
      </c>
    </row>
    <row r="31" spans="1:22" ht="14.25" customHeight="1" x14ac:dyDescent="0.2">
      <c r="A31" s="22">
        <v>4102050005</v>
      </c>
      <c r="B31" s="15" t="s">
        <v>56</v>
      </c>
      <c r="C31" s="16" t="s">
        <v>4</v>
      </c>
      <c r="D31" s="22" t="s">
        <v>11</v>
      </c>
      <c r="E31" s="16" t="s">
        <v>27</v>
      </c>
      <c r="F31" s="14" t="s">
        <v>57</v>
      </c>
      <c r="G31" s="17">
        <v>0</v>
      </c>
      <c r="H31" s="17">
        <v>0</v>
      </c>
      <c r="I31" s="18">
        <v>0</v>
      </c>
      <c r="J31" s="17">
        <v>7774.83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9">
        <v>0</v>
      </c>
      <c r="R31" s="17">
        <v>0</v>
      </c>
      <c r="S31" s="20">
        <v>0</v>
      </c>
      <c r="T31" s="21">
        <v>0</v>
      </c>
      <c r="U31" s="23">
        <v>0</v>
      </c>
      <c r="V31" s="174">
        <v>0</v>
      </c>
    </row>
    <row r="32" spans="1:22" ht="15.75" customHeight="1" x14ac:dyDescent="0.2">
      <c r="A32" s="22">
        <v>4102060001</v>
      </c>
      <c r="B32" s="48" t="s">
        <v>58</v>
      </c>
      <c r="C32" s="39" t="s">
        <v>1</v>
      </c>
      <c r="D32" s="40" t="s">
        <v>16</v>
      </c>
      <c r="E32" s="39" t="s">
        <v>27</v>
      </c>
      <c r="F32" s="14" t="s">
        <v>34</v>
      </c>
      <c r="G32" s="18">
        <v>0</v>
      </c>
      <c r="H32" s="18">
        <v>32022.99</v>
      </c>
      <c r="I32" s="18">
        <v>0</v>
      </c>
      <c r="J32" s="18">
        <v>38622.839999999997</v>
      </c>
      <c r="K32" s="18">
        <v>0</v>
      </c>
      <c r="L32" s="49">
        <v>0</v>
      </c>
      <c r="M32" s="18">
        <v>0</v>
      </c>
      <c r="N32" s="18">
        <v>0</v>
      </c>
      <c r="O32" s="18">
        <v>0</v>
      </c>
      <c r="P32" s="18">
        <v>0</v>
      </c>
      <c r="Q32" s="19">
        <v>0</v>
      </c>
      <c r="R32" s="17">
        <v>0</v>
      </c>
      <c r="S32" s="50">
        <v>0</v>
      </c>
      <c r="T32" s="51">
        <v>0</v>
      </c>
      <c r="U32" s="23">
        <v>0</v>
      </c>
      <c r="V32" s="174">
        <v>0</v>
      </c>
    </row>
    <row r="33" spans="1:25" ht="15.75" customHeight="1" x14ac:dyDescent="0.2">
      <c r="A33" s="22">
        <v>4102070007</v>
      </c>
      <c r="B33" s="48" t="s">
        <v>58</v>
      </c>
      <c r="C33" s="39" t="s">
        <v>2</v>
      </c>
      <c r="D33" s="40" t="s">
        <v>16</v>
      </c>
      <c r="E33" s="39" t="s">
        <v>27</v>
      </c>
      <c r="F33" s="14" t="s">
        <v>35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20">
        <v>20746.29</v>
      </c>
      <c r="O33" s="18">
        <v>0</v>
      </c>
      <c r="P33" s="20">
        <v>27719.79</v>
      </c>
      <c r="Q33" s="19">
        <v>0</v>
      </c>
      <c r="R33" s="17">
        <v>27719.7873</v>
      </c>
      <c r="S33" s="50">
        <v>0</v>
      </c>
      <c r="T33" s="51">
        <v>11539.84</v>
      </c>
      <c r="U33" s="23">
        <v>0</v>
      </c>
      <c r="V33" s="174">
        <v>0</v>
      </c>
    </row>
    <row r="34" spans="1:25" ht="15.75" customHeight="1" x14ac:dyDescent="0.2">
      <c r="A34" s="22">
        <v>4102120002</v>
      </c>
      <c r="B34" s="48" t="s">
        <v>58</v>
      </c>
      <c r="C34" s="39" t="str">
        <f>+C11</f>
        <v>MRC CG</v>
      </c>
      <c r="D34" s="40" t="s">
        <v>16</v>
      </c>
      <c r="E34" s="39" t="s">
        <v>27</v>
      </c>
      <c r="F34" s="30" t="s">
        <v>36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9387.83</v>
      </c>
      <c r="M34" s="18">
        <v>0</v>
      </c>
      <c r="N34" s="18">
        <v>11994.38</v>
      </c>
      <c r="O34" s="18">
        <v>0</v>
      </c>
      <c r="P34" s="18">
        <v>12792.4</v>
      </c>
      <c r="Q34" s="19">
        <v>0</v>
      </c>
      <c r="R34" s="17">
        <v>12856.68</v>
      </c>
      <c r="S34" s="50">
        <v>0</v>
      </c>
      <c r="T34" s="51">
        <v>16006.27</v>
      </c>
      <c r="U34" s="23">
        <v>0</v>
      </c>
      <c r="V34" s="174">
        <v>0</v>
      </c>
    </row>
    <row r="35" spans="1:25" ht="15.75" customHeight="1" x14ac:dyDescent="0.2">
      <c r="A35" s="22">
        <v>4102120004</v>
      </c>
      <c r="B35" s="48" t="s">
        <v>58</v>
      </c>
      <c r="C35" s="39" t="s">
        <v>4</v>
      </c>
      <c r="D35" s="40" t="s">
        <v>16</v>
      </c>
      <c r="E35" s="39" t="s">
        <v>27</v>
      </c>
      <c r="F35" s="30" t="s">
        <v>37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9293.9500000000007</v>
      </c>
      <c r="M35" s="18">
        <v>0</v>
      </c>
      <c r="N35" s="18">
        <v>6542.03</v>
      </c>
      <c r="O35" s="18">
        <v>0</v>
      </c>
      <c r="P35" s="18">
        <v>6893.11</v>
      </c>
      <c r="Q35" s="19">
        <v>0</v>
      </c>
      <c r="R35" s="17">
        <v>6862.53</v>
      </c>
      <c r="S35" s="50">
        <v>0</v>
      </c>
      <c r="T35" s="51">
        <v>5393.76</v>
      </c>
      <c r="U35" s="23">
        <v>0</v>
      </c>
      <c r="V35" s="174">
        <v>0</v>
      </c>
    </row>
    <row r="36" spans="1:25" ht="15.75" customHeight="1" x14ac:dyDescent="0.2">
      <c r="A36" s="22">
        <v>4102120003</v>
      </c>
      <c r="B36" s="48" t="s">
        <v>58</v>
      </c>
      <c r="C36" s="39" t="str">
        <f>+C13</f>
        <v>MRC CARRITO</v>
      </c>
      <c r="D36" s="40" t="s">
        <v>16</v>
      </c>
      <c r="E36" s="39" t="s">
        <v>27</v>
      </c>
      <c r="F36" s="30" t="s">
        <v>38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791.7</v>
      </c>
      <c r="M36" s="18">
        <v>0</v>
      </c>
      <c r="N36" s="18">
        <v>3393</v>
      </c>
      <c r="O36" s="18">
        <v>0</v>
      </c>
      <c r="P36" s="18">
        <v>3393</v>
      </c>
      <c r="Q36" s="19">
        <v>0</v>
      </c>
      <c r="R36" s="17">
        <v>3393</v>
      </c>
      <c r="S36" s="50">
        <v>0</v>
      </c>
      <c r="T36" s="51">
        <v>1740</v>
      </c>
      <c r="U36" s="20">
        <v>16723.14</v>
      </c>
      <c r="V36" s="174">
        <v>0</v>
      </c>
    </row>
    <row r="37" spans="1:25" ht="15.75" customHeight="1" x14ac:dyDescent="0.2">
      <c r="A37" s="22">
        <v>4102120001</v>
      </c>
      <c r="B37" s="48" t="s">
        <v>58</v>
      </c>
      <c r="C37" s="39" t="s">
        <v>6</v>
      </c>
      <c r="D37" s="40" t="s">
        <v>16</v>
      </c>
      <c r="E37" s="39" t="s">
        <v>27</v>
      </c>
      <c r="F37" s="30" t="s">
        <v>59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31486.41</v>
      </c>
      <c r="M37" s="18">
        <v>0</v>
      </c>
      <c r="N37" s="20">
        <v>9.23</v>
      </c>
      <c r="O37" s="18">
        <v>0</v>
      </c>
      <c r="P37" s="20">
        <v>157.83000000000001</v>
      </c>
      <c r="Q37" s="19">
        <v>0</v>
      </c>
      <c r="R37" s="41">
        <v>2500</v>
      </c>
      <c r="S37" s="20">
        <v>0</v>
      </c>
      <c r="T37" s="51">
        <v>0</v>
      </c>
      <c r="U37" s="20">
        <v>4872</v>
      </c>
      <c r="V37" s="174">
        <v>0</v>
      </c>
    </row>
    <row r="38" spans="1:25" ht="15.75" customHeight="1" x14ac:dyDescent="0.2">
      <c r="A38" s="14">
        <v>4102030001</v>
      </c>
      <c r="B38" s="185" t="s">
        <v>60</v>
      </c>
      <c r="C38" s="52" t="s">
        <v>2</v>
      </c>
      <c r="D38" s="186" t="s">
        <v>17</v>
      </c>
      <c r="E38" s="52" t="s">
        <v>24</v>
      </c>
      <c r="F38" s="53" t="s">
        <v>61</v>
      </c>
      <c r="G38" s="54">
        <v>9222</v>
      </c>
      <c r="H38" s="54">
        <v>7501.14</v>
      </c>
      <c r="I38" s="54">
        <v>9222</v>
      </c>
      <c r="J38" s="54">
        <v>7501.14</v>
      </c>
      <c r="K38" s="54">
        <v>9570</v>
      </c>
      <c r="L38" s="54">
        <v>7501.14</v>
      </c>
      <c r="M38" s="54">
        <v>9222</v>
      </c>
      <c r="N38" s="54">
        <v>8197.14</v>
      </c>
      <c r="O38" s="54">
        <v>9222</v>
      </c>
      <c r="P38" s="54">
        <v>7501.14</v>
      </c>
      <c r="Q38" s="187">
        <v>9222</v>
      </c>
      <c r="R38" s="55">
        <f t="shared" ref="R38:R39" si="0">+P38</f>
        <v>7501.14</v>
      </c>
      <c r="S38" s="20">
        <v>4872</v>
      </c>
      <c r="T38" s="56">
        <v>0</v>
      </c>
      <c r="U38" s="20">
        <v>6525</v>
      </c>
      <c r="V38" s="174">
        <v>0</v>
      </c>
    </row>
    <row r="39" spans="1:25" ht="15.75" customHeight="1" x14ac:dyDescent="0.2">
      <c r="A39" s="14">
        <v>4102030004</v>
      </c>
      <c r="B39" s="185" t="s">
        <v>60</v>
      </c>
      <c r="C39" s="52" t="s">
        <v>2</v>
      </c>
      <c r="D39" s="186" t="s">
        <v>17</v>
      </c>
      <c r="E39" s="52" t="s">
        <v>24</v>
      </c>
      <c r="F39" s="53" t="s">
        <v>62</v>
      </c>
      <c r="G39" s="54">
        <v>4872</v>
      </c>
      <c r="H39" s="54">
        <v>4872</v>
      </c>
      <c r="I39" s="54">
        <v>4872</v>
      </c>
      <c r="J39" s="54">
        <v>4872</v>
      </c>
      <c r="K39" s="54">
        <v>4872</v>
      </c>
      <c r="L39" s="54">
        <v>4872</v>
      </c>
      <c r="M39" s="54">
        <v>4872</v>
      </c>
      <c r="N39" s="54">
        <v>4872</v>
      </c>
      <c r="O39" s="54">
        <v>4872</v>
      </c>
      <c r="P39" s="54">
        <v>4872</v>
      </c>
      <c r="Q39" s="187">
        <v>4872</v>
      </c>
      <c r="R39" s="55">
        <f t="shared" si="0"/>
        <v>4872</v>
      </c>
      <c r="S39" s="20">
        <v>6525</v>
      </c>
      <c r="T39" s="56">
        <v>0</v>
      </c>
      <c r="U39" s="20">
        <v>101153.78</v>
      </c>
      <c r="V39" s="174">
        <v>0</v>
      </c>
      <c r="W39" s="2"/>
      <c r="X39" s="9"/>
    </row>
    <row r="40" spans="1:25" ht="15.75" customHeight="1" x14ac:dyDescent="0.2">
      <c r="A40" s="14">
        <v>4102050004</v>
      </c>
      <c r="B40" s="185" t="s">
        <v>60</v>
      </c>
      <c r="C40" s="52" t="s">
        <v>2</v>
      </c>
      <c r="D40" s="188" t="s">
        <v>11</v>
      </c>
      <c r="E40" s="52" t="s">
        <v>24</v>
      </c>
      <c r="F40" s="53" t="s">
        <v>63</v>
      </c>
      <c r="G40" s="54">
        <v>6525</v>
      </c>
      <c r="H40" s="54">
        <v>6525</v>
      </c>
      <c r="I40" s="54">
        <v>6525</v>
      </c>
      <c r="J40" s="54">
        <v>6525</v>
      </c>
      <c r="K40" s="54">
        <v>6525</v>
      </c>
      <c r="L40" s="54">
        <v>6525</v>
      </c>
      <c r="M40" s="54">
        <v>6525</v>
      </c>
      <c r="N40" s="54">
        <v>6525</v>
      </c>
      <c r="O40" s="54">
        <v>6525</v>
      </c>
      <c r="P40" s="54">
        <v>6525</v>
      </c>
      <c r="Q40" s="187">
        <v>6525</v>
      </c>
      <c r="R40" s="55">
        <v>6525</v>
      </c>
      <c r="S40" s="20">
        <v>111937.04</v>
      </c>
      <c r="T40" s="56">
        <v>0</v>
      </c>
      <c r="U40" s="20">
        <v>16349.04</v>
      </c>
      <c r="V40" s="174">
        <v>0</v>
      </c>
      <c r="W40" s="2"/>
    </row>
    <row r="41" spans="1:25" ht="15.75" customHeight="1" x14ac:dyDescent="0.2">
      <c r="A41" s="14">
        <v>4102050005</v>
      </c>
      <c r="B41" s="185" t="s">
        <v>60</v>
      </c>
      <c r="C41" s="52" t="s">
        <v>4</v>
      </c>
      <c r="D41" s="186" t="s">
        <v>17</v>
      </c>
      <c r="E41" s="52" t="s">
        <v>24</v>
      </c>
      <c r="F41" s="53" t="s">
        <v>57</v>
      </c>
      <c r="G41" s="54">
        <v>62078.68</v>
      </c>
      <c r="H41" s="54">
        <v>2188.6</v>
      </c>
      <c r="I41" s="54">
        <v>8993.9599999999991</v>
      </c>
      <c r="J41" s="54">
        <v>2509.79</v>
      </c>
      <c r="K41" s="54">
        <v>4673.54</v>
      </c>
      <c r="L41" s="54">
        <v>2201.65</v>
      </c>
      <c r="M41" s="54">
        <v>4429.25</v>
      </c>
      <c r="N41" s="54">
        <v>89380.82</v>
      </c>
      <c r="O41" s="54">
        <v>3712.33</v>
      </c>
      <c r="P41" s="54">
        <v>119356.58</v>
      </c>
      <c r="Q41" s="187">
        <v>28478.99</v>
      </c>
      <c r="R41" s="55">
        <v>79268.17</v>
      </c>
      <c r="S41" s="21">
        <v>0</v>
      </c>
      <c r="T41" s="56">
        <v>0</v>
      </c>
      <c r="U41" s="20">
        <v>13312.74</v>
      </c>
      <c r="V41" s="174">
        <v>0</v>
      </c>
      <c r="W41" s="2"/>
    </row>
    <row r="42" spans="1:25" ht="15.75" customHeight="1" x14ac:dyDescent="0.2">
      <c r="A42" s="14">
        <v>4102080002</v>
      </c>
      <c r="B42" s="185" t="s">
        <v>60</v>
      </c>
      <c r="C42" s="52" t="s">
        <v>2</v>
      </c>
      <c r="D42" s="186" t="s">
        <v>17</v>
      </c>
      <c r="E42" s="52" t="s">
        <v>24</v>
      </c>
      <c r="F42" s="53" t="s">
        <v>64</v>
      </c>
      <c r="G42" s="54">
        <v>16349.04</v>
      </c>
      <c r="H42" s="54">
        <v>16349.04</v>
      </c>
      <c r="I42" s="54">
        <v>16349.04</v>
      </c>
      <c r="J42" s="54">
        <v>16349.04</v>
      </c>
      <c r="K42" s="54">
        <v>0</v>
      </c>
      <c r="L42" s="54">
        <v>16349.04</v>
      </c>
      <c r="M42" s="54">
        <v>0</v>
      </c>
      <c r="N42" s="54">
        <v>0</v>
      </c>
      <c r="O42" s="54">
        <v>0</v>
      </c>
      <c r="P42" s="54">
        <v>0</v>
      </c>
      <c r="Q42" s="189">
        <v>130792.32000000001</v>
      </c>
      <c r="R42" s="55">
        <v>0</v>
      </c>
      <c r="S42" s="21">
        <v>0</v>
      </c>
      <c r="T42" s="56">
        <v>0</v>
      </c>
      <c r="U42" s="20">
        <v>89800.11</v>
      </c>
      <c r="V42" s="174">
        <v>0</v>
      </c>
      <c r="W42" s="2"/>
      <c r="X42" s="9"/>
      <c r="Y42" s="2"/>
    </row>
    <row r="43" spans="1:25" ht="15.75" customHeight="1" x14ac:dyDescent="0.2">
      <c r="A43" s="14">
        <v>4102090001</v>
      </c>
      <c r="B43" s="185" t="s">
        <v>60</v>
      </c>
      <c r="C43" s="52" t="s">
        <v>2</v>
      </c>
      <c r="D43" s="186" t="s">
        <v>17</v>
      </c>
      <c r="E43" s="52" t="s">
        <v>24</v>
      </c>
      <c r="F43" s="53" t="s">
        <v>43</v>
      </c>
      <c r="G43" s="54">
        <v>13236.66</v>
      </c>
      <c r="H43" s="54">
        <v>6656.37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187">
        <v>26625.48</v>
      </c>
      <c r="R43" s="55">
        <v>0</v>
      </c>
      <c r="S43" s="18">
        <v>11417.01</v>
      </c>
      <c r="T43" s="56">
        <v>0</v>
      </c>
      <c r="U43" s="20">
        <v>11417.01</v>
      </c>
      <c r="V43" s="174"/>
      <c r="W43" s="2"/>
      <c r="X43" s="9"/>
      <c r="Y43" s="2"/>
    </row>
    <row r="44" spans="1:25" ht="15.75" customHeight="1" x14ac:dyDescent="0.2">
      <c r="A44" s="14">
        <v>4102100001</v>
      </c>
      <c r="B44" s="185" t="s">
        <v>60</v>
      </c>
      <c r="C44" s="52" t="s">
        <v>2</v>
      </c>
      <c r="D44" s="186" t="s">
        <v>17</v>
      </c>
      <c r="E44" s="52" t="s">
        <v>24</v>
      </c>
      <c r="F44" s="53" t="s">
        <v>65</v>
      </c>
      <c r="G44" s="54">
        <v>27145.239999999998</v>
      </c>
      <c r="H44" s="54">
        <v>11417.01</v>
      </c>
      <c r="I44" s="54">
        <v>0</v>
      </c>
      <c r="J44" s="54">
        <v>11417.01</v>
      </c>
      <c r="K44" s="54">
        <v>10903.71</v>
      </c>
      <c r="L44" s="54">
        <v>0</v>
      </c>
      <c r="M44" s="54">
        <v>24373.25</v>
      </c>
      <c r="N44" s="54">
        <v>22834.02</v>
      </c>
      <c r="O44" s="54">
        <v>184979.12</v>
      </c>
      <c r="P44" s="54">
        <v>11417.01</v>
      </c>
      <c r="Q44" s="187">
        <v>12836.85</v>
      </c>
      <c r="R44" s="55">
        <f>+P44</f>
        <v>11417.01</v>
      </c>
      <c r="S44" s="20">
        <v>77877.570000000007</v>
      </c>
      <c r="T44" s="21">
        <v>175764.26</v>
      </c>
      <c r="U44" s="20">
        <v>0</v>
      </c>
      <c r="V44" s="174">
        <v>0</v>
      </c>
      <c r="W44" s="57"/>
      <c r="X44" s="57"/>
      <c r="Y44" s="57"/>
    </row>
    <row r="45" spans="1:25" ht="15.75" customHeight="1" x14ac:dyDescent="0.2">
      <c r="A45" s="14">
        <v>4102010004</v>
      </c>
      <c r="B45" s="185" t="s">
        <v>60</v>
      </c>
      <c r="C45" s="52" t="s">
        <v>2</v>
      </c>
      <c r="D45" s="186" t="s">
        <v>17</v>
      </c>
      <c r="E45" s="52" t="s">
        <v>24</v>
      </c>
      <c r="F45" s="53" t="s">
        <v>66</v>
      </c>
      <c r="G45" s="54">
        <v>145914.94</v>
      </c>
      <c r="H45" s="54">
        <v>0</v>
      </c>
      <c r="I45" s="54">
        <v>0</v>
      </c>
      <c r="J45" s="54">
        <v>87103.13</v>
      </c>
      <c r="K45" s="54">
        <v>72957.47</v>
      </c>
      <c r="L45" s="54">
        <v>86659.93</v>
      </c>
      <c r="M45" s="54">
        <v>79254.89</v>
      </c>
      <c r="N45" s="54">
        <v>185389.47</v>
      </c>
      <c r="O45" s="54">
        <v>75410.179999999993</v>
      </c>
      <c r="P45" s="58"/>
      <c r="Q45" s="187">
        <v>75410.181899999996</v>
      </c>
      <c r="R45" s="41"/>
      <c r="S45" s="20">
        <v>0</v>
      </c>
      <c r="T45" s="56">
        <v>0</v>
      </c>
      <c r="U45" s="20">
        <v>1023.12</v>
      </c>
      <c r="V45" s="59">
        <v>0</v>
      </c>
      <c r="W45" s="2"/>
      <c r="X45" s="2"/>
      <c r="Y45" s="2"/>
    </row>
    <row r="46" spans="1:25" ht="15.75" customHeight="1" x14ac:dyDescent="0.2">
      <c r="A46" s="14">
        <v>4102090004</v>
      </c>
      <c r="B46" s="48" t="s">
        <v>60</v>
      </c>
      <c r="C46" s="31" t="s">
        <v>40</v>
      </c>
      <c r="D46" s="177" t="s">
        <v>17</v>
      </c>
      <c r="E46" s="31" t="s">
        <v>24</v>
      </c>
      <c r="F46" s="32" t="s">
        <v>66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20">
        <v>0</v>
      </c>
      <c r="T46" s="17">
        <v>0</v>
      </c>
      <c r="U46" s="20">
        <v>5111.25</v>
      </c>
      <c r="V46" s="59">
        <v>0</v>
      </c>
      <c r="W46" s="2"/>
      <c r="X46" s="2"/>
      <c r="Y46" s="2"/>
    </row>
    <row r="47" spans="1:25" ht="15.75" customHeight="1" x14ac:dyDescent="0.2">
      <c r="A47" s="32">
        <v>4102030003</v>
      </c>
      <c r="B47" s="190" t="s">
        <v>60</v>
      </c>
      <c r="C47" s="31" t="s">
        <v>1</v>
      </c>
      <c r="D47" s="177" t="s">
        <v>17</v>
      </c>
      <c r="E47" s="31" t="s">
        <v>24</v>
      </c>
      <c r="F47" s="32" t="s">
        <v>61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191">
        <v>0</v>
      </c>
      <c r="R47" s="54">
        <v>0</v>
      </c>
      <c r="S47" s="20">
        <v>0</v>
      </c>
      <c r="T47" s="17">
        <v>0</v>
      </c>
      <c r="U47" s="20"/>
      <c r="V47" s="59"/>
      <c r="W47" s="2"/>
      <c r="X47" s="2"/>
      <c r="Y47" s="2"/>
    </row>
    <row r="48" spans="1:25" ht="15.75" customHeight="1" x14ac:dyDescent="0.2">
      <c r="A48" s="32">
        <v>4102090004</v>
      </c>
      <c r="B48" s="192" t="s">
        <v>60</v>
      </c>
      <c r="C48" s="31" t="s">
        <v>1</v>
      </c>
      <c r="D48" s="177" t="s">
        <v>17</v>
      </c>
      <c r="E48" s="31" t="s">
        <v>24</v>
      </c>
      <c r="F48" s="32" t="s">
        <v>67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191">
        <v>0</v>
      </c>
      <c r="R48" s="54">
        <v>0</v>
      </c>
      <c r="S48" s="20">
        <v>0</v>
      </c>
      <c r="T48" s="17">
        <v>0</v>
      </c>
      <c r="U48" s="20"/>
      <c r="V48" s="59"/>
      <c r="W48" s="2"/>
      <c r="X48" s="2"/>
      <c r="Y48" s="2"/>
    </row>
    <row r="49" spans="1:22" ht="14.25" customHeight="1" x14ac:dyDescent="0.2">
      <c r="A49" s="14">
        <v>4102010002</v>
      </c>
      <c r="B49" s="60" t="s">
        <v>68</v>
      </c>
      <c r="C49" s="16" t="s">
        <v>2</v>
      </c>
      <c r="D49" s="22" t="s">
        <v>16</v>
      </c>
      <c r="E49" s="26" t="s">
        <v>24</v>
      </c>
      <c r="F49" s="14" t="s">
        <v>28</v>
      </c>
      <c r="G49" s="17">
        <v>665.55</v>
      </c>
      <c r="H49" s="17">
        <v>665.55</v>
      </c>
      <c r="I49" s="18">
        <v>665.55</v>
      </c>
      <c r="J49" s="17">
        <v>665.55</v>
      </c>
      <c r="K49" s="17">
        <v>665.55</v>
      </c>
      <c r="L49" s="17">
        <v>665.55</v>
      </c>
      <c r="M49" s="17">
        <v>665.55</v>
      </c>
      <c r="N49" s="17">
        <v>665.55</v>
      </c>
      <c r="O49" s="17">
        <v>665.55</v>
      </c>
      <c r="P49" s="17">
        <v>665.55</v>
      </c>
      <c r="Q49" s="19">
        <v>665.55</v>
      </c>
      <c r="R49" s="17">
        <v>665.55</v>
      </c>
      <c r="S49" s="20">
        <v>665.55</v>
      </c>
      <c r="T49" s="17">
        <v>665.55</v>
      </c>
      <c r="U49" s="22">
        <v>665.55</v>
      </c>
      <c r="V49" s="61">
        <v>665.55</v>
      </c>
    </row>
    <row r="50" spans="1:22" ht="15.75" customHeight="1" x14ac:dyDescent="0.2">
      <c r="A50" s="14">
        <v>4102020002</v>
      </c>
      <c r="B50" s="62" t="s">
        <v>69</v>
      </c>
      <c r="C50" s="39" t="s">
        <v>2</v>
      </c>
      <c r="D50" s="40" t="s">
        <v>11</v>
      </c>
      <c r="E50" s="26" t="s">
        <v>24</v>
      </c>
      <c r="F50" s="14" t="s">
        <v>70</v>
      </c>
      <c r="G50" s="18">
        <v>1474.13</v>
      </c>
      <c r="H50" s="18">
        <v>1351.28</v>
      </c>
      <c r="I50" s="18">
        <v>1474.13</v>
      </c>
      <c r="J50" s="18">
        <v>1351.28</v>
      </c>
      <c r="K50" s="18">
        <v>1474.13</v>
      </c>
      <c r="L50" s="18">
        <v>1351.28</v>
      </c>
      <c r="M50" s="18">
        <v>1474.13</v>
      </c>
      <c r="N50" s="18">
        <v>1228.44</v>
      </c>
      <c r="O50" s="18">
        <v>1474.13</v>
      </c>
      <c r="P50" s="18">
        <v>1228.44</v>
      </c>
      <c r="Q50" s="19">
        <v>1474.13</v>
      </c>
      <c r="R50" s="17">
        <v>1228.44</v>
      </c>
      <c r="S50" s="20">
        <v>1474.13</v>
      </c>
      <c r="T50" s="63">
        <v>1228.44</v>
      </c>
      <c r="U50" s="20">
        <v>1474.13</v>
      </c>
      <c r="V50" s="176">
        <v>1228.44</v>
      </c>
    </row>
    <row r="51" spans="1:22" ht="15.75" customHeight="1" x14ac:dyDescent="0.2">
      <c r="A51" s="14">
        <v>4102040001</v>
      </c>
      <c r="B51" s="62" t="s">
        <v>69</v>
      </c>
      <c r="C51" s="39" t="s">
        <v>2</v>
      </c>
      <c r="D51" s="40" t="s">
        <v>11</v>
      </c>
      <c r="E51" s="26" t="s">
        <v>24</v>
      </c>
      <c r="F51" s="14" t="s">
        <v>71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3045</v>
      </c>
      <c r="R51" s="18">
        <v>0</v>
      </c>
      <c r="S51" s="20">
        <v>0</v>
      </c>
      <c r="T51" s="21">
        <v>0</v>
      </c>
      <c r="U51" s="23">
        <v>0</v>
      </c>
      <c r="V51" s="174">
        <v>0</v>
      </c>
    </row>
    <row r="52" spans="1:22" ht="15.75" customHeight="1" x14ac:dyDescent="0.2">
      <c r="A52" s="14">
        <v>4102050002</v>
      </c>
      <c r="B52" s="62" t="s">
        <v>69</v>
      </c>
      <c r="C52" s="39" t="s">
        <v>1</v>
      </c>
      <c r="D52" s="40" t="str">
        <f t="shared" ref="D52:E52" si="1">+D51</f>
        <v>LAURA SAUCEDO</v>
      </c>
      <c r="E52" s="26" t="str">
        <f t="shared" si="1"/>
        <v>PASADA</v>
      </c>
      <c r="F52" s="14" t="s">
        <v>71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20">
        <v>0</v>
      </c>
      <c r="T52" s="64">
        <v>0</v>
      </c>
      <c r="U52" s="23">
        <v>0</v>
      </c>
      <c r="V52" s="174">
        <v>0</v>
      </c>
    </row>
    <row r="53" spans="1:22" ht="14.25" customHeight="1" x14ac:dyDescent="0.2">
      <c r="A53" s="22">
        <v>4102060004</v>
      </c>
      <c r="B53" s="65" t="s">
        <v>72</v>
      </c>
      <c r="C53" s="16" t="s">
        <v>2</v>
      </c>
      <c r="D53" s="22" t="s">
        <v>11</v>
      </c>
      <c r="E53" s="26" t="s">
        <v>24</v>
      </c>
      <c r="F53" s="14" t="s">
        <v>45</v>
      </c>
      <c r="G53" s="17">
        <v>0</v>
      </c>
      <c r="H53" s="17">
        <v>0</v>
      </c>
      <c r="I53" s="18">
        <v>268.25</v>
      </c>
      <c r="J53" s="17">
        <v>0</v>
      </c>
      <c r="K53" s="17">
        <v>268.25</v>
      </c>
      <c r="L53" s="17">
        <v>0</v>
      </c>
      <c r="M53" s="17">
        <v>268.25</v>
      </c>
      <c r="N53" s="17">
        <v>0</v>
      </c>
      <c r="O53" s="17">
        <v>268.25</v>
      </c>
      <c r="P53" s="17">
        <v>0</v>
      </c>
      <c r="Q53" s="19">
        <v>268.25</v>
      </c>
      <c r="R53" s="17">
        <v>0</v>
      </c>
      <c r="S53" s="20">
        <v>268.25</v>
      </c>
      <c r="T53" s="21">
        <v>0</v>
      </c>
      <c r="U53" s="23">
        <v>0</v>
      </c>
      <c r="V53" s="193">
        <v>59333.19</v>
      </c>
    </row>
    <row r="54" spans="1:22" ht="14.25" customHeight="1" x14ac:dyDescent="0.2">
      <c r="A54" s="14">
        <v>4102070001</v>
      </c>
      <c r="B54" s="194" t="s">
        <v>73</v>
      </c>
      <c r="C54" s="195" t="s">
        <v>1</v>
      </c>
      <c r="D54" s="196" t="s">
        <v>16</v>
      </c>
      <c r="E54" s="197" t="s">
        <v>27</v>
      </c>
      <c r="F54" s="198" t="s">
        <v>32</v>
      </c>
      <c r="G54" s="17">
        <v>0</v>
      </c>
      <c r="H54" s="17">
        <v>0</v>
      </c>
      <c r="I54" s="18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20">
        <v>0</v>
      </c>
      <c r="P54" s="20">
        <v>25428.51</v>
      </c>
      <c r="Q54" s="19">
        <v>0</v>
      </c>
      <c r="R54" s="17">
        <v>0</v>
      </c>
      <c r="S54" s="20">
        <v>0</v>
      </c>
      <c r="T54" s="21">
        <v>0</v>
      </c>
      <c r="U54" s="23">
        <v>0</v>
      </c>
      <c r="V54" s="176">
        <v>11310</v>
      </c>
    </row>
    <row r="55" spans="1:22" ht="14.25" customHeight="1" x14ac:dyDescent="0.2">
      <c r="A55" s="14">
        <v>4102060006</v>
      </c>
      <c r="B55" s="65" t="s">
        <v>74</v>
      </c>
      <c r="C55" s="16" t="s">
        <v>40</v>
      </c>
      <c r="D55" s="22" t="str">
        <f>+D53</f>
        <v>LAURA SAUCEDO</v>
      </c>
      <c r="E55" s="26" t="str">
        <f>+E54</f>
        <v>NUEVA</v>
      </c>
      <c r="F55" s="198" t="s">
        <v>32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9">
        <v>0</v>
      </c>
      <c r="R55" s="17">
        <v>0</v>
      </c>
      <c r="S55" s="20">
        <v>0</v>
      </c>
      <c r="T55" s="21">
        <v>11310</v>
      </c>
      <c r="U55" s="23">
        <v>0</v>
      </c>
      <c r="V55" s="174">
        <v>0</v>
      </c>
    </row>
    <row r="56" spans="1:22" ht="14.25" customHeight="1" x14ac:dyDescent="0.2">
      <c r="A56" s="66"/>
      <c r="B56" s="37" t="s">
        <v>74</v>
      </c>
      <c r="C56" s="67" t="s">
        <v>2</v>
      </c>
      <c r="D56" s="68" t="s">
        <v>11</v>
      </c>
      <c r="E56" s="69" t="s">
        <v>27</v>
      </c>
      <c r="F56" s="66" t="s">
        <v>75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199"/>
      <c r="R56" s="70">
        <v>1914</v>
      </c>
      <c r="S56" s="71"/>
      <c r="T56" s="72">
        <v>957</v>
      </c>
      <c r="U56" s="23">
        <v>0</v>
      </c>
      <c r="V56" s="193">
        <v>9037.1200000000008</v>
      </c>
    </row>
    <row r="57" spans="1:22" ht="14.25" customHeight="1" x14ac:dyDescent="0.2">
      <c r="A57" s="66"/>
      <c r="B57" s="37" t="s">
        <v>74</v>
      </c>
      <c r="C57" s="67" t="s">
        <v>2</v>
      </c>
      <c r="D57" s="68" t="str">
        <f>+D55</f>
        <v>LAURA SAUCEDO</v>
      </c>
      <c r="E57" s="69" t="s">
        <v>27</v>
      </c>
      <c r="F57" s="68" t="s">
        <v>76</v>
      </c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199"/>
      <c r="R57" s="70"/>
      <c r="S57" s="71"/>
      <c r="T57" s="72"/>
      <c r="U57" s="23">
        <v>0</v>
      </c>
      <c r="V57" s="174">
        <v>0</v>
      </c>
    </row>
    <row r="58" spans="1:22" ht="14.25" customHeight="1" x14ac:dyDescent="0.2">
      <c r="A58" s="14">
        <v>4102080003</v>
      </c>
      <c r="B58" s="65" t="s">
        <v>77</v>
      </c>
      <c r="C58" s="16" t="s">
        <v>2</v>
      </c>
      <c r="D58" s="22" t="str">
        <f>+D54</f>
        <v>RENE POVEDA</v>
      </c>
      <c r="E58" s="26" t="str">
        <f>+E53</f>
        <v>PASADA</v>
      </c>
      <c r="F58" s="14" t="s">
        <v>64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1305</v>
      </c>
      <c r="R58" s="17">
        <v>0</v>
      </c>
      <c r="S58" s="20"/>
      <c r="T58" s="73"/>
      <c r="U58" s="20">
        <v>72232.240000000005</v>
      </c>
      <c r="V58" s="174"/>
    </row>
    <row r="59" spans="1:22" ht="14.25" customHeight="1" x14ac:dyDescent="0.2">
      <c r="A59" s="200">
        <v>4102090004</v>
      </c>
      <c r="B59" s="74" t="s">
        <v>78</v>
      </c>
      <c r="C59" s="75" t="s">
        <v>1</v>
      </c>
      <c r="D59" s="76" t="s">
        <v>11</v>
      </c>
      <c r="E59" s="77" t="s">
        <v>24</v>
      </c>
      <c r="F59" s="78" t="s">
        <v>79</v>
      </c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1"/>
      <c r="T59" s="79"/>
      <c r="U59" s="20">
        <v>31027.58</v>
      </c>
      <c r="V59" s="174"/>
    </row>
    <row r="60" spans="1:22" ht="14.25" customHeight="1" x14ac:dyDescent="0.2">
      <c r="A60" s="200">
        <v>4102060001</v>
      </c>
      <c r="B60" s="74" t="s">
        <v>78</v>
      </c>
      <c r="C60" s="75" t="s">
        <v>40</v>
      </c>
      <c r="D60" s="76" t="s">
        <v>11</v>
      </c>
      <c r="E60" s="77" t="s">
        <v>24</v>
      </c>
      <c r="F60" s="78" t="s">
        <v>41</v>
      </c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201"/>
      <c r="S60" s="71"/>
      <c r="T60" s="79"/>
      <c r="U60" s="20"/>
      <c r="V60" s="174">
        <v>16101</v>
      </c>
    </row>
    <row r="61" spans="1:22" ht="14.25" customHeight="1" x14ac:dyDescent="0.2">
      <c r="A61" s="80" t="s">
        <v>80</v>
      </c>
      <c r="B61" s="202"/>
      <c r="C61" s="195"/>
      <c r="D61" s="195"/>
      <c r="E61" s="81"/>
      <c r="F61" s="82"/>
      <c r="G61" s="83">
        <f t="shared" ref="G61:M61" si="2">SUM(G5:G58)</f>
        <v>316823.40999999997</v>
      </c>
      <c r="H61" s="83">
        <f t="shared" si="2"/>
        <v>111275.58000000002</v>
      </c>
      <c r="I61" s="83">
        <f t="shared" si="2"/>
        <v>61877.49</v>
      </c>
      <c r="J61" s="83">
        <f t="shared" si="2"/>
        <v>210398.88999999998</v>
      </c>
      <c r="K61" s="83">
        <f t="shared" si="2"/>
        <v>124448.38</v>
      </c>
      <c r="L61" s="83">
        <f t="shared" si="2"/>
        <v>223670.09999999998</v>
      </c>
      <c r="M61" s="83">
        <f t="shared" si="2"/>
        <v>157456.04999999999</v>
      </c>
      <c r="N61" s="83">
        <f t="shared" ref="N61:V61" si="3">SUM(N5:N60)</f>
        <v>416745.36</v>
      </c>
      <c r="O61" s="83">
        <f t="shared" si="3"/>
        <v>307375.49</v>
      </c>
      <c r="P61" s="83">
        <f t="shared" si="3"/>
        <v>259849.75</v>
      </c>
      <c r="Q61" s="203">
        <f t="shared" si="3"/>
        <v>329023.48190000001</v>
      </c>
      <c r="R61" s="83">
        <f t="shared" si="3"/>
        <v>226750.94159999996</v>
      </c>
      <c r="S61" s="84">
        <f t="shared" si="3"/>
        <v>229228.28</v>
      </c>
      <c r="T61" s="83">
        <f t="shared" si="3"/>
        <v>288130.84999999998</v>
      </c>
      <c r="U61" s="83">
        <f t="shared" si="3"/>
        <v>393935.61</v>
      </c>
      <c r="V61" s="85">
        <f t="shared" si="3"/>
        <v>147970.70000000001</v>
      </c>
    </row>
    <row r="62" spans="1:22" ht="14.25" customHeight="1" x14ac:dyDescent="0.2">
      <c r="A62" s="86"/>
      <c r="B62" s="5"/>
      <c r="C62" s="10"/>
      <c r="D62" s="10"/>
      <c r="E62" s="10"/>
      <c r="F62" s="5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8"/>
      <c r="V62" s="88"/>
    </row>
    <row r="63" spans="1:22" ht="14.25" customHeight="1" x14ac:dyDescent="0.2">
      <c r="A63" s="86"/>
      <c r="B63" s="5"/>
      <c r="C63" s="10"/>
      <c r="D63" s="10"/>
      <c r="E63" s="10"/>
      <c r="F63" s="5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"/>
    </row>
    <row r="64" spans="1:22" ht="14.25" customHeight="1" x14ac:dyDescent="0.2">
      <c r="A64" s="5"/>
      <c r="C64" s="10"/>
      <c r="D64" s="10"/>
      <c r="E64" s="10"/>
      <c r="F64" s="5"/>
      <c r="G64" s="89"/>
      <c r="H64" s="89"/>
      <c r="I64" s="90"/>
      <c r="J64" s="89"/>
      <c r="K64" s="89"/>
      <c r="L64" s="89"/>
      <c r="M64" s="89"/>
      <c r="N64" s="89"/>
      <c r="Q64" s="9"/>
      <c r="V64" s="9"/>
    </row>
    <row r="65" spans="1:31" ht="14.25" customHeight="1" x14ac:dyDescent="0.2">
      <c r="A65" s="5"/>
      <c r="C65" s="10"/>
      <c r="D65" s="10"/>
      <c r="E65" s="10"/>
      <c r="F65" s="164" t="s">
        <v>81</v>
      </c>
      <c r="G65" s="1">
        <v>44896</v>
      </c>
      <c r="H65" s="1">
        <v>45261</v>
      </c>
      <c r="I65" s="1">
        <v>44927</v>
      </c>
      <c r="J65" s="1">
        <v>45292</v>
      </c>
      <c r="K65" s="1">
        <v>44958</v>
      </c>
      <c r="L65" s="1">
        <v>45323</v>
      </c>
      <c r="M65" s="1">
        <v>44986</v>
      </c>
      <c r="N65" s="1">
        <v>45352</v>
      </c>
      <c r="O65" s="1">
        <v>45017</v>
      </c>
      <c r="P65" s="1">
        <v>45383</v>
      </c>
      <c r="Q65" s="204">
        <v>45047</v>
      </c>
      <c r="R65" s="1">
        <v>45413</v>
      </c>
      <c r="S65" s="91">
        <v>45078</v>
      </c>
      <c r="T65" s="1">
        <v>45444</v>
      </c>
      <c r="U65" s="1">
        <v>45108</v>
      </c>
      <c r="V65" s="1">
        <v>45474</v>
      </c>
      <c r="X65" s="163" t="s">
        <v>82</v>
      </c>
      <c r="Y65" s="205" t="s">
        <v>0</v>
      </c>
      <c r="Z65" s="163" t="s">
        <v>83</v>
      </c>
      <c r="AA65" s="163" t="s">
        <v>0</v>
      </c>
      <c r="AB65" s="163" t="s">
        <v>84</v>
      </c>
      <c r="AC65" s="163" t="s">
        <v>0</v>
      </c>
      <c r="AD65" s="163" t="s">
        <v>85</v>
      </c>
      <c r="AE65" s="163" t="s">
        <v>0</v>
      </c>
    </row>
    <row r="66" spans="1:31" ht="14.25" customHeight="1" x14ac:dyDescent="0.2">
      <c r="A66" s="5"/>
      <c r="C66" s="10"/>
      <c r="D66" s="10"/>
      <c r="E66" s="10"/>
      <c r="F66" s="164"/>
      <c r="G66" s="206"/>
      <c r="H66" s="206"/>
      <c r="I66" s="206"/>
      <c r="J66" s="206"/>
      <c r="K66" s="206"/>
      <c r="L66" s="206"/>
      <c r="M66" s="206"/>
      <c r="N66" s="206"/>
      <c r="O66" s="164"/>
      <c r="P66" s="206"/>
      <c r="Q66" s="164"/>
      <c r="R66" s="206"/>
      <c r="S66" s="206"/>
      <c r="T66" s="206"/>
      <c r="U66" s="206"/>
      <c r="V66" s="206"/>
      <c r="X66" s="163"/>
      <c r="Y66" s="205"/>
      <c r="Z66" s="163"/>
      <c r="AA66" s="163"/>
      <c r="AB66" s="163"/>
      <c r="AC66" s="163"/>
      <c r="AD66" s="163"/>
      <c r="AE66" s="163"/>
    </row>
    <row r="67" spans="1:31" ht="14.25" customHeight="1" x14ac:dyDescent="0.2">
      <c r="C67" s="10"/>
      <c r="D67" s="10"/>
      <c r="E67" s="10"/>
      <c r="F67" s="6" t="str">
        <f>+D40</f>
        <v>LAURA SAUCEDO</v>
      </c>
      <c r="G67" s="92">
        <f t="shared" ref="G67:N67" si="4">+SUMIF($D$5:$D$53,$F$67,G5:G53)</f>
        <v>37339.299999999996</v>
      </c>
      <c r="H67" s="92">
        <f t="shared" si="4"/>
        <v>16886.259999999998</v>
      </c>
      <c r="I67" s="92">
        <f t="shared" si="4"/>
        <v>21774.94</v>
      </c>
      <c r="J67" s="92">
        <f t="shared" si="4"/>
        <v>37572.699999999997</v>
      </c>
      <c r="K67" s="92">
        <f t="shared" si="4"/>
        <v>20806.11</v>
      </c>
      <c r="L67" s="92">
        <f t="shared" si="4"/>
        <v>50675.209999999992</v>
      </c>
      <c r="M67" s="92">
        <f t="shared" si="4"/>
        <v>22459.11</v>
      </c>
      <c r="N67" s="92">
        <f t="shared" si="4"/>
        <v>62721.430000000008</v>
      </c>
      <c r="O67" s="92">
        <f t="shared" ref="O67:P67" si="5">+SUMIF($D$5:$D$53,$F$67,O5:O54)</f>
        <v>22459.11</v>
      </c>
      <c r="P67" s="92">
        <f t="shared" si="5"/>
        <v>31734.85</v>
      </c>
      <c r="Q67" s="92">
        <f t="shared" ref="Q67:S67" si="6">+SUMIF($D$5:$D$58,$F$67,Q5:Q58)</f>
        <v>38815.109999999993</v>
      </c>
      <c r="R67" s="92">
        <f t="shared" si="6"/>
        <v>50691.922299999998</v>
      </c>
      <c r="S67" s="92">
        <f t="shared" si="6"/>
        <v>127871.15</v>
      </c>
      <c r="T67" s="92">
        <f>+SUMIF($D$5:$D$58,$F$67,T5:T60)</f>
        <v>77021.17</v>
      </c>
      <c r="U67" s="92">
        <v>127296.07</v>
      </c>
      <c r="V67" s="92">
        <f>+SUMIF($D$5:$D$58,$F$67,V5:V60)</f>
        <v>115998.11</v>
      </c>
      <c r="X67" s="2">
        <f t="shared" ref="X67:X70" si="7">+G67+I67+K67+M67+O67+Q67+S67+U67</f>
        <v>418820.89999999997</v>
      </c>
      <c r="Y67" s="4">
        <f t="shared" ref="Y67:Y70" si="8">+X67/$X$71</f>
        <v>0.21923845480064252</v>
      </c>
      <c r="Z67" s="2">
        <f t="shared" ref="Z67:Z70" si="9">+N67+L67+J67+H67+P67+R67+T67+V67</f>
        <v>443301.65230000002</v>
      </c>
      <c r="AA67" s="4">
        <f t="shared" ref="AA67:AA70" si="10">+Z67/$Z$71</f>
        <v>0.2372257433637035</v>
      </c>
      <c r="AB67" s="2">
        <f t="shared" ref="AB67:AB70" si="11">+M67+K67+I67+O67+Q67+S67+U67</f>
        <v>381481.6</v>
      </c>
      <c r="AC67" s="4">
        <f t="shared" ref="AC67:AC70" si="12">+AB67/$AB$71</f>
        <v>0.23939544052947104</v>
      </c>
      <c r="AD67" s="2">
        <f t="shared" ref="AD67:AD70" si="13">+N67+L67+J67+P67+R67+T67+V67</f>
        <v>426415.39230000001</v>
      </c>
      <c r="AE67" s="4">
        <f t="shared" ref="AE67:AE71" si="14">+AD67/$AD$71</f>
        <v>0.24263776555651223</v>
      </c>
    </row>
    <row r="68" spans="1:31" ht="14.25" customHeight="1" x14ac:dyDescent="0.2">
      <c r="C68" s="10"/>
      <c r="D68" s="10"/>
      <c r="E68" s="10"/>
      <c r="F68" s="6" t="str">
        <f>+D49</f>
        <v>RENE POVEDA</v>
      </c>
      <c r="G68" s="92">
        <f t="shared" ref="G68:N68" si="15">+SUMIF($D$5:$D$53,$F$68,G5:G53)</f>
        <v>665.55</v>
      </c>
      <c r="H68" s="92">
        <f t="shared" si="15"/>
        <v>32688.54</v>
      </c>
      <c r="I68" s="92">
        <f t="shared" si="15"/>
        <v>665.55</v>
      </c>
      <c r="J68" s="92">
        <f t="shared" si="15"/>
        <v>39288.39</v>
      </c>
      <c r="K68" s="92">
        <f t="shared" si="15"/>
        <v>665.55</v>
      </c>
      <c r="L68" s="92">
        <f t="shared" si="15"/>
        <v>51625.440000000002</v>
      </c>
      <c r="M68" s="92">
        <f t="shared" si="15"/>
        <v>665.55</v>
      </c>
      <c r="N68" s="92">
        <f t="shared" si="15"/>
        <v>43350.48</v>
      </c>
      <c r="O68" s="92">
        <f>+SUMIF($D$5:$D$53,$F$68,O5:O54)</f>
        <v>665.55</v>
      </c>
      <c r="P68" s="92">
        <f>+SUMIF($D$5:$D$54,$F$68,P5:P54)</f>
        <v>77050.19</v>
      </c>
      <c r="Q68" s="92">
        <f>+SUMIF($D$5:$D$58,$F$68,Q5:Q58)</f>
        <v>1970.55</v>
      </c>
      <c r="R68" s="92">
        <f t="shared" ref="R68:T68" si="16">+SUMIF($D$5:$D$54,$F$68,R5:R54)</f>
        <v>53997.547300000006</v>
      </c>
      <c r="S68" s="92">
        <f t="shared" si="16"/>
        <v>665.55</v>
      </c>
      <c r="T68" s="92">
        <f t="shared" si="16"/>
        <v>35345.420000000006</v>
      </c>
      <c r="U68" s="92">
        <f t="shared" ref="U68:V68" si="17">+SUMIF($D$5:$D$54,$F$68,U5:U60)</f>
        <v>22260.69</v>
      </c>
      <c r="V68" s="92">
        <f t="shared" si="17"/>
        <v>11975.55</v>
      </c>
      <c r="X68" s="2">
        <f t="shared" si="7"/>
        <v>28224.54</v>
      </c>
      <c r="Y68" s="4">
        <f t="shared" si="8"/>
        <v>1.4774583926110009E-2</v>
      </c>
      <c r="Z68" s="2">
        <f t="shared" si="9"/>
        <v>345321.55729999999</v>
      </c>
      <c r="AA68" s="4">
        <f t="shared" si="10"/>
        <v>0.18479327271842932</v>
      </c>
      <c r="AB68" s="2">
        <f t="shared" si="11"/>
        <v>27558.989999999998</v>
      </c>
      <c r="AC68" s="4">
        <f t="shared" si="12"/>
        <v>1.729440306320747E-2</v>
      </c>
      <c r="AD68" s="2">
        <f t="shared" si="13"/>
        <v>312633.01729999995</v>
      </c>
      <c r="AE68" s="4">
        <f t="shared" si="14"/>
        <v>0.17789361764758793</v>
      </c>
    </row>
    <row r="69" spans="1:31" ht="14.25" customHeight="1" x14ac:dyDescent="0.2">
      <c r="C69" s="10"/>
      <c r="D69" s="10"/>
      <c r="E69" s="10"/>
      <c r="F69" s="6" t="str">
        <f>+D8</f>
        <v>MIRTHA ARAUJO</v>
      </c>
      <c r="G69" s="92">
        <f t="shared" ref="G69:N69" si="18">+SUMIF($D$5:$D$53,$F$69,G5:G53)</f>
        <v>0</v>
      </c>
      <c r="H69" s="92">
        <f t="shared" si="18"/>
        <v>12716.62</v>
      </c>
      <c r="I69" s="92">
        <f t="shared" si="18"/>
        <v>0</v>
      </c>
      <c r="J69" s="92">
        <f t="shared" si="18"/>
        <v>3785.69</v>
      </c>
      <c r="K69" s="92">
        <f t="shared" si="18"/>
        <v>0</v>
      </c>
      <c r="L69" s="92">
        <f t="shared" si="18"/>
        <v>3785.69</v>
      </c>
      <c r="M69" s="92">
        <f t="shared" si="18"/>
        <v>12180</v>
      </c>
      <c r="N69" s="92">
        <f t="shared" si="18"/>
        <v>0</v>
      </c>
      <c r="O69" s="92">
        <f t="shared" ref="O69:P69" si="19">+SUMIF($D$5:$D$53,$F$69,O5:O54)</f>
        <v>6055.2</v>
      </c>
      <c r="P69" s="92">
        <f t="shared" si="19"/>
        <v>7917.98</v>
      </c>
      <c r="Q69" s="92">
        <f>+SUMIF($D$5:$D$53,$F$69,Q5:Q58)</f>
        <v>0</v>
      </c>
      <c r="R69" s="92">
        <f t="shared" ref="R69:T69" si="20">+SUMIF($D$5:$D$58,$F$69,R5:R58)</f>
        <v>19003.151999999998</v>
      </c>
      <c r="S69" s="92">
        <f t="shared" si="20"/>
        <v>0</v>
      </c>
      <c r="T69" s="92">
        <f t="shared" si="20"/>
        <v>0</v>
      </c>
      <c r="U69" s="92">
        <f t="shared" ref="U69:V69" si="21">+SUMIF($D$5:$D$58,$F$69,U5:U60)</f>
        <v>6211.8</v>
      </c>
      <c r="V69" s="92">
        <f t="shared" si="21"/>
        <v>3896.04</v>
      </c>
      <c r="X69" s="2">
        <f t="shared" si="7"/>
        <v>24447</v>
      </c>
      <c r="Y69" s="4">
        <f t="shared" si="8"/>
        <v>1.2797170591322706E-2</v>
      </c>
      <c r="Z69" s="2">
        <f t="shared" si="9"/>
        <v>51105.171999999999</v>
      </c>
      <c r="AA69" s="4">
        <f t="shared" si="10"/>
        <v>2.7348110151471965E-2</v>
      </c>
      <c r="AB69" s="2">
        <f t="shared" si="11"/>
        <v>24447</v>
      </c>
      <c r="AC69" s="4">
        <f t="shared" si="12"/>
        <v>1.5341500965247024E-2</v>
      </c>
      <c r="AD69" s="2">
        <f t="shared" si="13"/>
        <v>38388.552000000003</v>
      </c>
      <c r="AE69" s="4">
        <f t="shared" si="14"/>
        <v>2.1843752942381715E-2</v>
      </c>
    </row>
    <row r="70" spans="1:31" ht="14.25" customHeight="1" x14ac:dyDescent="0.2">
      <c r="C70" s="10"/>
      <c r="D70" s="10"/>
      <c r="E70" s="10"/>
      <c r="F70" s="6" t="str">
        <f>+D38</f>
        <v>YERKO VARGAS</v>
      </c>
      <c r="G70" s="92">
        <f t="shared" ref="G70:N70" si="22">+SUMIF($D$5:$D$53,$F$70,G5:G53)</f>
        <v>278818.56</v>
      </c>
      <c r="H70" s="92">
        <f t="shared" si="22"/>
        <v>48984.160000000003</v>
      </c>
      <c r="I70" s="92">
        <f t="shared" si="22"/>
        <v>39437</v>
      </c>
      <c r="J70" s="92">
        <f t="shared" si="22"/>
        <v>129752.11000000002</v>
      </c>
      <c r="K70" s="92">
        <f t="shared" si="22"/>
        <v>102976.72</v>
      </c>
      <c r="L70" s="92">
        <f t="shared" si="22"/>
        <v>117583.76</v>
      </c>
      <c r="M70" s="92">
        <f t="shared" si="22"/>
        <v>122151.39</v>
      </c>
      <c r="N70" s="92">
        <f t="shared" si="22"/>
        <v>310673.45</v>
      </c>
      <c r="O70" s="92">
        <f t="shared" ref="O70:P70" si="23">+SUMIF($D$5:$D$53,$F$70,O5:O54)</f>
        <v>278195.63</v>
      </c>
      <c r="P70" s="92">
        <f t="shared" si="23"/>
        <v>143146.73000000001</v>
      </c>
      <c r="Q70" s="92">
        <f>+SUMIF($D$5:$D$53,$F$70,Q5:Q58)</f>
        <v>288237.82189999998</v>
      </c>
      <c r="R70" s="92">
        <f t="shared" ref="R70:T70" si="24">+SUMIF($D$5:$D$53,$F$70,R5:R54)</f>
        <v>103058.31999999999</v>
      </c>
      <c r="S70" s="92">
        <f t="shared" si="24"/>
        <v>100691.58000000002</v>
      </c>
      <c r="T70" s="92">
        <f t="shared" si="24"/>
        <v>175764.26</v>
      </c>
      <c r="U70" s="92">
        <f t="shared" ref="U70:V70" si="25">+SUMIF($D$5:$D$53,$F$70,U5:U60)</f>
        <v>228343.01</v>
      </c>
      <c r="V70" s="92">
        <f t="shared" si="25"/>
        <v>0</v>
      </c>
      <c r="X70" s="2">
        <f t="shared" si="7"/>
        <v>1438851.7119000002</v>
      </c>
      <c r="Y70" s="4">
        <f t="shared" si="8"/>
        <v>0.75318979068192482</v>
      </c>
      <c r="Z70" s="2">
        <f t="shared" si="9"/>
        <v>1028962.79</v>
      </c>
      <c r="AA70" s="4">
        <f t="shared" si="10"/>
        <v>0.55063287376639525</v>
      </c>
      <c r="AB70" s="2">
        <f t="shared" si="11"/>
        <v>1160033.1518999999</v>
      </c>
      <c r="AC70" s="4">
        <f t="shared" si="12"/>
        <v>0.72796865544207456</v>
      </c>
      <c r="AD70" s="2">
        <f t="shared" si="13"/>
        <v>979978.63</v>
      </c>
      <c r="AE70" s="4">
        <f t="shared" si="14"/>
        <v>0.55762486385351817</v>
      </c>
    </row>
    <row r="71" spans="1:31" ht="14.25" customHeight="1" x14ac:dyDescent="0.2">
      <c r="C71" s="10"/>
      <c r="D71" s="10"/>
      <c r="E71" s="10"/>
      <c r="F71" s="164" t="s">
        <v>86</v>
      </c>
      <c r="G71" s="207">
        <f t="shared" ref="G71:V71" si="26">SUM(G67:G70)</f>
        <v>316823.40999999997</v>
      </c>
      <c r="H71" s="207">
        <f t="shared" si="26"/>
        <v>111275.58000000002</v>
      </c>
      <c r="I71" s="207">
        <f t="shared" si="26"/>
        <v>61877.49</v>
      </c>
      <c r="J71" s="207">
        <f t="shared" si="26"/>
        <v>210398.89</v>
      </c>
      <c r="K71" s="207">
        <f t="shared" si="26"/>
        <v>124448.38</v>
      </c>
      <c r="L71" s="207">
        <f t="shared" si="26"/>
        <v>223670.09999999998</v>
      </c>
      <c r="M71" s="207">
        <f t="shared" si="26"/>
        <v>157456.04999999999</v>
      </c>
      <c r="N71" s="207">
        <f t="shared" si="26"/>
        <v>416745.36</v>
      </c>
      <c r="O71" s="207">
        <f t="shared" si="26"/>
        <v>307375.49</v>
      </c>
      <c r="P71" s="207">
        <f t="shared" si="26"/>
        <v>259849.75</v>
      </c>
      <c r="Q71" s="207">
        <f t="shared" si="26"/>
        <v>329023.48189999996</v>
      </c>
      <c r="R71" s="207">
        <f t="shared" si="26"/>
        <v>226750.94160000002</v>
      </c>
      <c r="S71" s="207">
        <f t="shared" si="26"/>
        <v>229228.28000000003</v>
      </c>
      <c r="T71" s="207">
        <f t="shared" si="26"/>
        <v>288130.84999999998</v>
      </c>
      <c r="U71" s="207">
        <f t="shared" si="26"/>
        <v>384111.57</v>
      </c>
      <c r="V71" s="207">
        <f t="shared" si="26"/>
        <v>131869.70000000001</v>
      </c>
      <c r="X71" s="165">
        <f t="shared" ref="X71:AD71" si="27">SUM(X67:X70)</f>
        <v>1910344.1519000002</v>
      </c>
      <c r="Y71" s="208">
        <f t="shared" si="27"/>
        <v>1</v>
      </c>
      <c r="Z71" s="165">
        <f t="shared" si="27"/>
        <v>1868691.1716</v>
      </c>
      <c r="AA71" s="208">
        <f t="shared" si="27"/>
        <v>1</v>
      </c>
      <c r="AB71" s="165">
        <f t="shared" si="27"/>
        <v>1593520.7418999998</v>
      </c>
      <c r="AC71" s="208">
        <f t="shared" si="27"/>
        <v>1</v>
      </c>
      <c r="AD71" s="165">
        <f t="shared" si="27"/>
        <v>1757415.5915999999</v>
      </c>
      <c r="AE71" s="208">
        <f t="shared" si="14"/>
        <v>1</v>
      </c>
    </row>
    <row r="72" spans="1:31" ht="14.25" customHeight="1" x14ac:dyDescent="0.2">
      <c r="C72" s="10"/>
      <c r="D72" s="10"/>
      <c r="E72" s="10"/>
      <c r="G72" s="93"/>
      <c r="H72" s="93"/>
      <c r="I72" s="94"/>
      <c r="J72" s="93"/>
      <c r="K72" s="93"/>
      <c r="L72" s="93"/>
      <c r="M72" s="93"/>
      <c r="N72" s="93"/>
      <c r="Q72" s="9"/>
      <c r="V72" s="9"/>
    </row>
    <row r="73" spans="1:31" ht="14.25" customHeight="1" x14ac:dyDescent="0.2">
      <c r="C73" s="10"/>
      <c r="D73" s="10"/>
      <c r="E73" s="10"/>
      <c r="F73" s="164" t="s">
        <v>87</v>
      </c>
      <c r="G73" s="1">
        <v>44896</v>
      </c>
      <c r="H73" s="1">
        <v>45261</v>
      </c>
      <c r="I73" s="1">
        <v>44927</v>
      </c>
      <c r="J73" s="1">
        <v>45292</v>
      </c>
      <c r="K73" s="1">
        <v>44958</v>
      </c>
      <c r="L73" s="1">
        <v>45323</v>
      </c>
      <c r="M73" s="1">
        <v>44986</v>
      </c>
      <c r="N73" s="1">
        <v>45352</v>
      </c>
      <c r="O73" s="1">
        <v>45017</v>
      </c>
      <c r="P73" s="1">
        <v>45383</v>
      </c>
      <c r="Q73" s="1">
        <v>45047</v>
      </c>
      <c r="R73" s="1">
        <v>45413</v>
      </c>
      <c r="S73" s="1">
        <v>45078</v>
      </c>
      <c r="T73" s="1">
        <v>45444</v>
      </c>
      <c r="U73" s="1">
        <v>45108</v>
      </c>
      <c r="V73" s="1">
        <v>45474</v>
      </c>
    </row>
    <row r="74" spans="1:31" ht="14.25" customHeight="1" x14ac:dyDescent="0.2">
      <c r="C74" s="10"/>
      <c r="D74" s="10"/>
      <c r="E74" s="10"/>
      <c r="F74" s="164"/>
      <c r="G74" s="209"/>
      <c r="H74" s="209"/>
      <c r="I74" s="210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</row>
    <row r="75" spans="1:31" ht="14.25" customHeight="1" x14ac:dyDescent="0.2">
      <c r="C75" s="10"/>
      <c r="D75" s="10"/>
      <c r="F75" s="6" t="s">
        <v>24</v>
      </c>
      <c r="G75" s="2">
        <f t="shared" ref="G75:M75" si="28">+SUMIF($E$5:$E$53,$F$75,G5:G54)</f>
        <v>316823.40999999997</v>
      </c>
      <c r="H75" s="2">
        <f t="shared" si="28"/>
        <v>64958.83</v>
      </c>
      <c r="I75" s="2">
        <f t="shared" si="28"/>
        <v>61877.49</v>
      </c>
      <c r="J75" s="2">
        <f t="shared" si="28"/>
        <v>145726.78</v>
      </c>
      <c r="K75" s="2">
        <f t="shared" si="28"/>
        <v>124448.38</v>
      </c>
      <c r="L75" s="2">
        <f t="shared" si="28"/>
        <v>133558.42999999996</v>
      </c>
      <c r="M75" s="2">
        <f t="shared" si="28"/>
        <v>157456.04999999999</v>
      </c>
      <c r="N75" s="2">
        <f t="shared" ref="N75:O75" si="29">+SUMIF($E$5:$E$54,$F$75,N5:N54)</f>
        <v>330179.28000000003</v>
      </c>
      <c r="O75" s="2">
        <f t="shared" si="29"/>
        <v>301320.28999999998</v>
      </c>
      <c r="P75" s="2">
        <f>+SUMIF($E$5:$E$53,$F$75,P5:P54)</f>
        <v>161641.62</v>
      </c>
      <c r="Q75" s="2">
        <f>+SUMIF($E$5:$E$58,$F$75,Q5:Q58)</f>
        <v>329023.48190000001</v>
      </c>
      <c r="R75" s="2">
        <f t="shared" ref="R75:V75" si="30">+SUMIF($E$5:$E$60,$F$75,R5:R60)</f>
        <v>121553.20629999999</v>
      </c>
      <c r="S75" s="2">
        <f t="shared" si="30"/>
        <v>229228.28</v>
      </c>
      <c r="T75" s="2">
        <f t="shared" si="30"/>
        <v>187734.15</v>
      </c>
      <c r="U75" s="2">
        <f t="shared" si="30"/>
        <v>368399.83</v>
      </c>
      <c r="V75" s="2">
        <f t="shared" si="30"/>
        <v>77328.179999999993</v>
      </c>
    </row>
    <row r="76" spans="1:31" ht="14.25" customHeight="1" x14ac:dyDescent="0.2">
      <c r="C76" s="10"/>
      <c r="D76" s="10"/>
      <c r="F76" s="6" t="s">
        <v>27</v>
      </c>
      <c r="G76" s="2">
        <f t="shared" ref="G76:Q76" si="31">SUMIF($E$5:$E$54,$F$76,G5:G54)</f>
        <v>0</v>
      </c>
      <c r="H76" s="2">
        <f t="shared" si="31"/>
        <v>46316.75</v>
      </c>
      <c r="I76" s="2">
        <f t="shared" si="31"/>
        <v>0</v>
      </c>
      <c r="J76" s="2">
        <f t="shared" si="31"/>
        <v>64672.109999999993</v>
      </c>
      <c r="K76" s="2">
        <f t="shared" si="31"/>
        <v>0</v>
      </c>
      <c r="L76" s="2">
        <f t="shared" si="31"/>
        <v>90111.67</v>
      </c>
      <c r="M76" s="2">
        <f t="shared" si="31"/>
        <v>0</v>
      </c>
      <c r="N76" s="2">
        <f t="shared" si="31"/>
        <v>86566.080000000002</v>
      </c>
      <c r="O76" s="2">
        <f t="shared" si="31"/>
        <v>6055.2</v>
      </c>
      <c r="P76" s="2">
        <f t="shared" si="31"/>
        <v>98208.12999999999</v>
      </c>
      <c r="Q76" s="2">
        <f t="shared" si="31"/>
        <v>0</v>
      </c>
      <c r="R76" s="2">
        <f t="shared" ref="R76:V76" si="32">SUMIF($E$5:$E$60,$F$76,R5:R60)</f>
        <v>105197.7353</v>
      </c>
      <c r="S76" s="2">
        <f t="shared" si="32"/>
        <v>0</v>
      </c>
      <c r="T76" s="2">
        <f t="shared" si="32"/>
        <v>100396.7</v>
      </c>
      <c r="U76" s="2">
        <f t="shared" si="32"/>
        <v>25535.78</v>
      </c>
      <c r="V76" s="2">
        <f t="shared" si="32"/>
        <v>70642.52</v>
      </c>
    </row>
    <row r="77" spans="1:31" ht="14.25" customHeight="1" x14ac:dyDescent="0.2">
      <c r="C77" s="10"/>
      <c r="D77" s="10"/>
      <c r="F77" s="164" t="s">
        <v>7</v>
      </c>
      <c r="G77" s="165">
        <f t="shared" ref="G77:V77" si="33">+G75+G76</f>
        <v>316823.40999999997</v>
      </c>
      <c r="H77" s="165">
        <f t="shared" si="33"/>
        <v>111275.58</v>
      </c>
      <c r="I77" s="165">
        <f t="shared" si="33"/>
        <v>61877.49</v>
      </c>
      <c r="J77" s="165">
        <f t="shared" si="33"/>
        <v>210398.88999999998</v>
      </c>
      <c r="K77" s="165">
        <f t="shared" si="33"/>
        <v>124448.38</v>
      </c>
      <c r="L77" s="165">
        <f t="shared" si="33"/>
        <v>223670.09999999998</v>
      </c>
      <c r="M77" s="165">
        <f t="shared" si="33"/>
        <v>157456.04999999999</v>
      </c>
      <c r="N77" s="165">
        <f t="shared" si="33"/>
        <v>416745.36000000004</v>
      </c>
      <c r="O77" s="165">
        <f t="shared" si="33"/>
        <v>307375.49</v>
      </c>
      <c r="P77" s="165">
        <f t="shared" si="33"/>
        <v>259849.75</v>
      </c>
      <c r="Q77" s="165">
        <f t="shared" si="33"/>
        <v>329023.48190000001</v>
      </c>
      <c r="R77" s="165">
        <f t="shared" si="33"/>
        <v>226750.94159999999</v>
      </c>
      <c r="S77" s="165">
        <f t="shared" si="33"/>
        <v>229228.28</v>
      </c>
      <c r="T77" s="165">
        <f t="shared" si="33"/>
        <v>288130.84999999998</v>
      </c>
      <c r="U77" s="165">
        <f t="shared" si="33"/>
        <v>393935.61</v>
      </c>
      <c r="V77" s="165">
        <f t="shared" si="33"/>
        <v>147970.70000000001</v>
      </c>
    </row>
    <row r="78" spans="1:31" ht="14.25" customHeight="1" x14ac:dyDescent="0.2">
      <c r="C78" s="10"/>
      <c r="D78" s="10"/>
      <c r="G78" s="2"/>
      <c r="H78" s="2"/>
      <c r="I78" s="2"/>
      <c r="J78" s="2"/>
      <c r="K78" s="2"/>
      <c r="L78" s="2"/>
      <c r="N78" s="2"/>
      <c r="V78" s="9"/>
    </row>
    <row r="79" spans="1:31" ht="14.25" customHeight="1" x14ac:dyDescent="0.2">
      <c r="C79" s="10"/>
      <c r="D79" s="10"/>
      <c r="F79" s="95" t="s">
        <v>88</v>
      </c>
      <c r="G79" s="1">
        <v>44896</v>
      </c>
      <c r="H79" s="1">
        <v>45261</v>
      </c>
      <c r="I79" s="1">
        <v>44927</v>
      </c>
      <c r="J79" s="1">
        <v>45292</v>
      </c>
      <c r="K79" s="1">
        <v>44958</v>
      </c>
      <c r="L79" s="1">
        <v>45323</v>
      </c>
      <c r="M79" s="1">
        <v>44986</v>
      </c>
      <c r="N79" s="1">
        <v>45352</v>
      </c>
      <c r="O79" s="1">
        <v>45017</v>
      </c>
      <c r="P79" s="1">
        <v>45383</v>
      </c>
      <c r="Q79" s="1">
        <v>45047</v>
      </c>
      <c r="R79" s="1">
        <v>45413</v>
      </c>
      <c r="S79" s="1">
        <v>45078</v>
      </c>
      <c r="T79" s="1">
        <v>45444</v>
      </c>
      <c r="U79" s="1">
        <v>45108</v>
      </c>
      <c r="V79" s="1">
        <v>45474</v>
      </c>
    </row>
    <row r="80" spans="1:31" ht="14.25" customHeight="1" x14ac:dyDescent="0.2">
      <c r="C80" s="10"/>
      <c r="D80" s="10"/>
      <c r="F80" s="164"/>
      <c r="G80" s="206"/>
      <c r="H80" s="206"/>
      <c r="I80" s="206"/>
      <c r="J80" s="206"/>
      <c r="K80" s="206"/>
      <c r="L80" s="206"/>
      <c r="M80" s="206"/>
      <c r="N80" s="206"/>
      <c r="O80" s="209"/>
      <c r="P80" s="209"/>
      <c r="Q80" s="209"/>
      <c r="R80" s="209"/>
      <c r="S80" s="209"/>
      <c r="T80" s="209"/>
      <c r="U80" s="209"/>
      <c r="V80" s="209"/>
    </row>
    <row r="81" spans="3:32" ht="14.25" customHeight="1" x14ac:dyDescent="0.2">
      <c r="C81" s="10"/>
      <c r="D81" s="10"/>
      <c r="F81" s="6" t="str">
        <f t="shared" ref="F81:F83" si="34">+F67</f>
        <v>LAURA SAUCEDO</v>
      </c>
      <c r="G81" s="92"/>
      <c r="H81" s="92">
        <v>1577.14</v>
      </c>
      <c r="I81" s="94"/>
      <c r="J81" s="92">
        <v>22263.58</v>
      </c>
      <c r="K81" s="93"/>
      <c r="L81" s="92">
        <v>35366.089999999997</v>
      </c>
      <c r="M81" s="93"/>
      <c r="N81" s="92">
        <v>43881.15</v>
      </c>
      <c r="P81" s="92">
        <v>13905.51</v>
      </c>
      <c r="Q81" s="9"/>
      <c r="R81" s="92">
        <v>50691.92</v>
      </c>
      <c r="S81" s="92">
        <v>0</v>
      </c>
      <c r="T81" s="92">
        <v>65716.83</v>
      </c>
      <c r="U81" s="92">
        <v>1577.14</v>
      </c>
      <c r="V81" s="92">
        <v>66746.48</v>
      </c>
    </row>
    <row r="82" spans="3:32" ht="14.25" customHeight="1" x14ac:dyDescent="0.2">
      <c r="C82" s="10"/>
      <c r="D82" s="10"/>
      <c r="F82" s="6" t="str">
        <f t="shared" si="34"/>
        <v>RENE POVEDA</v>
      </c>
      <c r="G82" s="92"/>
      <c r="H82" s="92">
        <v>32022.99</v>
      </c>
      <c r="I82" s="94"/>
      <c r="J82" s="92">
        <v>38622.839999999997</v>
      </c>
      <c r="K82" s="93"/>
      <c r="L82" s="92">
        <v>50959.89</v>
      </c>
      <c r="M82" s="93"/>
      <c r="N82" s="92">
        <v>42684.93</v>
      </c>
      <c r="P82" s="92">
        <v>76384.639999999999</v>
      </c>
      <c r="Q82" s="9"/>
      <c r="R82" s="92">
        <v>53332</v>
      </c>
      <c r="S82" s="92">
        <v>0</v>
      </c>
      <c r="T82" s="92">
        <v>34679.870000000003</v>
      </c>
      <c r="U82" s="92">
        <v>0</v>
      </c>
      <c r="V82" s="92">
        <v>59333.19</v>
      </c>
    </row>
    <row r="83" spans="3:32" ht="14.25" customHeight="1" x14ac:dyDescent="0.2">
      <c r="C83" s="10"/>
      <c r="D83" s="10"/>
      <c r="F83" s="6" t="str">
        <f t="shared" si="34"/>
        <v>MIRTHA ARAUJO</v>
      </c>
      <c r="G83" s="92"/>
      <c r="H83" s="92">
        <v>12716.62</v>
      </c>
      <c r="I83" s="94"/>
      <c r="J83" s="92">
        <v>3785.69</v>
      </c>
      <c r="K83" s="93"/>
      <c r="L83" s="92">
        <v>3785.69</v>
      </c>
      <c r="M83" s="92"/>
      <c r="N83" s="92"/>
      <c r="P83" s="92">
        <v>7917.98</v>
      </c>
      <c r="Q83" s="9"/>
      <c r="R83" s="92">
        <v>19003.150000000001</v>
      </c>
      <c r="S83" s="92">
        <v>0</v>
      </c>
      <c r="T83" s="92">
        <v>0</v>
      </c>
      <c r="U83" s="92">
        <v>0</v>
      </c>
      <c r="V83" s="92">
        <v>0</v>
      </c>
    </row>
    <row r="84" spans="3:32" ht="14.25" customHeight="1" x14ac:dyDescent="0.2">
      <c r="C84" s="10"/>
      <c r="D84" s="10"/>
      <c r="F84" s="164" t="s">
        <v>86</v>
      </c>
      <c r="G84" s="207">
        <f t="shared" ref="G84:P84" si="35">SUM(G81:G83)</f>
        <v>0</v>
      </c>
      <c r="H84" s="207">
        <f t="shared" si="35"/>
        <v>46316.750000000007</v>
      </c>
      <c r="I84" s="207">
        <f t="shared" si="35"/>
        <v>0</v>
      </c>
      <c r="J84" s="207">
        <f t="shared" si="35"/>
        <v>64672.11</v>
      </c>
      <c r="K84" s="207">
        <f t="shared" si="35"/>
        <v>0</v>
      </c>
      <c r="L84" s="207">
        <f t="shared" si="35"/>
        <v>90111.67</v>
      </c>
      <c r="M84" s="207">
        <f t="shared" si="35"/>
        <v>0</v>
      </c>
      <c r="N84" s="207">
        <f t="shared" si="35"/>
        <v>86566.080000000002</v>
      </c>
      <c r="O84" s="207">
        <f t="shared" si="35"/>
        <v>0</v>
      </c>
      <c r="P84" s="207">
        <f t="shared" si="35"/>
        <v>98208.12999999999</v>
      </c>
      <c r="Q84" s="207"/>
      <c r="R84" s="207">
        <f t="shared" ref="R84:V84" si="36">SUM(R81:R83)</f>
        <v>123027.07</v>
      </c>
      <c r="S84" s="207">
        <f t="shared" si="36"/>
        <v>0</v>
      </c>
      <c r="T84" s="207">
        <f t="shared" si="36"/>
        <v>100396.70000000001</v>
      </c>
      <c r="U84" s="207">
        <f t="shared" si="36"/>
        <v>1577.14</v>
      </c>
      <c r="V84" s="207">
        <f t="shared" si="36"/>
        <v>126079.67</v>
      </c>
    </row>
    <row r="85" spans="3:32" ht="14.25" customHeight="1" x14ac:dyDescent="0.2">
      <c r="C85" s="10"/>
      <c r="D85" s="10"/>
      <c r="G85" s="2"/>
      <c r="H85" s="2"/>
      <c r="I85" s="2"/>
      <c r="J85" s="2"/>
      <c r="K85" s="2"/>
      <c r="L85" s="2"/>
      <c r="N85" s="2"/>
      <c r="Q85" s="9"/>
      <c r="V85" s="9"/>
    </row>
    <row r="86" spans="3:32" ht="14.25" customHeight="1" x14ac:dyDescent="0.2">
      <c r="C86" s="10"/>
      <c r="D86" s="10"/>
      <c r="F86" s="95" t="s">
        <v>89</v>
      </c>
      <c r="G86" s="1">
        <v>44896</v>
      </c>
      <c r="H86" s="1">
        <v>45261</v>
      </c>
      <c r="I86" s="1">
        <v>44927</v>
      </c>
      <c r="J86" s="1">
        <v>45292</v>
      </c>
      <c r="K86" s="1">
        <v>44958</v>
      </c>
      <c r="L86" s="1">
        <v>45323</v>
      </c>
      <c r="M86" s="1">
        <v>44986</v>
      </c>
      <c r="N86" s="1">
        <v>45352</v>
      </c>
      <c r="O86" s="1">
        <v>45017</v>
      </c>
      <c r="P86" s="1">
        <v>45383</v>
      </c>
      <c r="Q86" s="1">
        <v>45047</v>
      </c>
      <c r="R86" s="1">
        <v>45413</v>
      </c>
      <c r="S86" s="1">
        <v>45078</v>
      </c>
      <c r="T86" s="1">
        <v>45444</v>
      </c>
      <c r="U86" s="1">
        <v>45108</v>
      </c>
      <c r="V86" s="1">
        <v>45474</v>
      </c>
      <c r="X86" s="164" t="s">
        <v>10</v>
      </c>
      <c r="Y86" s="163" t="s">
        <v>82</v>
      </c>
      <c r="Z86" s="205" t="s">
        <v>0</v>
      </c>
      <c r="AA86" s="163" t="s">
        <v>83</v>
      </c>
      <c r="AB86" s="163" t="s">
        <v>0</v>
      </c>
      <c r="AC86" s="163" t="s">
        <v>84</v>
      </c>
      <c r="AD86" s="163" t="s">
        <v>0</v>
      </c>
      <c r="AE86" s="163" t="s">
        <v>85</v>
      </c>
      <c r="AF86" s="163" t="s">
        <v>0</v>
      </c>
    </row>
    <row r="87" spans="3:32" ht="14.25" customHeight="1" x14ac:dyDescent="0.2">
      <c r="C87" s="10"/>
      <c r="D87" s="10"/>
      <c r="F87" s="164"/>
      <c r="G87" s="209"/>
      <c r="H87" s="209"/>
      <c r="I87" s="210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X87" s="164"/>
      <c r="Y87" s="163"/>
      <c r="Z87" s="205"/>
      <c r="AA87" s="163"/>
      <c r="AB87" s="163"/>
      <c r="AC87" s="163"/>
      <c r="AD87" s="163"/>
      <c r="AE87" s="163"/>
      <c r="AF87" s="163"/>
    </row>
    <row r="88" spans="3:32" ht="14.25" customHeight="1" x14ac:dyDescent="0.2">
      <c r="C88" s="10"/>
      <c r="D88" s="10"/>
      <c r="F88" s="6" t="str">
        <f>+C8</f>
        <v>OTC</v>
      </c>
      <c r="G88" s="2">
        <f t="shared" ref="G88:O88" si="37">+SUMIF($C$5:$C$53,$F$88,G5:G53)</f>
        <v>2422.08</v>
      </c>
      <c r="H88" s="2">
        <f t="shared" si="37"/>
        <v>40959.350000000006</v>
      </c>
      <c r="I88" s="2">
        <f t="shared" si="37"/>
        <v>2785.39</v>
      </c>
      <c r="J88" s="2">
        <f t="shared" si="37"/>
        <v>38622.839999999997</v>
      </c>
      <c r="K88" s="2">
        <f t="shared" si="37"/>
        <v>0</v>
      </c>
      <c r="L88" s="2">
        <f t="shared" si="37"/>
        <v>15138</v>
      </c>
      <c r="M88" s="2">
        <f t="shared" si="37"/>
        <v>12180</v>
      </c>
      <c r="N88" s="2">
        <f t="shared" si="37"/>
        <v>19015.18</v>
      </c>
      <c r="O88" s="2">
        <f t="shared" si="37"/>
        <v>6055.2</v>
      </c>
      <c r="P88" s="2">
        <f>+SUMIF($C$5:$C$54,$F$88,P5:P54)</f>
        <v>33346.49</v>
      </c>
      <c r="Q88" s="2">
        <f>+SUMIF($C$5:$C$58,$F$88,Q5:Q58)</f>
        <v>15138</v>
      </c>
      <c r="R88" s="2">
        <f t="shared" ref="R88:S88" si="38">+SUMIF($C$5:$C$54,$F$88,R5:R54)</f>
        <v>19003.151999999998</v>
      </c>
      <c r="S88" s="2">
        <f t="shared" si="38"/>
        <v>1653</v>
      </c>
      <c r="T88" s="2">
        <v>11310</v>
      </c>
      <c r="U88" s="2">
        <v>115605.99</v>
      </c>
      <c r="V88" s="2">
        <v>72035.19</v>
      </c>
      <c r="X88" s="2" t="str">
        <f t="shared" ref="X88:X93" si="39">+F88</f>
        <v>OTC</v>
      </c>
      <c r="Y88" s="2">
        <f t="shared" ref="Y88:Y93" si="40">+G88+I88+K88+M88+O88+Q88+S88+U88</f>
        <v>155839.66</v>
      </c>
      <c r="Z88" s="4">
        <f t="shared" ref="Z88:Z94" ca="1" si="41">+Y88/$Y$94</f>
        <v>8.1430039947615954E-2</v>
      </c>
      <c r="AA88" s="2">
        <f t="shared" ref="AA88:AA93" si="42">+N88+L88+J88+H88+P88+R88+T88+V88</f>
        <v>249430.20199999999</v>
      </c>
      <c r="AB88" s="4">
        <f t="shared" ref="AB88:AB94" ca="1" si="43">+AA88/$AA$94</f>
        <v>0.13303390589740283</v>
      </c>
      <c r="AC88" s="2">
        <f t="shared" ref="AC88:AC93" si="44">+M88+K88+I88+O88+Q88+S88+U88</f>
        <v>153417.58000000002</v>
      </c>
      <c r="AD88" s="4">
        <f t="shared" ref="AD88:AD93" ca="1" si="45">+AC88/$AC$94</f>
        <v>9.6068369583008309E-2</v>
      </c>
      <c r="AE88" s="2">
        <f t="shared" ref="AE88:AE93" si="46">+N88+L88+J88+P88+R88+T88+V88</f>
        <v>208470.85199999998</v>
      </c>
      <c r="AF88" s="4">
        <f t="shared" ref="AF88:AF93" ca="1" si="47">+AE88/$AE$94</f>
        <v>0.11820343810058079</v>
      </c>
    </row>
    <row r="89" spans="3:32" ht="14.25" customHeight="1" x14ac:dyDescent="0.2">
      <c r="C89" s="10"/>
      <c r="D89" s="10"/>
      <c r="F89" s="6" t="str">
        <f>+C45</f>
        <v>MRC</v>
      </c>
      <c r="G89" s="2">
        <f t="shared" ref="G89:P89" si="48">+SUMIF($C$5:$C$53,$F$89,G5:G53)</f>
        <v>252322.65</v>
      </c>
      <c r="H89" s="2">
        <f t="shared" si="48"/>
        <v>68127.63</v>
      </c>
      <c r="I89" s="2">
        <f t="shared" si="48"/>
        <v>50098.14</v>
      </c>
      <c r="J89" s="2">
        <f t="shared" si="48"/>
        <v>161491.43</v>
      </c>
      <c r="K89" s="2">
        <f t="shared" si="48"/>
        <v>119774.84000000001</v>
      </c>
      <c r="L89" s="2">
        <f t="shared" si="48"/>
        <v>155370.55999999997</v>
      </c>
      <c r="M89" s="2">
        <f t="shared" si="48"/>
        <v>140846.79999999999</v>
      </c>
      <c r="N89" s="2">
        <f t="shared" si="48"/>
        <v>279588.83</v>
      </c>
      <c r="O89" s="2">
        <f t="shared" si="48"/>
        <v>297607.95999999996</v>
      </c>
      <c r="P89" s="2">
        <f t="shared" si="48"/>
        <v>76316.67</v>
      </c>
      <c r="Q89" s="2">
        <f>+SUMIF($C$5:$C$58,$F$89,Q5:Q58)</f>
        <v>285406.49189999996</v>
      </c>
      <c r="R89" s="2">
        <v>89659.46</v>
      </c>
      <c r="S89" s="2">
        <f>+SUMIF($C$5:$C$53,$F$89,S5:S53)</f>
        <v>227575.28</v>
      </c>
      <c r="T89" s="2">
        <v>230540.79</v>
      </c>
      <c r="U89" s="2">
        <f>+SUMIF($C$5:$C$53,$F$89,U5:U60)</f>
        <v>237039.41999999998</v>
      </c>
      <c r="V89" s="2">
        <v>38143.03</v>
      </c>
      <c r="X89" s="2" t="str">
        <f t="shared" si="39"/>
        <v>MRC</v>
      </c>
      <c r="Y89" s="2">
        <f t="shared" si="40"/>
        <v>1610671.5818999999</v>
      </c>
      <c r="Z89" s="4">
        <f t="shared" ca="1" si="41"/>
        <v>0.84161535809694898</v>
      </c>
      <c r="AA89" s="2">
        <f t="shared" si="42"/>
        <v>1099238.4000000001</v>
      </c>
      <c r="AB89" s="211">
        <f t="shared" ca="1" si="43"/>
        <v>0.58628015650010046</v>
      </c>
      <c r="AC89" s="2">
        <f t="shared" si="44"/>
        <v>1358348.9319</v>
      </c>
      <c r="AD89" s="4">
        <f t="shared" ca="1" si="45"/>
        <v>0.85058288113040081</v>
      </c>
      <c r="AE89" s="2">
        <f t="shared" si="46"/>
        <v>1031110.7700000001</v>
      </c>
      <c r="AF89" s="211">
        <f t="shared" ca="1" si="47"/>
        <v>0.58464210659309446</v>
      </c>
    </row>
    <row r="90" spans="3:32" ht="14.25" customHeight="1" x14ac:dyDescent="0.2">
      <c r="C90" s="10"/>
      <c r="D90" s="10"/>
      <c r="F90" s="6" t="str">
        <f t="shared" ref="F90:F92" si="49">+C11</f>
        <v>MRC CG</v>
      </c>
      <c r="G90" s="2">
        <f t="shared" ref="G90:O90" si="50">+SUMIF($C$5:$C$53,$F$90,G5:G53)</f>
        <v>0</v>
      </c>
      <c r="H90" s="2">
        <f t="shared" si="50"/>
        <v>0</v>
      </c>
      <c r="I90" s="2">
        <f t="shared" si="50"/>
        <v>0</v>
      </c>
      <c r="J90" s="2">
        <f t="shared" si="50"/>
        <v>0</v>
      </c>
      <c r="K90" s="2">
        <f t="shared" si="50"/>
        <v>0</v>
      </c>
      <c r="L90" s="2">
        <f t="shared" si="50"/>
        <v>9387.83</v>
      </c>
      <c r="M90" s="2">
        <f t="shared" si="50"/>
        <v>0</v>
      </c>
      <c r="N90" s="2">
        <f t="shared" si="50"/>
        <v>18816.27</v>
      </c>
      <c r="O90" s="2">
        <f t="shared" si="50"/>
        <v>0</v>
      </c>
      <c r="P90" s="2">
        <f>+SUMIF($C$5:$C$53,$F$90,P5:P54)</f>
        <v>19614.29</v>
      </c>
      <c r="Q90" s="2">
        <f>+SUMIF($C$5:$C$53,$F$90,Q5:Q53)</f>
        <v>0</v>
      </c>
      <c r="R90" s="2">
        <f t="shared" ref="R90:S90" si="51">+SUMIF($C$5:$C$53,$F$90,R5:R54)</f>
        <v>21410.42</v>
      </c>
      <c r="S90" s="2">
        <f t="shared" si="51"/>
        <v>0</v>
      </c>
      <c r="T90" s="2">
        <f t="shared" ref="T90:V90" si="52">+SUMIF($C$5:$C$53,$F$90,T5:T60)</f>
        <v>32012.54</v>
      </c>
      <c r="U90" s="2">
        <f t="shared" si="52"/>
        <v>0</v>
      </c>
      <c r="V90" s="2">
        <f t="shared" si="52"/>
        <v>19154.96</v>
      </c>
      <c r="X90" s="2" t="str">
        <f t="shared" si="39"/>
        <v>MRC CG</v>
      </c>
      <c r="Y90" s="2">
        <f t="shared" si="40"/>
        <v>0</v>
      </c>
      <c r="Z90" s="4">
        <f t="shared" ca="1" si="41"/>
        <v>0</v>
      </c>
      <c r="AA90" s="2">
        <f t="shared" si="42"/>
        <v>120396.31</v>
      </c>
      <c r="AB90" s="211">
        <f t="shared" ca="1" si="43"/>
        <v>6.4213520441820993E-2</v>
      </c>
      <c r="AC90" s="2">
        <f t="shared" si="44"/>
        <v>0</v>
      </c>
      <c r="AD90" s="4">
        <f t="shared" ca="1" si="45"/>
        <v>0</v>
      </c>
      <c r="AE90" s="2">
        <f t="shared" si="46"/>
        <v>120396.31</v>
      </c>
      <c r="AF90" s="211">
        <f t="shared" ca="1" si="47"/>
        <v>6.8264976326874394E-2</v>
      </c>
    </row>
    <row r="91" spans="3:32" ht="14.25" customHeight="1" x14ac:dyDescent="0.2">
      <c r="C91" s="10"/>
      <c r="D91" s="10"/>
      <c r="F91" s="6" t="str">
        <f t="shared" si="49"/>
        <v>TRX META</v>
      </c>
      <c r="G91" s="2">
        <f t="shared" ref="G91:O91" si="53">+SUMIF($C$5:$C$53,$F$91,G5:G53)</f>
        <v>62078.68</v>
      </c>
      <c r="H91" s="2">
        <f t="shared" si="53"/>
        <v>2188.6</v>
      </c>
      <c r="I91" s="2">
        <f t="shared" si="53"/>
        <v>8993.9599999999991</v>
      </c>
      <c r="J91" s="2">
        <f t="shared" si="53"/>
        <v>10284.619999999999</v>
      </c>
      <c r="K91" s="2">
        <f t="shared" si="53"/>
        <v>4673.54</v>
      </c>
      <c r="L91" s="2">
        <f t="shared" si="53"/>
        <v>11495.6</v>
      </c>
      <c r="M91" s="2">
        <f t="shared" si="53"/>
        <v>4429.25</v>
      </c>
      <c r="N91" s="2">
        <f t="shared" si="53"/>
        <v>95922.85</v>
      </c>
      <c r="O91" s="2">
        <f t="shared" si="53"/>
        <v>3712.33</v>
      </c>
      <c r="P91" s="2">
        <f>+SUMIF($C$5:$C$53,$F$91,P5:P54)</f>
        <v>126249.69</v>
      </c>
      <c r="Q91" s="2">
        <f>+SUMIF($C$5:$C$58,$F$91,Q5:Q58)</f>
        <v>28478.99</v>
      </c>
      <c r="R91" s="2">
        <f t="shared" ref="R91:S91" si="54">+SUMIF($C$5:$C$53,$F$91,R5:R54)</f>
        <v>89167.75</v>
      </c>
      <c r="S91" s="2">
        <f t="shared" si="54"/>
        <v>0</v>
      </c>
      <c r="T91" s="2">
        <f t="shared" ref="T91:V91" si="55">+SUMIF($C$5:$C$53,$F$91,T5:T60)</f>
        <v>10787.52</v>
      </c>
      <c r="U91" s="2">
        <f t="shared" si="55"/>
        <v>13312.74</v>
      </c>
      <c r="V91" s="2">
        <f t="shared" si="55"/>
        <v>6919.58</v>
      </c>
      <c r="X91" s="2" t="str">
        <f t="shared" si="39"/>
        <v>TRX META</v>
      </c>
      <c r="Y91" s="2">
        <f t="shared" si="40"/>
        <v>125679.49</v>
      </c>
      <c r="Z91" s="4">
        <f t="shared" ca="1" si="41"/>
        <v>6.5670612290196217E-2</v>
      </c>
      <c r="AA91" s="2">
        <f t="shared" si="42"/>
        <v>353016.21</v>
      </c>
      <c r="AB91" s="4">
        <f t="shared" ca="1" si="43"/>
        <v>0.18828163103278805</v>
      </c>
      <c r="AC91" s="2">
        <f t="shared" si="44"/>
        <v>63600.810000000005</v>
      </c>
      <c r="AD91" s="4">
        <f t="shared" ca="1" si="45"/>
        <v>3.9826114587772084E-2</v>
      </c>
      <c r="AE91" s="2">
        <f t="shared" si="46"/>
        <v>350827.61000000004</v>
      </c>
      <c r="AF91" s="4">
        <f t="shared" ca="1" si="47"/>
        <v>0.19892003742858835</v>
      </c>
    </row>
    <row r="92" spans="3:32" ht="14.25" customHeight="1" x14ac:dyDescent="0.2">
      <c r="C92" s="10"/>
      <c r="D92" s="10"/>
      <c r="F92" s="6" t="str">
        <f t="shared" si="49"/>
        <v>MRC CARRITO</v>
      </c>
      <c r="G92" s="2">
        <f t="shared" ref="G92:O92" ca="1" si="56">+SUMIF($C$5:$C$61,$F$92,G5:G53)</f>
        <v>0</v>
      </c>
      <c r="H92" s="2">
        <f t="shared" ca="1" si="56"/>
        <v>0</v>
      </c>
      <c r="I92" s="2">
        <f t="shared" ca="1" si="56"/>
        <v>0</v>
      </c>
      <c r="J92" s="2">
        <f t="shared" ca="1" si="56"/>
        <v>0</v>
      </c>
      <c r="K92" s="2">
        <f t="shared" ca="1" si="56"/>
        <v>0</v>
      </c>
      <c r="L92" s="2">
        <f t="shared" ca="1" si="56"/>
        <v>791.7</v>
      </c>
      <c r="M92" s="2">
        <f t="shared" ca="1" si="56"/>
        <v>0</v>
      </c>
      <c r="N92" s="2">
        <f t="shared" ca="1" si="56"/>
        <v>3393</v>
      </c>
      <c r="O92" s="2">
        <f t="shared" ca="1" si="56"/>
        <v>0</v>
      </c>
      <c r="P92" s="2">
        <f ca="1">+SUMIF($C$5:$C$61,$F$92,P5:P54)</f>
        <v>4164.78</v>
      </c>
      <c r="Q92" s="2">
        <f ca="1">+SUMIF($C$5:$C$61,$F$92,Q5:Q53)</f>
        <v>0</v>
      </c>
      <c r="R92" s="2">
        <f t="shared" ref="R92:S92" ca="1" si="57">+SUMIF($C$5:$C$61,$F$92,R5:R54)</f>
        <v>5133</v>
      </c>
      <c r="S92" s="2">
        <f t="shared" ca="1" si="57"/>
        <v>0</v>
      </c>
      <c r="T92" s="2">
        <f t="shared" ref="T92:V92" ca="1" si="58">+SUMIF($C$5:$C$61,$F$92,T5:T60)</f>
        <v>3480</v>
      </c>
      <c r="U92" s="2">
        <f t="shared" ca="1" si="58"/>
        <v>16723.14</v>
      </c>
      <c r="V92" s="2">
        <f t="shared" ca="1" si="58"/>
        <v>1740</v>
      </c>
      <c r="X92" s="2" t="str">
        <f t="shared" si="39"/>
        <v>MRC CARRITO</v>
      </c>
      <c r="Y92" s="2">
        <f t="shared" ca="1" si="40"/>
        <v>16723.14</v>
      </c>
      <c r="Z92" s="4">
        <f t="shared" ca="1" si="41"/>
        <v>8.7382503160593015E-3</v>
      </c>
      <c r="AA92" s="2">
        <f t="shared" ca="1" si="42"/>
        <v>18702.48</v>
      </c>
      <c r="AB92" s="211">
        <f t="shared" ca="1" si="43"/>
        <v>9.9749907766504484E-3</v>
      </c>
      <c r="AC92" s="2">
        <f t="shared" ca="1" si="44"/>
        <v>16723.14</v>
      </c>
      <c r="AD92" s="4">
        <f t="shared" ca="1" si="45"/>
        <v>1.0471842888594575E-2</v>
      </c>
      <c r="AE92" s="2">
        <f t="shared" ca="1" si="46"/>
        <v>18702.48</v>
      </c>
      <c r="AF92" s="211">
        <f t="shared" ca="1" si="47"/>
        <v>1.0604347877886305E-2</v>
      </c>
    </row>
    <row r="93" spans="3:32" ht="14.25" customHeight="1" x14ac:dyDescent="0.2">
      <c r="C93" s="10"/>
      <c r="D93" s="10"/>
      <c r="F93" s="6" t="str">
        <f>+C37</f>
        <v>TRX CAMPAÑAS</v>
      </c>
      <c r="G93" s="2">
        <f t="shared" ref="G93:O93" si="59">+SUMIF($C$5:$C$53,$F$93,G5:G53)</f>
        <v>0</v>
      </c>
      <c r="H93" s="2">
        <f t="shared" si="59"/>
        <v>0</v>
      </c>
      <c r="I93" s="2">
        <f t="shared" si="59"/>
        <v>0</v>
      </c>
      <c r="J93" s="2">
        <f t="shared" si="59"/>
        <v>0</v>
      </c>
      <c r="K93" s="2">
        <f t="shared" si="59"/>
        <v>0</v>
      </c>
      <c r="L93" s="2">
        <f t="shared" si="59"/>
        <v>31486.41</v>
      </c>
      <c r="M93" s="2">
        <f t="shared" si="59"/>
        <v>0</v>
      </c>
      <c r="N93" s="2">
        <f t="shared" si="59"/>
        <v>9.23</v>
      </c>
      <c r="O93" s="2">
        <f t="shared" si="59"/>
        <v>0</v>
      </c>
      <c r="P93" s="2">
        <f>+SUMIF($C$5:$C$53,$F$93,P5:P54)</f>
        <v>157.83000000000001</v>
      </c>
      <c r="Q93" s="2">
        <f>+SUMIF($C$5:$C$53,$F$93,Q5:Q53)</f>
        <v>0</v>
      </c>
      <c r="R93" s="2">
        <f t="shared" ref="R93:S93" si="60">+SUMIF($C$5:$C$53,$F$93,R5:R54)</f>
        <v>2500</v>
      </c>
      <c r="S93" s="2">
        <f t="shared" si="60"/>
        <v>0</v>
      </c>
      <c r="T93" s="2">
        <f t="shared" ref="T93:V93" si="61">+SUMIF($C$5:$C$53,$F$93,T5:T60)</f>
        <v>0</v>
      </c>
      <c r="U93" s="2">
        <f t="shared" si="61"/>
        <v>4872</v>
      </c>
      <c r="V93" s="2">
        <f t="shared" si="61"/>
        <v>0</v>
      </c>
      <c r="X93" s="2" t="str">
        <f t="shared" si="39"/>
        <v>TRX CAMPAÑAS</v>
      </c>
      <c r="Y93" s="2">
        <f t="shared" si="40"/>
        <v>4872</v>
      </c>
      <c r="Z93" s="4">
        <f t="shared" ca="1" si="41"/>
        <v>2.5457393491796947E-3</v>
      </c>
      <c r="AA93" s="2">
        <f t="shared" si="42"/>
        <v>34153.47</v>
      </c>
      <c r="AB93" s="4">
        <f t="shared" ca="1" si="43"/>
        <v>1.8215795351237258E-2</v>
      </c>
      <c r="AC93" s="2">
        <f t="shared" si="44"/>
        <v>4872</v>
      </c>
      <c r="AD93" s="4">
        <f t="shared" ca="1" si="45"/>
        <v>3.0507918102242026E-3</v>
      </c>
      <c r="AE93" s="2">
        <f t="shared" si="46"/>
        <v>34153.47</v>
      </c>
      <c r="AF93" s="211">
        <f t="shared" ca="1" si="47"/>
        <v>1.9365093672975651E-2</v>
      </c>
    </row>
    <row r="94" spans="3:32" ht="14.25" customHeight="1" x14ac:dyDescent="0.2">
      <c r="C94" s="10"/>
      <c r="D94" s="10"/>
      <c r="F94" s="164" t="str">
        <f>+F77</f>
        <v>TOTA VENTA</v>
      </c>
      <c r="G94" s="165">
        <f t="shared" ref="G94:V94" ca="1" si="62">+SUM(G88:G93)</f>
        <v>316823.40999999997</v>
      </c>
      <c r="H94" s="165">
        <f t="shared" ca="1" si="62"/>
        <v>111275.58000000002</v>
      </c>
      <c r="I94" s="165">
        <f t="shared" ca="1" si="62"/>
        <v>61877.49</v>
      </c>
      <c r="J94" s="165">
        <f t="shared" ca="1" si="62"/>
        <v>210398.88999999998</v>
      </c>
      <c r="K94" s="165">
        <f t="shared" ca="1" si="62"/>
        <v>124448.38</v>
      </c>
      <c r="L94" s="165">
        <f t="shared" ca="1" si="62"/>
        <v>223670.09999999998</v>
      </c>
      <c r="M94" s="165">
        <f t="shared" ca="1" si="62"/>
        <v>157456.04999999999</v>
      </c>
      <c r="N94" s="165">
        <f t="shared" ca="1" si="62"/>
        <v>416745.36</v>
      </c>
      <c r="O94" s="165">
        <f t="shared" ca="1" si="62"/>
        <v>307375.49</v>
      </c>
      <c r="P94" s="165">
        <f t="shared" ca="1" si="62"/>
        <v>259849.75</v>
      </c>
      <c r="Q94" s="165">
        <f t="shared" ca="1" si="62"/>
        <v>329023.48189999996</v>
      </c>
      <c r="R94" s="165">
        <f t="shared" ca="1" si="62"/>
        <v>226873.78200000001</v>
      </c>
      <c r="S94" s="165">
        <f t="shared" ca="1" si="62"/>
        <v>229228.28</v>
      </c>
      <c r="T94" s="165">
        <f t="shared" ca="1" si="62"/>
        <v>288130.85000000003</v>
      </c>
      <c r="U94" s="165">
        <f t="shared" ca="1" si="62"/>
        <v>387553.29</v>
      </c>
      <c r="V94" s="165">
        <f t="shared" ca="1" si="62"/>
        <v>137992.75999999998</v>
      </c>
      <c r="X94" s="164" t="s">
        <v>86</v>
      </c>
      <c r="Y94" s="165">
        <f ca="1">SUM(Y88:Y93)</f>
        <v>1913785.8718999997</v>
      </c>
      <c r="Z94" s="208">
        <f t="shared" ca="1" si="41"/>
        <v>1</v>
      </c>
      <c r="AA94" s="165">
        <f ca="1">SUM(AA88:AA93)</f>
        <v>1874937.0720000002</v>
      </c>
      <c r="AB94" s="208">
        <f t="shared" ca="1" si="43"/>
        <v>1</v>
      </c>
      <c r="AC94" s="165">
        <f t="shared" ref="AC94:AF94" ca="1" si="63">SUM(AC88:AC93)</f>
        <v>1596962.4619</v>
      </c>
      <c r="AD94" s="208">
        <f t="shared" ca="1" si="63"/>
        <v>1</v>
      </c>
      <c r="AE94" s="165">
        <f t="shared" ca="1" si="63"/>
        <v>1763661.4920000003</v>
      </c>
      <c r="AF94" s="208">
        <f t="shared" ca="1" si="63"/>
        <v>0.99999999999999989</v>
      </c>
    </row>
    <row r="95" spans="3:32" ht="14.25" customHeight="1" x14ac:dyDescent="0.2">
      <c r="C95" s="10"/>
      <c r="D95" s="10"/>
      <c r="V95" s="9"/>
    </row>
    <row r="96" spans="3:32" ht="14.25" customHeight="1" x14ac:dyDescent="0.2">
      <c r="C96" s="10"/>
      <c r="D96" s="10"/>
      <c r="F96" s="164" t="s">
        <v>90</v>
      </c>
      <c r="G96" s="1">
        <v>44896</v>
      </c>
      <c r="H96" s="1">
        <v>45261</v>
      </c>
      <c r="I96" s="1">
        <v>44927</v>
      </c>
      <c r="J96" s="1">
        <v>45292</v>
      </c>
      <c r="K96" s="1">
        <v>44958</v>
      </c>
      <c r="L96" s="1">
        <v>45323</v>
      </c>
      <c r="M96" s="1">
        <v>44986</v>
      </c>
      <c r="N96" s="1">
        <v>45352</v>
      </c>
      <c r="O96" s="1">
        <v>45017</v>
      </c>
      <c r="P96" s="1">
        <v>45383</v>
      </c>
      <c r="Q96" s="1">
        <v>45047</v>
      </c>
      <c r="R96" s="1">
        <v>45413</v>
      </c>
      <c r="S96" s="1">
        <v>45078</v>
      </c>
      <c r="T96" s="1">
        <v>45444</v>
      </c>
      <c r="U96" s="1">
        <v>45108</v>
      </c>
      <c r="V96" s="1">
        <v>45474</v>
      </c>
    </row>
    <row r="97" spans="1:52" ht="14.25" customHeight="1" x14ac:dyDescent="0.2">
      <c r="C97" s="10"/>
      <c r="D97" s="10"/>
      <c r="F97" s="6" t="s">
        <v>91</v>
      </c>
      <c r="G97" s="2">
        <f t="shared" ref="G97:M97" ca="1" si="64">+G94</f>
        <v>316823.40999999997</v>
      </c>
      <c r="H97" s="2">
        <f t="shared" ca="1" si="64"/>
        <v>111275.58000000002</v>
      </c>
      <c r="I97" s="2">
        <f t="shared" ca="1" si="64"/>
        <v>61877.49</v>
      </c>
      <c r="J97" s="2">
        <f t="shared" ca="1" si="64"/>
        <v>210398.88999999998</v>
      </c>
      <c r="K97" s="2">
        <f t="shared" ca="1" si="64"/>
        <v>124448.38</v>
      </c>
      <c r="L97" s="2">
        <f t="shared" ca="1" si="64"/>
        <v>223670.09999999998</v>
      </c>
      <c r="M97" s="2">
        <f t="shared" ca="1" si="64"/>
        <v>157456.04999999999</v>
      </c>
      <c r="N97" s="2">
        <f>+N77</f>
        <v>416745.36000000004</v>
      </c>
      <c r="O97" s="2">
        <f ca="1">+O94</f>
        <v>307375.49</v>
      </c>
      <c r="P97" s="2">
        <f>+P77</f>
        <v>259849.75</v>
      </c>
      <c r="Q97" s="2">
        <f ca="1">+Q94</f>
        <v>329023.48189999996</v>
      </c>
      <c r="R97" s="2">
        <f>+R77</f>
        <v>226750.94159999999</v>
      </c>
      <c r="S97" s="2">
        <f t="shared" ref="S97:V97" ca="1" si="65">+S94</f>
        <v>229228.28</v>
      </c>
      <c r="T97" s="2">
        <f t="shared" ca="1" si="65"/>
        <v>288130.85000000003</v>
      </c>
      <c r="U97" s="2">
        <f t="shared" ca="1" si="65"/>
        <v>387553.29</v>
      </c>
      <c r="V97" s="9">
        <f t="shared" ca="1" si="65"/>
        <v>137992.75999999998</v>
      </c>
    </row>
    <row r="98" spans="1:52" ht="14.25" customHeight="1" x14ac:dyDescent="0.2">
      <c r="C98" s="10"/>
      <c r="D98" s="10"/>
      <c r="F98" s="212" t="s">
        <v>92</v>
      </c>
      <c r="G98" s="213">
        <f>+'PRES DIRECTORIO 24'!B118</f>
        <v>267540.63999999996</v>
      </c>
      <c r="H98" s="2">
        <f t="shared" ref="H98:H101" ca="1" si="66">+H97</f>
        <v>111275.58000000002</v>
      </c>
      <c r="I98" s="213">
        <f>+G98</f>
        <v>267540.63999999996</v>
      </c>
      <c r="J98" s="2">
        <f t="shared" ref="J98:J101" ca="1" si="67">+J97</f>
        <v>210398.88999999998</v>
      </c>
      <c r="K98" s="213">
        <f>+I98</f>
        <v>267540.63999999996</v>
      </c>
      <c r="L98" s="2">
        <f t="shared" ref="L98:L101" ca="1" si="68">+L97</f>
        <v>223670.09999999998</v>
      </c>
      <c r="M98" s="213">
        <f>+K98</f>
        <v>267540.63999999996</v>
      </c>
      <c r="N98" s="2">
        <f t="shared" ref="N98:N101" si="69">+N97</f>
        <v>416745.36000000004</v>
      </c>
      <c r="O98" s="213">
        <f>+M98</f>
        <v>267540.63999999996</v>
      </c>
      <c r="P98" s="2">
        <f t="shared" ref="P98:P101" si="70">+P97</f>
        <v>259849.75</v>
      </c>
      <c r="Q98" s="213">
        <f>+O98</f>
        <v>267540.63999999996</v>
      </c>
      <c r="R98" s="2">
        <f t="shared" ref="R98:R101" si="71">+R97</f>
        <v>226750.94159999999</v>
      </c>
      <c r="S98" s="213">
        <f>+Q98</f>
        <v>267540.63999999996</v>
      </c>
      <c r="T98" s="2">
        <f t="shared" ref="T98:T101" ca="1" si="72">+T97</f>
        <v>288130.85000000003</v>
      </c>
      <c r="U98" s="213">
        <f>+S98</f>
        <v>267540.63999999996</v>
      </c>
      <c r="V98" s="9">
        <f t="shared" ref="V98:V101" ca="1" si="73">+V97</f>
        <v>137992.75999999998</v>
      </c>
    </row>
    <row r="99" spans="1:52" ht="14.25" customHeight="1" x14ac:dyDescent="0.2">
      <c r="A99" s="214"/>
      <c r="B99" s="214"/>
      <c r="C99" s="215"/>
      <c r="D99" s="215"/>
      <c r="E99" s="214"/>
      <c r="F99" s="216" t="s">
        <v>93</v>
      </c>
      <c r="G99" s="217">
        <v>167000</v>
      </c>
      <c r="H99" s="2">
        <f t="shared" ca="1" si="66"/>
        <v>111275.58000000002</v>
      </c>
      <c r="I99" s="217" t="e">
        <f>+[1]targuet!$B$122</f>
        <v>#REF!</v>
      </c>
      <c r="J99" s="2">
        <f t="shared" ca="1" si="67"/>
        <v>210398.88999999998</v>
      </c>
      <c r="K99" s="217" t="e">
        <f>+[1]targuet!$C$122</f>
        <v>#REF!</v>
      </c>
      <c r="L99" s="2">
        <f t="shared" ca="1" si="68"/>
        <v>223670.09999999998</v>
      </c>
      <c r="M99" s="217" t="e">
        <f>+[1]targuet!$D$122</f>
        <v>#REF!</v>
      </c>
      <c r="N99" s="2">
        <f t="shared" si="69"/>
        <v>416745.36000000004</v>
      </c>
      <c r="O99" s="217">
        <f>+'PRES DIRECTORIO 24'!E122</f>
        <v>228634.23999999999</v>
      </c>
      <c r="P99" s="2">
        <f t="shared" si="70"/>
        <v>259849.75</v>
      </c>
      <c r="Q99" s="217">
        <f>+'PRES DIRECTORIO 24'!F122</f>
        <v>244196.8</v>
      </c>
      <c r="R99" s="2">
        <f t="shared" si="71"/>
        <v>226750.94159999999</v>
      </c>
      <c r="S99" s="218">
        <f>+'PRES DIRECTORIO 24'!G122</f>
        <v>259759.35999999999</v>
      </c>
      <c r="T99" s="219">
        <f t="shared" ca="1" si="72"/>
        <v>288130.85000000003</v>
      </c>
      <c r="U99" s="218">
        <f>+'PRES DIRECTORIO 24'!H122</f>
        <v>275321.92</v>
      </c>
      <c r="V99" s="220">
        <f t="shared" ca="1" si="73"/>
        <v>137992.75999999998</v>
      </c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</row>
    <row r="100" spans="1:52" ht="14.25" customHeight="1" x14ac:dyDescent="0.2">
      <c r="C100" s="10"/>
      <c r="D100" s="10"/>
      <c r="F100" s="6" t="s">
        <v>94</v>
      </c>
      <c r="G100" s="219">
        <f>+G107</f>
        <v>318118.96000000002</v>
      </c>
      <c r="H100" s="219">
        <f t="shared" ca="1" si="66"/>
        <v>111275.58000000002</v>
      </c>
      <c r="I100" s="219">
        <f>+G100</f>
        <v>318118.96000000002</v>
      </c>
      <c r="J100" s="219">
        <f t="shared" ca="1" si="67"/>
        <v>210398.88999999998</v>
      </c>
      <c r="K100" s="219">
        <f>+I100</f>
        <v>318118.96000000002</v>
      </c>
      <c r="L100" s="219">
        <f t="shared" ca="1" si="68"/>
        <v>223670.09999999998</v>
      </c>
      <c r="M100" s="219">
        <f>+K100</f>
        <v>318118.96000000002</v>
      </c>
      <c r="N100" s="219">
        <f t="shared" si="69"/>
        <v>416745.36000000004</v>
      </c>
      <c r="O100" s="2">
        <f>+M100</f>
        <v>318118.96000000002</v>
      </c>
      <c r="P100" s="2">
        <f t="shared" si="70"/>
        <v>259849.75</v>
      </c>
      <c r="Q100" s="2">
        <f>+O100</f>
        <v>318118.96000000002</v>
      </c>
      <c r="R100" s="2">
        <f t="shared" si="71"/>
        <v>226750.94159999999</v>
      </c>
      <c r="S100" s="2">
        <f>+Q100</f>
        <v>318118.96000000002</v>
      </c>
      <c r="T100" s="2">
        <f t="shared" ca="1" si="72"/>
        <v>288130.85000000003</v>
      </c>
      <c r="U100" s="2">
        <f>+S100</f>
        <v>318118.96000000002</v>
      </c>
      <c r="V100" s="9">
        <f t="shared" ca="1" si="73"/>
        <v>137992.75999999998</v>
      </c>
    </row>
    <row r="101" spans="1:52" ht="14.25" customHeight="1" x14ac:dyDescent="0.2">
      <c r="C101" s="10"/>
      <c r="D101" s="10"/>
      <c r="F101" s="6" t="s">
        <v>95</v>
      </c>
      <c r="G101" s="92">
        <f>+'PRES GO BIG 24'!B122</f>
        <v>189727.84</v>
      </c>
      <c r="H101" s="2">
        <f t="shared" ca="1" si="66"/>
        <v>111275.58000000002</v>
      </c>
      <c r="I101" s="2">
        <f>+'PRES GO BIG 24'!C122</f>
        <v>213071.68</v>
      </c>
      <c r="J101" s="2">
        <f t="shared" ca="1" si="67"/>
        <v>210398.88999999998</v>
      </c>
      <c r="K101" s="2">
        <f>+'PRES GO BIG 24'!D122</f>
        <v>236415.52000000002</v>
      </c>
      <c r="L101" s="2">
        <f t="shared" ca="1" si="68"/>
        <v>223670.09999999998</v>
      </c>
      <c r="M101" s="2">
        <f>+'PRES GO BIG 24'!E122</f>
        <v>259759.35999999999</v>
      </c>
      <c r="N101" s="2">
        <f t="shared" si="69"/>
        <v>416745.36000000004</v>
      </c>
      <c r="O101" s="2">
        <f>+'PRES GO BIG 24'!F122</f>
        <v>283103.2</v>
      </c>
      <c r="P101" s="2">
        <f t="shared" si="70"/>
        <v>259849.75</v>
      </c>
      <c r="Q101" s="2">
        <f>+'PRES GO BIG 24'!G122</f>
        <v>306447.04000000004</v>
      </c>
      <c r="R101" s="2">
        <f t="shared" si="71"/>
        <v>226750.94159999999</v>
      </c>
      <c r="S101" s="9">
        <f>+'PRES GO BIG 24'!H122</f>
        <v>329790.88</v>
      </c>
      <c r="T101" s="2">
        <f t="shared" ca="1" si="72"/>
        <v>288130.85000000003</v>
      </c>
      <c r="U101" s="2">
        <f>+'PRES GO BIG 24'!I122</f>
        <v>353134.72</v>
      </c>
      <c r="V101" s="9">
        <f t="shared" ca="1" si="73"/>
        <v>137992.75999999998</v>
      </c>
    </row>
    <row r="102" spans="1:52" ht="14.25" customHeight="1" x14ac:dyDescent="0.2">
      <c r="C102" s="10"/>
      <c r="D102" s="10"/>
      <c r="G102" s="9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V102" s="9"/>
    </row>
    <row r="103" spans="1:52" ht="14.25" customHeight="1" x14ac:dyDescent="0.2">
      <c r="C103" s="10"/>
      <c r="D103" s="10"/>
      <c r="F103" s="163" t="s">
        <v>96</v>
      </c>
      <c r="G103" s="163" t="s">
        <v>97</v>
      </c>
      <c r="H103" s="163" t="s">
        <v>0</v>
      </c>
      <c r="I103" s="163" t="s">
        <v>97</v>
      </c>
      <c r="J103" s="163" t="s">
        <v>0</v>
      </c>
      <c r="K103" s="163" t="s">
        <v>97</v>
      </c>
      <c r="L103" s="163" t="s">
        <v>0</v>
      </c>
      <c r="M103" s="163" t="s">
        <v>97</v>
      </c>
      <c r="N103" s="163" t="s">
        <v>0</v>
      </c>
      <c r="O103" s="163" t="s">
        <v>97</v>
      </c>
      <c r="P103" s="163" t="s">
        <v>0</v>
      </c>
      <c r="Q103" s="163" t="s">
        <v>97</v>
      </c>
      <c r="R103" s="163" t="s">
        <v>0</v>
      </c>
      <c r="S103" s="163" t="s">
        <v>97</v>
      </c>
      <c r="T103" s="163" t="s">
        <v>0</v>
      </c>
      <c r="U103" s="163" t="s">
        <v>97</v>
      </c>
      <c r="V103" s="163" t="s">
        <v>0</v>
      </c>
    </row>
    <row r="104" spans="1:52" ht="0.75" customHeight="1" x14ac:dyDescent="0.2">
      <c r="C104" s="10"/>
      <c r="D104" s="10"/>
      <c r="F104" s="6" t="str">
        <f t="shared" ref="F104:F105" si="74">+F98</f>
        <v>Presupuesto Lineal Directorio</v>
      </c>
      <c r="G104" s="2">
        <f>+G98*1</f>
        <v>267540.63999999996</v>
      </c>
      <c r="H104" s="221">
        <f t="shared" ref="H104:H108" ca="1" si="75">+H97/G104-1</f>
        <v>-0.58407971215139487</v>
      </c>
      <c r="I104" s="2">
        <f>+G104*2</f>
        <v>535081.27999999991</v>
      </c>
      <c r="J104" s="221">
        <f t="shared" ref="J104:J108" ca="1" si="76">+(J97+H97)/I104-1</f>
        <v>-0.39883064120650968</v>
      </c>
      <c r="K104" s="2">
        <f>+K98*3</f>
        <v>802621.91999999993</v>
      </c>
      <c r="L104" s="221">
        <f t="shared" ref="L104:L108" ca="1" si="77">+(J97+L97+H97)/K104-1</f>
        <v>-0.32054612961480033</v>
      </c>
      <c r="M104" s="2">
        <f>+M98*4</f>
        <v>1070162.5599999998</v>
      </c>
      <c r="N104" s="221">
        <f t="shared" ref="N104:N108" ca="1" si="78">+(H97+J97+L97+N97)/M104-1</f>
        <v>-0.1009871154528148</v>
      </c>
      <c r="O104" s="2">
        <f>+O98*5</f>
        <v>1337703.1999999997</v>
      </c>
      <c r="P104" s="221">
        <f t="shared" ref="P104:P108" ca="1" si="79">+(P97+N97+L97+J97+H97)/O104-1</f>
        <v>-8.6539017025599962E-2</v>
      </c>
      <c r="Q104" s="2">
        <f>+Q98*5</f>
        <v>1337703.1999999997</v>
      </c>
      <c r="R104" s="221">
        <f ca="1">+(R97+P97+N97+L97+J97)/Q104-1</f>
        <v>-2.1541280606929281E-4</v>
      </c>
      <c r="V104" s="9"/>
    </row>
    <row r="105" spans="1:52" ht="15.75" customHeight="1" x14ac:dyDescent="0.2">
      <c r="C105" s="10"/>
      <c r="D105" s="10"/>
      <c r="F105" s="6" t="str">
        <f t="shared" si="74"/>
        <v>Presupuesto Snowball Directorio</v>
      </c>
      <c r="G105" s="2">
        <f>+G99</f>
        <v>167000</v>
      </c>
      <c r="H105" s="221">
        <f t="shared" ca="1" si="75"/>
        <v>-0.33367916167664657</v>
      </c>
      <c r="I105" s="2" t="e">
        <f>+G99+I99</f>
        <v>#REF!</v>
      </c>
      <c r="J105" s="221" t="e">
        <f t="shared" ca="1" si="76"/>
        <v>#REF!</v>
      </c>
      <c r="K105" s="2" t="e">
        <f>+G99+I99+K99</f>
        <v>#REF!</v>
      </c>
      <c r="L105" s="221" t="e">
        <f t="shared" ca="1" si="77"/>
        <v>#REF!</v>
      </c>
      <c r="M105" s="2" t="e">
        <f>+G99+I99+K99+M99</f>
        <v>#REF!</v>
      </c>
      <c r="N105" s="221" t="e">
        <f t="shared" ca="1" si="78"/>
        <v>#REF!</v>
      </c>
      <c r="O105" s="2" t="e">
        <f>+O99+M99+K99+I99+G99</f>
        <v>#REF!</v>
      </c>
      <c r="P105" s="221" t="e">
        <f t="shared" ca="1" si="79"/>
        <v>#REF!</v>
      </c>
      <c r="Q105" s="2" t="e">
        <f>+Q99+O99+M99+K99+I99+G99</f>
        <v>#REF!</v>
      </c>
      <c r="R105" s="221" t="e">
        <f t="shared" ref="R105:R106" ca="1" si="80">+(R98+P98+N98+L98+J98+H98)/Q105-1</f>
        <v>#REF!</v>
      </c>
      <c r="S105" s="7" t="e">
        <f>+G99+I99+K99+M99+O99+Q99+S99</f>
        <v>#REF!</v>
      </c>
      <c r="T105" s="222" t="e">
        <f t="shared" ref="T105:T108" ca="1" si="81">+(H98+J98+L98+N98+P98+R98+T98)/S105-1</f>
        <v>#REF!</v>
      </c>
      <c r="U105" s="9" t="e">
        <f>+G99+I99+K99+M99+O99+Q99+S99+U99</f>
        <v>#REF!</v>
      </c>
      <c r="V105" s="4" t="e">
        <f t="shared" ref="V105:V108" ca="1" si="82">+(H98+J98+L98+N98+P98+R98+T98+V98)/U105-1</f>
        <v>#REF!</v>
      </c>
    </row>
    <row r="106" spans="1:52" ht="14.25" customHeight="1" x14ac:dyDescent="0.2">
      <c r="C106" s="10"/>
      <c r="D106" s="10"/>
      <c r="F106" s="6" t="s">
        <v>98</v>
      </c>
      <c r="G106" s="2">
        <f ca="1">+G97</f>
        <v>316823.40999999997</v>
      </c>
      <c r="H106" s="221">
        <f t="shared" ca="1" si="75"/>
        <v>-0.64877727943146613</v>
      </c>
      <c r="I106" s="2">
        <f ca="1">+G97+I97</f>
        <v>378700.89999999997</v>
      </c>
      <c r="J106" s="221">
        <f t="shared" ca="1" si="76"/>
        <v>-0.15058435298146899</v>
      </c>
      <c r="K106" s="2">
        <f ca="1">+G97+I97+K97</f>
        <v>503149.27999999997</v>
      </c>
      <c r="L106" s="221">
        <f t="shared" ca="1" si="77"/>
        <v>8.3862367844390162E-2</v>
      </c>
      <c r="M106" s="2">
        <f ca="1">+G97+I97+K97+M97</f>
        <v>660605.32999999996</v>
      </c>
      <c r="N106" s="221">
        <f t="shared" ca="1" si="78"/>
        <v>0.4563762753776146</v>
      </c>
      <c r="O106" s="2">
        <f ca="1">+O97+M97+K97+I97+G97</f>
        <v>967980.81999999983</v>
      </c>
      <c r="P106" s="221">
        <f t="shared" ca="1" si="79"/>
        <v>0.26235939261689123</v>
      </c>
      <c r="Q106" s="2">
        <f ca="1">+Q97+O97+M97+K97+I97+G97</f>
        <v>1297004.3019000001</v>
      </c>
      <c r="R106" s="221">
        <f t="shared" ca="1" si="80"/>
        <v>0.11695128495548746</v>
      </c>
      <c r="S106" s="7">
        <f ca="1">+G97+I97+K97+M97+O97+Q97+S97</f>
        <v>1526232.5818999999</v>
      </c>
      <c r="T106" s="222">
        <f t="shared" ca="1" si="81"/>
        <v>0.13797955318044575</v>
      </c>
      <c r="U106" s="9">
        <f ca="1">+G97+I97+K97+M97+O97+Q97+S97+U97</f>
        <v>1913785.8718999999</v>
      </c>
      <c r="V106" s="4">
        <f t="shared" ca="1" si="82"/>
        <v>-2.0363636743388036E-2</v>
      </c>
    </row>
    <row r="107" spans="1:52" ht="14.25" customHeight="1" x14ac:dyDescent="0.2">
      <c r="C107" s="10"/>
      <c r="D107" s="10"/>
      <c r="F107" s="6" t="s">
        <v>94</v>
      </c>
      <c r="G107" s="92">
        <f>+'PRES GO BIG 24'!B118</f>
        <v>318118.96000000002</v>
      </c>
      <c r="H107" s="221">
        <f t="shared" ca="1" si="75"/>
        <v>-0.65020764559270527</v>
      </c>
      <c r="I107" s="2">
        <f>+G107*2</f>
        <v>636237.92000000004</v>
      </c>
      <c r="J107" s="221">
        <f t="shared" ca="1" si="76"/>
        <v>-0.49441166600066855</v>
      </c>
      <c r="K107" s="2">
        <f>+G107*3</f>
        <v>954356.88000000012</v>
      </c>
      <c r="L107" s="221">
        <f t="shared" ca="1" si="77"/>
        <v>-0.42857375324836555</v>
      </c>
      <c r="M107" s="2">
        <f>+G107*4</f>
        <v>1272475.8400000001</v>
      </c>
      <c r="N107" s="221">
        <f t="shared" ca="1" si="78"/>
        <v>-0.2439228315721893</v>
      </c>
      <c r="O107" s="2">
        <f>+G107*5</f>
        <v>1590594.8</v>
      </c>
      <c r="P107" s="221">
        <f t="shared" ca="1" si="79"/>
        <v>-0.23177186295340579</v>
      </c>
      <c r="Q107" s="2">
        <f>+G107*6</f>
        <v>1908713.7600000002</v>
      </c>
      <c r="R107" s="221">
        <f t="shared" ref="R107:R108" ca="1" si="83">+(R100+P100+N100+L100+J100)/Q107-1</f>
        <v>-0.29931083977725415</v>
      </c>
      <c r="S107" s="9">
        <f>+G107*7</f>
        <v>2226832.7200000002</v>
      </c>
      <c r="T107" s="221">
        <f t="shared" ca="1" si="81"/>
        <v>-0.22004852183059365</v>
      </c>
      <c r="U107" s="9">
        <f>+G107*8</f>
        <v>2544951.6800000002</v>
      </c>
      <c r="V107" s="4">
        <f t="shared" ca="1" si="82"/>
        <v>-0.26332030335444323</v>
      </c>
    </row>
    <row r="108" spans="1:52" ht="14.25" customHeight="1" x14ac:dyDescent="0.2">
      <c r="C108" s="10"/>
      <c r="D108" s="10"/>
      <c r="F108" s="6" t="s">
        <v>95</v>
      </c>
      <c r="G108" s="92">
        <f>+'PRES GO BIG 24'!B122</f>
        <v>189727.84</v>
      </c>
      <c r="H108" s="221">
        <f t="shared" ca="1" si="75"/>
        <v>-0.41349893616034405</v>
      </c>
      <c r="I108" s="2">
        <f>+'PRES GO BIG 24'!B122+'PRES GO BIG 24'!C122</f>
        <v>402799.52</v>
      </c>
      <c r="J108" s="221">
        <f t="shared" ca="1" si="76"/>
        <v>-0.20140304536609188</v>
      </c>
      <c r="K108" s="92">
        <f>+'PRES GO BIG 24'!B122+'PRES GO BIG 24'!C122+'PRES GO BIG 24'!D122</f>
        <v>639215.04</v>
      </c>
      <c r="L108" s="221">
        <f t="shared" ca="1" si="77"/>
        <v>-0.14685272424128193</v>
      </c>
      <c r="M108" s="2">
        <f>+'PRES GO BIG 24'!B122+'PRES GO BIG 24'!C122+'PRES GO BIG 24'!D122+'PRES GO BIG 24'!E122</f>
        <v>898974.4</v>
      </c>
      <c r="N108" s="221">
        <f t="shared" ca="1" si="78"/>
        <v>7.0208373008174618E-2</v>
      </c>
      <c r="O108" s="2">
        <f>+'PRES GO BIG 24'!B122+'PRES GO BIG 24'!C122+'PRES GO BIG 24'!D122+'PRES GO BIG 24'!E122+'PRES GO BIG 24'!F122</f>
        <v>1182077.6000000001</v>
      </c>
      <c r="P108" s="221">
        <f t="shared" ca="1" si="79"/>
        <v>3.3722050058304198E-2</v>
      </c>
      <c r="Q108" s="2">
        <f>+'PRES GO BIG 24'!D122+'PRES GO BIG 24'!E122+'PRES GO BIG 24'!F122+'PRES GO BIG 24'!G122</f>
        <v>1085725.1200000001</v>
      </c>
      <c r="R108" s="221">
        <f t="shared" ca="1" si="83"/>
        <v>0.23181735133843051</v>
      </c>
      <c r="S108" s="2">
        <f>+'PRES GO BIG 24'!B122+'PRES GO BIG 24'!C122+'PRES GO BIG 24'!D122+'PRES GO BIG 24'!E122+'PRES GO BIG 24'!F122+'PRES GO BIG 24'!G122+'PRES GO BIG 24'!H122</f>
        <v>1818315.52</v>
      </c>
      <c r="T108" s="221">
        <f t="shared" ca="1" si="81"/>
        <v>-4.4818430851868873E-2</v>
      </c>
      <c r="U108" s="9">
        <f>+'PRES GO BIG 24'!B122+'PRES GO BIG 24'!C122+'PRES GO BIG 24'!D122+'PRES GO BIG 24'!E122+'PRES GO BIG 24'!F122+'PRES GO BIG 24'!G122+'PRES GO BIG 24'!H122+'PRES GO BIG 24'!I122</f>
        <v>2171450.2400000002</v>
      </c>
      <c r="V108" s="4">
        <f t="shared" ca="1" si="82"/>
        <v>-0.13660732488164229</v>
      </c>
    </row>
    <row r="109" spans="1:52" ht="14.25" customHeight="1" x14ac:dyDescent="0.2">
      <c r="C109" s="10"/>
      <c r="D109" s="10"/>
      <c r="Q109" s="9"/>
      <c r="V109" s="9"/>
    </row>
    <row r="110" spans="1:52" ht="14.25" customHeight="1" x14ac:dyDescent="0.2">
      <c r="C110" s="10"/>
      <c r="D110" s="10"/>
      <c r="E110" s="10"/>
      <c r="G110" s="92" t="s">
        <v>97</v>
      </c>
      <c r="H110" s="92" t="s">
        <v>99</v>
      </c>
      <c r="I110" s="96" t="s">
        <v>0</v>
      </c>
      <c r="J110" s="93"/>
      <c r="K110" s="93"/>
      <c r="L110" s="93"/>
      <c r="M110" s="93"/>
      <c r="N110" s="93"/>
      <c r="Q110" s="9"/>
      <c r="V110" s="9"/>
    </row>
    <row r="111" spans="1:52" ht="14.25" customHeight="1" x14ac:dyDescent="0.2">
      <c r="C111" s="10"/>
      <c r="D111" s="10"/>
      <c r="E111" s="10"/>
      <c r="G111" s="93"/>
      <c r="H111" s="93"/>
      <c r="I111" s="94"/>
      <c r="J111" s="93"/>
      <c r="K111" s="93"/>
      <c r="L111" s="93"/>
      <c r="M111" s="93"/>
      <c r="N111" s="93"/>
      <c r="Q111" s="9"/>
      <c r="V111" s="9"/>
      <c r="X111" s="9"/>
      <c r="Z111" s="4">
        <v>0.29861675759259643</v>
      </c>
    </row>
    <row r="112" spans="1:52" ht="14.25" customHeight="1" x14ac:dyDescent="0.2">
      <c r="C112" s="10"/>
      <c r="D112" s="10"/>
      <c r="E112" s="10"/>
      <c r="F112" s="163" t="s">
        <v>100</v>
      </c>
      <c r="G112" s="163"/>
      <c r="H112" s="163"/>
      <c r="I112" s="2"/>
      <c r="J112" s="93"/>
      <c r="K112" s="93"/>
      <c r="L112" s="93"/>
      <c r="M112" s="93"/>
      <c r="N112" s="93"/>
      <c r="Q112" s="9"/>
      <c r="V112" s="9"/>
      <c r="X112" s="9"/>
      <c r="Z112" s="4">
        <v>0.22340012503043649</v>
      </c>
    </row>
    <row r="113" spans="3:27" ht="14.25" customHeight="1" x14ac:dyDescent="0.2">
      <c r="C113" s="10"/>
      <c r="D113" s="10"/>
      <c r="E113" s="10"/>
      <c r="F113" s="163" t="s">
        <v>101</v>
      </c>
      <c r="G113" s="223" t="s">
        <v>102</v>
      </c>
      <c r="H113" s="223" t="s">
        <v>103</v>
      </c>
      <c r="I113" s="2"/>
      <c r="J113" s="93"/>
      <c r="K113" s="93"/>
      <c r="L113" s="93"/>
      <c r="M113" s="93"/>
      <c r="N113" s="93"/>
      <c r="Q113" s="9"/>
      <c r="V113" s="9"/>
      <c r="X113" s="9"/>
      <c r="Z113" s="4">
        <v>0.10085148039369929</v>
      </c>
    </row>
    <row r="114" spans="3:27" ht="14.25" customHeight="1" x14ac:dyDescent="0.2">
      <c r="C114" s="10"/>
      <c r="D114" s="10"/>
      <c r="E114" s="10"/>
      <c r="F114" s="6" t="s">
        <v>104</v>
      </c>
      <c r="G114" s="2">
        <f>+'PRES DIRECTORIO 24'!U13</f>
        <v>91000</v>
      </c>
      <c r="H114" s="2">
        <f>+'PRES DIRECTORIO 24'!V13</f>
        <v>13000</v>
      </c>
      <c r="I114" s="10">
        <v>10</v>
      </c>
      <c r="J114" s="93"/>
      <c r="K114" s="93"/>
      <c r="L114" s="93"/>
      <c r="M114" s="93"/>
      <c r="N114" s="93"/>
      <c r="Q114" s="9"/>
      <c r="V114" s="9"/>
      <c r="X114" s="9"/>
      <c r="Y114" s="9">
        <f>+R61-R23-18000</f>
        <v>189747.78959999996</v>
      </c>
      <c r="AA114" s="6" t="s">
        <v>105</v>
      </c>
    </row>
    <row r="115" spans="3:27" ht="14.25" customHeight="1" x14ac:dyDescent="0.2">
      <c r="C115" s="10"/>
      <c r="D115" s="10"/>
      <c r="E115" s="10"/>
      <c r="F115" s="6" t="s">
        <v>106</v>
      </c>
      <c r="G115" s="2">
        <f>+'PRES DIRECTORIO 24'!U14</f>
        <v>72800</v>
      </c>
      <c r="H115" s="2">
        <f>+'PRES DIRECTORIO 24'!V14</f>
        <v>10400</v>
      </c>
      <c r="I115" s="10">
        <v>8</v>
      </c>
      <c r="J115" s="93"/>
      <c r="K115" s="93"/>
      <c r="L115" s="93"/>
      <c r="M115" s="93"/>
      <c r="N115" s="93"/>
      <c r="Q115" s="9"/>
      <c r="V115" s="9"/>
      <c r="X115" s="9" t="s">
        <v>107</v>
      </c>
      <c r="Y115" s="2">
        <f>+N45</f>
        <v>185389.47</v>
      </c>
      <c r="Z115" s="6" t="s">
        <v>108</v>
      </c>
    </row>
    <row r="116" spans="3:27" ht="14.25" customHeight="1" x14ac:dyDescent="0.2">
      <c r="C116" s="10"/>
      <c r="D116" s="10"/>
      <c r="E116" s="10"/>
      <c r="F116" s="6" t="s">
        <v>109</v>
      </c>
      <c r="G116" s="2">
        <f>+'PRES DIRECTORIO 24'!U15</f>
        <v>36400</v>
      </c>
      <c r="H116" s="2">
        <f>+'PRES DIRECTORIO 24'!V15</f>
        <v>5200</v>
      </c>
      <c r="I116" s="10">
        <v>4</v>
      </c>
      <c r="J116" s="93"/>
      <c r="K116" s="93"/>
      <c r="L116" s="93"/>
      <c r="M116" s="93"/>
      <c r="N116" s="93"/>
      <c r="Q116" s="9"/>
      <c r="V116" s="9"/>
      <c r="X116" s="9" t="s">
        <v>110</v>
      </c>
      <c r="Y116" s="2">
        <f>15000*6.97</f>
        <v>104550</v>
      </c>
      <c r="Z116" s="6" t="s">
        <v>111</v>
      </c>
    </row>
    <row r="117" spans="3:27" ht="14.25" customHeight="1" x14ac:dyDescent="0.2">
      <c r="C117" s="10"/>
      <c r="D117" s="10"/>
      <c r="E117" s="10"/>
      <c r="F117" s="6" t="s">
        <v>112</v>
      </c>
      <c r="G117" s="2">
        <f>+'PRES DIRECTORIO 24'!U16</f>
        <v>9100</v>
      </c>
      <c r="H117" s="2">
        <f>+'PRES DIRECTORIO 24'!V16</f>
        <v>1300</v>
      </c>
      <c r="I117" s="10">
        <v>2</v>
      </c>
      <c r="J117" s="93"/>
      <c r="K117" s="93"/>
      <c r="L117" s="93"/>
      <c r="M117" s="93"/>
      <c r="N117" s="93"/>
      <c r="Q117" s="9"/>
      <c r="V117" s="9"/>
      <c r="X117" s="9" t="s">
        <v>113</v>
      </c>
      <c r="Y117" s="2">
        <v>15800</v>
      </c>
      <c r="Z117" s="6" t="s">
        <v>114</v>
      </c>
    </row>
    <row r="118" spans="3:27" ht="14.25" customHeight="1" x14ac:dyDescent="0.2">
      <c r="C118" s="10"/>
      <c r="D118" s="10"/>
      <c r="E118" s="10"/>
      <c r="F118" s="163" t="s">
        <v>115</v>
      </c>
      <c r="G118" s="223">
        <f t="shared" ref="G118:H118" si="84">SUM(G114:G117)</f>
        <v>209300</v>
      </c>
      <c r="H118" s="223">
        <f t="shared" si="84"/>
        <v>29900</v>
      </c>
      <c r="I118" s="2"/>
      <c r="J118" s="93"/>
      <c r="K118" s="93"/>
      <c r="L118" s="93"/>
      <c r="M118" s="93"/>
      <c r="N118" s="93"/>
      <c r="Q118" s="9"/>
      <c r="V118" s="9"/>
      <c r="X118" s="9" t="s">
        <v>116</v>
      </c>
      <c r="Y118" s="2">
        <v>7255</v>
      </c>
      <c r="Z118" s="6" t="s">
        <v>117</v>
      </c>
    </row>
    <row r="119" spans="3:27" ht="14.25" customHeight="1" x14ac:dyDescent="0.2">
      <c r="C119" s="10"/>
      <c r="D119" s="10"/>
      <c r="E119" s="10"/>
      <c r="G119" s="2"/>
      <c r="H119" s="2"/>
      <c r="I119" s="2"/>
      <c r="J119" s="93"/>
      <c r="K119" s="93"/>
      <c r="L119" s="93"/>
      <c r="M119" s="93"/>
      <c r="N119" s="93"/>
      <c r="Q119" s="9"/>
      <c r="V119" s="9"/>
      <c r="X119" s="9"/>
      <c r="Y119" s="2">
        <f>SUM(Y115:Y118)</f>
        <v>312994.46999999997</v>
      </c>
    </row>
    <row r="120" spans="3:27" ht="14.25" customHeight="1" x14ac:dyDescent="0.2">
      <c r="C120" s="10"/>
      <c r="D120" s="10"/>
      <c r="E120" s="10"/>
      <c r="F120" s="163" t="s">
        <v>118</v>
      </c>
      <c r="G120" s="223">
        <f>+'PRES DIRECTORIO 24'!U20</f>
        <v>9100</v>
      </c>
      <c r="H120" s="224">
        <f>+'PRES DIRECTORIO 24'!V20</f>
        <v>1300</v>
      </c>
      <c r="I120" s="2"/>
      <c r="J120" s="93"/>
      <c r="K120" s="93"/>
      <c r="L120" s="93"/>
      <c r="M120" s="93"/>
      <c r="N120" s="93"/>
      <c r="Q120" s="9"/>
      <c r="V120" s="9"/>
      <c r="X120" s="9" t="s">
        <v>119</v>
      </c>
      <c r="Y120" s="6">
        <v>17000</v>
      </c>
    </row>
    <row r="121" spans="3:27" ht="14.25" customHeight="1" x14ac:dyDescent="0.2">
      <c r="C121" s="10"/>
      <c r="D121" s="10"/>
      <c r="E121" s="10"/>
      <c r="F121" s="163" t="s">
        <v>120</v>
      </c>
      <c r="G121" s="223">
        <f>+'PRES DIRECTORIO 24'!U21</f>
        <v>54600</v>
      </c>
      <c r="H121" s="224">
        <f>+'PRES DIRECTORIO 24'!V21</f>
        <v>7800</v>
      </c>
      <c r="I121" s="2"/>
      <c r="J121" s="93"/>
      <c r="K121" s="93"/>
      <c r="L121" s="93"/>
      <c r="M121" s="93"/>
      <c r="N121" s="93"/>
      <c r="Q121" s="9"/>
      <c r="V121" s="9"/>
      <c r="X121" s="9" t="s">
        <v>121</v>
      </c>
      <c r="Y121" s="6">
        <v>-18000</v>
      </c>
    </row>
    <row r="122" spans="3:27" ht="14.25" customHeight="1" x14ac:dyDescent="0.2">
      <c r="C122" s="10"/>
      <c r="D122" s="10"/>
      <c r="E122" s="10"/>
      <c r="G122" s="2"/>
      <c r="H122" s="2"/>
      <c r="I122" s="2"/>
      <c r="J122" s="93"/>
      <c r="K122" s="93"/>
      <c r="L122" s="93"/>
      <c r="M122" s="93"/>
      <c r="N122" s="93"/>
      <c r="Q122" s="9"/>
      <c r="V122" s="9"/>
      <c r="X122" s="9"/>
    </row>
    <row r="123" spans="3:27" ht="14.25" hidden="1" customHeight="1" x14ac:dyDescent="0.2">
      <c r="C123" s="10"/>
      <c r="D123" s="10"/>
      <c r="E123" s="10"/>
      <c r="F123" s="2"/>
      <c r="G123" s="223"/>
      <c r="H123" s="223"/>
      <c r="I123" s="223"/>
      <c r="J123" s="223"/>
      <c r="K123" s="223"/>
      <c r="L123" s="93"/>
      <c r="M123" s="93"/>
      <c r="N123" s="93"/>
      <c r="Q123" s="9"/>
      <c r="V123" s="9"/>
      <c r="X123" s="9"/>
    </row>
    <row r="124" spans="3:27" ht="14.25" hidden="1" customHeight="1" x14ac:dyDescent="0.2">
      <c r="C124" s="10"/>
      <c r="D124" s="10"/>
      <c r="E124" s="10"/>
      <c r="G124" s="225" t="s">
        <v>122</v>
      </c>
      <c r="H124" s="225" t="s">
        <v>123</v>
      </c>
      <c r="I124" s="225" t="s">
        <v>124</v>
      </c>
      <c r="J124" s="225" t="s">
        <v>125</v>
      </c>
      <c r="K124" s="225"/>
      <c r="L124" s="93"/>
      <c r="M124" s="93"/>
      <c r="N124" s="93"/>
      <c r="Q124" s="9"/>
      <c r="V124" s="9"/>
      <c r="X124" s="9"/>
    </row>
    <row r="125" spans="3:27" ht="14.25" hidden="1" customHeight="1" x14ac:dyDescent="0.2">
      <c r="C125" s="10"/>
      <c r="D125" s="10"/>
      <c r="E125" s="10"/>
      <c r="G125" s="2">
        <f>+H120</f>
        <v>1300</v>
      </c>
      <c r="H125" s="2">
        <f t="shared" ref="H125:I125" si="85">+G125</f>
        <v>1300</v>
      </c>
      <c r="I125" s="2">
        <f t="shared" si="85"/>
        <v>1300</v>
      </c>
      <c r="J125" s="2"/>
      <c r="K125" s="93"/>
      <c r="L125" s="93"/>
      <c r="M125" s="93"/>
      <c r="N125" s="93"/>
      <c r="Q125" s="9"/>
      <c r="V125" s="9"/>
      <c r="X125" s="9"/>
    </row>
    <row r="126" spans="3:27" ht="14.25" hidden="1" customHeight="1" x14ac:dyDescent="0.2">
      <c r="C126" s="10"/>
      <c r="D126" s="10"/>
      <c r="E126" s="10"/>
      <c r="G126" s="2"/>
      <c r="H126" s="2">
        <f>+H125</f>
        <v>1300</v>
      </c>
      <c r="I126" s="2">
        <f>+H126</f>
        <v>1300</v>
      </c>
      <c r="J126" s="2"/>
      <c r="K126" s="93"/>
      <c r="L126" s="93"/>
      <c r="M126" s="93"/>
      <c r="N126" s="93"/>
      <c r="Q126" s="9"/>
      <c r="V126" s="9"/>
      <c r="X126" s="9"/>
    </row>
    <row r="127" spans="3:27" ht="14.25" hidden="1" customHeight="1" x14ac:dyDescent="0.2">
      <c r="C127" s="10"/>
      <c r="D127" s="10"/>
      <c r="E127" s="10"/>
      <c r="G127" s="2"/>
      <c r="H127" s="2"/>
      <c r="I127" s="2">
        <f>+I126</f>
        <v>1300</v>
      </c>
      <c r="J127" s="2" t="s">
        <v>126</v>
      </c>
      <c r="K127" s="93" t="s">
        <v>127</v>
      </c>
      <c r="L127" s="93"/>
      <c r="M127" s="93"/>
      <c r="N127" s="93"/>
      <c r="Q127" s="9"/>
      <c r="V127" s="9"/>
      <c r="X127" s="9"/>
    </row>
    <row r="128" spans="3:27" ht="14.25" hidden="1" customHeight="1" x14ac:dyDescent="0.2">
      <c r="C128" s="10"/>
      <c r="D128" s="10"/>
      <c r="E128" s="10"/>
      <c r="G128" s="2">
        <f t="shared" ref="G128:I128" si="86">SUM(G125:G127)</f>
        <v>1300</v>
      </c>
      <c r="H128" s="2">
        <f t="shared" si="86"/>
        <v>2600</v>
      </c>
      <c r="I128" s="2">
        <f t="shared" si="86"/>
        <v>3900</v>
      </c>
      <c r="J128" s="224">
        <f>+G128+H128+I128</f>
        <v>7800</v>
      </c>
      <c r="K128" s="226">
        <f>+J128*3</f>
        <v>23400</v>
      </c>
      <c r="L128" s="93"/>
      <c r="M128" s="93"/>
      <c r="N128" s="93"/>
      <c r="Q128" s="9"/>
      <c r="V128" s="9"/>
      <c r="X128" s="9"/>
    </row>
    <row r="129" spans="3:25" ht="14.25" hidden="1" customHeight="1" x14ac:dyDescent="0.2">
      <c r="C129" s="10"/>
      <c r="D129" s="10"/>
      <c r="E129" s="10"/>
      <c r="G129" s="93"/>
      <c r="H129" s="93"/>
      <c r="I129" s="94"/>
      <c r="J129" s="92">
        <f t="shared" ref="J129:K129" si="87">+J128*6.96</f>
        <v>54288</v>
      </c>
      <c r="K129" s="92">
        <f t="shared" si="87"/>
        <v>162864</v>
      </c>
      <c r="L129" s="93"/>
      <c r="M129" s="93"/>
      <c r="N129" s="93"/>
      <c r="Q129" s="9"/>
      <c r="V129" s="9"/>
      <c r="X129" s="9"/>
    </row>
    <row r="130" spans="3:25" ht="14.25" hidden="1" customHeight="1" x14ac:dyDescent="0.2">
      <c r="C130" s="10"/>
      <c r="D130" s="10"/>
      <c r="E130" s="10"/>
      <c r="G130" s="93"/>
      <c r="H130" s="93"/>
      <c r="I130" s="227" t="s">
        <v>128</v>
      </c>
      <c r="J130" s="227"/>
      <c r="K130" s="92">
        <f>+J76+L76+N76</f>
        <v>241349.86</v>
      </c>
      <c r="L130" s="228">
        <f>+K130/K129-1</f>
        <v>0.48191042833284214</v>
      </c>
      <c r="M130" s="93"/>
      <c r="N130" s="93"/>
      <c r="Q130" s="9"/>
      <c r="V130" s="9"/>
      <c r="X130" s="9"/>
    </row>
    <row r="131" spans="3:25" ht="14.25" customHeight="1" x14ac:dyDescent="0.2">
      <c r="C131" s="10"/>
      <c r="D131" s="10"/>
      <c r="E131" s="10"/>
      <c r="G131" s="345" t="str">
        <f>+F103</f>
        <v>8 MESES INCLUIDO DICIEMBRE 2023</v>
      </c>
      <c r="H131" s="346"/>
      <c r="I131" s="346"/>
      <c r="J131" s="346"/>
      <c r="K131" s="346"/>
      <c r="L131" s="346"/>
      <c r="M131" s="93"/>
      <c r="N131" s="93"/>
      <c r="Q131" s="9"/>
      <c r="V131" s="9"/>
      <c r="X131" s="9"/>
      <c r="Y131" s="2"/>
    </row>
    <row r="132" spans="3:25" ht="14.25" customHeight="1" x14ac:dyDescent="0.2">
      <c r="C132" s="10"/>
      <c r="D132" s="10"/>
      <c r="E132" s="10"/>
      <c r="G132" s="225" t="s">
        <v>122</v>
      </c>
      <c r="H132" s="225" t="s">
        <v>123</v>
      </c>
      <c r="I132" s="225" t="s">
        <v>124</v>
      </c>
      <c r="J132" s="225" t="s">
        <v>129</v>
      </c>
      <c r="K132" s="225" t="s">
        <v>130</v>
      </c>
      <c r="L132" s="225" t="s">
        <v>131</v>
      </c>
      <c r="M132" s="225" t="s">
        <v>132</v>
      </c>
      <c r="N132" s="225" t="s">
        <v>133</v>
      </c>
      <c r="O132" s="225" t="str">
        <f>+J124</f>
        <v>TOTAL</v>
      </c>
      <c r="Q132" s="9"/>
      <c r="V132" s="9"/>
      <c r="X132" s="20" t="s">
        <v>134</v>
      </c>
      <c r="Y132" s="22"/>
    </row>
    <row r="133" spans="3:25" ht="14.25" customHeight="1" x14ac:dyDescent="0.2">
      <c r="C133" s="10"/>
      <c r="D133" s="10"/>
      <c r="E133" s="10"/>
      <c r="G133" s="2">
        <f>+G125</f>
        <v>1300</v>
      </c>
      <c r="H133" s="2">
        <f t="shared" ref="H133:L133" si="88">+G133</f>
        <v>1300</v>
      </c>
      <c r="I133" s="2">
        <f t="shared" si="88"/>
        <v>1300</v>
      </c>
      <c r="J133" s="2">
        <f t="shared" si="88"/>
        <v>1300</v>
      </c>
      <c r="K133" s="92">
        <f t="shared" si="88"/>
        <v>1300</v>
      </c>
      <c r="L133" s="92">
        <f t="shared" si="88"/>
        <v>1300</v>
      </c>
      <c r="M133" s="89">
        <v>1300</v>
      </c>
      <c r="N133" s="89">
        <v>1300</v>
      </c>
      <c r="O133" s="93"/>
      <c r="Q133" s="9"/>
      <c r="V133" s="9"/>
      <c r="X133" s="20" t="s">
        <v>135</v>
      </c>
      <c r="Y133" s="22"/>
    </row>
    <row r="134" spans="3:25" ht="14.25" customHeight="1" x14ac:dyDescent="0.2">
      <c r="C134" s="10"/>
      <c r="D134" s="10"/>
      <c r="E134" s="10"/>
      <c r="G134" s="2"/>
      <c r="H134" s="2">
        <f>+H133</f>
        <v>1300</v>
      </c>
      <c r="I134" s="2">
        <f t="shared" ref="I134:L134" si="89">+H134</f>
        <v>1300</v>
      </c>
      <c r="J134" s="2">
        <f t="shared" si="89"/>
        <v>1300</v>
      </c>
      <c r="K134" s="92">
        <f t="shared" si="89"/>
        <v>1300</v>
      </c>
      <c r="L134" s="92">
        <f t="shared" si="89"/>
        <v>1300</v>
      </c>
      <c r="M134" s="89">
        <v>1300</v>
      </c>
      <c r="N134" s="89">
        <v>1300</v>
      </c>
      <c r="O134" s="93"/>
      <c r="Q134" s="9"/>
      <c r="V134" s="9"/>
      <c r="X134" s="20" t="s">
        <v>136</v>
      </c>
      <c r="Y134" s="22"/>
    </row>
    <row r="135" spans="3:25" ht="15" customHeight="1" x14ac:dyDescent="0.2">
      <c r="C135" s="10"/>
      <c r="D135" s="10"/>
      <c r="E135" s="10"/>
      <c r="G135" s="2"/>
      <c r="H135" s="2"/>
      <c r="I135" s="2">
        <f>+I134</f>
        <v>1300</v>
      </c>
      <c r="J135" s="92">
        <f t="shared" ref="J135:L135" si="90">+I135</f>
        <v>1300</v>
      </c>
      <c r="K135" s="92">
        <f t="shared" si="90"/>
        <v>1300</v>
      </c>
      <c r="L135" s="92">
        <f t="shared" si="90"/>
        <v>1300</v>
      </c>
      <c r="M135" s="89">
        <v>1300</v>
      </c>
      <c r="N135" s="89">
        <v>1300</v>
      </c>
      <c r="Q135" s="9"/>
      <c r="S135" s="97"/>
      <c r="V135" s="9"/>
      <c r="W135" s="97"/>
      <c r="X135" s="20" t="s">
        <v>137</v>
      </c>
      <c r="Y135" s="22"/>
    </row>
    <row r="136" spans="3:25" ht="14.25" customHeight="1" x14ac:dyDescent="0.2">
      <c r="C136" s="10"/>
      <c r="D136" s="10"/>
      <c r="E136" s="10"/>
      <c r="G136" s="93"/>
      <c r="H136" s="93"/>
      <c r="I136" s="94"/>
      <c r="J136" s="89">
        <v>1300</v>
      </c>
      <c r="K136" s="92">
        <f>+J135</f>
        <v>1300</v>
      </c>
      <c r="L136" s="92">
        <f>+K136</f>
        <v>1300</v>
      </c>
      <c r="M136" s="89">
        <v>1300</v>
      </c>
      <c r="N136" s="89">
        <v>1300</v>
      </c>
      <c r="Q136" s="9"/>
      <c r="S136" s="97"/>
      <c r="T136" s="97"/>
      <c r="U136" s="97"/>
      <c r="V136" s="9"/>
    </row>
    <row r="137" spans="3:25" ht="14.25" customHeight="1" x14ac:dyDescent="0.2">
      <c r="C137" s="10"/>
      <c r="D137" s="10"/>
      <c r="E137" s="10"/>
      <c r="G137" s="93"/>
      <c r="H137" s="93"/>
      <c r="I137" s="94"/>
      <c r="J137" s="93"/>
      <c r="K137" s="89">
        <v>1300</v>
      </c>
      <c r="L137" s="92">
        <f>+L136</f>
        <v>1300</v>
      </c>
      <c r="M137" s="89">
        <v>1300</v>
      </c>
      <c r="N137" s="89">
        <v>1300</v>
      </c>
      <c r="Q137" s="93"/>
      <c r="R137" s="93"/>
      <c r="V137" s="9"/>
    </row>
    <row r="138" spans="3:25" ht="14.25" customHeight="1" x14ac:dyDescent="0.2">
      <c r="C138" s="10"/>
      <c r="D138" s="10"/>
      <c r="E138" s="10"/>
      <c r="G138" s="93"/>
      <c r="H138" s="93"/>
      <c r="I138" s="94"/>
      <c r="J138" s="93"/>
      <c r="K138" s="89"/>
      <c r="L138" s="92">
        <v>1300</v>
      </c>
      <c r="M138" s="89">
        <v>1300</v>
      </c>
      <c r="N138" s="89">
        <v>1300</v>
      </c>
      <c r="Q138" s="9"/>
      <c r="V138" s="9"/>
    </row>
    <row r="139" spans="3:25" ht="14.25" customHeight="1" x14ac:dyDescent="0.2">
      <c r="C139" s="10"/>
      <c r="D139" s="10"/>
      <c r="E139" s="10"/>
      <c r="G139" s="93"/>
      <c r="H139" s="93"/>
      <c r="I139" s="94"/>
      <c r="J139" s="93"/>
      <c r="K139" s="89"/>
      <c r="L139" s="92"/>
      <c r="M139" s="89">
        <v>1300</v>
      </c>
      <c r="N139" s="89">
        <v>1300</v>
      </c>
      <c r="Q139" s="9"/>
      <c r="V139" s="9"/>
    </row>
    <row r="140" spans="3:25" ht="14.25" customHeight="1" x14ac:dyDescent="0.2">
      <c r="C140" s="10"/>
      <c r="D140" s="10"/>
      <c r="E140" s="10"/>
      <c r="G140" s="93"/>
      <c r="H140" s="93"/>
      <c r="I140" s="94"/>
      <c r="J140" s="93"/>
      <c r="K140" s="89"/>
      <c r="L140" s="92"/>
      <c r="M140" s="89"/>
      <c r="N140" s="89">
        <v>1300</v>
      </c>
      <c r="Q140" s="9"/>
      <c r="V140" s="9"/>
    </row>
    <row r="141" spans="3:25" ht="14.25" customHeight="1" x14ac:dyDescent="0.2">
      <c r="C141" s="10"/>
      <c r="D141" s="10"/>
      <c r="E141" s="10"/>
      <c r="G141" s="229">
        <f>SUM(G133:G136)</f>
        <v>1300</v>
      </c>
      <c r="H141" s="229">
        <f t="shared" ref="H141:M141" si="91">SUM(H133:H139)</f>
        <v>2600</v>
      </c>
      <c r="I141" s="229">
        <f t="shared" si="91"/>
        <v>3900</v>
      </c>
      <c r="J141" s="229">
        <f t="shared" si="91"/>
        <v>5200</v>
      </c>
      <c r="K141" s="229">
        <f t="shared" si="91"/>
        <v>6500</v>
      </c>
      <c r="L141" s="229">
        <f t="shared" si="91"/>
        <v>7800</v>
      </c>
      <c r="M141" s="229">
        <f t="shared" si="91"/>
        <v>9100</v>
      </c>
      <c r="N141" s="229">
        <f>SUM(N133:N140)</f>
        <v>10400</v>
      </c>
      <c r="O141" s="229">
        <f>SUM(O133:O137)</f>
        <v>0</v>
      </c>
      <c r="Q141" s="9"/>
      <c r="V141" s="9"/>
    </row>
    <row r="142" spans="3:25" ht="14.25" customHeight="1" x14ac:dyDescent="0.2">
      <c r="C142" s="10"/>
      <c r="D142" s="10"/>
      <c r="E142" s="10"/>
      <c r="G142" s="93"/>
      <c r="H142" s="93"/>
      <c r="I142" s="94"/>
      <c r="J142" s="210" t="str">
        <f>+I130</f>
        <v>FACTURADO NUEVO</v>
      </c>
      <c r="K142" s="210"/>
      <c r="L142" s="93"/>
      <c r="M142" s="93"/>
      <c r="N142" s="93"/>
      <c r="Q142" s="9"/>
      <c r="T142" s="2" t="s">
        <v>126</v>
      </c>
      <c r="U142" s="93" t="s">
        <v>127</v>
      </c>
    </row>
    <row r="143" spans="3:25" ht="14.25" customHeight="1" x14ac:dyDescent="0.2">
      <c r="C143" s="10"/>
      <c r="D143" s="10"/>
      <c r="E143" s="10"/>
      <c r="F143" s="98" t="s">
        <v>138</v>
      </c>
      <c r="G143" s="99">
        <f>+'PRES DIRECTORIO 24'!I123</f>
        <v>3210487.6799999997</v>
      </c>
      <c r="H143" s="99">
        <f ca="1">+H97+J97+L97+N97+P97+R97</f>
        <v>1448690.6216</v>
      </c>
      <c r="I143" s="100">
        <f ca="1">+H143/G143</f>
        <v>0.4512369353181882</v>
      </c>
      <c r="J143" s="93"/>
      <c r="K143" s="93"/>
      <c r="L143" s="93"/>
      <c r="M143" s="93"/>
      <c r="N143" s="93"/>
      <c r="Q143" s="9"/>
      <c r="T143" s="224">
        <f>+G141+H141+I141+J141+K141+L141+M141</f>
        <v>36400</v>
      </c>
      <c r="U143" s="226">
        <f>+T143*3</f>
        <v>109200</v>
      </c>
    </row>
    <row r="144" spans="3:25" ht="14.25" customHeight="1" x14ac:dyDescent="0.2">
      <c r="C144" s="10"/>
      <c r="D144" s="10"/>
      <c r="E144" s="10"/>
      <c r="G144" s="93"/>
      <c r="H144" s="93"/>
      <c r="I144" s="94"/>
      <c r="J144" s="93"/>
      <c r="K144" s="93"/>
      <c r="L144" s="93"/>
      <c r="M144" s="93"/>
      <c r="N144" s="93"/>
      <c r="Q144" s="9"/>
      <c r="T144" s="92">
        <f t="shared" ref="T144:U144" si="92">+T143*6.96</f>
        <v>253344</v>
      </c>
      <c r="U144" s="92">
        <f t="shared" si="92"/>
        <v>760032</v>
      </c>
      <c r="V144" s="93"/>
    </row>
    <row r="145" spans="3:22" ht="14.25" customHeight="1" x14ac:dyDescent="0.2">
      <c r="C145" s="10"/>
      <c r="D145" s="10"/>
      <c r="E145" s="10"/>
      <c r="F145" s="6" t="s">
        <v>139</v>
      </c>
      <c r="G145" s="92">
        <f>312000/6.96</f>
        <v>44827.586206896551</v>
      </c>
      <c r="H145" s="93"/>
      <c r="I145" s="94"/>
      <c r="J145" s="93"/>
      <c r="K145" s="93"/>
      <c r="L145" s="93"/>
      <c r="M145" s="93"/>
      <c r="N145" s="93"/>
      <c r="Q145" s="9"/>
      <c r="T145" s="210"/>
      <c r="U145" s="92">
        <f>+H76+J76+L76+N76+P76+R76+T76</f>
        <v>591469.1753</v>
      </c>
      <c r="V145" s="221">
        <f>+U145/U144-1</f>
        <v>-0.2217838521272788</v>
      </c>
    </row>
    <row r="146" spans="3:22" ht="14.25" customHeight="1" x14ac:dyDescent="0.2">
      <c r="C146" s="10"/>
      <c r="D146" s="10"/>
      <c r="E146" s="10"/>
      <c r="F146" s="6" t="s">
        <v>140</v>
      </c>
      <c r="G146" s="92">
        <v>84359</v>
      </c>
      <c r="H146" s="93"/>
      <c r="I146" s="94"/>
      <c r="J146" s="93"/>
      <c r="K146" s="93"/>
      <c r="L146" s="93"/>
      <c r="M146" s="93"/>
      <c r="N146" s="93"/>
      <c r="Q146" s="9"/>
      <c r="T146" s="93"/>
      <c r="U146" s="92">
        <f>+U145-U144</f>
        <v>-168562.8247</v>
      </c>
      <c r="V146" s="101" t="s">
        <v>141</v>
      </c>
    </row>
    <row r="147" spans="3:22" ht="14.25" customHeight="1" x14ac:dyDescent="0.2">
      <c r="C147" s="10"/>
      <c r="D147" s="10"/>
      <c r="E147" s="10"/>
      <c r="G147" s="92">
        <f>+G145+G146</f>
        <v>129186.58620689655</v>
      </c>
      <c r="H147" s="93"/>
      <c r="I147" s="94"/>
      <c r="J147" s="93"/>
      <c r="K147" s="93"/>
      <c r="L147" s="93"/>
      <c r="M147" s="93"/>
      <c r="N147" s="93"/>
      <c r="Q147" s="9"/>
      <c r="T147" s="93" t="s">
        <v>142</v>
      </c>
      <c r="U147" s="230">
        <f>+Y44</f>
        <v>0</v>
      </c>
      <c r="V147" s="101" t="s">
        <v>143</v>
      </c>
    </row>
    <row r="148" spans="3:22" ht="14.25" customHeight="1" x14ac:dyDescent="0.2">
      <c r="C148" s="10"/>
      <c r="D148" s="10"/>
      <c r="E148" s="10"/>
      <c r="G148" s="93"/>
      <c r="H148" s="93"/>
      <c r="I148" s="94"/>
      <c r="J148" s="93"/>
      <c r="K148" s="93"/>
      <c r="L148" s="93"/>
      <c r="M148" s="93"/>
      <c r="N148" s="93"/>
      <c r="Q148" s="9"/>
      <c r="T148" s="93"/>
      <c r="U148" s="92">
        <f>+U146-U147</f>
        <v>-168562.8247</v>
      </c>
      <c r="V148" s="101" t="s">
        <v>144</v>
      </c>
    </row>
    <row r="149" spans="3:22" ht="14.25" customHeight="1" x14ac:dyDescent="0.2">
      <c r="C149" s="10"/>
      <c r="D149" s="10"/>
      <c r="E149" s="10"/>
      <c r="G149" s="93"/>
      <c r="H149" s="93"/>
      <c r="I149" s="94"/>
      <c r="J149" s="93"/>
      <c r="K149" s="93"/>
      <c r="L149" s="93"/>
      <c r="M149" s="93"/>
      <c r="N149" s="93"/>
      <c r="Q149" s="9"/>
      <c r="T149" s="93"/>
      <c r="U149" s="92">
        <f>+U148/7</f>
        <v>-24080.403528571427</v>
      </c>
      <c r="V149" s="93"/>
    </row>
    <row r="150" spans="3:22" ht="14.25" customHeight="1" x14ac:dyDescent="0.2">
      <c r="C150" s="10"/>
      <c r="D150" s="10"/>
      <c r="E150" s="10"/>
      <c r="G150" s="93"/>
      <c r="H150" s="93"/>
      <c r="I150" s="94"/>
      <c r="J150" s="93"/>
      <c r="K150" s="93"/>
      <c r="L150" s="93"/>
      <c r="M150" s="93"/>
      <c r="N150" s="93"/>
      <c r="Q150" s="9"/>
      <c r="T150" s="93"/>
      <c r="U150" s="93"/>
      <c r="V150" s="93"/>
    </row>
    <row r="151" spans="3:22" ht="14.25" customHeight="1" x14ac:dyDescent="0.2">
      <c r="C151" s="10"/>
      <c r="D151" s="10"/>
      <c r="E151" s="10"/>
      <c r="G151" s="93"/>
      <c r="H151" s="93"/>
      <c r="I151" s="94"/>
      <c r="J151" s="93"/>
      <c r="K151" s="93"/>
      <c r="L151" s="93"/>
      <c r="M151" s="93"/>
      <c r="N151" s="93"/>
      <c r="Q151" s="9"/>
      <c r="T151" s="93"/>
      <c r="U151" s="93"/>
    </row>
    <row r="152" spans="3:22" ht="14.25" customHeight="1" x14ac:dyDescent="0.2">
      <c r="C152" s="10"/>
      <c r="D152" s="10"/>
      <c r="E152" s="10"/>
      <c r="G152" s="93"/>
      <c r="H152" s="93"/>
      <c r="I152" s="94"/>
      <c r="J152" s="93"/>
      <c r="K152" s="93"/>
      <c r="L152" s="93"/>
      <c r="M152" s="93"/>
      <c r="N152" s="93"/>
      <c r="Q152" s="9"/>
      <c r="T152" s="93" t="s">
        <v>145</v>
      </c>
      <c r="U152" s="93"/>
    </row>
    <row r="153" spans="3:22" ht="14.25" customHeight="1" x14ac:dyDescent="0.2">
      <c r="C153" s="10"/>
      <c r="D153" s="10"/>
      <c r="E153" s="10"/>
      <c r="G153" s="93"/>
      <c r="H153" s="93"/>
      <c r="I153" s="94"/>
      <c r="J153" s="93"/>
      <c r="K153" s="93"/>
      <c r="L153" s="93"/>
      <c r="M153" s="93"/>
      <c r="N153" s="93"/>
      <c r="Q153" s="9"/>
      <c r="V153" s="9"/>
    </row>
    <row r="154" spans="3:22" ht="14.25" customHeight="1" x14ac:dyDescent="0.2">
      <c r="C154" s="10"/>
      <c r="D154" s="10"/>
      <c r="E154" s="10"/>
      <c r="G154" s="93"/>
      <c r="H154" s="93"/>
      <c r="I154" s="94"/>
      <c r="J154" s="93"/>
      <c r="K154" s="93"/>
      <c r="L154" s="93"/>
      <c r="M154" s="93"/>
      <c r="N154" s="93"/>
      <c r="Q154" s="9"/>
      <c r="V154" s="9"/>
    </row>
    <row r="155" spans="3:22" ht="14.25" customHeight="1" x14ac:dyDescent="0.2">
      <c r="C155" s="10"/>
      <c r="D155" s="10"/>
      <c r="E155" s="10"/>
      <c r="G155" s="93"/>
      <c r="H155" s="93"/>
      <c r="I155" s="94"/>
      <c r="J155" s="93"/>
      <c r="K155" s="93"/>
      <c r="L155" s="93"/>
      <c r="M155" s="93"/>
      <c r="N155" s="93"/>
      <c r="Q155" s="9"/>
      <c r="V155" s="9"/>
    </row>
    <row r="156" spans="3:22" ht="14.25" customHeight="1" x14ac:dyDescent="0.2">
      <c r="C156" s="10"/>
      <c r="D156" s="10"/>
      <c r="E156" s="10"/>
      <c r="G156" s="93"/>
      <c r="H156" s="93"/>
      <c r="I156" s="94"/>
      <c r="J156" s="93"/>
      <c r="K156" s="93"/>
      <c r="L156" s="93"/>
      <c r="M156" s="93"/>
      <c r="N156" s="93"/>
      <c r="Q156" s="9"/>
      <c r="V156" s="9"/>
    </row>
    <row r="157" spans="3:22" ht="14.25" customHeight="1" x14ac:dyDescent="0.2">
      <c r="C157" s="10"/>
      <c r="D157" s="10"/>
      <c r="E157" s="10"/>
      <c r="G157" s="93"/>
      <c r="H157" s="93"/>
      <c r="I157" s="94"/>
      <c r="J157" s="93"/>
      <c r="K157" s="93"/>
      <c r="L157" s="93"/>
      <c r="M157" s="93"/>
      <c r="N157" s="93"/>
      <c r="Q157" s="9"/>
      <c r="V157" s="9"/>
    </row>
    <row r="158" spans="3:22" ht="14.25" customHeight="1" x14ac:dyDescent="0.2">
      <c r="C158" s="10"/>
      <c r="D158" s="10"/>
      <c r="E158" s="10"/>
      <c r="G158" s="93"/>
      <c r="H158" s="93"/>
      <c r="I158" s="94"/>
      <c r="J158" s="93"/>
      <c r="K158" s="93"/>
      <c r="L158" s="93"/>
      <c r="M158" s="93"/>
      <c r="N158" s="93"/>
      <c r="Q158" s="9"/>
      <c r="V158" s="9"/>
    </row>
    <row r="159" spans="3:22" ht="14.25" customHeight="1" x14ac:dyDescent="0.2">
      <c r="C159" s="10"/>
      <c r="D159" s="10"/>
      <c r="E159" s="10"/>
      <c r="G159" s="93"/>
      <c r="H159" s="93"/>
      <c r="I159" s="94"/>
      <c r="J159" s="93"/>
      <c r="K159" s="93"/>
      <c r="L159" s="93"/>
      <c r="M159" s="93"/>
      <c r="N159" s="93"/>
      <c r="Q159" s="9"/>
      <c r="V159" s="9"/>
    </row>
    <row r="160" spans="3:22" ht="14.25" customHeight="1" x14ac:dyDescent="0.2">
      <c r="C160" s="10"/>
      <c r="D160" s="10"/>
      <c r="E160" s="10"/>
      <c r="G160" s="93"/>
      <c r="H160" s="93"/>
      <c r="I160" s="94"/>
      <c r="J160" s="93"/>
      <c r="K160" s="93"/>
      <c r="L160" s="93"/>
      <c r="M160" s="93"/>
      <c r="N160" s="93"/>
      <c r="Q160" s="9"/>
      <c r="V160" s="9"/>
    </row>
    <row r="161" spans="3:22" ht="14.25" customHeight="1" x14ac:dyDescent="0.2">
      <c r="C161" s="10"/>
      <c r="D161" s="10"/>
      <c r="E161" s="10"/>
      <c r="G161" s="93"/>
      <c r="H161" s="93"/>
      <c r="I161" s="94"/>
      <c r="J161" s="93"/>
      <c r="K161" s="93"/>
      <c r="L161" s="93"/>
      <c r="M161" s="93"/>
      <c r="N161" s="93"/>
      <c r="Q161" s="9"/>
      <c r="V161" s="9"/>
    </row>
    <row r="162" spans="3:22" ht="14.25" customHeight="1" x14ac:dyDescent="0.2">
      <c r="C162" s="10"/>
      <c r="D162" s="10"/>
      <c r="E162" s="10"/>
      <c r="G162" s="93"/>
      <c r="H162" s="93"/>
      <c r="I162" s="94"/>
      <c r="J162" s="93"/>
      <c r="K162" s="93"/>
      <c r="L162" s="93"/>
      <c r="M162" s="93"/>
      <c r="N162" s="93"/>
      <c r="Q162" s="9"/>
      <c r="V162" s="9"/>
    </row>
    <row r="163" spans="3:22" ht="14.25" customHeight="1" x14ac:dyDescent="0.2">
      <c r="C163" s="10"/>
      <c r="D163" s="10"/>
      <c r="E163" s="10"/>
      <c r="G163" s="93"/>
      <c r="H163" s="93"/>
      <c r="I163" s="94"/>
      <c r="J163" s="93"/>
      <c r="K163" s="93"/>
      <c r="L163" s="93"/>
      <c r="M163" s="93"/>
      <c r="N163" s="93"/>
      <c r="Q163" s="9"/>
      <c r="V163" s="9"/>
    </row>
    <row r="164" spans="3:22" ht="14.25" customHeight="1" x14ac:dyDescent="0.2">
      <c r="C164" s="10"/>
      <c r="D164" s="10"/>
      <c r="E164" s="10"/>
      <c r="G164" s="93"/>
      <c r="H164" s="93"/>
      <c r="I164" s="94"/>
      <c r="J164" s="93"/>
      <c r="K164" s="93"/>
      <c r="L164" s="93"/>
      <c r="M164" s="93"/>
      <c r="N164" s="93"/>
      <c r="Q164" s="9"/>
      <c r="V164" s="9"/>
    </row>
    <row r="165" spans="3:22" ht="14.25" customHeight="1" x14ac:dyDescent="0.2">
      <c r="C165" s="10"/>
      <c r="D165" s="10"/>
      <c r="E165" s="10"/>
      <c r="G165" s="93"/>
      <c r="H165" s="93"/>
      <c r="I165" s="94"/>
      <c r="J165" s="93"/>
      <c r="K165" s="93"/>
      <c r="L165" s="93"/>
      <c r="M165" s="93"/>
      <c r="N165" s="93"/>
      <c r="Q165" s="9"/>
      <c r="V165" s="9"/>
    </row>
    <row r="166" spans="3:22" ht="14.25" customHeight="1" x14ac:dyDescent="0.2">
      <c r="C166" s="10"/>
      <c r="D166" s="10"/>
      <c r="E166" s="10"/>
      <c r="G166" s="93"/>
      <c r="H166" s="93"/>
      <c r="I166" s="94"/>
      <c r="J166" s="93"/>
      <c r="K166" s="93"/>
      <c r="L166" s="93"/>
      <c r="M166" s="93"/>
      <c r="N166" s="93"/>
      <c r="Q166" s="9"/>
      <c r="V166" s="9"/>
    </row>
    <row r="167" spans="3:22" ht="14.25" customHeight="1" x14ac:dyDescent="0.2">
      <c r="C167" s="10"/>
      <c r="D167" s="10"/>
      <c r="E167" s="10"/>
      <c r="G167" s="93"/>
      <c r="H167" s="93"/>
      <c r="I167" s="94"/>
      <c r="J167" s="93"/>
      <c r="K167" s="93"/>
      <c r="L167" s="93"/>
      <c r="M167" s="93"/>
      <c r="N167" s="93"/>
      <c r="Q167" s="9"/>
      <c r="V167" s="9"/>
    </row>
    <row r="168" spans="3:22" ht="14.25" customHeight="1" x14ac:dyDescent="0.2">
      <c r="C168" s="10"/>
      <c r="D168" s="10"/>
      <c r="E168" s="10"/>
      <c r="G168" s="93"/>
      <c r="H168" s="93"/>
      <c r="I168" s="94"/>
      <c r="J168" s="93"/>
      <c r="K168" s="93"/>
      <c r="L168" s="93"/>
      <c r="M168" s="93"/>
      <c r="N168" s="93"/>
      <c r="Q168" s="9"/>
      <c r="V168" s="9"/>
    </row>
    <row r="169" spans="3:22" ht="14.25" customHeight="1" x14ac:dyDescent="0.2">
      <c r="C169" s="10"/>
      <c r="D169" s="10"/>
      <c r="E169" s="10"/>
      <c r="G169" s="93"/>
      <c r="H169" s="93"/>
      <c r="I169" s="94"/>
      <c r="J169" s="93"/>
      <c r="K169" s="93"/>
      <c r="L169" s="93"/>
      <c r="M169" s="93"/>
      <c r="N169" s="93"/>
      <c r="Q169" s="9"/>
      <c r="V169" s="9"/>
    </row>
    <row r="170" spans="3:22" ht="14.25" customHeight="1" x14ac:dyDescent="0.2">
      <c r="C170" s="10"/>
      <c r="D170" s="10"/>
      <c r="E170" s="10"/>
      <c r="G170" s="93"/>
      <c r="H170" s="93"/>
      <c r="I170" s="94"/>
      <c r="J170" s="93"/>
      <c r="K170" s="93"/>
      <c r="L170" s="93"/>
      <c r="M170" s="93"/>
      <c r="N170" s="93"/>
      <c r="Q170" s="9"/>
      <c r="V170" s="9"/>
    </row>
    <row r="171" spans="3:22" ht="14.25" customHeight="1" x14ac:dyDescent="0.2">
      <c r="C171" s="10"/>
      <c r="D171" s="10"/>
      <c r="E171" s="10"/>
      <c r="G171" s="93"/>
      <c r="H171" s="93"/>
      <c r="I171" s="94"/>
      <c r="J171" s="93"/>
      <c r="K171" s="93"/>
      <c r="L171" s="93"/>
      <c r="M171" s="93"/>
      <c r="N171" s="93"/>
      <c r="Q171" s="9"/>
      <c r="V171" s="9"/>
    </row>
    <row r="172" spans="3:22" ht="14.25" customHeight="1" x14ac:dyDescent="0.2">
      <c r="C172" s="10"/>
      <c r="D172" s="10"/>
      <c r="E172" s="10"/>
      <c r="G172" s="93"/>
      <c r="H172" s="93"/>
      <c r="I172" s="94"/>
      <c r="J172" s="93"/>
      <c r="K172" s="93"/>
      <c r="L172" s="93"/>
      <c r="M172" s="93"/>
      <c r="N172" s="93"/>
      <c r="Q172" s="9"/>
      <c r="V172" s="9"/>
    </row>
    <row r="173" spans="3:22" ht="14.25" customHeight="1" x14ac:dyDescent="0.2">
      <c r="C173" s="10"/>
      <c r="D173" s="10"/>
      <c r="E173" s="10"/>
      <c r="G173" s="93"/>
      <c r="H173" s="93"/>
      <c r="I173" s="94"/>
      <c r="J173" s="93"/>
      <c r="K173" s="93"/>
      <c r="L173" s="93"/>
      <c r="M173" s="93"/>
      <c r="N173" s="93"/>
      <c r="Q173" s="9"/>
      <c r="V173" s="9"/>
    </row>
    <row r="174" spans="3:22" ht="14.25" customHeight="1" x14ac:dyDescent="0.2">
      <c r="C174" s="10"/>
      <c r="D174" s="10"/>
      <c r="E174" s="10"/>
      <c r="G174" s="93"/>
      <c r="H174" s="93"/>
      <c r="I174" s="94"/>
      <c r="J174" s="93"/>
      <c r="K174" s="93"/>
      <c r="L174" s="93"/>
      <c r="M174" s="93"/>
      <c r="N174" s="93"/>
      <c r="Q174" s="9"/>
      <c r="V174" s="9"/>
    </row>
    <row r="175" spans="3:22" ht="14.25" customHeight="1" x14ac:dyDescent="0.2">
      <c r="C175" s="10"/>
      <c r="D175" s="10"/>
      <c r="E175" s="10"/>
      <c r="G175" s="93"/>
      <c r="H175" s="93"/>
      <c r="I175" s="94"/>
      <c r="J175" s="93"/>
      <c r="K175" s="93"/>
      <c r="L175" s="93"/>
      <c r="M175" s="93"/>
      <c r="N175" s="93"/>
      <c r="Q175" s="9"/>
      <c r="V175" s="9"/>
    </row>
    <row r="176" spans="3:22" ht="14.25" customHeight="1" x14ac:dyDescent="0.2">
      <c r="C176" s="10"/>
      <c r="D176" s="10"/>
      <c r="E176" s="10"/>
      <c r="G176" s="93"/>
      <c r="H176" s="93"/>
      <c r="I176" s="94"/>
      <c r="J176" s="93"/>
      <c r="K176" s="93"/>
      <c r="L176" s="93"/>
      <c r="M176" s="93"/>
      <c r="N176" s="93"/>
      <c r="Q176" s="9"/>
      <c r="V176" s="9"/>
    </row>
    <row r="177" spans="3:22" ht="14.25" customHeight="1" x14ac:dyDescent="0.2">
      <c r="C177" s="10"/>
      <c r="D177" s="10"/>
      <c r="E177" s="10"/>
      <c r="G177" s="93"/>
      <c r="H177" s="93"/>
      <c r="I177" s="94"/>
      <c r="J177" s="93"/>
      <c r="K177" s="93"/>
      <c r="L177" s="93"/>
      <c r="M177" s="93"/>
      <c r="N177" s="93"/>
      <c r="Q177" s="9"/>
      <c r="V177" s="9"/>
    </row>
    <row r="178" spans="3:22" ht="14.25" customHeight="1" x14ac:dyDescent="0.2">
      <c r="C178" s="10"/>
      <c r="D178" s="10"/>
      <c r="E178" s="10"/>
      <c r="G178" s="93"/>
      <c r="H178" s="93"/>
      <c r="I178" s="94"/>
      <c r="J178" s="93"/>
      <c r="K178" s="93"/>
      <c r="L178" s="93"/>
      <c r="M178" s="93"/>
      <c r="N178" s="93"/>
      <c r="Q178" s="9"/>
      <c r="V178" s="9"/>
    </row>
    <row r="179" spans="3:22" ht="14.25" customHeight="1" x14ac:dyDescent="0.2">
      <c r="C179" s="10"/>
      <c r="D179" s="10"/>
      <c r="E179" s="10"/>
      <c r="G179" s="93"/>
      <c r="H179" s="93"/>
      <c r="I179" s="94"/>
      <c r="J179" s="93"/>
      <c r="K179" s="93"/>
      <c r="L179" s="93"/>
      <c r="M179" s="93"/>
      <c r="N179" s="93"/>
      <c r="Q179" s="9"/>
      <c r="V179" s="9"/>
    </row>
    <row r="180" spans="3:22" ht="14.25" customHeight="1" x14ac:dyDescent="0.2">
      <c r="C180" s="10"/>
      <c r="D180" s="10"/>
      <c r="E180" s="10"/>
      <c r="G180" s="93"/>
      <c r="H180" s="93"/>
      <c r="I180" s="94"/>
      <c r="J180" s="93"/>
      <c r="K180" s="93"/>
      <c r="L180" s="93"/>
      <c r="M180" s="93"/>
      <c r="N180" s="93"/>
      <c r="Q180" s="9"/>
      <c r="V180" s="9"/>
    </row>
    <row r="181" spans="3:22" ht="14.25" customHeight="1" x14ac:dyDescent="0.2">
      <c r="C181" s="10"/>
      <c r="D181" s="10"/>
      <c r="E181" s="10"/>
      <c r="G181" s="93"/>
      <c r="H181" s="93"/>
      <c r="I181" s="94"/>
      <c r="J181" s="93"/>
      <c r="K181" s="93"/>
      <c r="L181" s="93"/>
      <c r="M181" s="93"/>
      <c r="N181" s="93"/>
      <c r="Q181" s="9"/>
      <c r="V181" s="9"/>
    </row>
    <row r="182" spans="3:22" ht="14.25" customHeight="1" x14ac:dyDescent="0.2">
      <c r="C182" s="10"/>
      <c r="D182" s="10"/>
      <c r="E182" s="10"/>
      <c r="G182" s="93"/>
      <c r="H182" s="93"/>
      <c r="I182" s="94"/>
      <c r="J182" s="93"/>
      <c r="K182" s="93"/>
      <c r="L182" s="93"/>
      <c r="M182" s="93"/>
      <c r="N182" s="93"/>
      <c r="Q182" s="9"/>
      <c r="V182" s="9"/>
    </row>
    <row r="183" spans="3:22" ht="14.25" customHeight="1" x14ac:dyDescent="0.2">
      <c r="C183" s="10"/>
      <c r="D183" s="10"/>
      <c r="E183" s="10"/>
      <c r="G183" s="93"/>
      <c r="H183" s="93"/>
      <c r="I183" s="94"/>
      <c r="J183" s="93"/>
      <c r="K183" s="93"/>
      <c r="L183" s="93"/>
      <c r="M183" s="93"/>
      <c r="N183" s="93"/>
      <c r="Q183" s="9"/>
      <c r="V183" s="9"/>
    </row>
    <row r="184" spans="3:22" ht="14.25" customHeight="1" x14ac:dyDescent="0.2">
      <c r="C184" s="10"/>
      <c r="D184" s="10"/>
      <c r="E184" s="10"/>
      <c r="G184" s="93"/>
      <c r="H184" s="93"/>
      <c r="I184" s="94"/>
      <c r="J184" s="93"/>
      <c r="K184" s="93"/>
      <c r="L184" s="93"/>
      <c r="M184" s="93"/>
      <c r="N184" s="93"/>
      <c r="Q184" s="9"/>
      <c r="V184" s="9"/>
    </row>
    <row r="185" spans="3:22" ht="14.25" customHeight="1" x14ac:dyDescent="0.2">
      <c r="C185" s="10"/>
      <c r="D185" s="10"/>
      <c r="E185" s="10"/>
      <c r="G185" s="93"/>
      <c r="H185" s="93"/>
      <c r="I185" s="94"/>
      <c r="J185" s="93"/>
      <c r="K185" s="93"/>
      <c r="L185" s="93"/>
      <c r="M185" s="93"/>
      <c r="N185" s="93"/>
      <c r="Q185" s="9"/>
      <c r="V185" s="9"/>
    </row>
    <row r="186" spans="3:22" ht="14.25" customHeight="1" x14ac:dyDescent="0.2">
      <c r="C186" s="10"/>
      <c r="D186" s="10"/>
      <c r="E186" s="10"/>
      <c r="G186" s="93"/>
      <c r="H186" s="93"/>
      <c r="I186" s="94"/>
      <c r="J186" s="93"/>
      <c r="K186" s="93"/>
      <c r="L186" s="93"/>
      <c r="M186" s="93"/>
      <c r="N186" s="93"/>
      <c r="Q186" s="9"/>
      <c r="V186" s="9"/>
    </row>
    <row r="187" spans="3:22" ht="14.25" customHeight="1" x14ac:dyDescent="0.2">
      <c r="C187" s="10"/>
      <c r="D187" s="10"/>
      <c r="E187" s="10"/>
      <c r="G187" s="93"/>
      <c r="H187" s="93"/>
      <c r="I187" s="94"/>
      <c r="J187" s="93"/>
      <c r="K187" s="93"/>
      <c r="L187" s="93"/>
      <c r="M187" s="93"/>
      <c r="N187" s="93"/>
      <c r="Q187" s="9"/>
      <c r="V187" s="9"/>
    </row>
    <row r="188" spans="3:22" ht="14.25" customHeight="1" x14ac:dyDescent="0.2">
      <c r="C188" s="10"/>
      <c r="D188" s="10"/>
      <c r="E188" s="10"/>
      <c r="G188" s="93"/>
      <c r="H188" s="93"/>
      <c r="I188" s="94"/>
      <c r="J188" s="93"/>
      <c r="K188" s="93"/>
      <c r="L188" s="93"/>
      <c r="M188" s="93"/>
      <c r="N188" s="93"/>
      <c r="Q188" s="9"/>
      <c r="V188" s="9"/>
    </row>
    <row r="189" spans="3:22" ht="14.25" customHeight="1" x14ac:dyDescent="0.2">
      <c r="C189" s="10"/>
      <c r="D189" s="10"/>
      <c r="E189" s="10"/>
      <c r="G189" s="93"/>
      <c r="H189" s="93"/>
      <c r="I189" s="94"/>
      <c r="J189" s="93"/>
      <c r="K189" s="93"/>
      <c r="L189" s="93"/>
      <c r="M189" s="93"/>
      <c r="N189" s="93"/>
      <c r="Q189" s="9"/>
      <c r="V189" s="9"/>
    </row>
    <row r="190" spans="3:22" ht="14.25" customHeight="1" x14ac:dyDescent="0.2">
      <c r="C190" s="10"/>
      <c r="D190" s="10"/>
      <c r="E190" s="10"/>
      <c r="G190" s="93"/>
      <c r="H190" s="93"/>
      <c r="I190" s="94"/>
      <c r="J190" s="93"/>
      <c r="K190" s="93"/>
      <c r="L190" s="93"/>
      <c r="M190" s="93"/>
      <c r="N190" s="93"/>
      <c r="Q190" s="9"/>
      <c r="V190" s="9"/>
    </row>
    <row r="191" spans="3:22" ht="14.25" customHeight="1" x14ac:dyDescent="0.2">
      <c r="C191" s="10"/>
      <c r="D191" s="10"/>
      <c r="E191" s="10"/>
      <c r="G191" s="93"/>
      <c r="H191" s="93"/>
      <c r="I191" s="94"/>
      <c r="J191" s="93"/>
      <c r="K191" s="93"/>
      <c r="L191" s="93"/>
      <c r="M191" s="93"/>
      <c r="N191" s="93"/>
      <c r="Q191" s="9"/>
      <c r="V191" s="9"/>
    </row>
    <row r="192" spans="3:22" ht="14.25" customHeight="1" x14ac:dyDescent="0.2">
      <c r="C192" s="10"/>
      <c r="D192" s="10"/>
      <c r="E192" s="10"/>
      <c r="G192" s="93"/>
      <c r="H192" s="93"/>
      <c r="I192" s="94"/>
      <c r="J192" s="93"/>
      <c r="K192" s="93"/>
      <c r="L192" s="93"/>
      <c r="M192" s="93"/>
      <c r="N192" s="93"/>
      <c r="Q192" s="9"/>
      <c r="V192" s="9"/>
    </row>
    <row r="193" spans="3:22" ht="14.25" customHeight="1" x14ac:dyDescent="0.2">
      <c r="C193" s="10"/>
      <c r="D193" s="10"/>
      <c r="E193" s="10"/>
      <c r="G193" s="93"/>
      <c r="H193" s="93"/>
      <c r="I193" s="94"/>
      <c r="J193" s="93"/>
      <c r="K193" s="93"/>
      <c r="L193" s="93"/>
      <c r="M193" s="93"/>
      <c r="N193" s="93"/>
      <c r="Q193" s="9"/>
      <c r="V193" s="9"/>
    </row>
    <row r="194" spans="3:22" ht="14.25" customHeight="1" x14ac:dyDescent="0.2">
      <c r="C194" s="10"/>
      <c r="D194" s="10"/>
      <c r="E194" s="10"/>
      <c r="G194" s="93"/>
      <c r="H194" s="93"/>
      <c r="I194" s="94"/>
      <c r="J194" s="93"/>
      <c r="K194" s="93"/>
      <c r="L194" s="93"/>
      <c r="M194" s="93"/>
      <c r="N194" s="93"/>
      <c r="Q194" s="9"/>
      <c r="V194" s="9"/>
    </row>
    <row r="195" spans="3:22" ht="14.25" customHeight="1" x14ac:dyDescent="0.2">
      <c r="C195" s="10"/>
      <c r="D195" s="10"/>
      <c r="E195" s="10"/>
      <c r="G195" s="93"/>
      <c r="H195" s="93"/>
      <c r="I195" s="94"/>
      <c r="J195" s="93"/>
      <c r="K195" s="93"/>
      <c r="L195" s="93"/>
      <c r="M195" s="93"/>
      <c r="N195" s="93"/>
      <c r="Q195" s="9"/>
      <c r="V195" s="9"/>
    </row>
    <row r="196" spans="3:22" ht="14.25" customHeight="1" x14ac:dyDescent="0.2">
      <c r="C196" s="10"/>
      <c r="D196" s="10"/>
      <c r="E196" s="10"/>
      <c r="G196" s="93"/>
      <c r="H196" s="93"/>
      <c r="I196" s="94"/>
      <c r="J196" s="93"/>
      <c r="K196" s="93"/>
      <c r="L196" s="93"/>
      <c r="M196" s="93"/>
      <c r="N196" s="93"/>
      <c r="Q196" s="9"/>
      <c r="V196" s="9"/>
    </row>
    <row r="197" spans="3:22" ht="14.25" customHeight="1" x14ac:dyDescent="0.2">
      <c r="C197" s="10"/>
      <c r="D197" s="10"/>
      <c r="E197" s="10"/>
      <c r="G197" s="93"/>
      <c r="H197" s="93"/>
      <c r="I197" s="94"/>
      <c r="J197" s="93"/>
      <c r="K197" s="93"/>
      <c r="L197" s="93"/>
      <c r="M197" s="93"/>
      <c r="N197" s="93"/>
      <c r="Q197" s="9"/>
      <c r="V197" s="9"/>
    </row>
    <row r="198" spans="3:22" ht="14.25" customHeight="1" x14ac:dyDescent="0.2">
      <c r="C198" s="10"/>
      <c r="D198" s="10"/>
      <c r="E198" s="10"/>
      <c r="G198" s="93"/>
      <c r="H198" s="93"/>
      <c r="I198" s="94"/>
      <c r="J198" s="93"/>
      <c r="K198" s="93"/>
      <c r="L198" s="93"/>
      <c r="M198" s="93"/>
      <c r="N198" s="93"/>
      <c r="Q198" s="9"/>
      <c r="V198" s="9"/>
    </row>
    <row r="199" spans="3:22" ht="14.25" customHeight="1" x14ac:dyDescent="0.2">
      <c r="C199" s="10"/>
      <c r="D199" s="10"/>
      <c r="E199" s="10"/>
      <c r="G199" s="93"/>
      <c r="H199" s="93"/>
      <c r="I199" s="94"/>
      <c r="J199" s="93"/>
      <c r="K199" s="93"/>
      <c r="L199" s="93"/>
      <c r="M199" s="93"/>
      <c r="N199" s="93"/>
      <c r="Q199" s="9"/>
      <c r="V199" s="9"/>
    </row>
    <row r="200" spans="3:22" ht="14.25" customHeight="1" x14ac:dyDescent="0.2">
      <c r="C200" s="10"/>
      <c r="D200" s="10"/>
      <c r="E200" s="10"/>
      <c r="G200" s="93"/>
      <c r="H200" s="93"/>
      <c r="I200" s="94"/>
      <c r="J200" s="93"/>
      <c r="K200" s="93"/>
      <c r="L200" s="93"/>
      <c r="M200" s="93"/>
      <c r="N200" s="93"/>
      <c r="Q200" s="9"/>
      <c r="V200" s="9"/>
    </row>
    <row r="201" spans="3:22" ht="14.25" customHeight="1" x14ac:dyDescent="0.2">
      <c r="C201" s="10"/>
      <c r="D201" s="10"/>
      <c r="E201" s="10"/>
      <c r="G201" s="93"/>
      <c r="H201" s="93"/>
      <c r="I201" s="94"/>
      <c r="J201" s="93"/>
      <c r="K201" s="93"/>
      <c r="L201" s="93"/>
      <c r="M201" s="93"/>
      <c r="N201" s="93"/>
      <c r="Q201" s="9"/>
      <c r="V201" s="9"/>
    </row>
    <row r="202" spans="3:22" ht="14.25" customHeight="1" x14ac:dyDescent="0.2">
      <c r="C202" s="10"/>
      <c r="D202" s="10"/>
      <c r="E202" s="10"/>
      <c r="G202" s="93"/>
      <c r="H202" s="93"/>
      <c r="I202" s="94"/>
      <c r="J202" s="93"/>
      <c r="K202" s="93"/>
      <c r="L202" s="93"/>
      <c r="M202" s="93"/>
      <c r="N202" s="93"/>
      <c r="Q202" s="9"/>
      <c r="V202" s="9"/>
    </row>
    <row r="203" spans="3:22" ht="14.25" customHeight="1" x14ac:dyDescent="0.2">
      <c r="C203" s="10"/>
      <c r="D203" s="10"/>
      <c r="E203" s="10"/>
      <c r="G203" s="93"/>
      <c r="H203" s="93"/>
      <c r="I203" s="94"/>
      <c r="J203" s="93"/>
      <c r="K203" s="93"/>
      <c r="L203" s="93"/>
      <c r="M203" s="93"/>
      <c r="N203" s="93"/>
      <c r="Q203" s="9"/>
      <c r="V203" s="9"/>
    </row>
    <row r="204" spans="3:22" ht="14.25" customHeight="1" x14ac:dyDescent="0.2">
      <c r="C204" s="10"/>
      <c r="D204" s="10"/>
      <c r="E204" s="10"/>
      <c r="G204" s="93"/>
      <c r="H204" s="93"/>
      <c r="I204" s="94"/>
      <c r="J204" s="93"/>
      <c r="K204" s="93"/>
      <c r="L204" s="93"/>
      <c r="M204" s="93"/>
      <c r="N204" s="93"/>
      <c r="Q204" s="9"/>
      <c r="V204" s="9"/>
    </row>
    <row r="205" spans="3:22" ht="14.25" customHeight="1" x14ac:dyDescent="0.2">
      <c r="C205" s="10"/>
      <c r="D205" s="10"/>
      <c r="E205" s="10"/>
      <c r="G205" s="93"/>
      <c r="H205" s="93"/>
      <c r="I205" s="94"/>
      <c r="J205" s="93"/>
      <c r="K205" s="93"/>
      <c r="L205" s="93"/>
      <c r="M205" s="93"/>
      <c r="N205" s="93"/>
      <c r="Q205" s="9"/>
      <c r="V205" s="9"/>
    </row>
    <row r="206" spans="3:22" ht="14.25" customHeight="1" x14ac:dyDescent="0.2">
      <c r="C206" s="10"/>
      <c r="D206" s="10"/>
      <c r="E206" s="10"/>
      <c r="G206" s="93"/>
      <c r="H206" s="93"/>
      <c r="I206" s="94"/>
      <c r="J206" s="93"/>
      <c r="K206" s="93"/>
      <c r="L206" s="93"/>
      <c r="M206" s="93"/>
      <c r="N206" s="93"/>
      <c r="Q206" s="9"/>
      <c r="V206" s="9"/>
    </row>
    <row r="207" spans="3:22" ht="14.25" customHeight="1" x14ac:dyDescent="0.2">
      <c r="C207" s="10"/>
      <c r="D207" s="10"/>
      <c r="E207" s="10"/>
      <c r="G207" s="93"/>
      <c r="H207" s="93"/>
      <c r="I207" s="94"/>
      <c r="J207" s="93"/>
      <c r="K207" s="93"/>
      <c r="L207" s="93"/>
      <c r="M207" s="93"/>
      <c r="N207" s="93"/>
      <c r="Q207" s="9"/>
      <c r="V207" s="9"/>
    </row>
    <row r="208" spans="3:22" ht="14.25" customHeight="1" x14ac:dyDescent="0.2">
      <c r="C208" s="10"/>
      <c r="D208" s="10"/>
      <c r="E208" s="10"/>
      <c r="G208" s="93"/>
      <c r="H208" s="93"/>
      <c r="I208" s="94"/>
      <c r="J208" s="93"/>
      <c r="K208" s="93"/>
      <c r="L208" s="93"/>
      <c r="M208" s="93"/>
      <c r="N208" s="93"/>
      <c r="Q208" s="9"/>
      <c r="V208" s="9"/>
    </row>
    <row r="209" spans="3:22" ht="14.25" customHeight="1" x14ac:dyDescent="0.2">
      <c r="C209" s="10"/>
      <c r="D209" s="10"/>
      <c r="E209" s="10"/>
      <c r="G209" s="93"/>
      <c r="H209" s="93"/>
      <c r="I209" s="94"/>
      <c r="J209" s="93"/>
      <c r="K209" s="93"/>
      <c r="L209" s="93"/>
      <c r="M209" s="93"/>
      <c r="N209" s="93"/>
      <c r="Q209" s="9"/>
      <c r="V209" s="9"/>
    </row>
    <row r="210" spans="3:22" ht="14.25" customHeight="1" x14ac:dyDescent="0.2">
      <c r="C210" s="10"/>
      <c r="D210" s="10"/>
      <c r="E210" s="10"/>
      <c r="G210" s="93"/>
      <c r="H210" s="93"/>
      <c r="I210" s="94"/>
      <c r="J210" s="93"/>
      <c r="K210" s="93"/>
      <c r="L210" s="93"/>
      <c r="M210" s="93"/>
      <c r="N210" s="93"/>
      <c r="Q210" s="9"/>
      <c r="V210" s="9"/>
    </row>
    <row r="211" spans="3:22" ht="14.25" customHeight="1" x14ac:dyDescent="0.2">
      <c r="C211" s="10"/>
      <c r="D211" s="10"/>
      <c r="E211" s="10"/>
      <c r="G211" s="93"/>
      <c r="H211" s="93"/>
      <c r="I211" s="94"/>
      <c r="J211" s="93"/>
      <c r="K211" s="93"/>
      <c r="L211" s="93"/>
      <c r="M211" s="93"/>
      <c r="N211" s="93"/>
      <c r="Q211" s="9"/>
      <c r="V211" s="9"/>
    </row>
    <row r="212" spans="3:22" ht="14.25" customHeight="1" x14ac:dyDescent="0.2">
      <c r="C212" s="10"/>
      <c r="D212" s="10"/>
      <c r="E212" s="10"/>
      <c r="G212" s="93"/>
      <c r="H212" s="93"/>
      <c r="I212" s="94"/>
      <c r="J212" s="93"/>
      <c r="K212" s="93"/>
      <c r="L212" s="93"/>
      <c r="M212" s="93"/>
      <c r="N212" s="93"/>
      <c r="Q212" s="9"/>
      <c r="V212" s="9"/>
    </row>
    <row r="213" spans="3:22" ht="14.25" customHeight="1" x14ac:dyDescent="0.2">
      <c r="C213" s="10"/>
      <c r="D213" s="10"/>
      <c r="E213" s="10"/>
      <c r="G213" s="93"/>
      <c r="H213" s="93"/>
      <c r="I213" s="94"/>
      <c r="J213" s="93"/>
      <c r="K213" s="93"/>
      <c r="L213" s="93"/>
      <c r="M213" s="93"/>
      <c r="N213" s="93"/>
      <c r="Q213" s="9"/>
      <c r="V213" s="9"/>
    </row>
    <row r="214" spans="3:22" ht="14.25" customHeight="1" x14ac:dyDescent="0.2">
      <c r="C214" s="10"/>
      <c r="D214" s="10"/>
      <c r="E214" s="10"/>
      <c r="G214" s="93"/>
      <c r="H214" s="93"/>
      <c r="I214" s="94"/>
      <c r="J214" s="93"/>
      <c r="K214" s="93"/>
      <c r="L214" s="93"/>
      <c r="M214" s="93"/>
      <c r="N214" s="93"/>
      <c r="Q214" s="9"/>
      <c r="V214" s="9"/>
    </row>
    <row r="215" spans="3:22" ht="14.25" customHeight="1" x14ac:dyDescent="0.2">
      <c r="C215" s="10"/>
      <c r="D215" s="10"/>
      <c r="E215" s="10"/>
      <c r="G215" s="93"/>
      <c r="H215" s="93"/>
      <c r="I215" s="94"/>
      <c r="J215" s="93"/>
      <c r="K215" s="93"/>
      <c r="L215" s="93"/>
      <c r="M215" s="93"/>
      <c r="N215" s="93"/>
      <c r="Q215" s="9"/>
      <c r="V215" s="9"/>
    </row>
    <row r="216" spans="3:22" ht="14.25" customHeight="1" x14ac:dyDescent="0.2">
      <c r="C216" s="10"/>
      <c r="D216" s="10"/>
      <c r="E216" s="10"/>
      <c r="G216" s="93"/>
      <c r="H216" s="93"/>
      <c r="I216" s="94"/>
      <c r="J216" s="93"/>
      <c r="K216" s="93"/>
      <c r="L216" s="93"/>
      <c r="M216" s="93"/>
      <c r="N216" s="93"/>
      <c r="Q216" s="9"/>
      <c r="V216" s="9"/>
    </row>
    <row r="217" spans="3:22" ht="14.25" customHeight="1" x14ac:dyDescent="0.2">
      <c r="C217" s="10"/>
      <c r="D217" s="10"/>
      <c r="E217" s="10"/>
      <c r="G217" s="93"/>
      <c r="H217" s="93"/>
      <c r="I217" s="94"/>
      <c r="J217" s="93"/>
      <c r="K217" s="93"/>
      <c r="L217" s="93"/>
      <c r="M217" s="93"/>
      <c r="N217" s="93"/>
      <c r="Q217" s="9"/>
      <c r="V217" s="9"/>
    </row>
    <row r="218" spans="3:22" ht="14.25" customHeight="1" x14ac:dyDescent="0.2">
      <c r="C218" s="10"/>
      <c r="D218" s="10"/>
      <c r="E218" s="10"/>
      <c r="G218" s="93"/>
      <c r="H218" s="93"/>
      <c r="I218" s="94"/>
      <c r="J218" s="93"/>
      <c r="K218" s="93"/>
      <c r="L218" s="93"/>
      <c r="M218" s="93"/>
      <c r="N218" s="93"/>
      <c r="Q218" s="9"/>
      <c r="V218" s="9"/>
    </row>
    <row r="219" spans="3:22" ht="14.25" customHeight="1" x14ac:dyDescent="0.2">
      <c r="C219" s="10"/>
      <c r="D219" s="10"/>
      <c r="E219" s="10"/>
      <c r="G219" s="93"/>
      <c r="H219" s="93"/>
      <c r="I219" s="94"/>
      <c r="J219" s="93"/>
      <c r="K219" s="93"/>
      <c r="L219" s="93"/>
      <c r="M219" s="93"/>
      <c r="N219" s="93"/>
      <c r="Q219" s="9"/>
      <c r="V219" s="9"/>
    </row>
    <row r="220" spans="3:22" ht="14.25" customHeight="1" x14ac:dyDescent="0.2">
      <c r="C220" s="10"/>
      <c r="D220" s="10"/>
      <c r="E220" s="10"/>
      <c r="G220" s="93"/>
      <c r="H220" s="93"/>
      <c r="I220" s="94"/>
      <c r="J220" s="93"/>
      <c r="K220" s="93"/>
      <c r="L220" s="93"/>
      <c r="M220" s="93"/>
      <c r="N220" s="93"/>
      <c r="Q220" s="9"/>
      <c r="V220" s="9"/>
    </row>
    <row r="221" spans="3:22" ht="14.25" customHeight="1" x14ac:dyDescent="0.2">
      <c r="C221" s="10"/>
      <c r="D221" s="10"/>
      <c r="E221" s="10"/>
      <c r="G221" s="93"/>
      <c r="H221" s="93"/>
      <c r="I221" s="94"/>
      <c r="J221" s="93"/>
      <c r="K221" s="93"/>
      <c r="L221" s="93"/>
      <c r="M221" s="93"/>
      <c r="N221" s="93"/>
      <c r="Q221" s="9"/>
      <c r="V221" s="9"/>
    </row>
    <row r="222" spans="3:22" ht="14.25" customHeight="1" x14ac:dyDescent="0.2">
      <c r="C222" s="10"/>
      <c r="D222" s="10"/>
      <c r="E222" s="10"/>
      <c r="G222" s="93"/>
      <c r="H222" s="93"/>
      <c r="I222" s="94"/>
      <c r="J222" s="93"/>
      <c r="K222" s="93"/>
      <c r="L222" s="93"/>
      <c r="M222" s="93"/>
      <c r="N222" s="93"/>
      <c r="Q222" s="9"/>
      <c r="V222" s="9"/>
    </row>
    <row r="223" spans="3:22" ht="14.25" customHeight="1" x14ac:dyDescent="0.2">
      <c r="C223" s="10"/>
      <c r="D223" s="10"/>
      <c r="E223" s="10"/>
      <c r="G223" s="93"/>
      <c r="H223" s="93"/>
      <c r="I223" s="94"/>
      <c r="J223" s="93"/>
      <c r="K223" s="93"/>
      <c r="L223" s="93"/>
      <c r="M223" s="93"/>
      <c r="N223" s="93"/>
      <c r="Q223" s="9"/>
      <c r="V223" s="9"/>
    </row>
    <row r="224" spans="3:22" ht="14.25" customHeight="1" x14ac:dyDescent="0.2">
      <c r="C224" s="10"/>
      <c r="D224" s="10"/>
      <c r="E224" s="10"/>
      <c r="G224" s="93"/>
      <c r="H224" s="93"/>
      <c r="I224" s="94"/>
      <c r="J224" s="93"/>
      <c r="K224" s="93"/>
      <c r="L224" s="93"/>
      <c r="M224" s="93"/>
      <c r="N224" s="93"/>
      <c r="Q224" s="9"/>
      <c r="V224" s="9"/>
    </row>
    <row r="225" spans="3:22" ht="14.25" customHeight="1" x14ac:dyDescent="0.2">
      <c r="C225" s="10"/>
      <c r="D225" s="10"/>
      <c r="E225" s="10"/>
      <c r="G225" s="93"/>
      <c r="H225" s="93"/>
      <c r="I225" s="94"/>
      <c r="J225" s="93"/>
      <c r="K225" s="93"/>
      <c r="L225" s="93"/>
      <c r="M225" s="93"/>
      <c r="N225" s="93"/>
      <c r="Q225" s="9"/>
      <c r="V225" s="9"/>
    </row>
    <row r="226" spans="3:22" ht="14.25" customHeight="1" x14ac:dyDescent="0.2">
      <c r="C226" s="10"/>
      <c r="D226" s="10"/>
      <c r="E226" s="10"/>
      <c r="G226" s="93"/>
      <c r="H226" s="93"/>
      <c r="I226" s="94"/>
      <c r="J226" s="93"/>
      <c r="K226" s="93"/>
      <c r="L226" s="93"/>
      <c r="M226" s="93"/>
      <c r="N226" s="93"/>
      <c r="Q226" s="9"/>
      <c r="V226" s="9"/>
    </row>
    <row r="227" spans="3:22" ht="14.25" customHeight="1" x14ac:dyDescent="0.2">
      <c r="C227" s="10"/>
      <c r="D227" s="10"/>
      <c r="E227" s="10"/>
      <c r="G227" s="93"/>
      <c r="H227" s="93"/>
      <c r="I227" s="94"/>
      <c r="J227" s="93"/>
      <c r="K227" s="93"/>
      <c r="L227" s="93"/>
      <c r="M227" s="93"/>
      <c r="N227" s="93"/>
      <c r="Q227" s="9"/>
      <c r="V227" s="9"/>
    </row>
    <row r="228" spans="3:22" ht="14.25" customHeight="1" x14ac:dyDescent="0.2">
      <c r="C228" s="10"/>
      <c r="D228" s="10"/>
      <c r="E228" s="10"/>
      <c r="G228" s="93"/>
      <c r="H228" s="93"/>
      <c r="I228" s="94"/>
      <c r="J228" s="93"/>
      <c r="K228" s="93"/>
      <c r="L228" s="93"/>
      <c r="M228" s="93"/>
      <c r="N228" s="93"/>
      <c r="Q228" s="9"/>
      <c r="V228" s="9"/>
    </row>
    <row r="229" spans="3:22" ht="14.25" customHeight="1" x14ac:dyDescent="0.2">
      <c r="C229" s="10"/>
      <c r="D229" s="10"/>
      <c r="E229" s="10"/>
      <c r="G229" s="93"/>
      <c r="H229" s="93"/>
      <c r="I229" s="94"/>
      <c r="J229" s="93"/>
      <c r="K229" s="93"/>
      <c r="L229" s="93"/>
      <c r="M229" s="93"/>
      <c r="N229" s="93"/>
      <c r="Q229" s="9"/>
      <c r="V229" s="9"/>
    </row>
    <row r="230" spans="3:22" ht="14.25" customHeight="1" x14ac:dyDescent="0.2">
      <c r="C230" s="10"/>
      <c r="D230" s="10"/>
      <c r="E230" s="10"/>
      <c r="G230" s="93"/>
      <c r="H230" s="93"/>
      <c r="I230" s="94"/>
      <c r="J230" s="93"/>
      <c r="K230" s="93"/>
      <c r="L230" s="93"/>
      <c r="M230" s="93"/>
      <c r="N230" s="93"/>
      <c r="Q230" s="9"/>
      <c r="V230" s="9"/>
    </row>
    <row r="231" spans="3:22" ht="14.25" customHeight="1" x14ac:dyDescent="0.2">
      <c r="C231" s="10"/>
      <c r="D231" s="10"/>
      <c r="E231" s="10"/>
      <c r="G231" s="93"/>
      <c r="H231" s="93"/>
      <c r="I231" s="94"/>
      <c r="J231" s="93"/>
      <c r="K231" s="93"/>
      <c r="L231" s="93"/>
      <c r="M231" s="93"/>
      <c r="N231" s="93"/>
      <c r="Q231" s="9"/>
      <c r="V231" s="9"/>
    </row>
    <row r="232" spans="3:22" ht="14.25" customHeight="1" x14ac:dyDescent="0.2">
      <c r="C232" s="10"/>
      <c r="D232" s="10"/>
      <c r="E232" s="10"/>
      <c r="G232" s="93"/>
      <c r="H232" s="93"/>
      <c r="I232" s="94"/>
      <c r="J232" s="93"/>
      <c r="K232" s="93"/>
      <c r="L232" s="93"/>
      <c r="M232" s="93"/>
      <c r="N232" s="93"/>
      <c r="Q232" s="9"/>
      <c r="V232" s="9"/>
    </row>
    <row r="233" spans="3:22" ht="14.25" customHeight="1" x14ac:dyDescent="0.2">
      <c r="C233" s="10"/>
      <c r="D233" s="10"/>
      <c r="E233" s="10"/>
      <c r="G233" s="93"/>
      <c r="H233" s="93"/>
      <c r="I233" s="94"/>
      <c r="J233" s="93"/>
      <c r="K233" s="93"/>
      <c r="L233" s="93"/>
      <c r="M233" s="93"/>
      <c r="N233" s="93"/>
      <c r="Q233" s="9"/>
      <c r="V233" s="9"/>
    </row>
    <row r="234" spans="3:22" ht="14.25" customHeight="1" x14ac:dyDescent="0.2">
      <c r="C234" s="10"/>
      <c r="D234" s="10"/>
      <c r="E234" s="10"/>
      <c r="G234" s="93"/>
      <c r="H234" s="93"/>
      <c r="I234" s="94"/>
      <c r="J234" s="93"/>
      <c r="K234" s="93"/>
      <c r="L234" s="93"/>
      <c r="M234" s="93"/>
      <c r="N234" s="93"/>
      <c r="Q234" s="9"/>
      <c r="V234" s="9"/>
    </row>
    <row r="235" spans="3:22" ht="14.25" customHeight="1" x14ac:dyDescent="0.2">
      <c r="C235" s="10"/>
      <c r="D235" s="10"/>
      <c r="E235" s="10"/>
      <c r="G235" s="93"/>
      <c r="H235" s="93"/>
      <c r="I235" s="94"/>
      <c r="J235" s="93"/>
      <c r="K235" s="93"/>
      <c r="L235" s="93"/>
      <c r="M235" s="93"/>
      <c r="N235" s="93"/>
      <c r="Q235" s="9"/>
      <c r="V235" s="9"/>
    </row>
    <row r="236" spans="3:22" ht="14.25" customHeight="1" x14ac:dyDescent="0.2">
      <c r="C236" s="10"/>
      <c r="D236" s="10"/>
      <c r="E236" s="10"/>
      <c r="G236" s="93"/>
      <c r="H236" s="93"/>
      <c r="I236" s="94"/>
      <c r="J236" s="93"/>
      <c r="K236" s="93"/>
      <c r="L236" s="93"/>
      <c r="M236" s="93"/>
      <c r="N236" s="93"/>
      <c r="Q236" s="9"/>
      <c r="V236" s="9"/>
    </row>
    <row r="237" spans="3:22" ht="14.25" customHeight="1" x14ac:dyDescent="0.2">
      <c r="C237" s="10"/>
      <c r="D237" s="10"/>
      <c r="E237" s="10"/>
      <c r="G237" s="93"/>
      <c r="H237" s="93"/>
      <c r="I237" s="94"/>
      <c r="J237" s="93"/>
      <c r="K237" s="93"/>
      <c r="L237" s="93"/>
      <c r="M237" s="93"/>
      <c r="N237" s="93"/>
      <c r="Q237" s="9"/>
      <c r="V237" s="9"/>
    </row>
    <row r="238" spans="3:22" ht="14.25" customHeight="1" x14ac:dyDescent="0.2">
      <c r="C238" s="10"/>
      <c r="D238" s="10"/>
      <c r="E238" s="10"/>
      <c r="G238" s="93"/>
      <c r="H238" s="93"/>
      <c r="I238" s="94"/>
      <c r="J238" s="93"/>
      <c r="K238" s="93"/>
      <c r="L238" s="93"/>
      <c r="M238" s="93"/>
      <c r="N238" s="93"/>
      <c r="Q238" s="9"/>
      <c r="V238" s="9"/>
    </row>
    <row r="239" spans="3:22" ht="14.25" customHeight="1" x14ac:dyDescent="0.2">
      <c r="C239" s="10"/>
      <c r="D239" s="10"/>
      <c r="E239" s="10"/>
      <c r="G239" s="93"/>
      <c r="H239" s="93"/>
      <c r="I239" s="94"/>
      <c r="J239" s="93"/>
      <c r="K239" s="93"/>
      <c r="L239" s="93"/>
      <c r="M239" s="93"/>
      <c r="N239" s="93"/>
      <c r="Q239" s="9"/>
      <c r="V239" s="9"/>
    </row>
    <row r="240" spans="3:22" ht="14.25" customHeight="1" x14ac:dyDescent="0.2">
      <c r="C240" s="10"/>
      <c r="D240" s="10"/>
      <c r="E240" s="10"/>
      <c r="G240" s="93"/>
      <c r="H240" s="93"/>
      <c r="I240" s="94"/>
      <c r="J240" s="93"/>
      <c r="K240" s="93"/>
      <c r="L240" s="93"/>
      <c r="M240" s="93"/>
      <c r="N240" s="93"/>
      <c r="Q240" s="9"/>
      <c r="V240" s="9"/>
    </row>
    <row r="241" spans="3:22" ht="14.25" customHeight="1" x14ac:dyDescent="0.2">
      <c r="C241" s="10"/>
      <c r="D241" s="10"/>
      <c r="E241" s="10"/>
      <c r="G241" s="93"/>
      <c r="H241" s="93"/>
      <c r="I241" s="94"/>
      <c r="J241" s="93"/>
      <c r="K241" s="93"/>
      <c r="L241" s="93"/>
      <c r="M241" s="93"/>
      <c r="N241" s="93"/>
      <c r="Q241" s="9"/>
      <c r="V241" s="9"/>
    </row>
    <row r="242" spans="3:22" ht="14.25" customHeight="1" x14ac:dyDescent="0.2">
      <c r="C242" s="10"/>
      <c r="D242" s="10"/>
      <c r="E242" s="10"/>
      <c r="G242" s="93"/>
      <c r="H242" s="93"/>
      <c r="I242" s="94"/>
      <c r="J242" s="93"/>
      <c r="K242" s="93"/>
      <c r="L242" s="93"/>
      <c r="M242" s="93"/>
      <c r="N242" s="93"/>
      <c r="Q242" s="9"/>
      <c r="V242" s="9"/>
    </row>
    <row r="243" spans="3:22" ht="14.25" customHeight="1" x14ac:dyDescent="0.2">
      <c r="C243" s="10"/>
      <c r="D243" s="10"/>
      <c r="E243" s="10"/>
      <c r="G243" s="93"/>
      <c r="H243" s="93"/>
      <c r="I243" s="94"/>
      <c r="J243" s="93"/>
      <c r="K243" s="93"/>
      <c r="L243" s="93"/>
      <c r="M243" s="93"/>
      <c r="N243" s="93"/>
      <c r="Q243" s="9"/>
      <c r="V243" s="9"/>
    </row>
    <row r="244" spans="3:22" ht="14.25" customHeight="1" x14ac:dyDescent="0.2">
      <c r="C244" s="10"/>
      <c r="D244" s="10"/>
      <c r="E244" s="10"/>
      <c r="G244" s="93"/>
      <c r="H244" s="93"/>
      <c r="I244" s="94"/>
      <c r="J244" s="93"/>
      <c r="K244" s="93"/>
      <c r="L244" s="93"/>
      <c r="M244" s="93"/>
      <c r="N244" s="93"/>
      <c r="Q244" s="9"/>
      <c r="V244" s="9"/>
    </row>
    <row r="245" spans="3:22" ht="14.25" customHeight="1" x14ac:dyDescent="0.2">
      <c r="C245" s="10"/>
      <c r="D245" s="10"/>
      <c r="E245" s="10"/>
      <c r="G245" s="93"/>
      <c r="H245" s="93"/>
      <c r="I245" s="94"/>
      <c r="J245" s="93"/>
      <c r="K245" s="93"/>
      <c r="L245" s="93"/>
      <c r="M245" s="93"/>
      <c r="N245" s="93"/>
      <c r="Q245" s="9"/>
      <c r="V245" s="9"/>
    </row>
    <row r="246" spans="3:22" ht="14.25" customHeight="1" x14ac:dyDescent="0.2">
      <c r="C246" s="10"/>
      <c r="D246" s="10"/>
      <c r="E246" s="10"/>
      <c r="G246" s="93"/>
      <c r="H246" s="93"/>
      <c r="I246" s="94"/>
      <c r="J246" s="93"/>
      <c r="K246" s="93"/>
      <c r="L246" s="93"/>
      <c r="M246" s="93"/>
      <c r="N246" s="93"/>
      <c r="Q246" s="9"/>
      <c r="V246" s="9"/>
    </row>
    <row r="247" spans="3:22" ht="14.25" customHeight="1" x14ac:dyDescent="0.2">
      <c r="C247" s="10"/>
      <c r="D247" s="10"/>
      <c r="E247" s="10"/>
      <c r="G247" s="93"/>
      <c r="H247" s="93"/>
      <c r="I247" s="94"/>
      <c r="J247" s="93"/>
      <c r="K247" s="93"/>
      <c r="L247" s="93"/>
      <c r="M247" s="93"/>
      <c r="N247" s="93"/>
      <c r="Q247" s="9"/>
      <c r="V247" s="9"/>
    </row>
    <row r="248" spans="3:22" ht="14.25" customHeight="1" x14ac:dyDescent="0.2">
      <c r="C248" s="10"/>
      <c r="D248" s="10"/>
      <c r="E248" s="10"/>
      <c r="G248" s="93"/>
      <c r="H248" s="93"/>
      <c r="I248" s="94"/>
      <c r="J248" s="93"/>
      <c r="K248" s="93"/>
      <c r="L248" s="93"/>
      <c r="M248" s="93"/>
      <c r="N248" s="93"/>
      <c r="Q248" s="9"/>
      <c r="V248" s="9"/>
    </row>
    <row r="249" spans="3:22" ht="14.25" customHeight="1" x14ac:dyDescent="0.2">
      <c r="C249" s="10"/>
      <c r="D249" s="10"/>
      <c r="E249" s="10"/>
      <c r="G249" s="93"/>
      <c r="H249" s="93"/>
      <c r="I249" s="94"/>
      <c r="J249" s="93"/>
      <c r="K249" s="93"/>
      <c r="L249" s="93"/>
      <c r="M249" s="93"/>
      <c r="N249" s="93"/>
      <c r="Q249" s="9"/>
      <c r="V249" s="9"/>
    </row>
    <row r="250" spans="3:22" ht="14.25" customHeight="1" x14ac:dyDescent="0.2">
      <c r="C250" s="10"/>
      <c r="D250" s="10"/>
      <c r="E250" s="10"/>
      <c r="G250" s="93"/>
      <c r="H250" s="93"/>
      <c r="I250" s="94"/>
      <c r="J250" s="93"/>
      <c r="K250" s="93"/>
      <c r="L250" s="93"/>
      <c r="M250" s="93"/>
      <c r="N250" s="93"/>
      <c r="Q250" s="9"/>
      <c r="V250" s="9"/>
    </row>
    <row r="251" spans="3:22" ht="14.25" customHeight="1" x14ac:dyDescent="0.2">
      <c r="C251" s="10"/>
      <c r="D251" s="10"/>
      <c r="E251" s="10"/>
      <c r="G251" s="93"/>
      <c r="H251" s="93"/>
      <c r="I251" s="94"/>
      <c r="J251" s="93"/>
      <c r="K251" s="93"/>
      <c r="L251" s="93"/>
      <c r="M251" s="93"/>
      <c r="N251" s="93"/>
      <c r="Q251" s="9"/>
      <c r="V251" s="9"/>
    </row>
    <row r="252" spans="3:22" ht="14.25" customHeight="1" x14ac:dyDescent="0.2">
      <c r="C252" s="10"/>
      <c r="D252" s="10"/>
      <c r="E252" s="10"/>
      <c r="G252" s="93"/>
      <c r="H252" s="93"/>
      <c r="I252" s="94"/>
      <c r="J252" s="93"/>
      <c r="K252" s="93"/>
      <c r="L252" s="93"/>
      <c r="M252" s="93"/>
      <c r="N252" s="93"/>
      <c r="Q252" s="9"/>
      <c r="V252" s="9"/>
    </row>
    <row r="253" spans="3:22" ht="14.25" customHeight="1" x14ac:dyDescent="0.2">
      <c r="C253" s="10"/>
      <c r="D253" s="10"/>
      <c r="E253" s="10"/>
      <c r="G253" s="93"/>
      <c r="H253" s="93"/>
      <c r="I253" s="94"/>
      <c r="J253" s="93"/>
      <c r="K253" s="93"/>
      <c r="L253" s="93"/>
      <c r="M253" s="93"/>
      <c r="N253" s="93"/>
      <c r="Q253" s="9"/>
      <c r="V253" s="9"/>
    </row>
    <row r="254" spans="3:22" ht="14.25" customHeight="1" x14ac:dyDescent="0.2">
      <c r="C254" s="10"/>
      <c r="D254" s="10"/>
      <c r="E254" s="10"/>
      <c r="G254" s="93"/>
      <c r="H254" s="93"/>
      <c r="I254" s="94"/>
      <c r="J254" s="93"/>
      <c r="K254" s="93"/>
      <c r="L254" s="93"/>
      <c r="M254" s="93"/>
      <c r="N254" s="93"/>
      <c r="Q254" s="9"/>
      <c r="V254" s="9"/>
    </row>
    <row r="255" spans="3:22" ht="14.25" customHeight="1" x14ac:dyDescent="0.2">
      <c r="C255" s="10"/>
      <c r="D255" s="10"/>
      <c r="E255" s="10"/>
      <c r="G255" s="93"/>
      <c r="H255" s="93"/>
      <c r="I255" s="94"/>
      <c r="J255" s="93"/>
      <c r="K255" s="93"/>
      <c r="L255" s="93"/>
      <c r="M255" s="93"/>
      <c r="N255" s="93"/>
      <c r="Q255" s="9"/>
      <c r="V255" s="9"/>
    </row>
    <row r="256" spans="3:22" ht="14.25" customHeight="1" x14ac:dyDescent="0.2">
      <c r="C256" s="10"/>
      <c r="D256" s="10"/>
      <c r="E256" s="10"/>
      <c r="G256" s="93"/>
      <c r="H256" s="93"/>
      <c r="I256" s="94"/>
      <c r="J256" s="93"/>
      <c r="K256" s="93"/>
      <c r="L256" s="93"/>
      <c r="M256" s="93"/>
      <c r="N256" s="93"/>
      <c r="Q256" s="9"/>
      <c r="V256" s="9"/>
    </row>
    <row r="257" spans="3:22" ht="14.25" customHeight="1" x14ac:dyDescent="0.2">
      <c r="C257" s="10"/>
      <c r="D257" s="10"/>
      <c r="E257" s="10"/>
      <c r="G257" s="93"/>
      <c r="H257" s="93"/>
      <c r="I257" s="94"/>
      <c r="J257" s="93"/>
      <c r="K257" s="93"/>
      <c r="L257" s="93"/>
      <c r="M257" s="93"/>
      <c r="N257" s="93"/>
      <c r="Q257" s="9"/>
      <c r="V257" s="9"/>
    </row>
    <row r="258" spans="3:22" ht="14.25" customHeight="1" x14ac:dyDescent="0.2">
      <c r="C258" s="10"/>
      <c r="D258" s="10"/>
      <c r="E258" s="10"/>
      <c r="G258" s="93"/>
      <c r="H258" s="93"/>
      <c r="I258" s="94"/>
      <c r="J258" s="93"/>
      <c r="K258" s="93"/>
      <c r="L258" s="93"/>
      <c r="M258" s="93"/>
      <c r="N258" s="93"/>
      <c r="Q258" s="9"/>
      <c r="V258" s="9"/>
    </row>
    <row r="259" spans="3:22" ht="14.25" customHeight="1" x14ac:dyDescent="0.2">
      <c r="C259" s="10"/>
      <c r="D259" s="10"/>
      <c r="E259" s="10"/>
      <c r="G259" s="93"/>
      <c r="H259" s="93"/>
      <c r="I259" s="94"/>
      <c r="J259" s="93"/>
      <c r="K259" s="93"/>
      <c r="L259" s="93"/>
      <c r="M259" s="93"/>
      <c r="N259" s="93"/>
      <c r="Q259" s="9"/>
      <c r="V259" s="9"/>
    </row>
    <row r="260" spans="3:22" ht="14.25" customHeight="1" x14ac:dyDescent="0.2">
      <c r="C260" s="10"/>
      <c r="D260" s="10"/>
      <c r="E260" s="10"/>
      <c r="G260" s="93"/>
      <c r="H260" s="93"/>
      <c r="I260" s="94"/>
      <c r="J260" s="93"/>
      <c r="K260" s="93"/>
      <c r="L260" s="93"/>
      <c r="M260" s="93"/>
      <c r="N260" s="93"/>
      <c r="Q260" s="9"/>
      <c r="V260" s="9"/>
    </row>
    <row r="261" spans="3:22" ht="14.25" customHeight="1" x14ac:dyDescent="0.2">
      <c r="C261" s="10"/>
      <c r="D261" s="10"/>
      <c r="E261" s="10"/>
      <c r="G261" s="93"/>
      <c r="H261" s="93"/>
      <c r="I261" s="94"/>
      <c r="J261" s="93"/>
      <c r="K261" s="93"/>
      <c r="L261" s="93"/>
      <c r="M261" s="93"/>
      <c r="N261" s="93"/>
      <c r="Q261" s="9"/>
      <c r="V261" s="9"/>
    </row>
    <row r="262" spans="3:22" ht="14.25" customHeight="1" x14ac:dyDescent="0.2">
      <c r="C262" s="10"/>
      <c r="D262" s="10"/>
      <c r="E262" s="10"/>
      <c r="G262" s="93"/>
      <c r="H262" s="93"/>
      <c r="I262" s="94"/>
      <c r="J262" s="93"/>
      <c r="K262" s="93"/>
      <c r="L262" s="93"/>
      <c r="M262" s="93"/>
      <c r="N262" s="93"/>
      <c r="Q262" s="9"/>
      <c r="V262" s="9"/>
    </row>
    <row r="263" spans="3:22" ht="14.25" customHeight="1" x14ac:dyDescent="0.2">
      <c r="C263" s="10"/>
      <c r="D263" s="10"/>
      <c r="E263" s="10"/>
      <c r="G263" s="93"/>
      <c r="H263" s="93"/>
      <c r="I263" s="94"/>
      <c r="J263" s="93"/>
      <c r="K263" s="93"/>
      <c r="L263" s="93"/>
      <c r="M263" s="93"/>
      <c r="N263" s="93"/>
      <c r="Q263" s="9"/>
      <c r="V263" s="9"/>
    </row>
    <row r="264" spans="3:22" ht="14.25" customHeight="1" x14ac:dyDescent="0.2">
      <c r="C264" s="10"/>
      <c r="D264" s="10"/>
      <c r="E264" s="10"/>
      <c r="G264" s="93"/>
      <c r="H264" s="93"/>
      <c r="I264" s="94"/>
      <c r="J264" s="93"/>
      <c r="K264" s="93"/>
      <c r="L264" s="93"/>
      <c r="M264" s="93"/>
      <c r="N264" s="93"/>
      <c r="Q264" s="9"/>
      <c r="V264" s="9"/>
    </row>
    <row r="265" spans="3:22" ht="14.25" customHeight="1" x14ac:dyDescent="0.2">
      <c r="C265" s="10"/>
      <c r="D265" s="10"/>
      <c r="E265" s="10"/>
      <c r="G265" s="93"/>
      <c r="H265" s="93"/>
      <c r="I265" s="94"/>
      <c r="J265" s="93"/>
      <c r="K265" s="93"/>
      <c r="L265" s="93"/>
      <c r="M265" s="93"/>
      <c r="N265" s="93"/>
      <c r="Q265" s="9"/>
      <c r="V265" s="9"/>
    </row>
    <row r="266" spans="3:22" ht="14.25" customHeight="1" x14ac:dyDescent="0.2">
      <c r="C266" s="10"/>
      <c r="D266" s="10"/>
      <c r="E266" s="10"/>
      <c r="G266" s="93"/>
      <c r="H266" s="93"/>
      <c r="I266" s="94"/>
      <c r="J266" s="93"/>
      <c r="K266" s="93"/>
      <c r="L266" s="93"/>
      <c r="M266" s="93"/>
      <c r="N266" s="93"/>
      <c r="Q266" s="9"/>
      <c r="V266" s="9"/>
    </row>
    <row r="267" spans="3:22" ht="14.25" customHeight="1" x14ac:dyDescent="0.2">
      <c r="C267" s="10"/>
      <c r="D267" s="10"/>
      <c r="E267" s="10"/>
      <c r="G267" s="93"/>
      <c r="H267" s="93"/>
      <c r="I267" s="94"/>
      <c r="J267" s="93"/>
      <c r="K267" s="93"/>
      <c r="L267" s="93"/>
      <c r="M267" s="93"/>
      <c r="N267" s="93"/>
      <c r="Q267" s="9"/>
      <c r="V267" s="9"/>
    </row>
    <row r="268" spans="3:22" ht="14.25" customHeight="1" x14ac:dyDescent="0.2">
      <c r="C268" s="10"/>
      <c r="D268" s="10"/>
      <c r="E268" s="10"/>
      <c r="G268" s="93"/>
      <c r="H268" s="93"/>
      <c r="I268" s="94"/>
      <c r="J268" s="93"/>
      <c r="K268" s="93"/>
      <c r="L268" s="93"/>
      <c r="M268" s="93"/>
      <c r="N268" s="93"/>
      <c r="Q268" s="9"/>
      <c r="V268" s="9"/>
    </row>
    <row r="269" spans="3:22" ht="14.25" customHeight="1" x14ac:dyDescent="0.2">
      <c r="C269" s="10"/>
      <c r="D269" s="10"/>
      <c r="E269" s="10"/>
      <c r="G269" s="93"/>
      <c r="H269" s="93"/>
      <c r="I269" s="94"/>
      <c r="J269" s="93"/>
      <c r="K269" s="93"/>
      <c r="L269" s="93"/>
      <c r="M269" s="93"/>
      <c r="N269" s="93"/>
      <c r="Q269" s="9"/>
      <c r="V269" s="9"/>
    </row>
    <row r="270" spans="3:22" ht="14.25" customHeight="1" x14ac:dyDescent="0.2">
      <c r="C270" s="10"/>
      <c r="D270" s="10"/>
      <c r="E270" s="10"/>
      <c r="G270" s="93"/>
      <c r="H270" s="93"/>
      <c r="I270" s="94"/>
      <c r="J270" s="93"/>
      <c r="K270" s="93"/>
      <c r="L270" s="93"/>
      <c r="M270" s="93"/>
      <c r="N270" s="93"/>
      <c r="Q270" s="9"/>
      <c r="V270" s="9"/>
    </row>
    <row r="271" spans="3:22" ht="14.25" customHeight="1" x14ac:dyDescent="0.2">
      <c r="C271" s="10"/>
      <c r="D271" s="10"/>
      <c r="E271" s="10"/>
      <c r="G271" s="93"/>
      <c r="H271" s="93"/>
      <c r="I271" s="94"/>
      <c r="J271" s="93"/>
      <c r="K271" s="93"/>
      <c r="L271" s="93"/>
      <c r="M271" s="93"/>
      <c r="N271" s="93"/>
      <c r="Q271" s="9"/>
      <c r="V271" s="9"/>
    </row>
    <row r="272" spans="3:22" ht="14.25" customHeight="1" x14ac:dyDescent="0.2">
      <c r="C272" s="10"/>
      <c r="D272" s="10"/>
      <c r="E272" s="10"/>
      <c r="G272" s="93"/>
      <c r="H272" s="93"/>
      <c r="I272" s="94"/>
      <c r="J272" s="93"/>
      <c r="K272" s="93"/>
      <c r="L272" s="93"/>
      <c r="M272" s="93"/>
      <c r="N272" s="93"/>
      <c r="Q272" s="9"/>
      <c r="V272" s="9"/>
    </row>
    <row r="273" spans="3:22" ht="14.25" customHeight="1" x14ac:dyDescent="0.2">
      <c r="C273" s="10"/>
      <c r="D273" s="10"/>
      <c r="E273" s="10"/>
      <c r="G273" s="93"/>
      <c r="H273" s="93"/>
      <c r="I273" s="94"/>
      <c r="J273" s="93"/>
      <c r="K273" s="93"/>
      <c r="L273" s="93"/>
      <c r="M273" s="93"/>
      <c r="N273" s="93"/>
      <c r="Q273" s="9"/>
      <c r="V273" s="9"/>
    </row>
    <row r="274" spans="3:22" ht="14.25" customHeight="1" x14ac:dyDescent="0.2">
      <c r="C274" s="10"/>
      <c r="D274" s="10"/>
      <c r="E274" s="10"/>
      <c r="G274" s="93"/>
      <c r="H274" s="93"/>
      <c r="I274" s="94"/>
      <c r="J274" s="93"/>
      <c r="K274" s="93"/>
      <c r="L274" s="93"/>
      <c r="M274" s="93"/>
      <c r="N274" s="93"/>
      <c r="Q274" s="9"/>
      <c r="V274" s="9"/>
    </row>
    <row r="275" spans="3:22" ht="14.25" customHeight="1" x14ac:dyDescent="0.2">
      <c r="C275" s="10"/>
      <c r="D275" s="10"/>
      <c r="E275" s="10"/>
      <c r="G275" s="93"/>
      <c r="H275" s="93"/>
      <c r="I275" s="94"/>
      <c r="J275" s="93"/>
      <c r="K275" s="93"/>
      <c r="L275" s="93"/>
      <c r="M275" s="93"/>
      <c r="N275" s="93"/>
      <c r="Q275" s="9"/>
      <c r="V275" s="9"/>
    </row>
    <row r="276" spans="3:22" ht="14.25" customHeight="1" x14ac:dyDescent="0.2">
      <c r="C276" s="10"/>
      <c r="D276" s="10"/>
      <c r="E276" s="10"/>
      <c r="G276" s="93"/>
      <c r="H276" s="93"/>
      <c r="I276" s="94"/>
      <c r="J276" s="93"/>
      <c r="K276" s="93"/>
      <c r="L276" s="93"/>
      <c r="M276" s="93"/>
      <c r="N276" s="93"/>
      <c r="Q276" s="9"/>
      <c r="V276" s="9"/>
    </row>
    <row r="277" spans="3:22" ht="14.25" customHeight="1" x14ac:dyDescent="0.2">
      <c r="C277" s="10"/>
      <c r="D277" s="10"/>
      <c r="E277" s="10"/>
      <c r="G277" s="93"/>
      <c r="H277" s="93"/>
      <c r="I277" s="94"/>
      <c r="J277" s="93"/>
      <c r="K277" s="93"/>
      <c r="L277" s="93"/>
      <c r="M277" s="93"/>
      <c r="N277" s="93"/>
      <c r="Q277" s="9"/>
      <c r="V277" s="9"/>
    </row>
    <row r="278" spans="3:22" ht="14.25" customHeight="1" x14ac:dyDescent="0.2">
      <c r="C278" s="10"/>
      <c r="D278" s="10"/>
      <c r="E278" s="10"/>
      <c r="G278" s="93"/>
      <c r="H278" s="93"/>
      <c r="I278" s="94"/>
      <c r="J278" s="93"/>
      <c r="K278" s="93"/>
      <c r="L278" s="93"/>
      <c r="M278" s="93"/>
      <c r="N278" s="93"/>
      <c r="Q278" s="9"/>
      <c r="V278" s="9"/>
    </row>
    <row r="279" spans="3:22" ht="14.25" customHeight="1" x14ac:dyDescent="0.2">
      <c r="C279" s="10"/>
      <c r="D279" s="10"/>
      <c r="E279" s="10"/>
      <c r="G279" s="93"/>
      <c r="H279" s="93"/>
      <c r="I279" s="94"/>
      <c r="J279" s="93"/>
      <c r="K279" s="93"/>
      <c r="L279" s="93"/>
      <c r="M279" s="93"/>
      <c r="N279" s="93"/>
      <c r="Q279" s="9"/>
      <c r="V279" s="9"/>
    </row>
    <row r="280" spans="3:22" ht="14.25" customHeight="1" x14ac:dyDescent="0.2">
      <c r="C280" s="10"/>
      <c r="D280" s="10"/>
      <c r="E280" s="10"/>
      <c r="G280" s="93"/>
      <c r="H280" s="93"/>
      <c r="I280" s="94"/>
      <c r="J280" s="93"/>
      <c r="K280" s="93"/>
      <c r="L280" s="93"/>
      <c r="M280" s="93"/>
      <c r="N280" s="93"/>
      <c r="Q280" s="9"/>
      <c r="V280" s="9"/>
    </row>
    <row r="281" spans="3:22" ht="14.25" customHeight="1" x14ac:dyDescent="0.2">
      <c r="C281" s="10"/>
      <c r="D281" s="10"/>
      <c r="E281" s="10"/>
      <c r="G281" s="93"/>
      <c r="H281" s="93"/>
      <c r="I281" s="94"/>
      <c r="J281" s="93"/>
      <c r="K281" s="93"/>
      <c r="L281" s="93"/>
      <c r="M281" s="93"/>
      <c r="N281" s="93"/>
      <c r="Q281" s="9"/>
      <c r="V281" s="9"/>
    </row>
    <row r="282" spans="3:22" ht="14.25" customHeight="1" x14ac:dyDescent="0.2">
      <c r="C282" s="10"/>
      <c r="D282" s="10"/>
      <c r="E282" s="10"/>
      <c r="G282" s="93"/>
      <c r="H282" s="93"/>
      <c r="I282" s="94"/>
      <c r="J282" s="93"/>
      <c r="K282" s="93"/>
      <c r="L282" s="93"/>
      <c r="M282" s="93"/>
      <c r="N282" s="93"/>
      <c r="Q282" s="9"/>
      <c r="V282" s="9"/>
    </row>
    <row r="283" spans="3:22" ht="14.25" customHeight="1" x14ac:dyDescent="0.2">
      <c r="C283" s="10"/>
      <c r="D283" s="10"/>
      <c r="E283" s="10"/>
      <c r="G283" s="93"/>
      <c r="H283" s="93"/>
      <c r="I283" s="94"/>
      <c r="J283" s="93"/>
      <c r="K283" s="93"/>
      <c r="L283" s="93"/>
      <c r="M283" s="93"/>
      <c r="N283" s="93"/>
      <c r="Q283" s="9"/>
      <c r="V283" s="9"/>
    </row>
    <row r="284" spans="3:22" ht="14.25" customHeight="1" x14ac:dyDescent="0.2">
      <c r="C284" s="10"/>
      <c r="D284" s="10"/>
      <c r="E284" s="10"/>
      <c r="G284" s="93"/>
      <c r="H284" s="93"/>
      <c r="I284" s="94"/>
      <c r="J284" s="93"/>
      <c r="K284" s="93"/>
      <c r="L284" s="93"/>
      <c r="M284" s="93"/>
      <c r="N284" s="93"/>
      <c r="Q284" s="9"/>
      <c r="V284" s="9"/>
    </row>
    <row r="285" spans="3:22" ht="14.25" customHeight="1" x14ac:dyDescent="0.2">
      <c r="C285" s="10"/>
      <c r="D285" s="10"/>
      <c r="E285" s="10"/>
      <c r="G285" s="93"/>
      <c r="H285" s="93"/>
      <c r="I285" s="94"/>
      <c r="J285" s="93"/>
      <c r="K285" s="93"/>
      <c r="L285" s="93"/>
      <c r="M285" s="93"/>
      <c r="N285" s="93"/>
      <c r="Q285" s="9"/>
      <c r="V285" s="9"/>
    </row>
    <row r="286" spans="3:22" ht="14.25" customHeight="1" x14ac:dyDescent="0.2">
      <c r="C286" s="10"/>
      <c r="D286" s="10"/>
      <c r="E286" s="10"/>
      <c r="G286" s="93"/>
      <c r="H286" s="93"/>
      <c r="I286" s="94"/>
      <c r="J286" s="93"/>
      <c r="K286" s="93"/>
      <c r="L286" s="93"/>
      <c r="M286" s="93"/>
      <c r="N286" s="93"/>
      <c r="Q286" s="9"/>
      <c r="V286" s="9"/>
    </row>
    <row r="287" spans="3:22" ht="14.25" customHeight="1" x14ac:dyDescent="0.2">
      <c r="C287" s="10"/>
      <c r="D287" s="10"/>
      <c r="E287" s="10"/>
      <c r="G287" s="93"/>
      <c r="H287" s="93"/>
      <c r="I287" s="94"/>
      <c r="J287" s="93"/>
      <c r="K287" s="93"/>
      <c r="L287" s="93"/>
      <c r="M287" s="93"/>
      <c r="N287" s="93"/>
      <c r="Q287" s="9"/>
      <c r="V287" s="9"/>
    </row>
    <row r="288" spans="3:22" ht="14.25" customHeight="1" x14ac:dyDescent="0.2">
      <c r="C288" s="10"/>
      <c r="D288" s="10"/>
      <c r="E288" s="10"/>
      <c r="G288" s="93"/>
      <c r="H288" s="93"/>
      <c r="I288" s="94"/>
      <c r="J288" s="93"/>
      <c r="K288" s="93"/>
      <c r="L288" s="93"/>
      <c r="M288" s="93"/>
      <c r="N288" s="93"/>
      <c r="Q288" s="9"/>
      <c r="V288" s="9"/>
    </row>
    <row r="289" spans="3:22" ht="14.25" customHeight="1" x14ac:dyDescent="0.2">
      <c r="C289" s="10"/>
      <c r="D289" s="10"/>
      <c r="E289" s="10"/>
      <c r="G289" s="93"/>
      <c r="H289" s="93"/>
      <c r="I289" s="94"/>
      <c r="J289" s="93"/>
      <c r="K289" s="93"/>
      <c r="L289" s="93"/>
      <c r="M289" s="93"/>
      <c r="N289" s="93"/>
      <c r="Q289" s="9"/>
      <c r="V289" s="9"/>
    </row>
    <row r="290" spans="3:22" ht="14.25" customHeight="1" x14ac:dyDescent="0.2">
      <c r="C290" s="10"/>
      <c r="D290" s="10"/>
      <c r="E290" s="10"/>
      <c r="G290" s="93"/>
      <c r="H290" s="93"/>
      <c r="I290" s="94"/>
      <c r="J290" s="93"/>
      <c r="K290" s="93"/>
      <c r="L290" s="93"/>
      <c r="M290" s="93"/>
      <c r="N290" s="93"/>
      <c r="Q290" s="9"/>
      <c r="V290" s="9"/>
    </row>
    <row r="291" spans="3:22" ht="14.25" customHeight="1" x14ac:dyDescent="0.2">
      <c r="C291" s="10"/>
      <c r="D291" s="10"/>
      <c r="E291" s="10"/>
      <c r="G291" s="93"/>
      <c r="H291" s="93"/>
      <c r="I291" s="94"/>
      <c r="J291" s="93"/>
      <c r="K291" s="93"/>
      <c r="L291" s="93"/>
      <c r="M291" s="93"/>
      <c r="N291" s="93"/>
      <c r="Q291" s="9"/>
      <c r="V291" s="9"/>
    </row>
    <row r="292" spans="3:22" ht="14.25" customHeight="1" x14ac:dyDescent="0.2">
      <c r="C292" s="10"/>
      <c r="D292" s="10"/>
      <c r="E292" s="10"/>
      <c r="G292" s="93"/>
      <c r="H292" s="93"/>
      <c r="I292" s="94"/>
      <c r="J292" s="93"/>
      <c r="K292" s="93"/>
      <c r="L292" s="93"/>
      <c r="M292" s="93"/>
      <c r="N292" s="93"/>
      <c r="Q292" s="9"/>
      <c r="V292" s="9"/>
    </row>
    <row r="293" spans="3:22" ht="14.25" customHeight="1" x14ac:dyDescent="0.2">
      <c r="C293" s="10"/>
      <c r="D293" s="10"/>
      <c r="E293" s="10"/>
      <c r="G293" s="93"/>
      <c r="H293" s="93"/>
      <c r="I293" s="94"/>
      <c r="J293" s="93"/>
      <c r="K293" s="93"/>
      <c r="L293" s="93"/>
      <c r="M293" s="93"/>
      <c r="N293" s="93"/>
      <c r="Q293" s="9"/>
      <c r="V293" s="9"/>
    </row>
    <row r="294" spans="3:22" ht="14.25" customHeight="1" x14ac:dyDescent="0.2">
      <c r="C294" s="10"/>
      <c r="D294" s="10"/>
      <c r="E294" s="10"/>
      <c r="G294" s="93"/>
      <c r="H294" s="93"/>
      <c r="I294" s="94"/>
      <c r="J294" s="93"/>
      <c r="K294" s="93"/>
      <c r="L294" s="93"/>
      <c r="M294" s="93"/>
      <c r="N294" s="93"/>
      <c r="Q294" s="9"/>
      <c r="V294" s="9"/>
    </row>
    <row r="295" spans="3:22" ht="14.25" customHeight="1" x14ac:dyDescent="0.2">
      <c r="C295" s="10"/>
      <c r="D295" s="10"/>
      <c r="E295" s="10"/>
      <c r="G295" s="93"/>
      <c r="H295" s="93"/>
      <c r="I295" s="94"/>
      <c r="J295" s="93"/>
      <c r="K295" s="93"/>
      <c r="L295" s="93"/>
      <c r="M295" s="93"/>
      <c r="N295" s="93"/>
      <c r="Q295" s="9"/>
      <c r="V295" s="9"/>
    </row>
    <row r="296" spans="3:22" ht="14.25" customHeight="1" x14ac:dyDescent="0.2">
      <c r="C296" s="10"/>
      <c r="D296" s="10"/>
      <c r="E296" s="10"/>
      <c r="G296" s="93"/>
      <c r="H296" s="93"/>
      <c r="I296" s="94"/>
      <c r="J296" s="93"/>
      <c r="K296" s="93"/>
      <c r="L296" s="93"/>
      <c r="M296" s="93"/>
      <c r="N296" s="93"/>
      <c r="Q296" s="9"/>
      <c r="V296" s="9"/>
    </row>
    <row r="297" spans="3:22" ht="14.25" customHeight="1" x14ac:dyDescent="0.2">
      <c r="C297" s="10"/>
      <c r="D297" s="10"/>
      <c r="E297" s="10"/>
      <c r="G297" s="93"/>
      <c r="H297" s="93"/>
      <c r="I297" s="94"/>
      <c r="J297" s="93"/>
      <c r="K297" s="93"/>
      <c r="L297" s="93"/>
      <c r="M297" s="93"/>
      <c r="N297" s="93"/>
      <c r="Q297" s="9"/>
      <c r="V297" s="9"/>
    </row>
    <row r="298" spans="3:22" ht="14.25" customHeight="1" x14ac:dyDescent="0.2">
      <c r="C298" s="10"/>
      <c r="D298" s="10"/>
      <c r="E298" s="10"/>
      <c r="G298" s="93"/>
      <c r="H298" s="93"/>
      <c r="I298" s="94"/>
      <c r="J298" s="93"/>
      <c r="K298" s="93"/>
      <c r="L298" s="93"/>
      <c r="M298" s="93"/>
      <c r="N298" s="93"/>
      <c r="Q298" s="9"/>
      <c r="V298" s="9"/>
    </row>
    <row r="299" spans="3:22" ht="14.25" customHeight="1" x14ac:dyDescent="0.2">
      <c r="C299" s="10"/>
      <c r="D299" s="10"/>
      <c r="E299" s="10"/>
      <c r="G299" s="93"/>
      <c r="H299" s="93"/>
      <c r="I299" s="94"/>
      <c r="J299" s="93"/>
      <c r="K299" s="93"/>
      <c r="L299" s="93"/>
      <c r="M299" s="93"/>
      <c r="N299" s="93"/>
      <c r="Q299" s="9"/>
      <c r="V299" s="9"/>
    </row>
    <row r="300" spans="3:22" ht="14.25" customHeight="1" x14ac:dyDescent="0.2">
      <c r="C300" s="10"/>
      <c r="D300" s="10"/>
      <c r="E300" s="10"/>
      <c r="G300" s="93"/>
      <c r="H300" s="93"/>
      <c r="I300" s="94"/>
      <c r="J300" s="93"/>
      <c r="K300" s="93"/>
      <c r="L300" s="93"/>
      <c r="M300" s="93"/>
      <c r="N300" s="93"/>
      <c r="Q300" s="9"/>
      <c r="V300" s="9"/>
    </row>
    <row r="301" spans="3:22" ht="14.25" customHeight="1" x14ac:dyDescent="0.2">
      <c r="C301" s="10"/>
      <c r="D301" s="10"/>
      <c r="E301" s="10"/>
      <c r="G301" s="93"/>
      <c r="H301" s="93"/>
      <c r="I301" s="94"/>
      <c r="J301" s="93"/>
      <c r="K301" s="93"/>
      <c r="L301" s="93"/>
      <c r="M301" s="93"/>
      <c r="N301" s="93"/>
      <c r="Q301" s="9"/>
      <c r="V301" s="9"/>
    </row>
    <row r="302" spans="3:22" ht="14.25" customHeight="1" x14ac:dyDescent="0.2">
      <c r="C302" s="10"/>
      <c r="D302" s="10"/>
      <c r="E302" s="10"/>
      <c r="G302" s="93"/>
      <c r="H302" s="93"/>
      <c r="I302" s="94"/>
      <c r="J302" s="93"/>
      <c r="K302" s="93"/>
      <c r="L302" s="93"/>
      <c r="M302" s="93"/>
      <c r="N302" s="93"/>
      <c r="Q302" s="9"/>
      <c r="V302" s="9"/>
    </row>
    <row r="303" spans="3:22" ht="14.25" customHeight="1" x14ac:dyDescent="0.2">
      <c r="C303" s="10"/>
      <c r="D303" s="10"/>
      <c r="E303" s="10"/>
      <c r="G303" s="93"/>
      <c r="H303" s="93"/>
      <c r="I303" s="94"/>
      <c r="J303" s="93"/>
      <c r="K303" s="93"/>
      <c r="L303" s="93"/>
      <c r="M303" s="93"/>
      <c r="N303" s="93"/>
      <c r="Q303" s="9"/>
      <c r="V303" s="9"/>
    </row>
    <row r="304" spans="3:22" ht="14.25" customHeight="1" x14ac:dyDescent="0.2">
      <c r="C304" s="10"/>
      <c r="D304" s="10"/>
      <c r="E304" s="10"/>
      <c r="G304" s="93"/>
      <c r="H304" s="93"/>
      <c r="I304" s="94"/>
      <c r="J304" s="93"/>
      <c r="K304" s="93"/>
      <c r="L304" s="93"/>
      <c r="M304" s="93"/>
      <c r="N304" s="93"/>
      <c r="Q304" s="9"/>
      <c r="V304" s="9"/>
    </row>
    <row r="305" spans="3:22" ht="14.25" customHeight="1" x14ac:dyDescent="0.2">
      <c r="C305" s="10"/>
      <c r="D305" s="10"/>
      <c r="E305" s="10"/>
      <c r="G305" s="93"/>
      <c r="H305" s="93"/>
      <c r="I305" s="94"/>
      <c r="J305" s="93"/>
      <c r="K305" s="93"/>
      <c r="L305" s="93"/>
      <c r="M305" s="93"/>
      <c r="N305" s="93"/>
      <c r="Q305" s="9"/>
      <c r="V305" s="9"/>
    </row>
    <row r="306" spans="3:22" ht="14.25" customHeight="1" x14ac:dyDescent="0.2">
      <c r="C306" s="10"/>
      <c r="D306" s="10"/>
      <c r="E306" s="10"/>
      <c r="G306" s="93"/>
      <c r="H306" s="93"/>
      <c r="I306" s="94"/>
      <c r="J306" s="93"/>
      <c r="K306" s="93"/>
      <c r="L306" s="93"/>
      <c r="M306" s="93"/>
      <c r="N306" s="93"/>
      <c r="Q306" s="9"/>
      <c r="V306" s="9"/>
    </row>
    <row r="307" spans="3:22" ht="14.25" customHeight="1" x14ac:dyDescent="0.2">
      <c r="C307" s="10"/>
      <c r="D307" s="10"/>
      <c r="E307" s="10"/>
      <c r="G307" s="93"/>
      <c r="H307" s="93"/>
      <c r="I307" s="94"/>
      <c r="J307" s="93"/>
      <c r="K307" s="93"/>
      <c r="L307" s="93"/>
      <c r="M307" s="93"/>
      <c r="N307" s="93"/>
      <c r="Q307" s="9"/>
      <c r="V307" s="9"/>
    </row>
    <row r="308" spans="3:22" ht="14.25" customHeight="1" x14ac:dyDescent="0.2">
      <c r="C308" s="10"/>
      <c r="D308" s="10"/>
      <c r="E308" s="10"/>
      <c r="G308" s="93"/>
      <c r="H308" s="93"/>
      <c r="I308" s="94"/>
      <c r="J308" s="93"/>
      <c r="K308" s="93"/>
      <c r="L308" s="93"/>
      <c r="M308" s="93"/>
      <c r="N308" s="93"/>
      <c r="Q308" s="9"/>
      <c r="V308" s="9"/>
    </row>
    <row r="309" spans="3:22" ht="14.25" customHeight="1" x14ac:dyDescent="0.2">
      <c r="C309" s="10"/>
      <c r="D309" s="10"/>
      <c r="E309" s="10"/>
      <c r="G309" s="93"/>
      <c r="H309" s="93"/>
      <c r="I309" s="94"/>
      <c r="J309" s="93"/>
      <c r="K309" s="93"/>
      <c r="L309" s="93"/>
      <c r="M309" s="93"/>
      <c r="N309" s="93"/>
      <c r="Q309" s="9"/>
      <c r="V309" s="9"/>
    </row>
    <row r="310" spans="3:22" ht="14.25" customHeight="1" x14ac:dyDescent="0.2">
      <c r="C310" s="10"/>
      <c r="D310" s="10"/>
      <c r="E310" s="10"/>
      <c r="G310" s="93"/>
      <c r="H310" s="93"/>
      <c r="I310" s="94"/>
      <c r="J310" s="93"/>
      <c r="K310" s="93"/>
      <c r="L310" s="93"/>
      <c r="M310" s="93"/>
      <c r="N310" s="93"/>
      <c r="Q310" s="9"/>
      <c r="V310" s="9"/>
    </row>
    <row r="311" spans="3:22" ht="14.25" customHeight="1" x14ac:dyDescent="0.2">
      <c r="C311" s="10"/>
      <c r="D311" s="10"/>
      <c r="E311" s="10"/>
      <c r="G311" s="93"/>
      <c r="H311" s="93"/>
      <c r="I311" s="94"/>
      <c r="J311" s="93"/>
      <c r="K311" s="93"/>
      <c r="L311" s="93"/>
      <c r="M311" s="93"/>
      <c r="N311" s="93"/>
      <c r="Q311" s="9"/>
      <c r="V311" s="9"/>
    </row>
    <row r="312" spans="3:22" ht="14.25" customHeight="1" x14ac:dyDescent="0.2">
      <c r="C312" s="10"/>
      <c r="D312" s="10"/>
      <c r="E312" s="10"/>
      <c r="G312" s="93"/>
      <c r="H312" s="93"/>
      <c r="I312" s="94"/>
      <c r="J312" s="93"/>
      <c r="K312" s="93"/>
      <c r="L312" s="93"/>
      <c r="M312" s="93"/>
      <c r="N312" s="93"/>
      <c r="Q312" s="9"/>
      <c r="V312" s="9"/>
    </row>
    <row r="313" spans="3:22" ht="14.25" customHeight="1" x14ac:dyDescent="0.2">
      <c r="C313" s="10"/>
      <c r="D313" s="10"/>
      <c r="E313" s="10"/>
      <c r="G313" s="93"/>
      <c r="H313" s="93"/>
      <c r="I313" s="94"/>
      <c r="J313" s="93"/>
      <c r="K313" s="93"/>
      <c r="L313" s="93"/>
      <c r="M313" s="93"/>
      <c r="N313" s="93"/>
      <c r="Q313" s="9"/>
      <c r="V313" s="9"/>
    </row>
    <row r="314" spans="3:22" ht="14.25" customHeight="1" x14ac:dyDescent="0.2">
      <c r="C314" s="10"/>
      <c r="D314" s="10"/>
      <c r="E314" s="10"/>
      <c r="G314" s="93"/>
      <c r="H314" s="93"/>
      <c r="I314" s="94"/>
      <c r="J314" s="93"/>
      <c r="K314" s="93"/>
      <c r="L314" s="93"/>
      <c r="M314" s="93"/>
      <c r="N314" s="93"/>
      <c r="Q314" s="9"/>
      <c r="V314" s="9"/>
    </row>
    <row r="315" spans="3:22" ht="14.25" customHeight="1" x14ac:dyDescent="0.2">
      <c r="C315" s="10"/>
      <c r="D315" s="10"/>
      <c r="E315" s="10"/>
      <c r="G315" s="93"/>
      <c r="H315" s="93"/>
      <c r="I315" s="94"/>
      <c r="J315" s="93"/>
      <c r="K315" s="93"/>
      <c r="L315" s="93"/>
      <c r="M315" s="93"/>
      <c r="N315" s="93"/>
      <c r="Q315" s="9"/>
      <c r="V315" s="9"/>
    </row>
    <row r="316" spans="3:22" ht="14.25" customHeight="1" x14ac:dyDescent="0.2">
      <c r="C316" s="10"/>
      <c r="D316" s="10"/>
      <c r="E316" s="10"/>
      <c r="G316" s="93"/>
      <c r="H316" s="93"/>
      <c r="I316" s="94"/>
      <c r="J316" s="93"/>
      <c r="K316" s="93"/>
      <c r="L316" s="93"/>
      <c r="M316" s="93"/>
      <c r="N316" s="93"/>
      <c r="Q316" s="9"/>
      <c r="V316" s="9"/>
    </row>
    <row r="317" spans="3:22" ht="14.25" customHeight="1" x14ac:dyDescent="0.2">
      <c r="C317" s="10"/>
      <c r="D317" s="10"/>
      <c r="E317" s="10"/>
      <c r="G317" s="93"/>
      <c r="H317" s="93"/>
      <c r="I317" s="94"/>
      <c r="J317" s="93"/>
      <c r="K317" s="93"/>
      <c r="L317" s="93"/>
      <c r="M317" s="93"/>
      <c r="N317" s="93"/>
      <c r="Q317" s="9"/>
      <c r="V317" s="9"/>
    </row>
    <row r="318" spans="3:22" ht="14.25" customHeight="1" x14ac:dyDescent="0.2">
      <c r="C318" s="10"/>
      <c r="D318" s="10"/>
      <c r="E318" s="10"/>
      <c r="G318" s="93"/>
      <c r="H318" s="93"/>
      <c r="I318" s="94"/>
      <c r="J318" s="93"/>
      <c r="K318" s="93"/>
      <c r="L318" s="93"/>
      <c r="M318" s="93"/>
      <c r="N318" s="93"/>
      <c r="Q318" s="9"/>
      <c r="V318" s="9"/>
    </row>
    <row r="319" spans="3:22" ht="14.25" customHeight="1" x14ac:dyDescent="0.2">
      <c r="C319" s="10"/>
      <c r="D319" s="10"/>
      <c r="E319" s="10"/>
      <c r="G319" s="93"/>
      <c r="H319" s="93"/>
      <c r="I319" s="94"/>
      <c r="J319" s="93"/>
      <c r="K319" s="93"/>
      <c r="L319" s="93"/>
      <c r="M319" s="93"/>
      <c r="N319" s="93"/>
      <c r="Q319" s="9"/>
      <c r="V319" s="9"/>
    </row>
    <row r="320" spans="3:22" ht="14.25" customHeight="1" x14ac:dyDescent="0.2">
      <c r="C320" s="10"/>
      <c r="D320" s="10"/>
      <c r="E320" s="10"/>
      <c r="G320" s="93"/>
      <c r="H320" s="93"/>
      <c r="I320" s="94"/>
      <c r="J320" s="93"/>
      <c r="K320" s="93"/>
      <c r="L320" s="93"/>
      <c r="M320" s="93"/>
      <c r="N320" s="93"/>
      <c r="Q320" s="9"/>
      <c r="V320" s="9"/>
    </row>
    <row r="321" spans="3:22" ht="14.25" customHeight="1" x14ac:dyDescent="0.2">
      <c r="C321" s="10"/>
      <c r="D321" s="10"/>
      <c r="E321" s="10"/>
      <c r="G321" s="93"/>
      <c r="H321" s="93"/>
      <c r="I321" s="94"/>
      <c r="J321" s="93"/>
      <c r="K321" s="93"/>
      <c r="L321" s="93"/>
      <c r="M321" s="93"/>
      <c r="N321" s="93"/>
      <c r="Q321" s="9"/>
      <c r="V321" s="9"/>
    </row>
    <row r="322" spans="3:22" ht="14.25" customHeight="1" x14ac:dyDescent="0.2">
      <c r="C322" s="10"/>
      <c r="D322" s="10"/>
      <c r="E322" s="10"/>
      <c r="G322" s="93"/>
      <c r="H322" s="93"/>
      <c r="I322" s="94"/>
      <c r="J322" s="93"/>
      <c r="K322" s="93"/>
      <c r="L322" s="93"/>
      <c r="M322" s="93"/>
      <c r="N322" s="93"/>
      <c r="Q322" s="9"/>
      <c r="V322" s="9"/>
    </row>
    <row r="323" spans="3:22" ht="14.25" customHeight="1" x14ac:dyDescent="0.2">
      <c r="C323" s="10"/>
      <c r="D323" s="10"/>
      <c r="E323" s="10"/>
      <c r="G323" s="93"/>
      <c r="H323" s="93"/>
      <c r="I323" s="94"/>
      <c r="J323" s="93"/>
      <c r="K323" s="93"/>
      <c r="L323" s="93"/>
      <c r="M323" s="93"/>
      <c r="N323" s="93"/>
      <c r="Q323" s="9"/>
      <c r="V323" s="9"/>
    </row>
    <row r="324" spans="3:22" ht="14.25" customHeight="1" x14ac:dyDescent="0.2">
      <c r="C324" s="10"/>
      <c r="D324" s="10"/>
      <c r="E324" s="10"/>
      <c r="G324" s="93"/>
      <c r="H324" s="93"/>
      <c r="I324" s="94"/>
      <c r="J324" s="93"/>
      <c r="K324" s="93"/>
      <c r="L324" s="93"/>
      <c r="M324" s="93"/>
      <c r="N324" s="93"/>
      <c r="Q324" s="9"/>
      <c r="V324" s="9"/>
    </row>
    <row r="325" spans="3:22" ht="14.25" customHeight="1" x14ac:dyDescent="0.2">
      <c r="C325" s="10"/>
      <c r="D325" s="10"/>
      <c r="E325" s="10"/>
      <c r="G325" s="93"/>
      <c r="H325" s="93"/>
      <c r="I325" s="94"/>
      <c r="J325" s="93"/>
      <c r="K325" s="93"/>
      <c r="L325" s="93"/>
      <c r="M325" s="93"/>
      <c r="N325" s="93"/>
      <c r="Q325" s="9"/>
      <c r="V325" s="9"/>
    </row>
    <row r="326" spans="3:22" ht="14.25" customHeight="1" x14ac:dyDescent="0.2">
      <c r="C326" s="10"/>
      <c r="D326" s="10"/>
      <c r="E326" s="10"/>
      <c r="G326" s="93"/>
      <c r="H326" s="93"/>
      <c r="I326" s="94"/>
      <c r="J326" s="93"/>
      <c r="K326" s="93"/>
      <c r="L326" s="93"/>
      <c r="M326" s="93"/>
      <c r="N326" s="93"/>
      <c r="Q326" s="9"/>
      <c r="V326" s="9"/>
    </row>
    <row r="327" spans="3:22" ht="14.25" customHeight="1" x14ac:dyDescent="0.2">
      <c r="C327" s="10"/>
      <c r="D327" s="10"/>
      <c r="E327" s="10"/>
      <c r="G327" s="93"/>
      <c r="H327" s="93"/>
      <c r="I327" s="94"/>
      <c r="J327" s="93"/>
      <c r="K327" s="93"/>
      <c r="L327" s="93"/>
      <c r="M327" s="93"/>
      <c r="N327" s="93"/>
      <c r="Q327" s="9"/>
      <c r="V327" s="9"/>
    </row>
    <row r="328" spans="3:22" ht="14.25" customHeight="1" x14ac:dyDescent="0.2">
      <c r="C328" s="10"/>
      <c r="D328" s="10"/>
      <c r="E328" s="10"/>
      <c r="G328" s="93"/>
      <c r="H328" s="93"/>
      <c r="I328" s="94"/>
      <c r="J328" s="93"/>
      <c r="K328" s="93"/>
      <c r="L328" s="93"/>
      <c r="M328" s="93"/>
      <c r="N328" s="93"/>
      <c r="Q328" s="9"/>
      <c r="V328" s="9"/>
    </row>
    <row r="329" spans="3:22" ht="14.25" customHeight="1" x14ac:dyDescent="0.2">
      <c r="C329" s="10"/>
      <c r="D329" s="10"/>
      <c r="E329" s="10"/>
      <c r="G329" s="93"/>
      <c r="H329" s="93"/>
      <c r="I329" s="94"/>
      <c r="J329" s="93"/>
      <c r="K329" s="93"/>
      <c r="L329" s="93"/>
      <c r="M329" s="93"/>
      <c r="N329" s="93"/>
      <c r="Q329" s="9"/>
      <c r="V329" s="9"/>
    </row>
    <row r="330" spans="3:22" ht="14.25" customHeight="1" x14ac:dyDescent="0.2">
      <c r="C330" s="10"/>
      <c r="D330" s="10"/>
      <c r="E330" s="10"/>
      <c r="G330" s="93"/>
      <c r="H330" s="93"/>
      <c r="I330" s="94"/>
      <c r="J330" s="93"/>
      <c r="K330" s="93"/>
      <c r="L330" s="93"/>
      <c r="M330" s="93"/>
      <c r="N330" s="93"/>
      <c r="Q330" s="9"/>
      <c r="V330" s="9"/>
    </row>
    <row r="331" spans="3:22" ht="14.25" customHeight="1" x14ac:dyDescent="0.2">
      <c r="C331" s="10"/>
      <c r="D331" s="10"/>
      <c r="E331" s="10"/>
      <c r="G331" s="93"/>
      <c r="H331" s="93"/>
      <c r="I331" s="94"/>
      <c r="J331" s="93"/>
      <c r="K331" s="93"/>
      <c r="L331" s="93"/>
      <c r="M331" s="93"/>
      <c r="N331" s="93"/>
      <c r="Q331" s="9"/>
      <c r="V331" s="9"/>
    </row>
    <row r="332" spans="3:22" ht="14.25" customHeight="1" x14ac:dyDescent="0.2">
      <c r="C332" s="10"/>
      <c r="D332" s="10"/>
      <c r="E332" s="10"/>
      <c r="G332" s="93"/>
      <c r="H332" s="93"/>
      <c r="I332" s="94"/>
      <c r="J332" s="93"/>
      <c r="K332" s="93"/>
      <c r="L332" s="93"/>
      <c r="M332" s="93"/>
      <c r="N332" s="93"/>
      <c r="Q332" s="9"/>
      <c r="V332" s="9"/>
    </row>
    <row r="333" spans="3:22" ht="14.25" customHeight="1" x14ac:dyDescent="0.2">
      <c r="C333" s="10"/>
      <c r="D333" s="10"/>
      <c r="E333" s="10"/>
      <c r="G333" s="93"/>
      <c r="H333" s="93"/>
      <c r="I333" s="94"/>
      <c r="J333" s="93"/>
      <c r="K333" s="93"/>
      <c r="L333" s="93"/>
      <c r="M333" s="93"/>
      <c r="N333" s="93"/>
      <c r="Q333" s="9"/>
      <c r="V333" s="9"/>
    </row>
    <row r="334" spans="3:22" ht="14.25" customHeight="1" x14ac:dyDescent="0.2">
      <c r="C334" s="10"/>
      <c r="D334" s="10"/>
      <c r="E334" s="10"/>
      <c r="G334" s="93"/>
      <c r="H334" s="93"/>
      <c r="I334" s="94"/>
      <c r="J334" s="93"/>
      <c r="K334" s="93"/>
      <c r="L334" s="93"/>
      <c r="M334" s="93"/>
      <c r="N334" s="93"/>
      <c r="Q334" s="9"/>
      <c r="V334" s="9"/>
    </row>
    <row r="335" spans="3:22" ht="14.25" customHeight="1" x14ac:dyDescent="0.2">
      <c r="C335" s="10"/>
      <c r="D335" s="10"/>
      <c r="E335" s="10"/>
      <c r="G335" s="93"/>
      <c r="H335" s="93"/>
      <c r="I335" s="94"/>
      <c r="J335" s="93"/>
      <c r="K335" s="93"/>
      <c r="L335" s="93"/>
      <c r="M335" s="93"/>
      <c r="N335" s="93"/>
      <c r="Q335" s="9"/>
      <c r="V335" s="9"/>
    </row>
    <row r="336" spans="3:22" ht="14.25" customHeight="1" x14ac:dyDescent="0.2">
      <c r="C336" s="10"/>
      <c r="D336" s="10"/>
      <c r="E336" s="10"/>
      <c r="G336" s="93"/>
      <c r="H336" s="93"/>
      <c r="I336" s="94"/>
      <c r="J336" s="93"/>
      <c r="K336" s="93"/>
      <c r="L336" s="93"/>
      <c r="M336" s="93"/>
      <c r="N336" s="93"/>
      <c r="Q336" s="9"/>
      <c r="V336" s="9"/>
    </row>
    <row r="337" spans="3:22" ht="14.25" customHeight="1" x14ac:dyDescent="0.2">
      <c r="C337" s="10"/>
      <c r="D337" s="10"/>
      <c r="E337" s="10"/>
      <c r="G337" s="93"/>
      <c r="H337" s="93"/>
      <c r="I337" s="94"/>
      <c r="J337" s="93"/>
      <c r="K337" s="93"/>
      <c r="L337" s="93"/>
      <c r="M337" s="93"/>
      <c r="N337" s="93"/>
      <c r="Q337" s="9"/>
      <c r="V337" s="9"/>
    </row>
    <row r="338" spans="3:22" ht="14.25" customHeight="1" x14ac:dyDescent="0.2">
      <c r="C338" s="10"/>
      <c r="D338" s="10"/>
      <c r="E338" s="10"/>
      <c r="G338" s="93"/>
      <c r="H338" s="93"/>
      <c r="I338" s="94"/>
      <c r="J338" s="93"/>
      <c r="K338" s="93"/>
      <c r="L338" s="93"/>
      <c r="M338" s="93"/>
      <c r="N338" s="93"/>
      <c r="Q338" s="9"/>
      <c r="V338" s="9"/>
    </row>
    <row r="339" spans="3:22" ht="14.25" customHeight="1" x14ac:dyDescent="0.2">
      <c r="C339" s="10"/>
      <c r="D339" s="10"/>
      <c r="E339" s="10"/>
      <c r="G339" s="93"/>
      <c r="H339" s="93"/>
      <c r="I339" s="94"/>
      <c r="J339" s="93"/>
      <c r="K339" s="93"/>
      <c r="L339" s="93"/>
      <c r="M339" s="93"/>
      <c r="N339" s="93"/>
      <c r="Q339" s="9"/>
      <c r="V339" s="9"/>
    </row>
    <row r="340" spans="3:22" ht="14.25" customHeight="1" x14ac:dyDescent="0.2">
      <c r="C340" s="10"/>
      <c r="D340" s="10"/>
      <c r="E340" s="10"/>
      <c r="G340" s="93"/>
      <c r="H340" s="93"/>
      <c r="I340" s="94"/>
      <c r="J340" s="93"/>
      <c r="K340" s="93"/>
      <c r="L340" s="93"/>
      <c r="M340" s="93"/>
      <c r="N340" s="93"/>
      <c r="Q340" s="9"/>
      <c r="V340" s="9"/>
    </row>
    <row r="341" spans="3:22" ht="14.25" customHeight="1" x14ac:dyDescent="0.2">
      <c r="C341" s="10"/>
      <c r="D341" s="10"/>
      <c r="E341" s="10"/>
      <c r="G341" s="93"/>
      <c r="H341" s="93"/>
      <c r="I341" s="94"/>
      <c r="J341" s="93"/>
      <c r="K341" s="93"/>
      <c r="L341" s="93"/>
      <c r="M341" s="93"/>
      <c r="N341" s="93"/>
      <c r="Q341" s="9"/>
      <c r="V341" s="9"/>
    </row>
    <row r="342" spans="3:22" ht="14.25" customHeight="1" x14ac:dyDescent="0.2">
      <c r="C342" s="10"/>
      <c r="D342" s="10"/>
      <c r="E342" s="10"/>
      <c r="G342" s="93"/>
      <c r="H342" s="93"/>
      <c r="I342" s="94"/>
      <c r="J342" s="93"/>
      <c r="K342" s="93"/>
      <c r="L342" s="93"/>
      <c r="M342" s="93"/>
      <c r="N342" s="93"/>
      <c r="Q342" s="9"/>
      <c r="V342" s="9"/>
    </row>
    <row r="343" spans="3:22" ht="14.25" customHeight="1" x14ac:dyDescent="0.2">
      <c r="C343" s="10"/>
      <c r="D343" s="10"/>
      <c r="E343" s="10"/>
      <c r="G343" s="93"/>
      <c r="H343" s="93"/>
      <c r="I343" s="94"/>
      <c r="J343" s="93"/>
      <c r="K343" s="93"/>
      <c r="L343" s="93"/>
      <c r="M343" s="93"/>
      <c r="N343" s="93"/>
      <c r="Q343" s="9"/>
      <c r="V343" s="9"/>
    </row>
    <row r="344" spans="3:22" ht="14.25" customHeight="1" x14ac:dyDescent="0.2">
      <c r="C344" s="10"/>
      <c r="D344" s="10"/>
      <c r="E344" s="10"/>
      <c r="G344" s="93"/>
      <c r="H344" s="93"/>
      <c r="I344" s="94"/>
      <c r="J344" s="93"/>
      <c r="K344" s="93"/>
      <c r="L344" s="93"/>
      <c r="M344" s="93"/>
      <c r="N344" s="93"/>
      <c r="Q344" s="9"/>
      <c r="V344" s="9"/>
    </row>
    <row r="345" spans="3:22" ht="14.25" customHeight="1" x14ac:dyDescent="0.2">
      <c r="C345" s="10"/>
      <c r="D345" s="10"/>
      <c r="E345" s="10"/>
      <c r="G345" s="93"/>
      <c r="H345" s="93"/>
      <c r="I345" s="94"/>
      <c r="J345" s="93"/>
      <c r="K345" s="93"/>
      <c r="L345" s="93"/>
      <c r="M345" s="93"/>
      <c r="N345" s="93"/>
      <c r="Q345" s="9"/>
      <c r="V345" s="9"/>
    </row>
    <row r="346" spans="3:22" ht="14.25" customHeight="1" x14ac:dyDescent="0.2">
      <c r="C346" s="10"/>
      <c r="D346" s="10"/>
      <c r="E346" s="10"/>
      <c r="G346" s="93"/>
      <c r="H346" s="93"/>
      <c r="I346" s="94"/>
      <c r="J346" s="93"/>
      <c r="K346" s="93"/>
      <c r="L346" s="93"/>
      <c r="M346" s="93"/>
      <c r="N346" s="93"/>
      <c r="Q346" s="9"/>
      <c r="V346" s="9"/>
    </row>
    <row r="347" spans="3:22" ht="14.25" customHeight="1" x14ac:dyDescent="0.2">
      <c r="C347" s="10"/>
      <c r="D347" s="10"/>
      <c r="E347" s="10"/>
      <c r="G347" s="93"/>
      <c r="H347" s="93"/>
      <c r="I347" s="94"/>
      <c r="J347" s="93"/>
      <c r="K347" s="93"/>
      <c r="L347" s="93"/>
      <c r="M347" s="93"/>
      <c r="N347" s="93"/>
      <c r="Q347" s="9"/>
      <c r="V347" s="9"/>
    </row>
    <row r="348" spans="3:22" ht="14.25" customHeight="1" x14ac:dyDescent="0.2">
      <c r="C348" s="10"/>
      <c r="D348" s="10"/>
      <c r="E348" s="10"/>
      <c r="G348" s="93"/>
      <c r="H348" s="93"/>
      <c r="I348" s="94"/>
      <c r="J348" s="93"/>
      <c r="K348" s="93"/>
      <c r="L348" s="93"/>
      <c r="M348" s="93"/>
      <c r="N348" s="93"/>
      <c r="Q348" s="9"/>
      <c r="V348" s="9"/>
    </row>
    <row r="349" spans="3:22" ht="14.25" customHeight="1" x14ac:dyDescent="0.2">
      <c r="C349" s="10"/>
      <c r="D349" s="10"/>
      <c r="E349" s="10"/>
      <c r="G349" s="93"/>
      <c r="H349" s="93"/>
      <c r="I349" s="94"/>
      <c r="J349" s="93"/>
      <c r="K349" s="93"/>
      <c r="L349" s="93"/>
      <c r="M349" s="93"/>
      <c r="N349" s="93"/>
      <c r="Q349" s="9"/>
      <c r="V349" s="9"/>
    </row>
    <row r="350" spans="3:22" ht="14.25" customHeight="1" x14ac:dyDescent="0.2">
      <c r="C350" s="10"/>
      <c r="D350" s="10"/>
      <c r="E350" s="10"/>
      <c r="G350" s="93"/>
      <c r="H350" s="93"/>
      <c r="I350" s="94"/>
      <c r="J350" s="93"/>
      <c r="K350" s="93"/>
      <c r="L350" s="93"/>
      <c r="M350" s="93"/>
      <c r="N350" s="93"/>
      <c r="Q350" s="9"/>
      <c r="V350" s="9"/>
    </row>
    <row r="351" spans="3:22" ht="14.25" customHeight="1" x14ac:dyDescent="0.2">
      <c r="C351" s="10"/>
      <c r="D351" s="10"/>
      <c r="E351" s="10"/>
      <c r="G351" s="93"/>
      <c r="H351" s="93"/>
      <c r="I351" s="94"/>
      <c r="J351" s="93"/>
      <c r="K351" s="93"/>
      <c r="L351" s="93"/>
      <c r="M351" s="93"/>
      <c r="N351" s="93"/>
      <c r="Q351" s="9"/>
      <c r="V351" s="9"/>
    </row>
    <row r="352" spans="3:22" ht="14.25" customHeight="1" x14ac:dyDescent="0.2">
      <c r="C352" s="10"/>
      <c r="D352" s="10"/>
      <c r="E352" s="10"/>
      <c r="G352" s="93"/>
      <c r="H352" s="93"/>
      <c r="I352" s="94"/>
      <c r="J352" s="93"/>
      <c r="K352" s="93"/>
      <c r="L352" s="93"/>
      <c r="M352" s="93"/>
      <c r="N352" s="93"/>
      <c r="Q352" s="9"/>
      <c r="V352" s="9"/>
    </row>
    <row r="353" spans="3:22" ht="14.25" customHeight="1" x14ac:dyDescent="0.2">
      <c r="C353" s="10"/>
      <c r="D353" s="10"/>
      <c r="E353" s="10"/>
      <c r="G353" s="93"/>
      <c r="H353" s="93"/>
      <c r="I353" s="94"/>
      <c r="J353" s="93"/>
      <c r="K353" s="93"/>
      <c r="L353" s="93"/>
      <c r="M353" s="93"/>
      <c r="N353" s="93"/>
      <c r="Q353" s="9"/>
      <c r="V353" s="9"/>
    </row>
    <row r="354" spans="3:22" ht="14.25" customHeight="1" x14ac:dyDescent="0.2">
      <c r="C354" s="10"/>
      <c r="D354" s="10"/>
      <c r="E354" s="10"/>
      <c r="G354" s="93"/>
      <c r="H354" s="93"/>
      <c r="I354" s="94"/>
      <c r="J354" s="93"/>
      <c r="K354" s="93"/>
      <c r="L354" s="93"/>
      <c r="M354" s="93"/>
      <c r="N354" s="93"/>
      <c r="Q354" s="9"/>
      <c r="V354" s="9"/>
    </row>
    <row r="355" spans="3:22" ht="14.25" customHeight="1" x14ac:dyDescent="0.2">
      <c r="C355" s="10"/>
      <c r="D355" s="10"/>
      <c r="E355" s="10"/>
      <c r="G355" s="93"/>
      <c r="H355" s="93"/>
      <c r="I355" s="94"/>
      <c r="J355" s="93"/>
      <c r="K355" s="93"/>
      <c r="L355" s="93"/>
      <c r="M355" s="93"/>
      <c r="N355" s="93"/>
      <c r="Q355" s="9"/>
      <c r="V355" s="9"/>
    </row>
    <row r="356" spans="3:22" ht="14.25" customHeight="1" x14ac:dyDescent="0.2">
      <c r="C356" s="10"/>
      <c r="D356" s="10"/>
      <c r="E356" s="10"/>
      <c r="G356" s="93"/>
      <c r="H356" s="93"/>
      <c r="I356" s="94"/>
      <c r="J356" s="93"/>
      <c r="K356" s="93"/>
      <c r="L356" s="93"/>
      <c r="M356" s="93"/>
      <c r="N356" s="93"/>
      <c r="Q356" s="9"/>
      <c r="V356" s="9"/>
    </row>
    <row r="357" spans="3:22" ht="14.25" customHeight="1" x14ac:dyDescent="0.2">
      <c r="C357" s="10"/>
      <c r="D357" s="10"/>
      <c r="E357" s="10"/>
      <c r="G357" s="93"/>
      <c r="H357" s="93"/>
      <c r="I357" s="94"/>
      <c r="J357" s="93"/>
      <c r="K357" s="93"/>
      <c r="L357" s="93"/>
      <c r="M357" s="93"/>
      <c r="N357" s="93"/>
      <c r="Q357" s="9"/>
      <c r="V357" s="9"/>
    </row>
    <row r="358" spans="3:22" ht="14.25" customHeight="1" x14ac:dyDescent="0.2">
      <c r="C358" s="10"/>
      <c r="D358" s="10"/>
      <c r="E358" s="10"/>
      <c r="G358" s="93"/>
      <c r="H358" s="93"/>
      <c r="I358" s="94"/>
      <c r="J358" s="93"/>
      <c r="K358" s="93"/>
      <c r="L358" s="93"/>
      <c r="M358" s="93"/>
      <c r="N358" s="93"/>
      <c r="Q358" s="9"/>
      <c r="V358" s="9"/>
    </row>
    <row r="359" spans="3:22" ht="14.25" customHeight="1" x14ac:dyDescent="0.2">
      <c r="C359" s="10"/>
      <c r="D359" s="10"/>
      <c r="E359" s="10"/>
      <c r="G359" s="93"/>
      <c r="H359" s="93"/>
      <c r="I359" s="94"/>
      <c r="J359" s="93"/>
      <c r="K359" s="93"/>
      <c r="L359" s="93"/>
      <c r="M359" s="93"/>
      <c r="N359" s="93"/>
      <c r="Q359" s="9"/>
      <c r="V359" s="9"/>
    </row>
    <row r="360" spans="3:22" ht="14.25" customHeight="1" x14ac:dyDescent="0.2">
      <c r="C360" s="10"/>
      <c r="D360" s="10"/>
      <c r="E360" s="10"/>
      <c r="G360" s="93"/>
      <c r="H360" s="93"/>
      <c r="I360" s="94"/>
      <c r="J360" s="93"/>
      <c r="K360" s="93"/>
      <c r="L360" s="93"/>
      <c r="M360" s="93"/>
      <c r="N360" s="93"/>
      <c r="Q360" s="9"/>
      <c r="V360" s="9"/>
    </row>
    <row r="361" spans="3:22" ht="14.25" customHeight="1" x14ac:dyDescent="0.2">
      <c r="C361" s="10"/>
      <c r="D361" s="10"/>
      <c r="E361" s="10"/>
      <c r="G361" s="93"/>
      <c r="H361" s="93"/>
      <c r="I361" s="94"/>
      <c r="J361" s="93"/>
      <c r="K361" s="93"/>
      <c r="L361" s="93"/>
      <c r="M361" s="93"/>
      <c r="N361" s="93"/>
      <c r="Q361" s="9"/>
      <c r="V361" s="9"/>
    </row>
    <row r="362" spans="3:22" ht="14.25" customHeight="1" x14ac:dyDescent="0.2">
      <c r="C362" s="10"/>
      <c r="D362" s="10"/>
      <c r="E362" s="10"/>
      <c r="G362" s="93"/>
      <c r="H362" s="93"/>
      <c r="I362" s="94"/>
      <c r="J362" s="93"/>
      <c r="K362" s="93"/>
      <c r="L362" s="93"/>
      <c r="M362" s="93"/>
      <c r="N362" s="93"/>
      <c r="Q362" s="9"/>
      <c r="V362" s="9"/>
    </row>
    <row r="363" spans="3:22" ht="14.25" customHeight="1" x14ac:dyDescent="0.2">
      <c r="C363" s="10"/>
      <c r="D363" s="10"/>
      <c r="E363" s="10"/>
      <c r="G363" s="93"/>
      <c r="H363" s="93"/>
      <c r="I363" s="94"/>
      <c r="J363" s="93"/>
      <c r="K363" s="93"/>
      <c r="L363" s="93"/>
      <c r="M363" s="93"/>
      <c r="N363" s="93"/>
      <c r="Q363" s="9"/>
      <c r="V363" s="9"/>
    </row>
    <row r="364" spans="3:22" ht="14.25" customHeight="1" x14ac:dyDescent="0.2">
      <c r="C364" s="10"/>
      <c r="D364" s="10"/>
      <c r="E364" s="10"/>
      <c r="G364" s="93"/>
      <c r="H364" s="93"/>
      <c r="I364" s="94"/>
      <c r="J364" s="93"/>
      <c r="K364" s="93"/>
      <c r="L364" s="93"/>
      <c r="M364" s="93"/>
      <c r="N364" s="93"/>
      <c r="Q364" s="9"/>
      <c r="V364" s="9"/>
    </row>
    <row r="365" spans="3:22" ht="14.25" customHeight="1" x14ac:dyDescent="0.2">
      <c r="C365" s="10"/>
      <c r="D365" s="10"/>
      <c r="E365" s="10"/>
      <c r="G365" s="93"/>
      <c r="H365" s="93"/>
      <c r="I365" s="94"/>
      <c r="J365" s="93"/>
      <c r="K365" s="93"/>
      <c r="L365" s="93"/>
      <c r="M365" s="93"/>
      <c r="N365" s="93"/>
      <c r="Q365" s="9"/>
      <c r="V365" s="9"/>
    </row>
    <row r="366" spans="3:22" ht="14.25" customHeight="1" x14ac:dyDescent="0.2">
      <c r="C366" s="10"/>
      <c r="D366" s="10"/>
      <c r="E366" s="10"/>
      <c r="G366" s="93"/>
      <c r="H366" s="93"/>
      <c r="I366" s="94"/>
      <c r="J366" s="93"/>
      <c r="K366" s="93"/>
      <c r="L366" s="93"/>
      <c r="M366" s="93"/>
      <c r="N366" s="93"/>
      <c r="Q366" s="9"/>
      <c r="V366" s="9"/>
    </row>
    <row r="367" spans="3:22" ht="14.25" customHeight="1" x14ac:dyDescent="0.2">
      <c r="C367" s="10"/>
      <c r="D367" s="10"/>
      <c r="E367" s="10"/>
      <c r="G367" s="93"/>
      <c r="H367" s="93"/>
      <c r="I367" s="94"/>
      <c r="J367" s="93"/>
      <c r="K367" s="93"/>
      <c r="L367" s="93"/>
      <c r="M367" s="93"/>
      <c r="N367" s="93"/>
      <c r="Q367" s="9"/>
      <c r="V367" s="9"/>
    </row>
    <row r="368" spans="3:22" ht="14.25" customHeight="1" x14ac:dyDescent="0.2">
      <c r="C368" s="10"/>
      <c r="D368" s="10"/>
      <c r="E368" s="10"/>
      <c r="G368" s="93"/>
      <c r="H368" s="93"/>
      <c r="I368" s="94"/>
      <c r="J368" s="93"/>
      <c r="K368" s="93"/>
      <c r="L368" s="93"/>
      <c r="M368" s="93"/>
      <c r="N368" s="93"/>
      <c r="Q368" s="9"/>
      <c r="V368" s="9"/>
    </row>
    <row r="369" spans="3:22" ht="14.25" customHeight="1" x14ac:dyDescent="0.2">
      <c r="C369" s="10"/>
      <c r="D369" s="10"/>
      <c r="E369" s="10"/>
      <c r="G369" s="93"/>
      <c r="H369" s="93"/>
      <c r="I369" s="94"/>
      <c r="J369" s="93"/>
      <c r="K369" s="93"/>
      <c r="L369" s="93"/>
      <c r="M369" s="93"/>
      <c r="N369" s="93"/>
      <c r="Q369" s="9"/>
      <c r="V369" s="9"/>
    </row>
    <row r="370" spans="3:22" ht="14.25" customHeight="1" x14ac:dyDescent="0.2">
      <c r="C370" s="10"/>
      <c r="D370" s="10"/>
      <c r="E370" s="10"/>
      <c r="G370" s="93"/>
      <c r="H370" s="93"/>
      <c r="I370" s="94"/>
      <c r="J370" s="93"/>
      <c r="K370" s="93"/>
      <c r="L370" s="93"/>
      <c r="M370" s="93"/>
      <c r="N370" s="93"/>
      <c r="Q370" s="9"/>
      <c r="V370" s="9"/>
    </row>
    <row r="371" spans="3:22" ht="14.25" customHeight="1" x14ac:dyDescent="0.2">
      <c r="C371" s="10"/>
      <c r="D371" s="10"/>
      <c r="E371" s="10"/>
      <c r="G371" s="93"/>
      <c r="H371" s="93"/>
      <c r="I371" s="94"/>
      <c r="J371" s="93"/>
      <c r="K371" s="93"/>
      <c r="L371" s="93"/>
      <c r="M371" s="93"/>
      <c r="N371" s="93"/>
      <c r="Q371" s="9"/>
      <c r="V371" s="9"/>
    </row>
    <row r="372" spans="3:22" ht="14.25" customHeight="1" x14ac:dyDescent="0.2">
      <c r="C372" s="10"/>
      <c r="D372" s="10"/>
      <c r="E372" s="10"/>
      <c r="G372" s="93"/>
      <c r="H372" s="93"/>
      <c r="I372" s="94"/>
      <c r="J372" s="93"/>
      <c r="K372" s="93"/>
      <c r="L372" s="93"/>
      <c r="M372" s="93"/>
      <c r="N372" s="93"/>
      <c r="Q372" s="9"/>
      <c r="V372" s="9"/>
    </row>
    <row r="373" spans="3:22" ht="14.25" customHeight="1" x14ac:dyDescent="0.2">
      <c r="C373" s="10"/>
      <c r="D373" s="10"/>
      <c r="E373" s="10"/>
      <c r="G373" s="93"/>
      <c r="H373" s="93"/>
      <c r="I373" s="94"/>
      <c r="J373" s="93"/>
      <c r="K373" s="93"/>
      <c r="L373" s="93"/>
      <c r="M373" s="93"/>
      <c r="N373" s="93"/>
      <c r="Q373" s="9"/>
      <c r="V373" s="9"/>
    </row>
    <row r="374" spans="3:22" ht="14.25" customHeight="1" x14ac:dyDescent="0.2">
      <c r="C374" s="10"/>
      <c r="D374" s="10"/>
      <c r="E374" s="10"/>
      <c r="G374" s="93"/>
      <c r="H374" s="93"/>
      <c r="I374" s="94"/>
      <c r="J374" s="93"/>
      <c r="K374" s="93"/>
      <c r="L374" s="93"/>
      <c r="M374" s="93"/>
      <c r="N374" s="93"/>
      <c r="Q374" s="9"/>
      <c r="V374" s="9"/>
    </row>
    <row r="375" spans="3:22" ht="14.25" customHeight="1" x14ac:dyDescent="0.2">
      <c r="C375" s="10"/>
      <c r="D375" s="10"/>
      <c r="E375" s="10"/>
      <c r="G375" s="93"/>
      <c r="H375" s="93"/>
      <c r="I375" s="94"/>
      <c r="J375" s="93"/>
      <c r="K375" s="93"/>
      <c r="L375" s="93"/>
      <c r="M375" s="93"/>
      <c r="N375" s="93"/>
      <c r="Q375" s="9"/>
      <c r="V375" s="9"/>
    </row>
    <row r="376" spans="3:22" ht="14.25" customHeight="1" x14ac:dyDescent="0.2">
      <c r="C376" s="10"/>
      <c r="D376" s="10"/>
      <c r="E376" s="10"/>
      <c r="G376" s="93"/>
      <c r="H376" s="93"/>
      <c r="I376" s="94"/>
      <c r="J376" s="93"/>
      <c r="K376" s="93"/>
      <c r="L376" s="93"/>
      <c r="M376" s="93"/>
      <c r="N376" s="93"/>
      <c r="Q376" s="9"/>
      <c r="V376" s="9"/>
    </row>
    <row r="377" spans="3:22" ht="14.25" customHeight="1" x14ac:dyDescent="0.2">
      <c r="C377" s="10"/>
      <c r="D377" s="10"/>
      <c r="E377" s="10"/>
      <c r="G377" s="93"/>
      <c r="H377" s="93"/>
      <c r="I377" s="94"/>
      <c r="J377" s="93"/>
      <c r="K377" s="93"/>
      <c r="L377" s="93"/>
      <c r="M377" s="93"/>
      <c r="N377" s="93"/>
      <c r="Q377" s="9"/>
      <c r="V377" s="9"/>
    </row>
    <row r="378" spans="3:22" ht="14.25" customHeight="1" x14ac:dyDescent="0.2">
      <c r="C378" s="10"/>
      <c r="D378" s="10"/>
      <c r="E378" s="10"/>
      <c r="G378" s="93"/>
      <c r="H378" s="93"/>
      <c r="I378" s="94"/>
      <c r="J378" s="93"/>
      <c r="K378" s="93"/>
      <c r="L378" s="93"/>
      <c r="M378" s="93"/>
      <c r="N378" s="93"/>
      <c r="Q378" s="9"/>
      <c r="V378" s="9"/>
    </row>
    <row r="379" spans="3:22" ht="14.25" customHeight="1" x14ac:dyDescent="0.2">
      <c r="C379" s="10"/>
      <c r="D379" s="10"/>
      <c r="E379" s="10"/>
      <c r="G379" s="93"/>
      <c r="H379" s="93"/>
      <c r="I379" s="94"/>
      <c r="J379" s="93"/>
      <c r="K379" s="93"/>
      <c r="L379" s="93"/>
      <c r="M379" s="93"/>
      <c r="N379" s="93"/>
      <c r="Q379" s="9"/>
      <c r="V379" s="9"/>
    </row>
    <row r="380" spans="3:22" ht="14.25" customHeight="1" x14ac:dyDescent="0.2">
      <c r="C380" s="10"/>
      <c r="D380" s="10"/>
      <c r="E380" s="10"/>
      <c r="G380" s="93"/>
      <c r="H380" s="93"/>
      <c r="I380" s="94"/>
      <c r="J380" s="93"/>
      <c r="K380" s="93"/>
      <c r="L380" s="93"/>
      <c r="M380" s="93"/>
      <c r="N380" s="93"/>
      <c r="Q380" s="9"/>
      <c r="V380" s="9"/>
    </row>
    <row r="381" spans="3:22" ht="14.25" customHeight="1" x14ac:dyDescent="0.2">
      <c r="C381" s="10"/>
      <c r="D381" s="10"/>
      <c r="E381" s="10"/>
      <c r="G381" s="93"/>
      <c r="H381" s="93"/>
      <c r="I381" s="94"/>
      <c r="J381" s="93"/>
      <c r="K381" s="93"/>
      <c r="L381" s="93"/>
      <c r="M381" s="93"/>
      <c r="N381" s="93"/>
      <c r="Q381" s="9"/>
      <c r="V381" s="9"/>
    </row>
    <row r="382" spans="3:22" ht="14.25" customHeight="1" x14ac:dyDescent="0.2">
      <c r="C382" s="10"/>
      <c r="D382" s="10"/>
      <c r="E382" s="10"/>
      <c r="G382" s="93"/>
      <c r="H382" s="93"/>
      <c r="I382" s="94"/>
      <c r="J382" s="93"/>
      <c r="K382" s="93"/>
      <c r="L382" s="93"/>
      <c r="M382" s="93"/>
      <c r="N382" s="93"/>
      <c r="Q382" s="9"/>
      <c r="V382" s="9"/>
    </row>
    <row r="383" spans="3:22" ht="14.25" customHeight="1" x14ac:dyDescent="0.2">
      <c r="C383" s="10"/>
      <c r="D383" s="10"/>
      <c r="E383" s="10"/>
      <c r="G383" s="93"/>
      <c r="H383" s="93"/>
      <c r="I383" s="94"/>
      <c r="J383" s="93"/>
      <c r="K383" s="93"/>
      <c r="L383" s="93"/>
      <c r="M383" s="93"/>
      <c r="N383" s="93"/>
      <c r="Q383" s="9"/>
      <c r="V383" s="9"/>
    </row>
    <row r="384" spans="3:22" ht="14.25" customHeight="1" x14ac:dyDescent="0.2">
      <c r="C384" s="10"/>
      <c r="D384" s="10"/>
      <c r="E384" s="10"/>
      <c r="G384" s="93"/>
      <c r="H384" s="93"/>
      <c r="I384" s="94"/>
      <c r="J384" s="93"/>
      <c r="K384" s="93"/>
      <c r="L384" s="93"/>
      <c r="M384" s="93"/>
      <c r="N384" s="93"/>
      <c r="Q384" s="9"/>
      <c r="V384" s="9"/>
    </row>
    <row r="385" spans="3:22" ht="14.25" customHeight="1" x14ac:dyDescent="0.2">
      <c r="C385" s="10"/>
      <c r="D385" s="10"/>
      <c r="E385" s="10"/>
      <c r="G385" s="93"/>
      <c r="H385" s="93"/>
      <c r="I385" s="94"/>
      <c r="J385" s="93"/>
      <c r="K385" s="93"/>
      <c r="L385" s="93"/>
      <c r="M385" s="93"/>
      <c r="N385" s="93"/>
      <c r="Q385" s="9"/>
      <c r="V385" s="9"/>
    </row>
    <row r="386" spans="3:22" ht="14.25" customHeight="1" x14ac:dyDescent="0.2">
      <c r="C386" s="10"/>
      <c r="D386" s="10"/>
      <c r="E386" s="10"/>
      <c r="G386" s="93"/>
      <c r="H386" s="93"/>
      <c r="I386" s="94"/>
      <c r="J386" s="93"/>
      <c r="K386" s="93"/>
      <c r="L386" s="93"/>
      <c r="M386" s="93"/>
      <c r="N386" s="93"/>
      <c r="Q386" s="9"/>
      <c r="V386" s="9"/>
    </row>
    <row r="387" spans="3:22" ht="14.25" customHeight="1" x14ac:dyDescent="0.2">
      <c r="C387" s="10"/>
      <c r="D387" s="10"/>
      <c r="E387" s="10"/>
      <c r="G387" s="93"/>
      <c r="H387" s="93"/>
      <c r="I387" s="94"/>
      <c r="J387" s="93"/>
      <c r="K387" s="93"/>
      <c r="L387" s="93"/>
      <c r="M387" s="93"/>
      <c r="N387" s="93"/>
      <c r="Q387" s="9"/>
      <c r="V387" s="9"/>
    </row>
    <row r="388" spans="3:22" ht="14.25" customHeight="1" x14ac:dyDescent="0.2">
      <c r="C388" s="10"/>
      <c r="D388" s="10"/>
      <c r="E388" s="10"/>
      <c r="G388" s="93"/>
      <c r="H388" s="93"/>
      <c r="I388" s="94"/>
      <c r="J388" s="93"/>
      <c r="K388" s="93"/>
      <c r="L388" s="93"/>
      <c r="M388" s="93"/>
      <c r="N388" s="93"/>
      <c r="Q388" s="9"/>
      <c r="V388" s="9"/>
    </row>
    <row r="389" spans="3:22" ht="14.25" customHeight="1" x14ac:dyDescent="0.2">
      <c r="C389" s="10"/>
      <c r="D389" s="10"/>
      <c r="E389" s="10"/>
      <c r="G389" s="93"/>
      <c r="H389" s="93"/>
      <c r="I389" s="94"/>
      <c r="J389" s="93"/>
      <c r="K389" s="93"/>
      <c r="L389" s="93"/>
      <c r="M389" s="93"/>
      <c r="N389" s="93"/>
      <c r="Q389" s="9"/>
      <c r="V389" s="9"/>
    </row>
    <row r="390" spans="3:22" ht="14.25" customHeight="1" x14ac:dyDescent="0.2">
      <c r="C390" s="10"/>
      <c r="D390" s="10"/>
      <c r="E390" s="10"/>
      <c r="G390" s="93"/>
      <c r="H390" s="93"/>
      <c r="I390" s="94"/>
      <c r="J390" s="93"/>
      <c r="K390" s="93"/>
      <c r="L390" s="93"/>
      <c r="M390" s="93"/>
      <c r="N390" s="93"/>
      <c r="Q390" s="9"/>
      <c r="V390" s="9"/>
    </row>
    <row r="391" spans="3:22" ht="14.25" customHeight="1" x14ac:dyDescent="0.2">
      <c r="C391" s="10"/>
      <c r="D391" s="10"/>
      <c r="E391" s="10"/>
      <c r="G391" s="93"/>
      <c r="H391" s="93"/>
      <c r="I391" s="94"/>
      <c r="J391" s="93"/>
      <c r="K391" s="93"/>
      <c r="L391" s="93"/>
      <c r="M391" s="93"/>
      <c r="N391" s="93"/>
      <c r="Q391" s="9"/>
      <c r="V391" s="9"/>
    </row>
    <row r="392" spans="3:22" ht="14.25" customHeight="1" x14ac:dyDescent="0.2">
      <c r="C392" s="10"/>
      <c r="D392" s="10"/>
      <c r="E392" s="10"/>
      <c r="G392" s="93"/>
      <c r="H392" s="93"/>
      <c r="I392" s="94"/>
      <c r="J392" s="93"/>
      <c r="K392" s="93"/>
      <c r="L392" s="93"/>
      <c r="M392" s="93"/>
      <c r="N392" s="93"/>
      <c r="Q392" s="9"/>
      <c r="V392" s="9"/>
    </row>
    <row r="393" spans="3:22" ht="14.25" customHeight="1" x14ac:dyDescent="0.2">
      <c r="C393" s="10"/>
      <c r="D393" s="10"/>
      <c r="E393" s="10"/>
      <c r="G393" s="93"/>
      <c r="H393" s="93"/>
      <c r="I393" s="94"/>
      <c r="J393" s="93"/>
      <c r="K393" s="93"/>
      <c r="L393" s="93"/>
      <c r="M393" s="93"/>
      <c r="N393" s="93"/>
      <c r="Q393" s="9"/>
      <c r="V393" s="9"/>
    </row>
    <row r="394" spans="3:22" ht="14.25" customHeight="1" x14ac:dyDescent="0.2">
      <c r="C394" s="10"/>
      <c r="D394" s="10"/>
      <c r="E394" s="10"/>
      <c r="G394" s="93"/>
      <c r="H394" s="93"/>
      <c r="I394" s="94"/>
      <c r="J394" s="93"/>
      <c r="K394" s="93"/>
      <c r="L394" s="93"/>
      <c r="M394" s="93"/>
      <c r="N394" s="93"/>
      <c r="Q394" s="9"/>
      <c r="V394" s="9"/>
    </row>
    <row r="395" spans="3:22" ht="14.25" customHeight="1" x14ac:dyDescent="0.2">
      <c r="C395" s="10"/>
      <c r="D395" s="10"/>
      <c r="E395" s="10"/>
      <c r="G395" s="93"/>
      <c r="H395" s="93"/>
      <c r="I395" s="94"/>
      <c r="J395" s="93"/>
      <c r="K395" s="93"/>
      <c r="L395" s="93"/>
      <c r="M395" s="93"/>
      <c r="N395" s="93"/>
      <c r="Q395" s="9"/>
      <c r="V395" s="9"/>
    </row>
    <row r="396" spans="3:22" ht="14.25" customHeight="1" x14ac:dyDescent="0.2">
      <c r="C396" s="10"/>
      <c r="D396" s="10"/>
      <c r="E396" s="10"/>
      <c r="G396" s="93"/>
      <c r="H396" s="93"/>
      <c r="I396" s="94"/>
      <c r="J396" s="93"/>
      <c r="K396" s="93"/>
      <c r="L396" s="93"/>
      <c r="M396" s="93"/>
      <c r="N396" s="93"/>
      <c r="Q396" s="9"/>
      <c r="V396" s="9"/>
    </row>
    <row r="397" spans="3:22" ht="14.25" customHeight="1" x14ac:dyDescent="0.2">
      <c r="C397" s="10"/>
      <c r="D397" s="10"/>
      <c r="E397" s="10"/>
      <c r="G397" s="93"/>
      <c r="H397" s="93"/>
      <c r="I397" s="94"/>
      <c r="J397" s="93"/>
      <c r="K397" s="93"/>
      <c r="L397" s="93"/>
      <c r="M397" s="93"/>
      <c r="N397" s="93"/>
      <c r="Q397" s="9"/>
      <c r="V397" s="9"/>
    </row>
    <row r="398" spans="3:22" ht="14.25" customHeight="1" x14ac:dyDescent="0.2">
      <c r="C398" s="10"/>
      <c r="D398" s="10"/>
      <c r="E398" s="10"/>
      <c r="G398" s="93"/>
      <c r="H398" s="93"/>
      <c r="I398" s="94"/>
      <c r="J398" s="93"/>
      <c r="K398" s="93"/>
      <c r="L398" s="93"/>
      <c r="M398" s="93"/>
      <c r="N398" s="93"/>
      <c r="Q398" s="9"/>
      <c r="V398" s="9"/>
    </row>
    <row r="399" spans="3:22" ht="14.25" customHeight="1" x14ac:dyDescent="0.2">
      <c r="C399" s="10"/>
      <c r="D399" s="10"/>
      <c r="E399" s="10"/>
      <c r="G399" s="93"/>
      <c r="H399" s="93"/>
      <c r="I399" s="94"/>
      <c r="J399" s="93"/>
      <c r="K399" s="93"/>
      <c r="L399" s="93"/>
      <c r="M399" s="93"/>
      <c r="N399" s="93"/>
      <c r="Q399" s="9"/>
      <c r="V399" s="9"/>
    </row>
    <row r="400" spans="3:22" ht="14.25" customHeight="1" x14ac:dyDescent="0.2">
      <c r="C400" s="10"/>
      <c r="D400" s="10"/>
      <c r="E400" s="10"/>
      <c r="G400" s="93"/>
      <c r="H400" s="93"/>
      <c r="I400" s="94"/>
      <c r="J400" s="93"/>
      <c r="K400" s="93"/>
      <c r="L400" s="93"/>
      <c r="M400" s="93"/>
      <c r="N400" s="93"/>
      <c r="Q400" s="9"/>
      <c r="V400" s="9"/>
    </row>
    <row r="401" spans="3:22" ht="14.25" customHeight="1" x14ac:dyDescent="0.2">
      <c r="C401" s="10"/>
      <c r="D401" s="10"/>
      <c r="E401" s="10"/>
      <c r="G401" s="93"/>
      <c r="H401" s="93"/>
      <c r="I401" s="94"/>
      <c r="J401" s="93"/>
      <c r="K401" s="93"/>
      <c r="L401" s="93"/>
      <c r="M401" s="93"/>
      <c r="N401" s="93"/>
      <c r="Q401" s="9"/>
      <c r="V401" s="9"/>
    </row>
    <row r="402" spans="3:22" ht="14.25" customHeight="1" x14ac:dyDescent="0.2">
      <c r="C402" s="10"/>
      <c r="D402" s="10"/>
      <c r="E402" s="10"/>
      <c r="G402" s="93"/>
      <c r="H402" s="93"/>
      <c r="I402" s="94"/>
      <c r="J402" s="93"/>
      <c r="K402" s="93"/>
      <c r="L402" s="93"/>
      <c r="M402" s="93"/>
      <c r="N402" s="93"/>
      <c r="Q402" s="9"/>
      <c r="V402" s="9"/>
    </row>
    <row r="403" spans="3:22" ht="14.25" customHeight="1" x14ac:dyDescent="0.2">
      <c r="C403" s="10"/>
      <c r="D403" s="10"/>
      <c r="E403" s="10"/>
      <c r="G403" s="93"/>
      <c r="H403" s="93"/>
      <c r="I403" s="94"/>
      <c r="J403" s="93"/>
      <c r="K403" s="93"/>
      <c r="L403" s="93"/>
      <c r="M403" s="93"/>
      <c r="N403" s="93"/>
      <c r="Q403" s="9"/>
      <c r="V403" s="9"/>
    </row>
    <row r="404" spans="3:22" ht="14.25" customHeight="1" x14ac:dyDescent="0.2">
      <c r="C404" s="10"/>
      <c r="D404" s="10"/>
      <c r="E404" s="10"/>
      <c r="G404" s="93"/>
      <c r="H404" s="93"/>
      <c r="I404" s="94"/>
      <c r="J404" s="93"/>
      <c r="K404" s="93"/>
      <c r="L404" s="93"/>
      <c r="M404" s="93"/>
      <c r="N404" s="93"/>
      <c r="Q404" s="9"/>
      <c r="V404" s="9"/>
    </row>
    <row r="405" spans="3:22" ht="14.25" customHeight="1" x14ac:dyDescent="0.2">
      <c r="C405" s="10"/>
      <c r="D405" s="10"/>
      <c r="E405" s="10"/>
      <c r="G405" s="93"/>
      <c r="H405" s="93"/>
      <c r="I405" s="94"/>
      <c r="J405" s="93"/>
      <c r="K405" s="93"/>
      <c r="L405" s="93"/>
      <c r="M405" s="93"/>
      <c r="N405" s="93"/>
      <c r="Q405" s="9"/>
      <c r="V405" s="9"/>
    </row>
    <row r="406" spans="3:22" ht="14.25" customHeight="1" x14ac:dyDescent="0.2">
      <c r="C406" s="10"/>
      <c r="D406" s="10"/>
      <c r="E406" s="10"/>
      <c r="G406" s="93"/>
      <c r="H406" s="93"/>
      <c r="I406" s="94"/>
      <c r="J406" s="93"/>
      <c r="K406" s="93"/>
      <c r="L406" s="93"/>
      <c r="M406" s="93"/>
      <c r="N406" s="93"/>
      <c r="Q406" s="9"/>
      <c r="V406" s="9"/>
    </row>
    <row r="407" spans="3:22" ht="14.25" customHeight="1" x14ac:dyDescent="0.2">
      <c r="C407" s="10"/>
      <c r="D407" s="10"/>
      <c r="E407" s="10"/>
      <c r="G407" s="93"/>
      <c r="H407" s="93"/>
      <c r="I407" s="94"/>
      <c r="J407" s="93"/>
      <c r="K407" s="93"/>
      <c r="L407" s="93"/>
      <c r="M407" s="93"/>
      <c r="N407" s="93"/>
      <c r="Q407" s="9"/>
      <c r="V407" s="9"/>
    </row>
    <row r="408" spans="3:22" ht="14.25" customHeight="1" x14ac:dyDescent="0.2">
      <c r="C408" s="10"/>
      <c r="D408" s="10"/>
      <c r="E408" s="10"/>
      <c r="G408" s="93"/>
      <c r="H408" s="93"/>
      <c r="I408" s="94"/>
      <c r="J408" s="93"/>
      <c r="K408" s="93"/>
      <c r="L408" s="93"/>
      <c r="M408" s="93"/>
      <c r="N408" s="93"/>
      <c r="Q408" s="9"/>
      <c r="V408" s="9"/>
    </row>
    <row r="409" spans="3:22" ht="14.25" customHeight="1" x14ac:dyDescent="0.2">
      <c r="C409" s="10"/>
      <c r="D409" s="10"/>
      <c r="E409" s="10"/>
      <c r="G409" s="93"/>
      <c r="H409" s="93"/>
      <c r="I409" s="94"/>
      <c r="J409" s="93"/>
      <c r="K409" s="93"/>
      <c r="L409" s="93"/>
      <c r="M409" s="93"/>
      <c r="N409" s="93"/>
      <c r="Q409" s="9"/>
      <c r="V409" s="9"/>
    </row>
    <row r="410" spans="3:22" ht="14.25" customHeight="1" x14ac:dyDescent="0.2">
      <c r="C410" s="10"/>
      <c r="D410" s="10"/>
      <c r="E410" s="10"/>
      <c r="G410" s="93"/>
      <c r="H410" s="93"/>
      <c r="I410" s="94"/>
      <c r="J410" s="93"/>
      <c r="K410" s="93"/>
      <c r="L410" s="93"/>
      <c r="M410" s="93"/>
      <c r="N410" s="93"/>
      <c r="Q410" s="9"/>
      <c r="V410" s="9"/>
    </row>
    <row r="411" spans="3:22" ht="14.25" customHeight="1" x14ac:dyDescent="0.2">
      <c r="C411" s="10"/>
      <c r="D411" s="10"/>
      <c r="E411" s="10"/>
      <c r="G411" s="93"/>
      <c r="H411" s="93"/>
      <c r="I411" s="94"/>
      <c r="J411" s="93"/>
      <c r="K411" s="93"/>
      <c r="L411" s="93"/>
      <c r="M411" s="93"/>
      <c r="N411" s="93"/>
      <c r="Q411" s="9"/>
      <c r="V411" s="9"/>
    </row>
    <row r="412" spans="3:22" ht="14.25" customHeight="1" x14ac:dyDescent="0.2">
      <c r="C412" s="10"/>
      <c r="D412" s="10"/>
      <c r="E412" s="10"/>
      <c r="G412" s="93"/>
      <c r="H412" s="93"/>
      <c r="I412" s="94"/>
      <c r="J412" s="93"/>
      <c r="K412" s="93"/>
      <c r="L412" s="93"/>
      <c r="M412" s="93"/>
      <c r="N412" s="93"/>
      <c r="Q412" s="9"/>
      <c r="V412" s="9"/>
    </row>
    <row r="413" spans="3:22" ht="14.25" customHeight="1" x14ac:dyDescent="0.2">
      <c r="C413" s="10"/>
      <c r="D413" s="10"/>
      <c r="E413" s="10"/>
      <c r="G413" s="93"/>
      <c r="H413" s="93"/>
      <c r="I413" s="94"/>
      <c r="J413" s="93"/>
      <c r="K413" s="93"/>
      <c r="L413" s="93"/>
      <c r="M413" s="93"/>
      <c r="N413" s="93"/>
      <c r="Q413" s="9"/>
      <c r="V413" s="9"/>
    </row>
    <row r="414" spans="3:22" ht="14.25" customHeight="1" x14ac:dyDescent="0.2">
      <c r="C414" s="10"/>
      <c r="D414" s="10"/>
      <c r="E414" s="10"/>
      <c r="G414" s="93"/>
      <c r="H414" s="93"/>
      <c r="I414" s="94"/>
      <c r="J414" s="93"/>
      <c r="K414" s="93"/>
      <c r="L414" s="93"/>
      <c r="M414" s="93"/>
      <c r="N414" s="93"/>
      <c r="Q414" s="9"/>
      <c r="V414" s="9"/>
    </row>
    <row r="415" spans="3:22" ht="14.25" customHeight="1" x14ac:dyDescent="0.2">
      <c r="C415" s="10"/>
      <c r="D415" s="10"/>
      <c r="E415" s="10"/>
      <c r="G415" s="93"/>
      <c r="H415" s="93"/>
      <c r="I415" s="94"/>
      <c r="J415" s="93"/>
      <c r="K415" s="93"/>
      <c r="L415" s="93"/>
      <c r="M415" s="93"/>
      <c r="N415" s="93"/>
      <c r="Q415" s="9"/>
      <c r="V415" s="9"/>
    </row>
    <row r="416" spans="3:22" ht="14.25" customHeight="1" x14ac:dyDescent="0.2">
      <c r="C416" s="10"/>
      <c r="D416" s="10"/>
      <c r="E416" s="10"/>
      <c r="G416" s="93"/>
      <c r="H416" s="93"/>
      <c r="I416" s="94"/>
      <c r="J416" s="93"/>
      <c r="K416" s="93"/>
      <c r="L416" s="93"/>
      <c r="M416" s="93"/>
      <c r="N416" s="93"/>
      <c r="Q416" s="9"/>
      <c r="V416" s="9"/>
    </row>
    <row r="417" spans="3:22" ht="14.25" customHeight="1" x14ac:dyDescent="0.2">
      <c r="C417" s="10"/>
      <c r="D417" s="10"/>
      <c r="E417" s="10"/>
      <c r="G417" s="93"/>
      <c r="H417" s="93"/>
      <c r="I417" s="94"/>
      <c r="J417" s="93"/>
      <c r="K417" s="93"/>
      <c r="L417" s="93"/>
      <c r="M417" s="93"/>
      <c r="N417" s="93"/>
      <c r="Q417" s="9"/>
      <c r="V417" s="9"/>
    </row>
    <row r="418" spans="3:22" ht="14.25" customHeight="1" x14ac:dyDescent="0.2">
      <c r="C418" s="10"/>
      <c r="D418" s="10"/>
      <c r="E418" s="10"/>
      <c r="G418" s="93"/>
      <c r="H418" s="93"/>
      <c r="I418" s="94"/>
      <c r="J418" s="93"/>
      <c r="K418" s="93"/>
      <c r="L418" s="93"/>
      <c r="M418" s="93"/>
      <c r="N418" s="93"/>
      <c r="Q418" s="9"/>
      <c r="V418" s="9"/>
    </row>
    <row r="419" spans="3:22" ht="14.25" customHeight="1" x14ac:dyDescent="0.2">
      <c r="C419" s="10"/>
      <c r="D419" s="10"/>
      <c r="E419" s="10"/>
      <c r="G419" s="93"/>
      <c r="H419" s="93"/>
      <c r="I419" s="94"/>
      <c r="J419" s="93"/>
      <c r="K419" s="93"/>
      <c r="L419" s="93"/>
      <c r="M419" s="93"/>
      <c r="N419" s="93"/>
      <c r="Q419" s="9"/>
      <c r="V419" s="9"/>
    </row>
    <row r="420" spans="3:22" ht="14.25" customHeight="1" x14ac:dyDescent="0.2">
      <c r="C420" s="10"/>
      <c r="D420" s="10"/>
      <c r="E420" s="10"/>
      <c r="G420" s="93"/>
      <c r="H420" s="93"/>
      <c r="I420" s="94"/>
      <c r="J420" s="93"/>
      <c r="K420" s="93"/>
      <c r="L420" s="93"/>
      <c r="M420" s="93"/>
      <c r="N420" s="93"/>
      <c r="Q420" s="9"/>
      <c r="V420" s="9"/>
    </row>
    <row r="421" spans="3:22" ht="14.25" customHeight="1" x14ac:dyDescent="0.2">
      <c r="C421" s="10"/>
      <c r="D421" s="10"/>
      <c r="E421" s="10"/>
      <c r="G421" s="93"/>
      <c r="H421" s="93"/>
      <c r="I421" s="94"/>
      <c r="J421" s="93"/>
      <c r="K421" s="93"/>
      <c r="L421" s="93"/>
      <c r="M421" s="93"/>
      <c r="N421" s="93"/>
      <c r="Q421" s="9"/>
      <c r="V421" s="9"/>
    </row>
    <row r="422" spans="3:22" ht="14.25" customHeight="1" x14ac:dyDescent="0.2">
      <c r="C422" s="10"/>
      <c r="D422" s="10"/>
      <c r="E422" s="10"/>
      <c r="G422" s="93"/>
      <c r="H422" s="93"/>
      <c r="I422" s="94"/>
      <c r="J422" s="93"/>
      <c r="K422" s="93"/>
      <c r="L422" s="93"/>
      <c r="M422" s="93"/>
      <c r="N422" s="93"/>
      <c r="Q422" s="9"/>
      <c r="V422" s="9"/>
    </row>
    <row r="423" spans="3:22" ht="14.25" customHeight="1" x14ac:dyDescent="0.2">
      <c r="C423" s="10"/>
      <c r="D423" s="10"/>
      <c r="E423" s="10"/>
      <c r="G423" s="93"/>
      <c r="H423" s="93"/>
      <c r="I423" s="94"/>
      <c r="J423" s="93"/>
      <c r="K423" s="93"/>
      <c r="L423" s="93"/>
      <c r="M423" s="93"/>
      <c r="N423" s="93"/>
      <c r="Q423" s="9"/>
      <c r="V423" s="9"/>
    </row>
    <row r="424" spans="3:22" ht="14.25" customHeight="1" x14ac:dyDescent="0.2">
      <c r="C424" s="10"/>
      <c r="D424" s="10"/>
      <c r="E424" s="10"/>
      <c r="G424" s="93"/>
      <c r="H424" s="93"/>
      <c r="I424" s="94"/>
      <c r="J424" s="93"/>
      <c r="K424" s="93"/>
      <c r="L424" s="93"/>
      <c r="M424" s="93"/>
      <c r="N424" s="93"/>
      <c r="Q424" s="9"/>
      <c r="V424" s="9"/>
    </row>
    <row r="425" spans="3:22" ht="14.25" customHeight="1" x14ac:dyDescent="0.2">
      <c r="C425" s="10"/>
      <c r="D425" s="10"/>
      <c r="E425" s="10"/>
      <c r="G425" s="93"/>
      <c r="H425" s="93"/>
      <c r="I425" s="94"/>
      <c r="J425" s="93"/>
      <c r="K425" s="93"/>
      <c r="L425" s="93"/>
      <c r="M425" s="93"/>
      <c r="N425" s="93"/>
      <c r="Q425" s="9"/>
      <c r="V425" s="9"/>
    </row>
    <row r="426" spans="3:22" ht="14.25" customHeight="1" x14ac:dyDescent="0.2">
      <c r="C426" s="10"/>
      <c r="D426" s="10"/>
      <c r="E426" s="10"/>
      <c r="G426" s="93"/>
      <c r="H426" s="93"/>
      <c r="I426" s="94"/>
      <c r="J426" s="93"/>
      <c r="K426" s="93"/>
      <c r="L426" s="93"/>
      <c r="M426" s="93"/>
      <c r="N426" s="93"/>
      <c r="Q426" s="9"/>
      <c r="V426" s="9"/>
    </row>
    <row r="427" spans="3:22" ht="14.25" customHeight="1" x14ac:dyDescent="0.2">
      <c r="C427" s="10"/>
      <c r="D427" s="10"/>
      <c r="E427" s="10"/>
      <c r="G427" s="93"/>
      <c r="H427" s="93"/>
      <c r="I427" s="94"/>
      <c r="J427" s="93"/>
      <c r="K427" s="93"/>
      <c r="L427" s="93"/>
      <c r="M427" s="93"/>
      <c r="N427" s="93"/>
      <c r="Q427" s="9"/>
      <c r="V427" s="9"/>
    </row>
    <row r="428" spans="3:22" ht="14.25" customHeight="1" x14ac:dyDescent="0.2">
      <c r="C428" s="10"/>
      <c r="D428" s="10"/>
      <c r="E428" s="10"/>
      <c r="G428" s="93"/>
      <c r="H428" s="93"/>
      <c r="I428" s="94"/>
      <c r="J428" s="93"/>
      <c r="K428" s="93"/>
      <c r="L428" s="93"/>
      <c r="M428" s="93"/>
      <c r="N428" s="93"/>
      <c r="Q428" s="9"/>
      <c r="V428" s="9"/>
    </row>
    <row r="429" spans="3:22" ht="14.25" customHeight="1" x14ac:dyDescent="0.2">
      <c r="C429" s="10"/>
      <c r="D429" s="10"/>
      <c r="E429" s="10"/>
      <c r="G429" s="93"/>
      <c r="H429" s="93"/>
      <c r="I429" s="94"/>
      <c r="J429" s="93"/>
      <c r="K429" s="93"/>
      <c r="L429" s="93"/>
      <c r="M429" s="93"/>
      <c r="N429" s="93"/>
      <c r="Q429" s="9"/>
      <c r="V429" s="9"/>
    </row>
    <row r="430" spans="3:22" ht="14.25" customHeight="1" x14ac:dyDescent="0.2">
      <c r="C430" s="10"/>
      <c r="D430" s="10"/>
      <c r="E430" s="10"/>
      <c r="G430" s="93"/>
      <c r="H430" s="93"/>
      <c r="I430" s="94"/>
      <c r="J430" s="93"/>
      <c r="K430" s="93"/>
      <c r="L430" s="93"/>
      <c r="M430" s="93"/>
      <c r="N430" s="93"/>
      <c r="Q430" s="9"/>
      <c r="V430" s="9"/>
    </row>
    <row r="431" spans="3:22" ht="14.25" customHeight="1" x14ac:dyDescent="0.2">
      <c r="C431" s="10"/>
      <c r="D431" s="10"/>
      <c r="E431" s="10"/>
      <c r="G431" s="93"/>
      <c r="H431" s="93"/>
      <c r="I431" s="94"/>
      <c r="J431" s="93"/>
      <c r="K431" s="93"/>
      <c r="L431" s="93"/>
      <c r="M431" s="93"/>
      <c r="N431" s="93"/>
      <c r="Q431" s="9"/>
      <c r="V431" s="9"/>
    </row>
    <row r="432" spans="3:22" ht="14.25" customHeight="1" x14ac:dyDescent="0.2">
      <c r="C432" s="10"/>
      <c r="D432" s="10"/>
      <c r="E432" s="10"/>
      <c r="G432" s="93"/>
      <c r="H432" s="93"/>
      <c r="I432" s="94"/>
      <c r="J432" s="93"/>
      <c r="K432" s="93"/>
      <c r="L432" s="93"/>
      <c r="M432" s="93"/>
      <c r="N432" s="93"/>
      <c r="Q432" s="9"/>
      <c r="V432" s="9"/>
    </row>
    <row r="433" spans="3:22" ht="14.25" customHeight="1" x14ac:dyDescent="0.2">
      <c r="C433" s="10"/>
      <c r="D433" s="10"/>
      <c r="E433" s="10"/>
      <c r="G433" s="93"/>
      <c r="H433" s="93"/>
      <c r="I433" s="94"/>
      <c r="J433" s="93"/>
      <c r="K433" s="93"/>
      <c r="L433" s="93"/>
      <c r="M433" s="93"/>
      <c r="N433" s="93"/>
      <c r="Q433" s="9"/>
      <c r="V433" s="9"/>
    </row>
    <row r="434" spans="3:22" ht="14.25" customHeight="1" x14ac:dyDescent="0.2">
      <c r="C434" s="10"/>
      <c r="D434" s="10"/>
      <c r="E434" s="10"/>
      <c r="G434" s="93"/>
      <c r="H434" s="93"/>
      <c r="I434" s="94"/>
      <c r="J434" s="93"/>
      <c r="K434" s="93"/>
      <c r="L434" s="93"/>
      <c r="M434" s="93"/>
      <c r="N434" s="93"/>
      <c r="Q434" s="9"/>
      <c r="V434" s="9"/>
    </row>
    <row r="435" spans="3:22" ht="14.25" customHeight="1" x14ac:dyDescent="0.2">
      <c r="C435" s="10"/>
      <c r="D435" s="10"/>
      <c r="E435" s="10"/>
      <c r="G435" s="93"/>
      <c r="H435" s="93"/>
      <c r="I435" s="94"/>
      <c r="J435" s="93"/>
      <c r="K435" s="93"/>
      <c r="L435" s="93"/>
      <c r="M435" s="93"/>
      <c r="N435" s="93"/>
      <c r="Q435" s="9"/>
      <c r="V435" s="9"/>
    </row>
    <row r="436" spans="3:22" ht="14.25" customHeight="1" x14ac:dyDescent="0.2">
      <c r="C436" s="10"/>
      <c r="D436" s="10"/>
      <c r="E436" s="10"/>
      <c r="G436" s="93"/>
      <c r="H436" s="93"/>
      <c r="I436" s="94"/>
      <c r="J436" s="93"/>
      <c r="K436" s="93"/>
      <c r="L436" s="93"/>
      <c r="M436" s="93"/>
      <c r="N436" s="93"/>
      <c r="Q436" s="9"/>
      <c r="V436" s="9"/>
    </row>
    <row r="437" spans="3:22" ht="14.25" customHeight="1" x14ac:dyDescent="0.2">
      <c r="C437" s="10"/>
      <c r="D437" s="10"/>
      <c r="E437" s="10"/>
      <c r="G437" s="93"/>
      <c r="H437" s="93"/>
      <c r="I437" s="94"/>
      <c r="J437" s="93"/>
      <c r="K437" s="93"/>
      <c r="L437" s="93"/>
      <c r="M437" s="93"/>
      <c r="N437" s="93"/>
      <c r="Q437" s="9"/>
      <c r="V437" s="9"/>
    </row>
    <row r="438" spans="3:22" ht="14.25" customHeight="1" x14ac:dyDescent="0.2">
      <c r="C438" s="10"/>
      <c r="D438" s="10"/>
      <c r="E438" s="10"/>
      <c r="G438" s="93"/>
      <c r="H438" s="93"/>
      <c r="I438" s="94"/>
      <c r="J438" s="93"/>
      <c r="K438" s="93"/>
      <c r="L438" s="93"/>
      <c r="M438" s="93"/>
      <c r="N438" s="93"/>
      <c r="Q438" s="9"/>
      <c r="V438" s="9"/>
    </row>
    <row r="439" spans="3:22" ht="14.25" customHeight="1" x14ac:dyDescent="0.2">
      <c r="C439" s="10"/>
      <c r="D439" s="10"/>
      <c r="E439" s="10"/>
      <c r="G439" s="93"/>
      <c r="H439" s="93"/>
      <c r="I439" s="94"/>
      <c r="J439" s="93"/>
      <c r="K439" s="93"/>
      <c r="L439" s="93"/>
      <c r="M439" s="93"/>
      <c r="N439" s="93"/>
      <c r="Q439" s="9"/>
      <c r="V439" s="9"/>
    </row>
    <row r="440" spans="3:22" ht="14.25" customHeight="1" x14ac:dyDescent="0.2">
      <c r="C440" s="10"/>
      <c r="D440" s="10"/>
      <c r="E440" s="10"/>
      <c r="G440" s="93"/>
      <c r="H440" s="93"/>
      <c r="I440" s="94"/>
      <c r="J440" s="93"/>
      <c r="K440" s="93"/>
      <c r="L440" s="93"/>
      <c r="M440" s="93"/>
      <c r="N440" s="93"/>
      <c r="Q440" s="9"/>
      <c r="V440" s="9"/>
    </row>
    <row r="441" spans="3:22" ht="14.25" customHeight="1" x14ac:dyDescent="0.2">
      <c r="C441" s="10"/>
      <c r="D441" s="10"/>
      <c r="E441" s="10"/>
      <c r="G441" s="93"/>
      <c r="H441" s="93"/>
      <c r="I441" s="94"/>
      <c r="J441" s="93"/>
      <c r="K441" s="93"/>
      <c r="L441" s="93"/>
      <c r="M441" s="93"/>
      <c r="N441" s="93"/>
      <c r="Q441" s="9"/>
      <c r="V441" s="9"/>
    </row>
    <row r="442" spans="3:22" ht="14.25" customHeight="1" x14ac:dyDescent="0.2">
      <c r="C442" s="10"/>
      <c r="D442" s="10"/>
      <c r="E442" s="10"/>
      <c r="G442" s="93"/>
      <c r="H442" s="93"/>
      <c r="I442" s="94"/>
      <c r="J442" s="93"/>
      <c r="K442" s="93"/>
      <c r="L442" s="93"/>
      <c r="M442" s="93"/>
      <c r="N442" s="93"/>
      <c r="Q442" s="9"/>
      <c r="V442" s="9"/>
    </row>
    <row r="443" spans="3:22" ht="14.25" customHeight="1" x14ac:dyDescent="0.2">
      <c r="C443" s="10"/>
      <c r="D443" s="10"/>
      <c r="E443" s="10"/>
      <c r="G443" s="93"/>
      <c r="H443" s="93"/>
      <c r="I443" s="94"/>
      <c r="J443" s="93"/>
      <c r="K443" s="93"/>
      <c r="L443" s="93"/>
      <c r="M443" s="93"/>
      <c r="N443" s="93"/>
      <c r="Q443" s="9"/>
      <c r="V443" s="9"/>
    </row>
    <row r="444" spans="3:22" ht="14.25" customHeight="1" x14ac:dyDescent="0.2">
      <c r="C444" s="10"/>
      <c r="D444" s="10"/>
      <c r="E444" s="10"/>
      <c r="G444" s="93"/>
      <c r="H444" s="93"/>
      <c r="I444" s="94"/>
      <c r="J444" s="93"/>
      <c r="K444" s="93"/>
      <c r="L444" s="93"/>
      <c r="M444" s="93"/>
      <c r="N444" s="93"/>
      <c r="Q444" s="9"/>
      <c r="V444" s="9"/>
    </row>
    <row r="445" spans="3:22" ht="14.25" customHeight="1" x14ac:dyDescent="0.2">
      <c r="C445" s="10"/>
      <c r="D445" s="10"/>
      <c r="E445" s="10"/>
      <c r="G445" s="93"/>
      <c r="H445" s="93"/>
      <c r="I445" s="94"/>
      <c r="J445" s="93"/>
      <c r="K445" s="93"/>
      <c r="L445" s="93"/>
      <c r="M445" s="93"/>
      <c r="N445" s="93"/>
      <c r="Q445" s="9"/>
      <c r="V445" s="9"/>
    </row>
    <row r="446" spans="3:22" ht="14.25" customHeight="1" x14ac:dyDescent="0.2">
      <c r="C446" s="10"/>
      <c r="D446" s="10"/>
      <c r="E446" s="10"/>
      <c r="G446" s="93"/>
      <c r="H446" s="93"/>
      <c r="I446" s="94"/>
      <c r="J446" s="93"/>
      <c r="K446" s="93"/>
      <c r="L446" s="93"/>
      <c r="M446" s="93"/>
      <c r="N446" s="93"/>
      <c r="Q446" s="9"/>
      <c r="V446" s="9"/>
    </row>
    <row r="447" spans="3:22" ht="14.25" customHeight="1" x14ac:dyDescent="0.2">
      <c r="C447" s="10"/>
      <c r="D447" s="10"/>
      <c r="E447" s="10"/>
      <c r="G447" s="93"/>
      <c r="H447" s="93"/>
      <c r="I447" s="94"/>
      <c r="J447" s="93"/>
      <c r="K447" s="93"/>
      <c r="L447" s="93"/>
      <c r="M447" s="93"/>
      <c r="N447" s="93"/>
      <c r="Q447" s="9"/>
      <c r="V447" s="9"/>
    </row>
    <row r="448" spans="3:22" ht="14.25" customHeight="1" x14ac:dyDescent="0.2">
      <c r="C448" s="10"/>
      <c r="D448" s="10"/>
      <c r="E448" s="10"/>
      <c r="G448" s="93"/>
      <c r="H448" s="93"/>
      <c r="I448" s="94"/>
      <c r="J448" s="93"/>
      <c r="K448" s="93"/>
      <c r="L448" s="93"/>
      <c r="M448" s="93"/>
      <c r="N448" s="93"/>
      <c r="Q448" s="9"/>
      <c r="V448" s="9"/>
    </row>
    <row r="449" spans="3:22" ht="14.25" customHeight="1" x14ac:dyDescent="0.2">
      <c r="C449" s="10"/>
      <c r="D449" s="10"/>
      <c r="E449" s="10"/>
      <c r="G449" s="93"/>
      <c r="H449" s="93"/>
      <c r="I449" s="94"/>
      <c r="J449" s="93"/>
      <c r="K449" s="93"/>
      <c r="L449" s="93"/>
      <c r="M449" s="93"/>
      <c r="N449" s="93"/>
      <c r="Q449" s="9"/>
      <c r="V449" s="9"/>
    </row>
    <row r="450" spans="3:22" ht="14.25" customHeight="1" x14ac:dyDescent="0.2">
      <c r="C450" s="10"/>
      <c r="D450" s="10"/>
      <c r="E450" s="10"/>
      <c r="G450" s="93"/>
      <c r="H450" s="93"/>
      <c r="I450" s="94"/>
      <c r="J450" s="93"/>
      <c r="K450" s="93"/>
      <c r="L450" s="93"/>
      <c r="M450" s="93"/>
      <c r="N450" s="93"/>
      <c r="Q450" s="9"/>
      <c r="V450" s="9"/>
    </row>
    <row r="451" spans="3:22" ht="14.25" customHeight="1" x14ac:dyDescent="0.2">
      <c r="C451" s="10"/>
      <c r="D451" s="10"/>
      <c r="E451" s="10"/>
      <c r="G451" s="93"/>
      <c r="H451" s="93"/>
      <c r="I451" s="94"/>
      <c r="J451" s="93"/>
      <c r="K451" s="93"/>
      <c r="L451" s="93"/>
      <c r="M451" s="93"/>
      <c r="N451" s="93"/>
      <c r="Q451" s="9"/>
      <c r="V451" s="9"/>
    </row>
    <row r="452" spans="3:22" ht="14.25" customHeight="1" x14ac:dyDescent="0.2">
      <c r="C452" s="10"/>
      <c r="D452" s="10"/>
      <c r="E452" s="10"/>
      <c r="G452" s="93"/>
      <c r="H452" s="93"/>
      <c r="I452" s="94"/>
      <c r="J452" s="93"/>
      <c r="K452" s="93"/>
      <c r="L452" s="93"/>
      <c r="M452" s="93"/>
      <c r="N452" s="93"/>
      <c r="Q452" s="9"/>
      <c r="V452" s="9"/>
    </row>
    <row r="453" spans="3:22" ht="14.25" customHeight="1" x14ac:dyDescent="0.2">
      <c r="C453" s="10"/>
      <c r="D453" s="10"/>
      <c r="E453" s="10"/>
      <c r="G453" s="93"/>
      <c r="H453" s="93"/>
      <c r="I453" s="94"/>
      <c r="J453" s="93"/>
      <c r="K453" s="93"/>
      <c r="L453" s="93"/>
      <c r="M453" s="93"/>
      <c r="N453" s="93"/>
      <c r="Q453" s="9"/>
      <c r="V453" s="9"/>
    </row>
    <row r="454" spans="3:22" ht="14.25" customHeight="1" x14ac:dyDescent="0.2">
      <c r="C454" s="10"/>
      <c r="D454" s="10"/>
      <c r="E454" s="10"/>
      <c r="G454" s="93"/>
      <c r="H454" s="93"/>
      <c r="I454" s="94"/>
      <c r="J454" s="93"/>
      <c r="K454" s="93"/>
      <c r="L454" s="93"/>
      <c r="M454" s="93"/>
      <c r="N454" s="93"/>
      <c r="Q454" s="9"/>
      <c r="V454" s="9"/>
    </row>
    <row r="455" spans="3:22" ht="14.25" customHeight="1" x14ac:dyDescent="0.2">
      <c r="C455" s="10"/>
      <c r="D455" s="10"/>
      <c r="E455" s="10"/>
      <c r="G455" s="93"/>
      <c r="H455" s="93"/>
      <c r="I455" s="94"/>
      <c r="J455" s="93"/>
      <c r="K455" s="93"/>
      <c r="L455" s="93"/>
      <c r="M455" s="93"/>
      <c r="N455" s="93"/>
      <c r="Q455" s="9"/>
      <c r="V455" s="9"/>
    </row>
    <row r="456" spans="3:22" ht="14.25" customHeight="1" x14ac:dyDescent="0.2">
      <c r="C456" s="10"/>
      <c r="D456" s="10"/>
      <c r="E456" s="10"/>
      <c r="G456" s="93"/>
      <c r="H456" s="93"/>
      <c r="I456" s="94"/>
      <c r="J456" s="93"/>
      <c r="K456" s="93"/>
      <c r="L456" s="93"/>
      <c r="M456" s="93"/>
      <c r="N456" s="93"/>
      <c r="Q456" s="9"/>
      <c r="V456" s="9"/>
    </row>
    <row r="457" spans="3:22" ht="14.25" customHeight="1" x14ac:dyDescent="0.2">
      <c r="C457" s="10"/>
      <c r="D457" s="10"/>
      <c r="E457" s="10"/>
      <c r="G457" s="93"/>
      <c r="H457" s="93"/>
      <c r="I457" s="94"/>
      <c r="J457" s="93"/>
      <c r="K457" s="93"/>
      <c r="L457" s="93"/>
      <c r="M457" s="93"/>
      <c r="N457" s="93"/>
      <c r="Q457" s="9"/>
      <c r="V457" s="9"/>
    </row>
    <row r="458" spans="3:22" ht="14.25" customHeight="1" x14ac:dyDescent="0.2">
      <c r="C458" s="10"/>
      <c r="D458" s="10"/>
      <c r="E458" s="10"/>
      <c r="G458" s="93"/>
      <c r="H458" s="93"/>
      <c r="I458" s="94"/>
      <c r="J458" s="93"/>
      <c r="K458" s="93"/>
      <c r="L458" s="93"/>
      <c r="M458" s="93"/>
      <c r="N458" s="93"/>
      <c r="Q458" s="9"/>
      <c r="V458" s="9"/>
    </row>
    <row r="459" spans="3:22" ht="14.25" customHeight="1" x14ac:dyDescent="0.2">
      <c r="C459" s="10"/>
      <c r="D459" s="10"/>
      <c r="E459" s="10"/>
      <c r="G459" s="93"/>
      <c r="H459" s="93"/>
      <c r="I459" s="94"/>
      <c r="J459" s="93"/>
      <c r="K459" s="93"/>
      <c r="L459" s="93"/>
      <c r="M459" s="93"/>
      <c r="N459" s="93"/>
      <c r="Q459" s="9"/>
      <c r="V459" s="9"/>
    </row>
    <row r="460" spans="3:22" ht="14.25" customHeight="1" x14ac:dyDescent="0.2">
      <c r="C460" s="10"/>
      <c r="D460" s="10"/>
      <c r="E460" s="10"/>
      <c r="G460" s="93"/>
      <c r="H460" s="93"/>
      <c r="I460" s="94"/>
      <c r="J460" s="93"/>
      <c r="K460" s="93"/>
      <c r="L460" s="93"/>
      <c r="M460" s="93"/>
      <c r="N460" s="93"/>
      <c r="Q460" s="9"/>
      <c r="V460" s="9"/>
    </row>
    <row r="461" spans="3:22" ht="14.25" customHeight="1" x14ac:dyDescent="0.2">
      <c r="C461" s="10"/>
      <c r="D461" s="10"/>
      <c r="E461" s="10"/>
      <c r="G461" s="93"/>
      <c r="H461" s="93"/>
      <c r="I461" s="94"/>
      <c r="J461" s="93"/>
      <c r="K461" s="93"/>
      <c r="L461" s="93"/>
      <c r="M461" s="93"/>
      <c r="N461" s="93"/>
      <c r="Q461" s="9"/>
      <c r="V461" s="9"/>
    </row>
    <row r="462" spans="3:22" ht="14.25" customHeight="1" x14ac:dyDescent="0.2">
      <c r="C462" s="10"/>
      <c r="D462" s="10"/>
      <c r="E462" s="10"/>
      <c r="G462" s="93"/>
      <c r="H462" s="93"/>
      <c r="I462" s="94"/>
      <c r="J462" s="93"/>
      <c r="K462" s="93"/>
      <c r="L462" s="93"/>
      <c r="M462" s="93"/>
      <c r="N462" s="93"/>
      <c r="Q462" s="9"/>
      <c r="V462" s="9"/>
    </row>
    <row r="463" spans="3:22" ht="14.25" customHeight="1" x14ac:dyDescent="0.2">
      <c r="C463" s="10"/>
      <c r="D463" s="10"/>
      <c r="E463" s="10"/>
      <c r="G463" s="93"/>
      <c r="H463" s="93"/>
      <c r="I463" s="94"/>
      <c r="J463" s="93"/>
      <c r="K463" s="93"/>
      <c r="L463" s="93"/>
      <c r="M463" s="93"/>
      <c r="N463" s="93"/>
      <c r="Q463" s="9"/>
      <c r="V463" s="9"/>
    </row>
    <row r="464" spans="3:22" ht="14.25" customHeight="1" x14ac:dyDescent="0.2">
      <c r="C464" s="10"/>
      <c r="D464" s="10"/>
      <c r="E464" s="10"/>
      <c r="G464" s="93"/>
      <c r="H464" s="93"/>
      <c r="I464" s="94"/>
      <c r="J464" s="93"/>
      <c r="K464" s="93"/>
      <c r="L464" s="93"/>
      <c r="M464" s="93"/>
      <c r="N464" s="93"/>
      <c r="Q464" s="9"/>
      <c r="V464" s="9"/>
    </row>
    <row r="465" spans="3:22" ht="14.25" customHeight="1" x14ac:dyDescent="0.2">
      <c r="C465" s="10"/>
      <c r="D465" s="10"/>
      <c r="E465" s="10"/>
      <c r="G465" s="93"/>
      <c r="H465" s="93"/>
      <c r="I465" s="94"/>
      <c r="J465" s="93"/>
      <c r="K465" s="93"/>
      <c r="L465" s="93"/>
      <c r="M465" s="93"/>
      <c r="N465" s="93"/>
      <c r="Q465" s="9"/>
      <c r="V465" s="9"/>
    </row>
    <row r="466" spans="3:22" ht="14.25" customHeight="1" x14ac:dyDescent="0.2">
      <c r="C466" s="10"/>
      <c r="D466" s="10"/>
      <c r="E466" s="10"/>
      <c r="G466" s="93"/>
      <c r="H466" s="93"/>
      <c r="I466" s="94"/>
      <c r="J466" s="93"/>
      <c r="K466" s="93"/>
      <c r="L466" s="93"/>
      <c r="M466" s="93"/>
      <c r="N466" s="93"/>
      <c r="Q466" s="9"/>
      <c r="V466" s="9"/>
    </row>
    <row r="467" spans="3:22" ht="14.25" customHeight="1" x14ac:dyDescent="0.2">
      <c r="C467" s="10"/>
      <c r="D467" s="10"/>
      <c r="E467" s="10"/>
      <c r="G467" s="93"/>
      <c r="H467" s="93"/>
      <c r="I467" s="94"/>
      <c r="J467" s="93"/>
      <c r="K467" s="93"/>
      <c r="L467" s="93"/>
      <c r="M467" s="93"/>
      <c r="N467" s="93"/>
      <c r="Q467" s="9"/>
      <c r="V467" s="9"/>
    </row>
    <row r="468" spans="3:22" ht="14.25" customHeight="1" x14ac:dyDescent="0.2">
      <c r="C468" s="10"/>
      <c r="D468" s="10"/>
      <c r="E468" s="10"/>
      <c r="G468" s="93"/>
      <c r="H468" s="93"/>
      <c r="I468" s="94"/>
      <c r="J468" s="93"/>
      <c r="K468" s="93"/>
      <c r="L468" s="93"/>
      <c r="M468" s="93"/>
      <c r="N468" s="93"/>
      <c r="Q468" s="9"/>
      <c r="V468" s="9"/>
    </row>
    <row r="469" spans="3:22" ht="14.25" customHeight="1" x14ac:dyDescent="0.2">
      <c r="C469" s="10"/>
      <c r="D469" s="10"/>
      <c r="E469" s="10"/>
      <c r="G469" s="93"/>
      <c r="H469" s="93"/>
      <c r="I469" s="94"/>
      <c r="J469" s="93"/>
      <c r="K469" s="93"/>
      <c r="L469" s="93"/>
      <c r="M469" s="93"/>
      <c r="N469" s="93"/>
      <c r="Q469" s="9"/>
      <c r="V469" s="9"/>
    </row>
    <row r="470" spans="3:22" ht="14.25" customHeight="1" x14ac:dyDescent="0.2">
      <c r="C470" s="10"/>
      <c r="D470" s="10"/>
      <c r="E470" s="10"/>
      <c r="G470" s="93"/>
      <c r="H470" s="93"/>
      <c r="I470" s="94"/>
      <c r="J470" s="93"/>
      <c r="K470" s="93"/>
      <c r="L470" s="93"/>
      <c r="M470" s="93"/>
      <c r="N470" s="93"/>
      <c r="Q470" s="9"/>
      <c r="V470" s="9"/>
    </row>
    <row r="471" spans="3:22" ht="14.25" customHeight="1" x14ac:dyDescent="0.2">
      <c r="C471" s="10"/>
      <c r="D471" s="10"/>
      <c r="E471" s="10"/>
      <c r="G471" s="93"/>
      <c r="H471" s="93"/>
      <c r="I471" s="94"/>
      <c r="J471" s="93"/>
      <c r="K471" s="93"/>
      <c r="L471" s="93"/>
      <c r="M471" s="93"/>
      <c r="N471" s="93"/>
      <c r="Q471" s="9"/>
      <c r="V471" s="9"/>
    </row>
    <row r="472" spans="3:22" ht="14.25" customHeight="1" x14ac:dyDescent="0.2">
      <c r="C472" s="10"/>
      <c r="D472" s="10"/>
      <c r="E472" s="10"/>
      <c r="G472" s="93"/>
      <c r="H472" s="93"/>
      <c r="I472" s="94"/>
      <c r="J472" s="93"/>
      <c r="K472" s="93"/>
      <c r="L472" s="93"/>
      <c r="M472" s="93"/>
      <c r="N472" s="93"/>
      <c r="Q472" s="9"/>
      <c r="V472" s="9"/>
    </row>
    <row r="473" spans="3:22" ht="14.25" customHeight="1" x14ac:dyDescent="0.2">
      <c r="C473" s="10"/>
      <c r="D473" s="10"/>
      <c r="E473" s="10"/>
      <c r="G473" s="93"/>
      <c r="H473" s="93"/>
      <c r="I473" s="94"/>
      <c r="J473" s="93"/>
      <c r="K473" s="93"/>
      <c r="L473" s="93"/>
      <c r="M473" s="93"/>
      <c r="N473" s="93"/>
      <c r="Q473" s="9"/>
      <c r="V473" s="9"/>
    </row>
    <row r="474" spans="3:22" ht="14.25" customHeight="1" x14ac:dyDescent="0.2">
      <c r="C474" s="10"/>
      <c r="D474" s="10"/>
      <c r="E474" s="10"/>
      <c r="G474" s="93"/>
      <c r="H474" s="93"/>
      <c r="I474" s="94"/>
      <c r="J474" s="93"/>
      <c r="K474" s="93"/>
      <c r="L474" s="93"/>
      <c r="M474" s="93"/>
      <c r="N474" s="93"/>
      <c r="Q474" s="9"/>
      <c r="V474" s="9"/>
    </row>
    <row r="475" spans="3:22" ht="14.25" customHeight="1" x14ac:dyDescent="0.2">
      <c r="C475" s="10"/>
      <c r="D475" s="10"/>
      <c r="E475" s="10"/>
      <c r="G475" s="93"/>
      <c r="H475" s="93"/>
      <c r="I475" s="94"/>
      <c r="J475" s="93"/>
      <c r="K475" s="93"/>
      <c r="L475" s="93"/>
      <c r="M475" s="93"/>
      <c r="N475" s="93"/>
      <c r="Q475" s="9"/>
      <c r="V475" s="9"/>
    </row>
    <row r="476" spans="3:22" ht="14.25" customHeight="1" x14ac:dyDescent="0.2">
      <c r="C476" s="10"/>
      <c r="D476" s="10"/>
      <c r="E476" s="10"/>
      <c r="G476" s="93"/>
      <c r="H476" s="93"/>
      <c r="I476" s="94"/>
      <c r="J476" s="93"/>
      <c r="K476" s="93"/>
      <c r="L476" s="93"/>
      <c r="M476" s="93"/>
      <c r="N476" s="93"/>
      <c r="Q476" s="9"/>
      <c r="V476" s="9"/>
    </row>
    <row r="477" spans="3:22" ht="14.25" customHeight="1" x14ac:dyDescent="0.2">
      <c r="C477" s="10"/>
      <c r="D477" s="10"/>
      <c r="E477" s="10"/>
      <c r="G477" s="93"/>
      <c r="H477" s="93"/>
      <c r="I477" s="94"/>
      <c r="J477" s="93"/>
      <c r="K477" s="93"/>
      <c r="L477" s="93"/>
      <c r="M477" s="93"/>
      <c r="N477" s="93"/>
      <c r="Q477" s="9"/>
      <c r="V477" s="9"/>
    </row>
    <row r="478" spans="3:22" ht="14.25" customHeight="1" x14ac:dyDescent="0.2">
      <c r="C478" s="10"/>
      <c r="D478" s="10"/>
      <c r="E478" s="10"/>
      <c r="G478" s="93"/>
      <c r="H478" s="93"/>
      <c r="I478" s="94"/>
      <c r="J478" s="93"/>
      <c r="K478" s="93"/>
      <c r="L478" s="93"/>
      <c r="M478" s="93"/>
      <c r="N478" s="93"/>
      <c r="Q478" s="9"/>
      <c r="V478" s="9"/>
    </row>
    <row r="479" spans="3:22" ht="14.25" customHeight="1" x14ac:dyDescent="0.2">
      <c r="C479" s="10"/>
      <c r="D479" s="10"/>
      <c r="E479" s="10"/>
      <c r="G479" s="93"/>
      <c r="H479" s="93"/>
      <c r="I479" s="94"/>
      <c r="J479" s="93"/>
      <c r="K479" s="93"/>
      <c r="L479" s="93"/>
      <c r="M479" s="93"/>
      <c r="N479" s="93"/>
      <c r="Q479" s="9"/>
      <c r="V479" s="9"/>
    </row>
    <row r="480" spans="3:22" ht="14.25" customHeight="1" x14ac:dyDescent="0.2">
      <c r="C480" s="10"/>
      <c r="D480" s="10"/>
      <c r="E480" s="10"/>
      <c r="G480" s="93"/>
      <c r="H480" s="93"/>
      <c r="I480" s="94"/>
      <c r="J480" s="93"/>
      <c r="K480" s="93"/>
      <c r="L480" s="93"/>
      <c r="M480" s="93"/>
      <c r="N480" s="93"/>
      <c r="Q480" s="9"/>
      <c r="V480" s="9"/>
    </row>
    <row r="481" spans="3:22" ht="14.25" customHeight="1" x14ac:dyDescent="0.2">
      <c r="C481" s="10"/>
      <c r="D481" s="10"/>
      <c r="E481" s="10"/>
      <c r="G481" s="93"/>
      <c r="H481" s="93"/>
      <c r="I481" s="94"/>
      <c r="J481" s="93"/>
      <c r="K481" s="93"/>
      <c r="L481" s="93"/>
      <c r="M481" s="93"/>
      <c r="N481" s="93"/>
      <c r="Q481" s="9"/>
      <c r="V481" s="9"/>
    </row>
    <row r="482" spans="3:22" ht="14.25" customHeight="1" x14ac:dyDescent="0.2">
      <c r="C482" s="10"/>
      <c r="D482" s="10"/>
      <c r="E482" s="10"/>
      <c r="G482" s="93"/>
      <c r="H482" s="93"/>
      <c r="I482" s="94"/>
      <c r="J482" s="93"/>
      <c r="K482" s="93"/>
      <c r="L482" s="93"/>
      <c r="M482" s="93"/>
      <c r="N482" s="93"/>
      <c r="Q482" s="9"/>
      <c r="V482" s="9"/>
    </row>
    <row r="483" spans="3:22" ht="14.25" customHeight="1" x14ac:dyDescent="0.2">
      <c r="C483" s="10"/>
      <c r="D483" s="10"/>
      <c r="E483" s="10"/>
      <c r="G483" s="93"/>
      <c r="H483" s="93"/>
      <c r="I483" s="94"/>
      <c r="J483" s="93"/>
      <c r="K483" s="93"/>
      <c r="L483" s="93"/>
      <c r="M483" s="93"/>
      <c r="N483" s="93"/>
      <c r="Q483" s="9"/>
      <c r="V483" s="9"/>
    </row>
    <row r="484" spans="3:22" ht="14.25" customHeight="1" x14ac:dyDescent="0.2">
      <c r="C484" s="10"/>
      <c r="D484" s="10"/>
      <c r="E484" s="10"/>
      <c r="G484" s="93"/>
      <c r="H484" s="93"/>
      <c r="I484" s="94"/>
      <c r="J484" s="93"/>
      <c r="K484" s="93"/>
      <c r="L484" s="93"/>
      <c r="M484" s="93"/>
      <c r="N484" s="93"/>
      <c r="Q484" s="9"/>
      <c r="V484" s="9"/>
    </row>
    <row r="485" spans="3:22" ht="14.25" customHeight="1" x14ac:dyDescent="0.2">
      <c r="C485" s="10"/>
      <c r="D485" s="10"/>
      <c r="E485" s="10"/>
      <c r="G485" s="93"/>
      <c r="H485" s="93"/>
      <c r="I485" s="94"/>
      <c r="J485" s="93"/>
      <c r="K485" s="93"/>
      <c r="L485" s="93"/>
      <c r="M485" s="93"/>
      <c r="N485" s="93"/>
      <c r="Q485" s="9"/>
      <c r="V485" s="9"/>
    </row>
    <row r="486" spans="3:22" ht="14.25" customHeight="1" x14ac:dyDescent="0.2">
      <c r="C486" s="10"/>
      <c r="D486" s="10"/>
      <c r="E486" s="10"/>
      <c r="G486" s="93"/>
      <c r="H486" s="93"/>
      <c r="I486" s="94"/>
      <c r="J486" s="93"/>
      <c r="K486" s="93"/>
      <c r="L486" s="93"/>
      <c r="M486" s="93"/>
      <c r="N486" s="93"/>
      <c r="Q486" s="9"/>
      <c r="V486" s="9"/>
    </row>
    <row r="487" spans="3:22" ht="14.25" customHeight="1" x14ac:dyDescent="0.2">
      <c r="C487" s="10"/>
      <c r="D487" s="10"/>
      <c r="E487" s="10"/>
      <c r="G487" s="93"/>
      <c r="H487" s="93"/>
      <c r="I487" s="94"/>
      <c r="J487" s="93"/>
      <c r="K487" s="93"/>
      <c r="L487" s="93"/>
      <c r="M487" s="93"/>
      <c r="N487" s="93"/>
      <c r="Q487" s="9"/>
      <c r="V487" s="9"/>
    </row>
    <row r="488" spans="3:22" ht="14.25" customHeight="1" x14ac:dyDescent="0.2">
      <c r="C488" s="10"/>
      <c r="D488" s="10"/>
      <c r="E488" s="10"/>
      <c r="G488" s="93"/>
      <c r="H488" s="93"/>
      <c r="I488" s="94"/>
      <c r="J488" s="93"/>
      <c r="K488" s="93"/>
      <c r="L488" s="93"/>
      <c r="M488" s="93"/>
      <c r="N488" s="93"/>
      <c r="Q488" s="9"/>
      <c r="V488" s="9"/>
    </row>
    <row r="489" spans="3:22" ht="14.25" customHeight="1" x14ac:dyDescent="0.2">
      <c r="C489" s="10"/>
      <c r="D489" s="10"/>
      <c r="E489" s="10"/>
      <c r="G489" s="93"/>
      <c r="H489" s="93"/>
      <c r="I489" s="94"/>
      <c r="J489" s="93"/>
      <c r="K489" s="93"/>
      <c r="L489" s="93"/>
      <c r="M489" s="93"/>
      <c r="N489" s="93"/>
      <c r="Q489" s="9"/>
      <c r="V489" s="9"/>
    </row>
    <row r="490" spans="3:22" ht="14.25" customHeight="1" x14ac:dyDescent="0.2">
      <c r="C490" s="10"/>
      <c r="D490" s="10"/>
      <c r="E490" s="10"/>
      <c r="G490" s="93"/>
      <c r="H490" s="93"/>
      <c r="I490" s="94"/>
      <c r="J490" s="93"/>
      <c r="K490" s="93"/>
      <c r="L490" s="93"/>
      <c r="M490" s="93"/>
      <c r="N490" s="93"/>
      <c r="Q490" s="9"/>
      <c r="V490" s="9"/>
    </row>
    <row r="491" spans="3:22" ht="14.25" customHeight="1" x14ac:dyDescent="0.2">
      <c r="C491" s="10"/>
      <c r="D491" s="10"/>
      <c r="E491" s="10"/>
      <c r="G491" s="93"/>
      <c r="H491" s="93"/>
      <c r="I491" s="94"/>
      <c r="J491" s="93"/>
      <c r="K491" s="93"/>
      <c r="L491" s="93"/>
      <c r="M491" s="93"/>
      <c r="N491" s="93"/>
      <c r="Q491" s="9"/>
      <c r="V491" s="9"/>
    </row>
    <row r="492" spans="3:22" ht="14.25" customHeight="1" x14ac:dyDescent="0.2">
      <c r="C492" s="10"/>
      <c r="D492" s="10"/>
      <c r="E492" s="10"/>
      <c r="G492" s="93"/>
      <c r="H492" s="93"/>
      <c r="I492" s="94"/>
      <c r="J492" s="93"/>
      <c r="K492" s="93"/>
      <c r="L492" s="93"/>
      <c r="M492" s="93"/>
      <c r="N492" s="93"/>
      <c r="Q492" s="9"/>
      <c r="V492" s="9"/>
    </row>
    <row r="493" spans="3:22" ht="14.25" customHeight="1" x14ac:dyDescent="0.2">
      <c r="C493" s="10"/>
      <c r="D493" s="10"/>
      <c r="E493" s="10"/>
      <c r="G493" s="93"/>
      <c r="H493" s="93"/>
      <c r="I493" s="94"/>
      <c r="J493" s="93"/>
      <c r="K493" s="93"/>
      <c r="L493" s="93"/>
      <c r="M493" s="93"/>
      <c r="N493" s="93"/>
      <c r="Q493" s="9"/>
      <c r="V493" s="9"/>
    </row>
    <row r="494" spans="3:22" ht="14.25" customHeight="1" x14ac:dyDescent="0.2">
      <c r="C494" s="10"/>
      <c r="D494" s="10"/>
      <c r="E494" s="10"/>
      <c r="G494" s="93"/>
      <c r="H494" s="93"/>
      <c r="I494" s="94"/>
      <c r="J494" s="93"/>
      <c r="K494" s="93"/>
      <c r="L494" s="93"/>
      <c r="M494" s="93"/>
      <c r="N494" s="93"/>
      <c r="Q494" s="9"/>
      <c r="V494" s="9"/>
    </row>
    <row r="495" spans="3:22" ht="14.25" customHeight="1" x14ac:dyDescent="0.2">
      <c r="C495" s="10"/>
      <c r="D495" s="10"/>
      <c r="E495" s="10"/>
      <c r="G495" s="93"/>
      <c r="H495" s="93"/>
      <c r="I495" s="94"/>
      <c r="J495" s="93"/>
      <c r="K495" s="93"/>
      <c r="L495" s="93"/>
      <c r="M495" s="93"/>
      <c r="N495" s="93"/>
      <c r="Q495" s="9"/>
      <c r="V495" s="9"/>
    </row>
    <row r="496" spans="3:22" ht="14.25" customHeight="1" x14ac:dyDescent="0.2">
      <c r="C496" s="10"/>
      <c r="D496" s="10"/>
      <c r="E496" s="10"/>
      <c r="G496" s="93"/>
      <c r="H496" s="93"/>
      <c r="I496" s="94"/>
      <c r="J496" s="93"/>
      <c r="K496" s="93"/>
      <c r="L496" s="93"/>
      <c r="M496" s="93"/>
      <c r="N496" s="93"/>
      <c r="Q496" s="9"/>
      <c r="V496" s="9"/>
    </row>
    <row r="497" spans="3:22" ht="14.25" customHeight="1" x14ac:dyDescent="0.2">
      <c r="C497" s="10"/>
      <c r="D497" s="10"/>
      <c r="E497" s="10"/>
      <c r="G497" s="93"/>
      <c r="H497" s="93"/>
      <c r="I497" s="94"/>
      <c r="J497" s="93"/>
      <c r="K497" s="93"/>
      <c r="L497" s="93"/>
      <c r="M497" s="93"/>
      <c r="N497" s="93"/>
      <c r="Q497" s="9"/>
      <c r="V497" s="9"/>
    </row>
    <row r="498" spans="3:22" ht="14.25" customHeight="1" x14ac:dyDescent="0.2">
      <c r="C498" s="10"/>
      <c r="D498" s="10"/>
      <c r="E498" s="10"/>
      <c r="G498" s="93"/>
      <c r="H498" s="93"/>
      <c r="I498" s="94"/>
      <c r="J498" s="93"/>
      <c r="K498" s="93"/>
      <c r="L498" s="93"/>
      <c r="M498" s="93"/>
      <c r="N498" s="93"/>
      <c r="Q498" s="9"/>
      <c r="V498" s="9"/>
    </row>
    <row r="499" spans="3:22" ht="14.25" customHeight="1" x14ac:dyDescent="0.2">
      <c r="C499" s="10"/>
      <c r="D499" s="10"/>
      <c r="E499" s="10"/>
      <c r="G499" s="93"/>
      <c r="H499" s="93"/>
      <c r="I499" s="94"/>
      <c r="J499" s="93"/>
      <c r="K499" s="93"/>
      <c r="L499" s="93"/>
      <c r="M499" s="93"/>
      <c r="N499" s="93"/>
      <c r="Q499" s="9"/>
      <c r="V499" s="9"/>
    </row>
    <row r="500" spans="3:22" ht="14.25" customHeight="1" x14ac:dyDescent="0.2">
      <c r="C500" s="10"/>
      <c r="D500" s="10"/>
      <c r="E500" s="10"/>
      <c r="G500" s="93"/>
      <c r="H500" s="93"/>
      <c r="I500" s="94"/>
      <c r="J500" s="93"/>
      <c r="K500" s="93"/>
      <c r="L500" s="93"/>
      <c r="M500" s="93"/>
      <c r="N500" s="93"/>
      <c r="Q500" s="9"/>
      <c r="V500" s="9"/>
    </row>
    <row r="501" spans="3:22" ht="14.25" customHeight="1" x14ac:dyDescent="0.2">
      <c r="C501" s="10"/>
      <c r="D501" s="10"/>
      <c r="E501" s="10"/>
      <c r="G501" s="93"/>
      <c r="H501" s="93"/>
      <c r="I501" s="94"/>
      <c r="J501" s="93"/>
      <c r="K501" s="93"/>
      <c r="L501" s="93"/>
      <c r="M501" s="93"/>
      <c r="N501" s="93"/>
      <c r="Q501" s="9"/>
      <c r="V501" s="9"/>
    </row>
    <row r="502" spans="3:22" ht="14.25" customHeight="1" x14ac:dyDescent="0.2">
      <c r="C502" s="10"/>
      <c r="D502" s="10"/>
      <c r="E502" s="10"/>
      <c r="G502" s="93"/>
      <c r="H502" s="93"/>
      <c r="I502" s="94"/>
      <c r="J502" s="93"/>
      <c r="K502" s="93"/>
      <c r="L502" s="93"/>
      <c r="M502" s="93"/>
      <c r="N502" s="93"/>
      <c r="Q502" s="9"/>
      <c r="V502" s="9"/>
    </row>
    <row r="503" spans="3:22" ht="14.25" customHeight="1" x14ac:dyDescent="0.2">
      <c r="C503" s="10"/>
      <c r="D503" s="10"/>
      <c r="E503" s="10"/>
      <c r="G503" s="93"/>
      <c r="H503" s="93"/>
      <c r="I503" s="94"/>
      <c r="J503" s="93"/>
      <c r="K503" s="93"/>
      <c r="L503" s="93"/>
      <c r="M503" s="93"/>
      <c r="N503" s="93"/>
      <c r="Q503" s="9"/>
      <c r="V503" s="9"/>
    </row>
    <row r="504" spans="3:22" ht="14.25" customHeight="1" x14ac:dyDescent="0.2">
      <c r="C504" s="10"/>
      <c r="D504" s="10"/>
      <c r="E504" s="10"/>
      <c r="G504" s="93"/>
      <c r="H504" s="93"/>
      <c r="I504" s="94"/>
      <c r="J504" s="93"/>
      <c r="K504" s="93"/>
      <c r="L504" s="93"/>
      <c r="M504" s="93"/>
      <c r="N504" s="93"/>
      <c r="Q504" s="9"/>
      <c r="V504" s="9"/>
    </row>
    <row r="505" spans="3:22" ht="14.25" customHeight="1" x14ac:dyDescent="0.2">
      <c r="C505" s="10"/>
      <c r="D505" s="10"/>
      <c r="E505" s="10"/>
      <c r="G505" s="93"/>
      <c r="H505" s="93"/>
      <c r="I505" s="94"/>
      <c r="J505" s="93"/>
      <c r="K505" s="93"/>
      <c r="L505" s="93"/>
      <c r="M505" s="93"/>
      <c r="N505" s="93"/>
      <c r="Q505" s="9"/>
      <c r="V505" s="9"/>
    </row>
    <row r="506" spans="3:22" ht="14.25" customHeight="1" x14ac:dyDescent="0.2">
      <c r="C506" s="10"/>
      <c r="D506" s="10"/>
      <c r="E506" s="10"/>
      <c r="G506" s="93"/>
      <c r="H506" s="93"/>
      <c r="I506" s="94"/>
      <c r="J506" s="93"/>
      <c r="K506" s="93"/>
      <c r="L506" s="93"/>
      <c r="M506" s="93"/>
      <c r="N506" s="93"/>
      <c r="Q506" s="9"/>
      <c r="V506" s="9"/>
    </row>
    <row r="507" spans="3:22" ht="14.25" customHeight="1" x14ac:dyDescent="0.2">
      <c r="C507" s="10"/>
      <c r="D507" s="10"/>
      <c r="E507" s="10"/>
      <c r="G507" s="93"/>
      <c r="H507" s="93"/>
      <c r="I507" s="94"/>
      <c r="J507" s="93"/>
      <c r="K507" s="93"/>
      <c r="L507" s="93"/>
      <c r="M507" s="93"/>
      <c r="N507" s="93"/>
      <c r="Q507" s="9"/>
      <c r="V507" s="9"/>
    </row>
    <row r="508" spans="3:22" ht="14.25" customHeight="1" x14ac:dyDescent="0.2">
      <c r="C508" s="10"/>
      <c r="D508" s="10"/>
      <c r="E508" s="10"/>
      <c r="G508" s="93"/>
      <c r="H508" s="93"/>
      <c r="I508" s="94"/>
      <c r="J508" s="93"/>
      <c r="K508" s="93"/>
      <c r="L508" s="93"/>
      <c r="M508" s="93"/>
      <c r="N508" s="93"/>
      <c r="Q508" s="9"/>
      <c r="V508" s="9"/>
    </row>
    <row r="509" spans="3:22" ht="14.25" customHeight="1" x14ac:dyDescent="0.2">
      <c r="C509" s="10"/>
      <c r="D509" s="10"/>
      <c r="E509" s="10"/>
      <c r="G509" s="93"/>
      <c r="H509" s="93"/>
      <c r="I509" s="94"/>
      <c r="J509" s="93"/>
      <c r="K509" s="93"/>
      <c r="L509" s="93"/>
      <c r="M509" s="93"/>
      <c r="N509" s="93"/>
      <c r="Q509" s="9"/>
      <c r="V509" s="9"/>
    </row>
    <row r="510" spans="3:22" ht="14.25" customHeight="1" x14ac:dyDescent="0.2">
      <c r="C510" s="10"/>
      <c r="D510" s="10"/>
      <c r="E510" s="10"/>
      <c r="G510" s="93"/>
      <c r="H510" s="93"/>
      <c r="I510" s="94"/>
      <c r="J510" s="93"/>
      <c r="K510" s="93"/>
      <c r="L510" s="93"/>
      <c r="M510" s="93"/>
      <c r="N510" s="93"/>
      <c r="Q510" s="9"/>
      <c r="V510" s="9"/>
    </row>
    <row r="511" spans="3:22" ht="14.25" customHeight="1" x14ac:dyDescent="0.2">
      <c r="C511" s="10"/>
      <c r="D511" s="10"/>
      <c r="E511" s="10"/>
      <c r="G511" s="93"/>
      <c r="H511" s="93"/>
      <c r="I511" s="94"/>
      <c r="J511" s="93"/>
      <c r="K511" s="93"/>
      <c r="L511" s="93"/>
      <c r="M511" s="93"/>
      <c r="N511" s="93"/>
      <c r="Q511" s="9"/>
      <c r="V511" s="9"/>
    </row>
    <row r="512" spans="3:22" ht="14.25" customHeight="1" x14ac:dyDescent="0.2">
      <c r="C512" s="10"/>
      <c r="D512" s="10"/>
      <c r="E512" s="10"/>
      <c r="G512" s="93"/>
      <c r="H512" s="93"/>
      <c r="I512" s="94"/>
      <c r="J512" s="93"/>
      <c r="K512" s="93"/>
      <c r="L512" s="93"/>
      <c r="M512" s="93"/>
      <c r="N512" s="93"/>
      <c r="Q512" s="9"/>
      <c r="V512" s="9"/>
    </row>
    <row r="513" spans="3:22" ht="14.25" customHeight="1" x14ac:dyDescent="0.2">
      <c r="C513" s="10"/>
      <c r="D513" s="10"/>
      <c r="E513" s="10"/>
      <c r="G513" s="93"/>
      <c r="H513" s="93"/>
      <c r="I513" s="94"/>
      <c r="J513" s="93"/>
      <c r="K513" s="93"/>
      <c r="L513" s="93"/>
      <c r="M513" s="93"/>
      <c r="N513" s="93"/>
      <c r="Q513" s="9"/>
      <c r="V513" s="9"/>
    </row>
    <row r="514" spans="3:22" ht="14.25" customHeight="1" x14ac:dyDescent="0.2">
      <c r="C514" s="10"/>
      <c r="D514" s="10"/>
      <c r="E514" s="10"/>
      <c r="G514" s="93"/>
      <c r="H514" s="93"/>
      <c r="I514" s="94"/>
      <c r="J514" s="93"/>
      <c r="K514" s="93"/>
      <c r="L514" s="93"/>
      <c r="M514" s="93"/>
      <c r="N514" s="93"/>
      <c r="Q514" s="9"/>
      <c r="V514" s="9"/>
    </row>
    <row r="515" spans="3:22" ht="14.25" customHeight="1" x14ac:dyDescent="0.2">
      <c r="C515" s="10"/>
      <c r="D515" s="10"/>
      <c r="E515" s="10"/>
      <c r="G515" s="93"/>
      <c r="H515" s="93"/>
      <c r="I515" s="94"/>
      <c r="J515" s="93"/>
      <c r="K515" s="93"/>
      <c r="L515" s="93"/>
      <c r="M515" s="93"/>
      <c r="N515" s="93"/>
      <c r="Q515" s="9"/>
      <c r="V515" s="9"/>
    </row>
    <row r="516" spans="3:22" ht="14.25" customHeight="1" x14ac:dyDescent="0.2">
      <c r="C516" s="10"/>
      <c r="D516" s="10"/>
      <c r="E516" s="10"/>
      <c r="G516" s="93"/>
      <c r="H516" s="93"/>
      <c r="I516" s="94"/>
      <c r="J516" s="93"/>
      <c r="K516" s="93"/>
      <c r="L516" s="93"/>
      <c r="M516" s="93"/>
      <c r="N516" s="93"/>
      <c r="Q516" s="9"/>
      <c r="V516" s="9"/>
    </row>
    <row r="517" spans="3:22" ht="14.25" customHeight="1" x14ac:dyDescent="0.2">
      <c r="C517" s="10"/>
      <c r="D517" s="10"/>
      <c r="E517" s="10"/>
      <c r="G517" s="93"/>
      <c r="H517" s="93"/>
      <c r="I517" s="94"/>
      <c r="J517" s="93"/>
      <c r="K517" s="93"/>
      <c r="L517" s="93"/>
      <c r="M517" s="93"/>
      <c r="N517" s="93"/>
      <c r="Q517" s="9"/>
      <c r="V517" s="9"/>
    </row>
    <row r="518" spans="3:22" ht="14.25" customHeight="1" x14ac:dyDescent="0.2">
      <c r="C518" s="10"/>
      <c r="D518" s="10"/>
      <c r="E518" s="10"/>
      <c r="G518" s="93"/>
      <c r="H518" s="93"/>
      <c r="I518" s="94"/>
      <c r="J518" s="93"/>
      <c r="K518" s="93"/>
      <c r="L518" s="93"/>
      <c r="M518" s="93"/>
      <c r="N518" s="93"/>
      <c r="Q518" s="9"/>
      <c r="V518" s="9"/>
    </row>
    <row r="519" spans="3:22" ht="14.25" customHeight="1" x14ac:dyDescent="0.2">
      <c r="C519" s="10"/>
      <c r="D519" s="10"/>
      <c r="E519" s="10"/>
      <c r="G519" s="93"/>
      <c r="H519" s="93"/>
      <c r="I519" s="94"/>
      <c r="J519" s="93"/>
      <c r="K519" s="93"/>
      <c r="L519" s="93"/>
      <c r="M519" s="93"/>
      <c r="N519" s="93"/>
      <c r="Q519" s="9"/>
      <c r="V519" s="9"/>
    </row>
    <row r="520" spans="3:22" ht="14.25" customHeight="1" x14ac:dyDescent="0.2">
      <c r="C520" s="10"/>
      <c r="D520" s="10"/>
      <c r="E520" s="10"/>
      <c r="G520" s="93"/>
      <c r="H520" s="93"/>
      <c r="I520" s="94"/>
      <c r="J520" s="93"/>
      <c r="K520" s="93"/>
      <c r="L520" s="93"/>
      <c r="M520" s="93"/>
      <c r="N520" s="93"/>
      <c r="Q520" s="9"/>
      <c r="V520" s="9"/>
    </row>
    <row r="521" spans="3:22" ht="14.25" customHeight="1" x14ac:dyDescent="0.2">
      <c r="C521" s="10"/>
      <c r="D521" s="10"/>
      <c r="E521" s="10"/>
      <c r="G521" s="93"/>
      <c r="H521" s="93"/>
      <c r="I521" s="94"/>
      <c r="J521" s="93"/>
      <c r="K521" s="93"/>
      <c r="L521" s="93"/>
      <c r="M521" s="93"/>
      <c r="N521" s="93"/>
      <c r="Q521" s="9"/>
      <c r="V521" s="9"/>
    </row>
    <row r="522" spans="3:22" ht="14.25" customHeight="1" x14ac:dyDescent="0.2">
      <c r="C522" s="10"/>
      <c r="D522" s="10"/>
      <c r="E522" s="10"/>
      <c r="G522" s="93"/>
      <c r="H522" s="93"/>
      <c r="I522" s="94"/>
      <c r="J522" s="93"/>
      <c r="K522" s="93"/>
      <c r="L522" s="93"/>
      <c r="M522" s="93"/>
      <c r="N522" s="93"/>
      <c r="Q522" s="9"/>
      <c r="V522" s="9"/>
    </row>
    <row r="523" spans="3:22" ht="14.25" customHeight="1" x14ac:dyDescent="0.2">
      <c r="C523" s="10"/>
      <c r="D523" s="10"/>
      <c r="E523" s="10"/>
      <c r="G523" s="93"/>
      <c r="H523" s="93"/>
      <c r="I523" s="94"/>
      <c r="J523" s="93"/>
      <c r="K523" s="93"/>
      <c r="L523" s="93"/>
      <c r="M523" s="93"/>
      <c r="N523" s="93"/>
      <c r="Q523" s="9"/>
      <c r="V523" s="9"/>
    </row>
    <row r="524" spans="3:22" ht="14.25" customHeight="1" x14ac:dyDescent="0.2">
      <c r="C524" s="10"/>
      <c r="D524" s="10"/>
      <c r="E524" s="10"/>
      <c r="G524" s="93"/>
      <c r="H524" s="93"/>
      <c r="I524" s="94"/>
      <c r="J524" s="93"/>
      <c r="K524" s="93"/>
      <c r="L524" s="93"/>
      <c r="M524" s="93"/>
      <c r="N524" s="93"/>
      <c r="Q524" s="9"/>
      <c r="V524" s="9"/>
    </row>
    <row r="525" spans="3:22" ht="14.25" customHeight="1" x14ac:dyDescent="0.2">
      <c r="C525" s="10"/>
      <c r="D525" s="10"/>
      <c r="E525" s="10"/>
      <c r="G525" s="93"/>
      <c r="H525" s="93"/>
      <c r="I525" s="94"/>
      <c r="J525" s="93"/>
      <c r="K525" s="93"/>
      <c r="L525" s="93"/>
      <c r="M525" s="93"/>
      <c r="N525" s="93"/>
      <c r="Q525" s="9"/>
      <c r="V525" s="9"/>
    </row>
    <row r="526" spans="3:22" ht="14.25" customHeight="1" x14ac:dyDescent="0.2">
      <c r="C526" s="10"/>
      <c r="D526" s="10"/>
      <c r="E526" s="10"/>
      <c r="G526" s="93"/>
      <c r="H526" s="93"/>
      <c r="I526" s="94"/>
      <c r="J526" s="93"/>
      <c r="K526" s="93"/>
      <c r="L526" s="93"/>
      <c r="M526" s="93"/>
      <c r="N526" s="93"/>
      <c r="Q526" s="9"/>
      <c r="V526" s="9"/>
    </row>
    <row r="527" spans="3:22" ht="14.25" customHeight="1" x14ac:dyDescent="0.2">
      <c r="C527" s="10"/>
      <c r="D527" s="10"/>
      <c r="E527" s="10"/>
      <c r="G527" s="93"/>
      <c r="H527" s="93"/>
      <c r="I527" s="94"/>
      <c r="J527" s="93"/>
      <c r="K527" s="93"/>
      <c r="L527" s="93"/>
      <c r="M527" s="93"/>
      <c r="N527" s="93"/>
      <c r="Q527" s="9"/>
      <c r="V527" s="9"/>
    </row>
    <row r="528" spans="3:22" ht="14.25" customHeight="1" x14ac:dyDescent="0.2">
      <c r="C528" s="10"/>
      <c r="D528" s="10"/>
      <c r="E528" s="10"/>
      <c r="G528" s="93"/>
      <c r="H528" s="93"/>
      <c r="I528" s="94"/>
      <c r="J528" s="93"/>
      <c r="K528" s="93"/>
      <c r="L528" s="93"/>
      <c r="M528" s="93"/>
      <c r="N528" s="93"/>
      <c r="Q528" s="9"/>
      <c r="V528" s="9"/>
    </row>
    <row r="529" spans="3:22" ht="14.25" customHeight="1" x14ac:dyDescent="0.2">
      <c r="C529" s="10"/>
      <c r="D529" s="10"/>
      <c r="E529" s="10"/>
      <c r="G529" s="93"/>
      <c r="H529" s="93"/>
      <c r="I529" s="94"/>
      <c r="J529" s="93"/>
      <c r="K529" s="93"/>
      <c r="L529" s="93"/>
      <c r="M529" s="93"/>
      <c r="N529" s="93"/>
      <c r="Q529" s="9"/>
      <c r="V529" s="9"/>
    </row>
    <row r="530" spans="3:22" ht="14.25" customHeight="1" x14ac:dyDescent="0.2">
      <c r="C530" s="10"/>
      <c r="D530" s="10"/>
      <c r="E530" s="10"/>
      <c r="G530" s="93"/>
      <c r="H530" s="93"/>
      <c r="I530" s="94"/>
      <c r="J530" s="93"/>
      <c r="K530" s="93"/>
      <c r="L530" s="93"/>
      <c r="M530" s="93"/>
      <c r="N530" s="93"/>
      <c r="Q530" s="9"/>
      <c r="V530" s="9"/>
    </row>
    <row r="531" spans="3:22" ht="14.25" customHeight="1" x14ac:dyDescent="0.2">
      <c r="C531" s="10"/>
      <c r="D531" s="10"/>
      <c r="E531" s="10"/>
      <c r="G531" s="93"/>
      <c r="H531" s="93"/>
      <c r="I531" s="94"/>
      <c r="J531" s="93"/>
      <c r="K531" s="93"/>
      <c r="L531" s="93"/>
      <c r="M531" s="93"/>
      <c r="N531" s="93"/>
      <c r="Q531" s="9"/>
      <c r="V531" s="9"/>
    </row>
    <row r="532" spans="3:22" ht="14.25" customHeight="1" x14ac:dyDescent="0.2">
      <c r="C532" s="10"/>
      <c r="D532" s="10"/>
      <c r="E532" s="10"/>
      <c r="G532" s="93"/>
      <c r="H532" s="93"/>
      <c r="I532" s="94"/>
      <c r="J532" s="93"/>
      <c r="K532" s="93"/>
      <c r="L532" s="93"/>
      <c r="M532" s="93"/>
      <c r="N532" s="93"/>
      <c r="Q532" s="9"/>
      <c r="V532" s="9"/>
    </row>
    <row r="533" spans="3:22" ht="14.25" customHeight="1" x14ac:dyDescent="0.2">
      <c r="C533" s="10"/>
      <c r="D533" s="10"/>
      <c r="E533" s="10"/>
      <c r="G533" s="93"/>
      <c r="H533" s="93"/>
      <c r="I533" s="94"/>
      <c r="J533" s="93"/>
      <c r="K533" s="93"/>
      <c r="L533" s="93"/>
      <c r="M533" s="93"/>
      <c r="N533" s="93"/>
      <c r="Q533" s="9"/>
      <c r="V533" s="9"/>
    </row>
    <row r="534" spans="3:22" ht="14.25" customHeight="1" x14ac:dyDescent="0.2">
      <c r="C534" s="10"/>
      <c r="D534" s="10"/>
      <c r="E534" s="10"/>
      <c r="G534" s="93"/>
      <c r="H534" s="93"/>
      <c r="I534" s="94"/>
      <c r="J534" s="93"/>
      <c r="K534" s="93"/>
      <c r="L534" s="93"/>
      <c r="M534" s="93"/>
      <c r="N534" s="93"/>
      <c r="Q534" s="9"/>
      <c r="V534" s="9"/>
    </row>
    <row r="535" spans="3:22" ht="14.25" customHeight="1" x14ac:dyDescent="0.2">
      <c r="C535" s="10"/>
      <c r="D535" s="10"/>
      <c r="E535" s="10"/>
      <c r="G535" s="93"/>
      <c r="H535" s="93"/>
      <c r="I535" s="94"/>
      <c r="J535" s="93"/>
      <c r="K535" s="93"/>
      <c r="L535" s="93"/>
      <c r="M535" s="93"/>
      <c r="N535" s="93"/>
      <c r="Q535" s="9"/>
      <c r="V535" s="9"/>
    </row>
    <row r="536" spans="3:22" ht="14.25" customHeight="1" x14ac:dyDescent="0.2">
      <c r="C536" s="10"/>
      <c r="D536" s="10"/>
      <c r="E536" s="10"/>
      <c r="G536" s="93"/>
      <c r="H536" s="93"/>
      <c r="I536" s="94"/>
      <c r="J536" s="93"/>
      <c r="K536" s="93"/>
      <c r="L536" s="93"/>
      <c r="M536" s="93"/>
      <c r="N536" s="93"/>
      <c r="Q536" s="9"/>
      <c r="V536" s="9"/>
    </row>
    <row r="537" spans="3:22" ht="14.25" customHeight="1" x14ac:dyDescent="0.2">
      <c r="C537" s="10"/>
      <c r="D537" s="10"/>
      <c r="E537" s="10"/>
      <c r="G537" s="93"/>
      <c r="H537" s="93"/>
      <c r="I537" s="94"/>
      <c r="J537" s="93"/>
      <c r="K537" s="93"/>
      <c r="L537" s="93"/>
      <c r="M537" s="93"/>
      <c r="N537" s="93"/>
      <c r="Q537" s="9"/>
      <c r="V537" s="9"/>
    </row>
    <row r="538" spans="3:22" ht="14.25" customHeight="1" x14ac:dyDescent="0.2">
      <c r="C538" s="10"/>
      <c r="D538" s="10"/>
      <c r="E538" s="10"/>
      <c r="G538" s="93"/>
      <c r="H538" s="93"/>
      <c r="I538" s="94"/>
      <c r="J538" s="93"/>
      <c r="K538" s="93"/>
      <c r="L538" s="93"/>
      <c r="M538" s="93"/>
      <c r="N538" s="93"/>
      <c r="Q538" s="9"/>
      <c r="V538" s="9"/>
    </row>
    <row r="539" spans="3:22" ht="14.25" customHeight="1" x14ac:dyDescent="0.2">
      <c r="C539" s="10"/>
      <c r="D539" s="10"/>
      <c r="E539" s="10"/>
      <c r="G539" s="93"/>
      <c r="H539" s="93"/>
      <c r="I539" s="94"/>
      <c r="J539" s="93"/>
      <c r="K539" s="93"/>
      <c r="L539" s="93"/>
      <c r="M539" s="93"/>
      <c r="N539" s="93"/>
      <c r="Q539" s="9"/>
      <c r="V539" s="9"/>
    </row>
    <row r="540" spans="3:22" ht="14.25" customHeight="1" x14ac:dyDescent="0.2">
      <c r="C540" s="10"/>
      <c r="D540" s="10"/>
      <c r="E540" s="10"/>
      <c r="G540" s="93"/>
      <c r="H540" s="93"/>
      <c r="I540" s="94"/>
      <c r="J540" s="93"/>
      <c r="K540" s="93"/>
      <c r="L540" s="93"/>
      <c r="M540" s="93"/>
      <c r="N540" s="93"/>
      <c r="Q540" s="9"/>
      <c r="V540" s="9"/>
    </row>
    <row r="541" spans="3:22" ht="14.25" customHeight="1" x14ac:dyDescent="0.2">
      <c r="C541" s="10"/>
      <c r="D541" s="10"/>
      <c r="E541" s="10"/>
      <c r="G541" s="93"/>
      <c r="H541" s="93"/>
      <c r="I541" s="94"/>
      <c r="J541" s="93"/>
      <c r="K541" s="93"/>
      <c r="L541" s="93"/>
      <c r="M541" s="93"/>
      <c r="N541" s="93"/>
      <c r="Q541" s="9"/>
      <c r="V541" s="9"/>
    </row>
    <row r="542" spans="3:22" ht="14.25" customHeight="1" x14ac:dyDescent="0.2">
      <c r="C542" s="10"/>
      <c r="D542" s="10"/>
      <c r="E542" s="10"/>
      <c r="G542" s="93"/>
      <c r="H542" s="93"/>
      <c r="I542" s="94"/>
      <c r="J542" s="93"/>
      <c r="K542" s="93"/>
      <c r="L542" s="93"/>
      <c r="M542" s="93"/>
      <c r="N542" s="93"/>
      <c r="Q542" s="9"/>
      <c r="V542" s="9"/>
    </row>
    <row r="543" spans="3:22" ht="14.25" customHeight="1" x14ac:dyDescent="0.2">
      <c r="C543" s="10"/>
      <c r="D543" s="10"/>
      <c r="E543" s="10"/>
      <c r="G543" s="93"/>
      <c r="H543" s="93"/>
      <c r="I543" s="94"/>
      <c r="J543" s="93"/>
      <c r="K543" s="93"/>
      <c r="L543" s="93"/>
      <c r="M543" s="93"/>
      <c r="N543" s="93"/>
      <c r="Q543" s="9"/>
      <c r="V543" s="9"/>
    </row>
    <row r="544" spans="3:22" ht="14.25" customHeight="1" x14ac:dyDescent="0.2">
      <c r="C544" s="10"/>
      <c r="D544" s="10"/>
      <c r="E544" s="10"/>
      <c r="G544" s="93"/>
      <c r="H544" s="93"/>
      <c r="I544" s="94"/>
      <c r="J544" s="93"/>
      <c r="K544" s="93"/>
      <c r="L544" s="93"/>
      <c r="M544" s="93"/>
      <c r="N544" s="93"/>
      <c r="Q544" s="9"/>
      <c r="V544" s="9"/>
    </row>
    <row r="545" spans="3:22" ht="14.25" customHeight="1" x14ac:dyDescent="0.2">
      <c r="C545" s="10"/>
      <c r="D545" s="10"/>
      <c r="E545" s="10"/>
      <c r="G545" s="93"/>
      <c r="H545" s="93"/>
      <c r="I545" s="94"/>
      <c r="J545" s="93"/>
      <c r="K545" s="93"/>
      <c r="L545" s="93"/>
      <c r="M545" s="93"/>
      <c r="N545" s="93"/>
      <c r="Q545" s="9"/>
      <c r="V545" s="9"/>
    </row>
    <row r="546" spans="3:22" ht="14.25" customHeight="1" x14ac:dyDescent="0.2">
      <c r="C546" s="10"/>
      <c r="D546" s="10"/>
      <c r="E546" s="10"/>
      <c r="G546" s="93"/>
      <c r="H546" s="93"/>
      <c r="I546" s="94"/>
      <c r="J546" s="93"/>
      <c r="K546" s="93"/>
      <c r="L546" s="93"/>
      <c r="M546" s="93"/>
      <c r="N546" s="93"/>
      <c r="Q546" s="9"/>
      <c r="V546" s="9"/>
    </row>
    <row r="547" spans="3:22" ht="14.25" customHeight="1" x14ac:dyDescent="0.2">
      <c r="C547" s="10"/>
      <c r="D547" s="10"/>
      <c r="E547" s="10"/>
      <c r="G547" s="93"/>
      <c r="H547" s="93"/>
      <c r="I547" s="94"/>
      <c r="J547" s="93"/>
      <c r="K547" s="93"/>
      <c r="L547" s="93"/>
      <c r="M547" s="93"/>
      <c r="N547" s="93"/>
      <c r="Q547" s="9"/>
      <c r="V547" s="9"/>
    </row>
    <row r="548" spans="3:22" ht="14.25" customHeight="1" x14ac:dyDescent="0.2">
      <c r="C548" s="10"/>
      <c r="D548" s="10"/>
      <c r="E548" s="10"/>
      <c r="G548" s="93"/>
      <c r="H548" s="93"/>
      <c r="I548" s="94"/>
      <c r="J548" s="93"/>
      <c r="K548" s="93"/>
      <c r="L548" s="93"/>
      <c r="M548" s="93"/>
      <c r="N548" s="93"/>
      <c r="Q548" s="9"/>
      <c r="V548" s="9"/>
    </row>
    <row r="549" spans="3:22" ht="14.25" customHeight="1" x14ac:dyDescent="0.2">
      <c r="C549" s="10"/>
      <c r="D549" s="10"/>
      <c r="E549" s="10"/>
      <c r="G549" s="93"/>
      <c r="H549" s="93"/>
      <c r="I549" s="94"/>
      <c r="J549" s="93"/>
      <c r="K549" s="93"/>
      <c r="L549" s="93"/>
      <c r="M549" s="93"/>
      <c r="N549" s="93"/>
      <c r="Q549" s="9"/>
      <c r="V549" s="9"/>
    </row>
    <row r="550" spans="3:22" ht="14.25" customHeight="1" x14ac:dyDescent="0.2">
      <c r="C550" s="10"/>
      <c r="D550" s="10"/>
      <c r="E550" s="10"/>
      <c r="G550" s="93"/>
      <c r="H550" s="93"/>
      <c r="I550" s="94"/>
      <c r="J550" s="93"/>
      <c r="K550" s="93"/>
      <c r="L550" s="93"/>
      <c r="M550" s="93"/>
      <c r="N550" s="93"/>
      <c r="Q550" s="9"/>
      <c r="V550" s="9"/>
    </row>
    <row r="551" spans="3:22" ht="14.25" customHeight="1" x14ac:dyDescent="0.2">
      <c r="C551" s="10"/>
      <c r="D551" s="10"/>
      <c r="E551" s="10"/>
      <c r="G551" s="93"/>
      <c r="H551" s="93"/>
      <c r="I551" s="94"/>
      <c r="J551" s="93"/>
      <c r="K551" s="93"/>
      <c r="L551" s="93"/>
      <c r="M551" s="93"/>
      <c r="N551" s="93"/>
      <c r="Q551" s="9"/>
      <c r="V551" s="9"/>
    </row>
    <row r="552" spans="3:22" ht="14.25" customHeight="1" x14ac:dyDescent="0.2">
      <c r="C552" s="10"/>
      <c r="D552" s="10"/>
      <c r="E552" s="10"/>
      <c r="G552" s="93"/>
      <c r="H552" s="93"/>
      <c r="I552" s="94"/>
      <c r="J552" s="93"/>
      <c r="K552" s="93"/>
      <c r="L552" s="93"/>
      <c r="M552" s="93"/>
      <c r="N552" s="93"/>
      <c r="Q552" s="9"/>
      <c r="V552" s="9"/>
    </row>
    <row r="553" spans="3:22" ht="14.25" customHeight="1" x14ac:dyDescent="0.2">
      <c r="C553" s="10"/>
      <c r="D553" s="10"/>
      <c r="E553" s="10"/>
      <c r="G553" s="93"/>
      <c r="H553" s="93"/>
      <c r="I553" s="94"/>
      <c r="J553" s="93"/>
      <c r="K553" s="93"/>
      <c r="L553" s="93"/>
      <c r="M553" s="93"/>
      <c r="N553" s="93"/>
      <c r="Q553" s="9"/>
      <c r="V553" s="9"/>
    </row>
    <row r="554" spans="3:22" ht="14.25" customHeight="1" x14ac:dyDescent="0.2">
      <c r="C554" s="10"/>
      <c r="D554" s="10"/>
      <c r="E554" s="10"/>
      <c r="G554" s="93"/>
      <c r="H554" s="93"/>
      <c r="I554" s="94"/>
      <c r="J554" s="93"/>
      <c r="K554" s="93"/>
      <c r="L554" s="93"/>
      <c r="M554" s="93"/>
      <c r="N554" s="93"/>
      <c r="Q554" s="9"/>
      <c r="V554" s="9"/>
    </row>
    <row r="555" spans="3:22" ht="14.25" customHeight="1" x14ac:dyDescent="0.2">
      <c r="C555" s="10"/>
      <c r="D555" s="10"/>
      <c r="E555" s="10"/>
      <c r="G555" s="93"/>
      <c r="H555" s="93"/>
      <c r="I555" s="94"/>
      <c r="J555" s="93"/>
      <c r="K555" s="93"/>
      <c r="L555" s="93"/>
      <c r="M555" s="93"/>
      <c r="N555" s="93"/>
      <c r="Q555" s="9"/>
      <c r="V555" s="9"/>
    </row>
    <row r="556" spans="3:22" ht="14.25" customHeight="1" x14ac:dyDescent="0.2">
      <c r="C556" s="10"/>
      <c r="D556" s="10"/>
      <c r="E556" s="10"/>
      <c r="G556" s="93"/>
      <c r="H556" s="93"/>
      <c r="I556" s="94"/>
      <c r="J556" s="93"/>
      <c r="K556" s="93"/>
      <c r="L556" s="93"/>
      <c r="M556" s="93"/>
      <c r="N556" s="93"/>
      <c r="Q556" s="9"/>
      <c r="V556" s="9"/>
    </row>
    <row r="557" spans="3:22" ht="14.25" customHeight="1" x14ac:dyDescent="0.2">
      <c r="C557" s="10"/>
      <c r="D557" s="10"/>
      <c r="E557" s="10"/>
      <c r="G557" s="93"/>
      <c r="H557" s="93"/>
      <c r="I557" s="94"/>
      <c r="J557" s="93"/>
      <c r="K557" s="93"/>
      <c r="L557" s="93"/>
      <c r="M557" s="93"/>
      <c r="N557" s="93"/>
      <c r="Q557" s="9"/>
      <c r="V557" s="9"/>
    </row>
    <row r="558" spans="3:22" ht="14.25" customHeight="1" x14ac:dyDescent="0.2">
      <c r="C558" s="10"/>
      <c r="D558" s="10"/>
      <c r="E558" s="10"/>
      <c r="G558" s="93"/>
      <c r="H558" s="93"/>
      <c r="I558" s="94"/>
      <c r="J558" s="93"/>
      <c r="K558" s="93"/>
      <c r="L558" s="93"/>
      <c r="M558" s="93"/>
      <c r="N558" s="93"/>
      <c r="Q558" s="9"/>
      <c r="V558" s="9"/>
    </row>
    <row r="559" spans="3:22" ht="14.25" customHeight="1" x14ac:dyDescent="0.2">
      <c r="C559" s="10"/>
      <c r="D559" s="10"/>
      <c r="E559" s="10"/>
      <c r="G559" s="93"/>
      <c r="H559" s="93"/>
      <c r="I559" s="94"/>
      <c r="J559" s="93"/>
      <c r="K559" s="93"/>
      <c r="L559" s="93"/>
      <c r="M559" s="93"/>
      <c r="N559" s="93"/>
      <c r="Q559" s="9"/>
      <c r="V559" s="9"/>
    </row>
    <row r="560" spans="3:22" ht="14.25" customHeight="1" x14ac:dyDescent="0.2">
      <c r="C560" s="10"/>
      <c r="D560" s="10"/>
      <c r="E560" s="10"/>
      <c r="G560" s="93"/>
      <c r="H560" s="93"/>
      <c r="I560" s="94"/>
      <c r="J560" s="93"/>
      <c r="K560" s="93"/>
      <c r="L560" s="93"/>
      <c r="M560" s="93"/>
      <c r="N560" s="93"/>
      <c r="Q560" s="9"/>
      <c r="V560" s="9"/>
    </row>
    <row r="561" spans="3:22" ht="14.25" customHeight="1" x14ac:dyDescent="0.2">
      <c r="C561" s="10"/>
      <c r="D561" s="10"/>
      <c r="E561" s="10"/>
      <c r="G561" s="93"/>
      <c r="H561" s="93"/>
      <c r="I561" s="94"/>
      <c r="J561" s="93"/>
      <c r="K561" s="93"/>
      <c r="L561" s="93"/>
      <c r="M561" s="93"/>
      <c r="N561" s="93"/>
      <c r="Q561" s="9"/>
      <c r="V561" s="9"/>
    </row>
    <row r="562" spans="3:22" ht="14.25" customHeight="1" x14ac:dyDescent="0.2">
      <c r="C562" s="10"/>
      <c r="D562" s="10"/>
      <c r="E562" s="10"/>
      <c r="G562" s="93"/>
      <c r="H562" s="93"/>
      <c r="I562" s="94"/>
      <c r="J562" s="93"/>
      <c r="K562" s="93"/>
      <c r="L562" s="93"/>
      <c r="M562" s="93"/>
      <c r="N562" s="93"/>
      <c r="Q562" s="9"/>
      <c r="V562" s="9"/>
    </row>
    <row r="563" spans="3:22" ht="14.25" customHeight="1" x14ac:dyDescent="0.2">
      <c r="C563" s="10"/>
      <c r="D563" s="10"/>
      <c r="E563" s="10"/>
      <c r="G563" s="93"/>
      <c r="H563" s="93"/>
      <c r="I563" s="94"/>
      <c r="J563" s="93"/>
      <c r="K563" s="93"/>
      <c r="L563" s="93"/>
      <c r="M563" s="93"/>
      <c r="N563" s="93"/>
      <c r="Q563" s="9"/>
      <c r="V563" s="9"/>
    </row>
    <row r="564" spans="3:22" ht="14.25" customHeight="1" x14ac:dyDescent="0.2">
      <c r="C564" s="10"/>
      <c r="D564" s="10"/>
      <c r="E564" s="10"/>
      <c r="G564" s="93"/>
      <c r="H564" s="93"/>
      <c r="I564" s="94"/>
      <c r="J564" s="93"/>
      <c r="K564" s="93"/>
      <c r="L564" s="93"/>
      <c r="M564" s="93"/>
      <c r="N564" s="93"/>
      <c r="Q564" s="9"/>
      <c r="V564" s="9"/>
    </row>
    <row r="565" spans="3:22" ht="14.25" customHeight="1" x14ac:dyDescent="0.2">
      <c r="C565" s="10"/>
      <c r="D565" s="10"/>
      <c r="E565" s="10"/>
      <c r="G565" s="93"/>
      <c r="H565" s="93"/>
      <c r="I565" s="94"/>
      <c r="J565" s="93"/>
      <c r="K565" s="93"/>
      <c r="L565" s="93"/>
      <c r="M565" s="93"/>
      <c r="N565" s="93"/>
      <c r="Q565" s="9"/>
      <c r="V565" s="9"/>
    </row>
    <row r="566" spans="3:22" ht="14.25" customHeight="1" x14ac:dyDescent="0.2">
      <c r="C566" s="10"/>
      <c r="D566" s="10"/>
      <c r="E566" s="10"/>
      <c r="G566" s="93"/>
      <c r="H566" s="93"/>
      <c r="I566" s="94"/>
      <c r="J566" s="93"/>
      <c r="K566" s="93"/>
      <c r="L566" s="93"/>
      <c r="M566" s="93"/>
      <c r="N566" s="93"/>
      <c r="Q566" s="9"/>
      <c r="V566" s="9"/>
    </row>
    <row r="567" spans="3:22" ht="14.25" customHeight="1" x14ac:dyDescent="0.2">
      <c r="C567" s="10"/>
      <c r="D567" s="10"/>
      <c r="E567" s="10"/>
      <c r="G567" s="93"/>
      <c r="H567" s="93"/>
      <c r="I567" s="94"/>
      <c r="J567" s="93"/>
      <c r="K567" s="93"/>
      <c r="L567" s="93"/>
      <c r="M567" s="93"/>
      <c r="N567" s="93"/>
      <c r="Q567" s="9"/>
      <c r="V567" s="9"/>
    </row>
    <row r="568" spans="3:22" ht="14.25" customHeight="1" x14ac:dyDescent="0.2">
      <c r="C568" s="10"/>
      <c r="D568" s="10"/>
      <c r="E568" s="10"/>
      <c r="G568" s="93"/>
      <c r="H568" s="93"/>
      <c r="I568" s="94"/>
      <c r="J568" s="93"/>
      <c r="K568" s="93"/>
      <c r="L568" s="93"/>
      <c r="M568" s="93"/>
      <c r="N568" s="93"/>
      <c r="Q568" s="9"/>
      <c r="V568" s="9"/>
    </row>
    <row r="569" spans="3:22" ht="14.25" customHeight="1" x14ac:dyDescent="0.2">
      <c r="C569" s="10"/>
      <c r="D569" s="10"/>
      <c r="E569" s="10"/>
      <c r="G569" s="93"/>
      <c r="H569" s="93"/>
      <c r="I569" s="94"/>
      <c r="J569" s="93"/>
      <c r="K569" s="93"/>
      <c r="L569" s="93"/>
      <c r="M569" s="93"/>
      <c r="N569" s="93"/>
      <c r="Q569" s="9"/>
      <c r="V569" s="9"/>
    </row>
    <row r="570" spans="3:22" ht="14.25" customHeight="1" x14ac:dyDescent="0.2">
      <c r="C570" s="10"/>
      <c r="D570" s="10"/>
      <c r="E570" s="10"/>
      <c r="G570" s="93"/>
      <c r="H570" s="93"/>
      <c r="I570" s="94"/>
      <c r="J570" s="93"/>
      <c r="K570" s="93"/>
      <c r="L570" s="93"/>
      <c r="M570" s="93"/>
      <c r="N570" s="93"/>
      <c r="Q570" s="9"/>
      <c r="V570" s="9"/>
    </row>
    <row r="571" spans="3:22" ht="14.25" customHeight="1" x14ac:dyDescent="0.2">
      <c r="C571" s="10"/>
      <c r="D571" s="10"/>
      <c r="E571" s="10"/>
      <c r="G571" s="93"/>
      <c r="H571" s="93"/>
      <c r="I571" s="94"/>
      <c r="J571" s="93"/>
      <c r="K571" s="93"/>
      <c r="L571" s="93"/>
      <c r="M571" s="93"/>
      <c r="N571" s="93"/>
      <c r="Q571" s="9"/>
      <c r="V571" s="9"/>
    </row>
    <row r="572" spans="3:22" ht="14.25" customHeight="1" x14ac:dyDescent="0.2">
      <c r="C572" s="10"/>
      <c r="D572" s="10"/>
      <c r="E572" s="10"/>
      <c r="G572" s="93"/>
      <c r="H572" s="93"/>
      <c r="I572" s="94"/>
      <c r="J572" s="93"/>
      <c r="K572" s="93"/>
      <c r="L572" s="93"/>
      <c r="M572" s="93"/>
      <c r="N572" s="93"/>
      <c r="Q572" s="9"/>
      <c r="V572" s="9"/>
    </row>
    <row r="573" spans="3:22" ht="14.25" customHeight="1" x14ac:dyDescent="0.2">
      <c r="C573" s="10"/>
      <c r="D573" s="10"/>
      <c r="E573" s="10"/>
      <c r="G573" s="93"/>
      <c r="H573" s="93"/>
      <c r="I573" s="94"/>
      <c r="J573" s="93"/>
      <c r="K573" s="93"/>
      <c r="L573" s="93"/>
      <c r="M573" s="93"/>
      <c r="N573" s="93"/>
      <c r="Q573" s="9"/>
      <c r="V573" s="9"/>
    </row>
    <row r="574" spans="3:22" ht="14.25" customHeight="1" x14ac:dyDescent="0.2">
      <c r="C574" s="10"/>
      <c r="D574" s="10"/>
      <c r="E574" s="10"/>
      <c r="G574" s="93"/>
      <c r="H574" s="93"/>
      <c r="I574" s="94"/>
      <c r="J574" s="93"/>
      <c r="K574" s="93"/>
      <c r="L574" s="93"/>
      <c r="M574" s="93"/>
      <c r="N574" s="93"/>
      <c r="Q574" s="9"/>
      <c r="V574" s="9"/>
    </row>
    <row r="575" spans="3:22" ht="14.25" customHeight="1" x14ac:dyDescent="0.2">
      <c r="C575" s="10"/>
      <c r="D575" s="10"/>
      <c r="E575" s="10"/>
      <c r="G575" s="93"/>
      <c r="H575" s="93"/>
      <c r="I575" s="94"/>
      <c r="J575" s="93"/>
      <c r="K575" s="93"/>
      <c r="L575" s="93"/>
      <c r="M575" s="93"/>
      <c r="N575" s="93"/>
      <c r="Q575" s="9"/>
      <c r="V575" s="9"/>
    </row>
    <row r="576" spans="3:22" ht="14.25" customHeight="1" x14ac:dyDescent="0.2">
      <c r="C576" s="10"/>
      <c r="D576" s="10"/>
      <c r="E576" s="10"/>
      <c r="G576" s="93"/>
      <c r="H576" s="93"/>
      <c r="I576" s="94"/>
      <c r="J576" s="93"/>
      <c r="K576" s="93"/>
      <c r="L576" s="93"/>
      <c r="M576" s="93"/>
      <c r="N576" s="93"/>
      <c r="Q576" s="9"/>
      <c r="V576" s="9"/>
    </row>
    <row r="577" spans="3:22" ht="14.25" customHeight="1" x14ac:dyDescent="0.2">
      <c r="C577" s="10"/>
      <c r="D577" s="10"/>
      <c r="E577" s="10"/>
      <c r="G577" s="93"/>
      <c r="H577" s="93"/>
      <c r="I577" s="94"/>
      <c r="J577" s="93"/>
      <c r="K577" s="93"/>
      <c r="L577" s="93"/>
      <c r="M577" s="93"/>
      <c r="N577" s="93"/>
      <c r="Q577" s="9"/>
      <c r="V577" s="9"/>
    </row>
    <row r="578" spans="3:22" ht="14.25" customHeight="1" x14ac:dyDescent="0.2">
      <c r="C578" s="10"/>
      <c r="D578" s="10"/>
      <c r="E578" s="10"/>
      <c r="G578" s="93"/>
      <c r="H578" s="93"/>
      <c r="I578" s="94"/>
      <c r="J578" s="93"/>
      <c r="K578" s="93"/>
      <c r="L578" s="93"/>
      <c r="M578" s="93"/>
      <c r="N578" s="93"/>
      <c r="Q578" s="9"/>
      <c r="V578" s="9"/>
    </row>
    <row r="579" spans="3:22" ht="14.25" customHeight="1" x14ac:dyDescent="0.2">
      <c r="C579" s="10"/>
      <c r="D579" s="10"/>
      <c r="E579" s="10"/>
      <c r="G579" s="93"/>
      <c r="H579" s="93"/>
      <c r="I579" s="94"/>
      <c r="J579" s="93"/>
      <c r="K579" s="93"/>
      <c r="L579" s="93"/>
      <c r="M579" s="93"/>
      <c r="N579" s="93"/>
      <c r="Q579" s="9"/>
      <c r="V579" s="9"/>
    </row>
    <row r="580" spans="3:22" ht="14.25" customHeight="1" x14ac:dyDescent="0.2">
      <c r="C580" s="10"/>
      <c r="D580" s="10"/>
      <c r="E580" s="10"/>
      <c r="G580" s="93"/>
      <c r="H580" s="93"/>
      <c r="I580" s="94"/>
      <c r="J580" s="93"/>
      <c r="K580" s="93"/>
      <c r="L580" s="93"/>
      <c r="M580" s="93"/>
      <c r="N580" s="93"/>
      <c r="Q580" s="9"/>
      <c r="V580" s="9"/>
    </row>
    <row r="581" spans="3:22" ht="14.25" customHeight="1" x14ac:dyDescent="0.2">
      <c r="C581" s="10"/>
      <c r="D581" s="10"/>
      <c r="E581" s="10"/>
      <c r="G581" s="93"/>
      <c r="H581" s="93"/>
      <c r="I581" s="94"/>
      <c r="J581" s="93"/>
      <c r="K581" s="93"/>
      <c r="L581" s="93"/>
      <c r="M581" s="93"/>
      <c r="N581" s="93"/>
      <c r="Q581" s="9"/>
      <c r="V581" s="9"/>
    </row>
    <row r="582" spans="3:22" ht="14.25" customHeight="1" x14ac:dyDescent="0.2">
      <c r="C582" s="10"/>
      <c r="D582" s="10"/>
      <c r="E582" s="10"/>
      <c r="G582" s="93"/>
      <c r="H582" s="93"/>
      <c r="I582" s="94"/>
      <c r="J582" s="93"/>
      <c r="K582" s="93"/>
      <c r="L582" s="93"/>
      <c r="M582" s="93"/>
      <c r="N582" s="93"/>
      <c r="Q582" s="9"/>
      <c r="V582" s="9"/>
    </row>
    <row r="583" spans="3:22" ht="14.25" customHeight="1" x14ac:dyDescent="0.2">
      <c r="C583" s="10"/>
      <c r="D583" s="10"/>
      <c r="E583" s="10"/>
      <c r="G583" s="93"/>
      <c r="H583" s="93"/>
      <c r="I583" s="94"/>
      <c r="J583" s="93"/>
      <c r="K583" s="93"/>
      <c r="L583" s="93"/>
      <c r="M583" s="93"/>
      <c r="N583" s="93"/>
      <c r="Q583" s="9"/>
      <c r="V583" s="9"/>
    </row>
    <row r="584" spans="3:22" ht="14.25" customHeight="1" x14ac:dyDescent="0.2">
      <c r="C584" s="10"/>
      <c r="D584" s="10"/>
      <c r="E584" s="10"/>
      <c r="G584" s="93"/>
      <c r="H584" s="93"/>
      <c r="I584" s="94"/>
      <c r="J584" s="93"/>
      <c r="K584" s="93"/>
      <c r="L584" s="93"/>
      <c r="M584" s="93"/>
      <c r="N584" s="93"/>
      <c r="Q584" s="9"/>
      <c r="V584" s="9"/>
    </row>
    <row r="585" spans="3:22" ht="14.25" customHeight="1" x14ac:dyDescent="0.2">
      <c r="C585" s="10"/>
      <c r="D585" s="10"/>
      <c r="E585" s="10"/>
      <c r="G585" s="93"/>
      <c r="H585" s="93"/>
      <c r="I585" s="94"/>
      <c r="J585" s="93"/>
      <c r="K585" s="93"/>
      <c r="L585" s="93"/>
      <c r="M585" s="93"/>
      <c r="N585" s="93"/>
      <c r="Q585" s="9"/>
      <c r="V585" s="9"/>
    </row>
    <row r="586" spans="3:22" ht="14.25" customHeight="1" x14ac:dyDescent="0.2">
      <c r="C586" s="10"/>
      <c r="D586" s="10"/>
      <c r="E586" s="10"/>
      <c r="G586" s="93"/>
      <c r="H586" s="93"/>
      <c r="I586" s="94"/>
      <c r="J586" s="93"/>
      <c r="K586" s="93"/>
      <c r="L586" s="93"/>
      <c r="M586" s="93"/>
      <c r="N586" s="93"/>
      <c r="Q586" s="9"/>
      <c r="V586" s="9"/>
    </row>
    <row r="587" spans="3:22" ht="14.25" customHeight="1" x14ac:dyDescent="0.2">
      <c r="C587" s="10"/>
      <c r="D587" s="10"/>
      <c r="E587" s="10"/>
      <c r="G587" s="93"/>
      <c r="H587" s="93"/>
      <c r="I587" s="94"/>
      <c r="J587" s="93"/>
      <c r="K587" s="93"/>
      <c r="L587" s="93"/>
      <c r="M587" s="93"/>
      <c r="N587" s="93"/>
      <c r="Q587" s="9"/>
      <c r="V587" s="9"/>
    </row>
    <row r="588" spans="3:22" ht="14.25" customHeight="1" x14ac:dyDescent="0.2">
      <c r="C588" s="10"/>
      <c r="D588" s="10"/>
      <c r="E588" s="10"/>
      <c r="G588" s="93"/>
      <c r="H588" s="93"/>
      <c r="I588" s="94"/>
      <c r="J588" s="93"/>
      <c r="K588" s="93"/>
      <c r="L588" s="93"/>
      <c r="M588" s="93"/>
      <c r="N588" s="93"/>
      <c r="Q588" s="9"/>
      <c r="V588" s="9"/>
    </row>
    <row r="589" spans="3:22" ht="14.25" customHeight="1" x14ac:dyDescent="0.2">
      <c r="C589" s="10"/>
      <c r="D589" s="10"/>
      <c r="E589" s="10"/>
      <c r="G589" s="93"/>
      <c r="H589" s="93"/>
      <c r="I589" s="94"/>
      <c r="J589" s="93"/>
      <c r="K589" s="93"/>
      <c r="L589" s="93"/>
      <c r="M589" s="93"/>
      <c r="N589" s="93"/>
      <c r="Q589" s="9"/>
      <c r="V589" s="9"/>
    </row>
    <row r="590" spans="3:22" ht="14.25" customHeight="1" x14ac:dyDescent="0.2">
      <c r="C590" s="10"/>
      <c r="D590" s="10"/>
      <c r="E590" s="10"/>
      <c r="G590" s="93"/>
      <c r="H590" s="93"/>
      <c r="I590" s="94"/>
      <c r="J590" s="93"/>
      <c r="K590" s="93"/>
      <c r="L590" s="93"/>
      <c r="M590" s="93"/>
      <c r="N590" s="93"/>
      <c r="Q590" s="9"/>
      <c r="V590" s="9"/>
    </row>
    <row r="591" spans="3:22" ht="14.25" customHeight="1" x14ac:dyDescent="0.2">
      <c r="C591" s="10"/>
      <c r="D591" s="10"/>
      <c r="E591" s="10"/>
      <c r="G591" s="93"/>
      <c r="H591" s="93"/>
      <c r="I591" s="94"/>
      <c r="J591" s="93"/>
      <c r="K591" s="93"/>
      <c r="L591" s="93"/>
      <c r="M591" s="93"/>
      <c r="N591" s="93"/>
      <c r="Q591" s="9"/>
      <c r="V591" s="9"/>
    </row>
    <row r="592" spans="3:22" ht="14.25" customHeight="1" x14ac:dyDescent="0.2">
      <c r="C592" s="10"/>
      <c r="D592" s="10"/>
      <c r="E592" s="10"/>
      <c r="G592" s="93"/>
      <c r="H592" s="93"/>
      <c r="I592" s="94"/>
      <c r="J592" s="93"/>
      <c r="K592" s="93"/>
      <c r="L592" s="93"/>
      <c r="M592" s="93"/>
      <c r="N592" s="93"/>
      <c r="Q592" s="9"/>
      <c r="V592" s="9"/>
    </row>
    <row r="593" spans="3:22" ht="14.25" customHeight="1" x14ac:dyDescent="0.2">
      <c r="C593" s="10"/>
      <c r="D593" s="10"/>
      <c r="E593" s="10"/>
      <c r="G593" s="93"/>
      <c r="H593" s="93"/>
      <c r="I593" s="94"/>
      <c r="J593" s="93"/>
      <c r="K593" s="93"/>
      <c r="L593" s="93"/>
      <c r="M593" s="93"/>
      <c r="N593" s="93"/>
      <c r="Q593" s="9"/>
      <c r="V593" s="9"/>
    </row>
    <row r="594" spans="3:22" ht="14.25" customHeight="1" x14ac:dyDescent="0.2">
      <c r="C594" s="10"/>
      <c r="D594" s="10"/>
      <c r="E594" s="10"/>
      <c r="G594" s="93"/>
      <c r="H594" s="93"/>
      <c r="I594" s="94"/>
      <c r="J594" s="93"/>
      <c r="K594" s="93"/>
      <c r="L594" s="93"/>
      <c r="M594" s="93"/>
      <c r="N594" s="93"/>
      <c r="Q594" s="9"/>
      <c r="V594" s="9"/>
    </row>
    <row r="595" spans="3:22" ht="14.25" customHeight="1" x14ac:dyDescent="0.2">
      <c r="C595" s="10"/>
      <c r="D595" s="10"/>
      <c r="E595" s="10"/>
      <c r="G595" s="93"/>
      <c r="H595" s="93"/>
      <c r="I595" s="94"/>
      <c r="J595" s="93"/>
      <c r="K595" s="93"/>
      <c r="L595" s="93"/>
      <c r="M595" s="93"/>
      <c r="N595" s="93"/>
      <c r="Q595" s="9"/>
      <c r="V595" s="9"/>
    </row>
    <row r="596" spans="3:22" ht="14.25" customHeight="1" x14ac:dyDescent="0.2">
      <c r="C596" s="10"/>
      <c r="D596" s="10"/>
      <c r="E596" s="10"/>
      <c r="G596" s="93"/>
      <c r="H596" s="93"/>
      <c r="I596" s="94"/>
      <c r="J596" s="93"/>
      <c r="K596" s="93"/>
      <c r="L596" s="93"/>
      <c r="M596" s="93"/>
      <c r="N596" s="93"/>
      <c r="Q596" s="9"/>
      <c r="V596" s="9"/>
    </row>
    <row r="597" spans="3:22" ht="14.25" customHeight="1" x14ac:dyDescent="0.2">
      <c r="C597" s="10"/>
      <c r="D597" s="10"/>
      <c r="E597" s="10"/>
      <c r="G597" s="93"/>
      <c r="H597" s="93"/>
      <c r="I597" s="94"/>
      <c r="J597" s="93"/>
      <c r="K597" s="93"/>
      <c r="L597" s="93"/>
      <c r="M597" s="93"/>
      <c r="N597" s="93"/>
      <c r="Q597" s="9"/>
      <c r="V597" s="9"/>
    </row>
    <row r="598" spans="3:22" ht="14.25" customHeight="1" x14ac:dyDescent="0.2">
      <c r="C598" s="10"/>
      <c r="D598" s="10"/>
      <c r="E598" s="10"/>
      <c r="G598" s="93"/>
      <c r="H598" s="93"/>
      <c r="I598" s="94"/>
      <c r="J598" s="93"/>
      <c r="K598" s="93"/>
      <c r="L598" s="93"/>
      <c r="M598" s="93"/>
      <c r="N598" s="93"/>
      <c r="Q598" s="9"/>
      <c r="V598" s="9"/>
    </row>
    <row r="599" spans="3:22" ht="14.25" customHeight="1" x14ac:dyDescent="0.2">
      <c r="C599" s="10"/>
      <c r="D599" s="10"/>
      <c r="E599" s="10"/>
      <c r="G599" s="93"/>
      <c r="H599" s="93"/>
      <c r="I599" s="94"/>
      <c r="J599" s="93"/>
      <c r="K599" s="93"/>
      <c r="L599" s="93"/>
      <c r="M599" s="93"/>
      <c r="N599" s="93"/>
      <c r="Q599" s="9"/>
      <c r="V599" s="9"/>
    </row>
    <row r="600" spans="3:22" ht="14.25" customHeight="1" x14ac:dyDescent="0.2">
      <c r="C600" s="10"/>
      <c r="D600" s="10"/>
      <c r="E600" s="10"/>
      <c r="G600" s="93"/>
      <c r="H600" s="93"/>
      <c r="I600" s="94"/>
      <c r="J600" s="93"/>
      <c r="K600" s="93"/>
      <c r="L600" s="93"/>
      <c r="M600" s="93"/>
      <c r="N600" s="93"/>
      <c r="Q600" s="9"/>
      <c r="V600" s="9"/>
    </row>
    <row r="601" spans="3:22" ht="14.25" customHeight="1" x14ac:dyDescent="0.2">
      <c r="C601" s="10"/>
      <c r="D601" s="10"/>
      <c r="E601" s="10"/>
      <c r="G601" s="93"/>
      <c r="H601" s="93"/>
      <c r="I601" s="94"/>
      <c r="J601" s="93"/>
      <c r="K601" s="93"/>
      <c r="L601" s="93"/>
      <c r="M601" s="93"/>
      <c r="N601" s="93"/>
      <c r="Q601" s="9"/>
      <c r="V601" s="9"/>
    </row>
    <row r="602" spans="3:22" ht="14.25" customHeight="1" x14ac:dyDescent="0.2">
      <c r="C602" s="10"/>
      <c r="D602" s="10"/>
      <c r="E602" s="10"/>
      <c r="G602" s="93"/>
      <c r="H602" s="93"/>
      <c r="I602" s="94"/>
      <c r="J602" s="93"/>
      <c r="K602" s="93"/>
      <c r="L602" s="93"/>
      <c r="M602" s="93"/>
      <c r="N602" s="93"/>
      <c r="Q602" s="9"/>
      <c r="V602" s="9"/>
    </row>
    <row r="603" spans="3:22" ht="14.25" customHeight="1" x14ac:dyDescent="0.2">
      <c r="C603" s="10"/>
      <c r="D603" s="10"/>
      <c r="E603" s="10"/>
      <c r="G603" s="93"/>
      <c r="H603" s="93"/>
      <c r="I603" s="94"/>
      <c r="J603" s="93"/>
      <c r="K603" s="93"/>
      <c r="L603" s="93"/>
      <c r="M603" s="93"/>
      <c r="N603" s="93"/>
      <c r="Q603" s="9"/>
      <c r="V603" s="9"/>
    </row>
    <row r="604" spans="3:22" ht="14.25" customHeight="1" x14ac:dyDescent="0.2">
      <c r="C604" s="10"/>
      <c r="D604" s="10"/>
      <c r="E604" s="10"/>
      <c r="G604" s="93"/>
      <c r="H604" s="93"/>
      <c r="I604" s="94"/>
      <c r="J604" s="93"/>
      <c r="K604" s="93"/>
      <c r="L604" s="93"/>
      <c r="M604" s="93"/>
      <c r="N604" s="93"/>
      <c r="Q604" s="9"/>
      <c r="V604" s="9"/>
    </row>
    <row r="605" spans="3:22" ht="14.25" customHeight="1" x14ac:dyDescent="0.2">
      <c r="C605" s="10"/>
      <c r="D605" s="10"/>
      <c r="E605" s="10"/>
      <c r="G605" s="93"/>
      <c r="H605" s="93"/>
      <c r="I605" s="94"/>
      <c r="J605" s="93"/>
      <c r="K605" s="93"/>
      <c r="L605" s="93"/>
      <c r="M605" s="93"/>
      <c r="N605" s="93"/>
      <c r="Q605" s="9"/>
      <c r="V605" s="9"/>
    </row>
    <row r="606" spans="3:22" ht="14.25" customHeight="1" x14ac:dyDescent="0.2">
      <c r="C606" s="10"/>
      <c r="D606" s="10"/>
      <c r="E606" s="10"/>
      <c r="G606" s="93"/>
      <c r="H606" s="93"/>
      <c r="I606" s="94"/>
      <c r="J606" s="93"/>
      <c r="K606" s="93"/>
      <c r="L606" s="93"/>
      <c r="M606" s="93"/>
      <c r="N606" s="93"/>
      <c r="Q606" s="9"/>
      <c r="V606" s="9"/>
    </row>
    <row r="607" spans="3:22" ht="14.25" customHeight="1" x14ac:dyDescent="0.2">
      <c r="C607" s="10"/>
      <c r="D607" s="10"/>
      <c r="E607" s="10"/>
      <c r="G607" s="93"/>
      <c r="H607" s="93"/>
      <c r="I607" s="94"/>
      <c r="J607" s="93"/>
      <c r="K607" s="93"/>
      <c r="L607" s="93"/>
      <c r="M607" s="93"/>
      <c r="N607" s="93"/>
      <c r="Q607" s="9"/>
      <c r="V607" s="9"/>
    </row>
    <row r="608" spans="3:22" ht="14.25" customHeight="1" x14ac:dyDescent="0.2">
      <c r="C608" s="10"/>
      <c r="D608" s="10"/>
      <c r="E608" s="10"/>
      <c r="G608" s="93"/>
      <c r="H608" s="93"/>
      <c r="I608" s="94"/>
      <c r="J608" s="93"/>
      <c r="K608" s="93"/>
      <c r="L608" s="93"/>
      <c r="M608" s="93"/>
      <c r="N608" s="93"/>
      <c r="Q608" s="9"/>
      <c r="V608" s="9"/>
    </row>
    <row r="609" spans="3:22" ht="14.25" customHeight="1" x14ac:dyDescent="0.2">
      <c r="C609" s="10"/>
      <c r="D609" s="10"/>
      <c r="E609" s="10"/>
      <c r="G609" s="93"/>
      <c r="H609" s="93"/>
      <c r="I609" s="94"/>
      <c r="J609" s="93"/>
      <c r="K609" s="93"/>
      <c r="L609" s="93"/>
      <c r="M609" s="93"/>
      <c r="N609" s="93"/>
      <c r="Q609" s="9"/>
      <c r="V609" s="9"/>
    </row>
    <row r="610" spans="3:22" ht="14.25" customHeight="1" x14ac:dyDescent="0.2">
      <c r="C610" s="10"/>
      <c r="D610" s="10"/>
      <c r="E610" s="10"/>
      <c r="G610" s="93"/>
      <c r="H610" s="93"/>
      <c r="I610" s="94"/>
      <c r="J610" s="93"/>
      <c r="K610" s="93"/>
      <c r="L610" s="93"/>
      <c r="M610" s="93"/>
      <c r="N610" s="93"/>
      <c r="Q610" s="9"/>
      <c r="V610" s="9"/>
    </row>
    <row r="611" spans="3:22" ht="14.25" customHeight="1" x14ac:dyDescent="0.2">
      <c r="C611" s="10"/>
      <c r="D611" s="10"/>
      <c r="E611" s="10"/>
      <c r="G611" s="93"/>
      <c r="H611" s="93"/>
      <c r="I611" s="94"/>
      <c r="J611" s="93"/>
      <c r="K611" s="93"/>
      <c r="L611" s="93"/>
      <c r="M611" s="93"/>
      <c r="N611" s="93"/>
      <c r="Q611" s="9"/>
      <c r="V611" s="9"/>
    </row>
    <row r="612" spans="3:22" ht="14.25" customHeight="1" x14ac:dyDescent="0.2">
      <c r="C612" s="10"/>
      <c r="D612" s="10"/>
      <c r="E612" s="10"/>
      <c r="G612" s="93"/>
      <c r="H612" s="93"/>
      <c r="I612" s="94"/>
      <c r="J612" s="93"/>
      <c r="K612" s="93"/>
      <c r="L612" s="93"/>
      <c r="M612" s="93"/>
      <c r="N612" s="93"/>
      <c r="Q612" s="9"/>
      <c r="V612" s="9"/>
    </row>
    <row r="613" spans="3:22" ht="14.25" customHeight="1" x14ac:dyDescent="0.2">
      <c r="C613" s="10"/>
      <c r="D613" s="10"/>
      <c r="E613" s="10"/>
      <c r="G613" s="93"/>
      <c r="H613" s="93"/>
      <c r="I613" s="94"/>
      <c r="J613" s="93"/>
      <c r="K613" s="93"/>
      <c r="L613" s="93"/>
      <c r="M613" s="93"/>
      <c r="N613" s="93"/>
      <c r="Q613" s="9"/>
      <c r="V613" s="9"/>
    </row>
    <row r="614" spans="3:22" ht="14.25" customHeight="1" x14ac:dyDescent="0.2">
      <c r="C614" s="10"/>
      <c r="D614" s="10"/>
      <c r="E614" s="10"/>
      <c r="G614" s="93"/>
      <c r="H614" s="93"/>
      <c r="I614" s="94"/>
      <c r="J614" s="93"/>
      <c r="K614" s="93"/>
      <c r="L614" s="93"/>
      <c r="M614" s="93"/>
      <c r="N614" s="93"/>
      <c r="Q614" s="9"/>
      <c r="V614" s="9"/>
    </row>
    <row r="615" spans="3:22" ht="14.25" customHeight="1" x14ac:dyDescent="0.2">
      <c r="C615" s="10"/>
      <c r="D615" s="10"/>
      <c r="E615" s="10"/>
      <c r="G615" s="93"/>
      <c r="H615" s="93"/>
      <c r="I615" s="94"/>
      <c r="J615" s="93"/>
      <c r="K615" s="93"/>
      <c r="L615" s="93"/>
      <c r="M615" s="93"/>
      <c r="N615" s="93"/>
      <c r="Q615" s="9"/>
      <c r="V615" s="9"/>
    </row>
    <row r="616" spans="3:22" ht="14.25" customHeight="1" x14ac:dyDescent="0.2">
      <c r="C616" s="10"/>
      <c r="D616" s="10"/>
      <c r="E616" s="10"/>
      <c r="G616" s="93"/>
      <c r="H616" s="93"/>
      <c r="I616" s="94"/>
      <c r="J616" s="93"/>
      <c r="K616" s="93"/>
      <c r="L616" s="93"/>
      <c r="M616" s="93"/>
      <c r="N616" s="93"/>
      <c r="Q616" s="9"/>
      <c r="V616" s="9"/>
    </row>
    <row r="617" spans="3:22" ht="14.25" customHeight="1" x14ac:dyDescent="0.2">
      <c r="C617" s="10"/>
      <c r="D617" s="10"/>
      <c r="E617" s="10"/>
      <c r="G617" s="93"/>
      <c r="H617" s="93"/>
      <c r="I617" s="94"/>
      <c r="J617" s="93"/>
      <c r="K617" s="93"/>
      <c r="L617" s="93"/>
      <c r="M617" s="93"/>
      <c r="N617" s="93"/>
      <c r="Q617" s="9"/>
      <c r="V617" s="9"/>
    </row>
    <row r="618" spans="3:22" ht="14.25" customHeight="1" x14ac:dyDescent="0.2">
      <c r="C618" s="10"/>
      <c r="D618" s="10"/>
      <c r="E618" s="10"/>
      <c r="G618" s="93"/>
      <c r="H618" s="93"/>
      <c r="I618" s="94"/>
      <c r="J618" s="93"/>
      <c r="K618" s="93"/>
      <c r="L618" s="93"/>
      <c r="M618" s="93"/>
      <c r="N618" s="93"/>
      <c r="Q618" s="9"/>
      <c r="V618" s="9"/>
    </row>
    <row r="619" spans="3:22" ht="14.25" customHeight="1" x14ac:dyDescent="0.2">
      <c r="C619" s="10"/>
      <c r="D619" s="10"/>
      <c r="E619" s="10"/>
      <c r="G619" s="93"/>
      <c r="H619" s="93"/>
      <c r="I619" s="94"/>
      <c r="J619" s="93"/>
      <c r="K619" s="93"/>
      <c r="L619" s="93"/>
      <c r="M619" s="93"/>
      <c r="N619" s="93"/>
      <c r="Q619" s="9"/>
      <c r="V619" s="9"/>
    </row>
    <row r="620" spans="3:22" ht="14.25" customHeight="1" x14ac:dyDescent="0.2">
      <c r="C620" s="10"/>
      <c r="D620" s="10"/>
      <c r="E620" s="10"/>
      <c r="G620" s="93"/>
      <c r="H620" s="93"/>
      <c r="I620" s="94"/>
      <c r="J620" s="93"/>
      <c r="K620" s="93"/>
      <c r="L620" s="93"/>
      <c r="M620" s="93"/>
      <c r="N620" s="93"/>
      <c r="Q620" s="9"/>
      <c r="V620" s="9"/>
    </row>
    <row r="621" spans="3:22" ht="14.25" customHeight="1" x14ac:dyDescent="0.2">
      <c r="C621" s="10"/>
      <c r="D621" s="10"/>
      <c r="E621" s="10"/>
      <c r="G621" s="93"/>
      <c r="H621" s="93"/>
      <c r="I621" s="94"/>
      <c r="J621" s="93"/>
      <c r="K621" s="93"/>
      <c r="L621" s="93"/>
      <c r="M621" s="93"/>
      <c r="N621" s="93"/>
      <c r="Q621" s="9"/>
      <c r="V621" s="9"/>
    </row>
    <row r="622" spans="3:22" ht="14.25" customHeight="1" x14ac:dyDescent="0.2">
      <c r="C622" s="10"/>
      <c r="D622" s="10"/>
      <c r="E622" s="10"/>
      <c r="G622" s="93"/>
      <c r="H622" s="93"/>
      <c r="I622" s="94"/>
      <c r="J622" s="93"/>
      <c r="K622" s="93"/>
      <c r="L622" s="93"/>
      <c r="M622" s="93"/>
      <c r="N622" s="93"/>
      <c r="Q622" s="9"/>
      <c r="V622" s="9"/>
    </row>
    <row r="623" spans="3:22" ht="14.25" customHeight="1" x14ac:dyDescent="0.2">
      <c r="C623" s="10"/>
      <c r="D623" s="10"/>
      <c r="E623" s="10"/>
      <c r="G623" s="93"/>
      <c r="H623" s="93"/>
      <c r="I623" s="94"/>
      <c r="J623" s="93"/>
      <c r="K623" s="93"/>
      <c r="L623" s="93"/>
      <c r="M623" s="93"/>
      <c r="N623" s="93"/>
      <c r="Q623" s="9"/>
      <c r="V623" s="9"/>
    </row>
    <row r="624" spans="3:22" ht="14.25" customHeight="1" x14ac:dyDescent="0.2">
      <c r="C624" s="10"/>
      <c r="D624" s="10"/>
      <c r="E624" s="10"/>
      <c r="G624" s="93"/>
      <c r="H624" s="93"/>
      <c r="I624" s="94"/>
      <c r="J624" s="93"/>
      <c r="K624" s="93"/>
      <c r="L624" s="93"/>
      <c r="M624" s="93"/>
      <c r="N624" s="93"/>
      <c r="Q624" s="9"/>
      <c r="V624" s="9"/>
    </row>
    <row r="625" spans="3:22" ht="14.25" customHeight="1" x14ac:dyDescent="0.2">
      <c r="C625" s="10"/>
      <c r="D625" s="10"/>
      <c r="E625" s="10"/>
      <c r="G625" s="93"/>
      <c r="H625" s="93"/>
      <c r="I625" s="94"/>
      <c r="J625" s="93"/>
      <c r="K625" s="93"/>
      <c r="L625" s="93"/>
      <c r="M625" s="93"/>
      <c r="N625" s="93"/>
      <c r="Q625" s="9"/>
      <c r="V625" s="9"/>
    </row>
    <row r="626" spans="3:22" ht="14.25" customHeight="1" x14ac:dyDescent="0.2">
      <c r="C626" s="10"/>
      <c r="D626" s="10"/>
      <c r="E626" s="10"/>
      <c r="G626" s="93"/>
      <c r="H626" s="93"/>
      <c r="I626" s="94"/>
      <c r="J626" s="93"/>
      <c r="K626" s="93"/>
      <c r="L626" s="93"/>
      <c r="M626" s="93"/>
      <c r="N626" s="93"/>
      <c r="Q626" s="9"/>
      <c r="V626" s="9"/>
    </row>
    <row r="627" spans="3:22" ht="14.25" customHeight="1" x14ac:dyDescent="0.2">
      <c r="C627" s="10"/>
      <c r="D627" s="10"/>
      <c r="E627" s="10"/>
      <c r="G627" s="93"/>
      <c r="H627" s="93"/>
      <c r="I627" s="94"/>
      <c r="J627" s="93"/>
      <c r="K627" s="93"/>
      <c r="L627" s="93"/>
      <c r="M627" s="93"/>
      <c r="N627" s="93"/>
      <c r="Q627" s="9"/>
      <c r="V627" s="9"/>
    </row>
    <row r="628" spans="3:22" ht="14.25" customHeight="1" x14ac:dyDescent="0.2">
      <c r="C628" s="10"/>
      <c r="D628" s="10"/>
      <c r="E628" s="10"/>
      <c r="G628" s="93"/>
      <c r="H628" s="93"/>
      <c r="I628" s="94"/>
      <c r="J628" s="93"/>
      <c r="K628" s="93"/>
      <c r="L628" s="93"/>
      <c r="M628" s="93"/>
      <c r="N628" s="93"/>
      <c r="Q628" s="9"/>
      <c r="V628" s="9"/>
    </row>
    <row r="629" spans="3:22" ht="14.25" customHeight="1" x14ac:dyDescent="0.2">
      <c r="C629" s="10"/>
      <c r="D629" s="10"/>
      <c r="E629" s="10"/>
      <c r="G629" s="93"/>
      <c r="H629" s="93"/>
      <c r="I629" s="94"/>
      <c r="J629" s="93"/>
      <c r="K629" s="93"/>
      <c r="L629" s="93"/>
      <c r="M629" s="93"/>
      <c r="N629" s="93"/>
      <c r="Q629" s="9"/>
      <c r="V629" s="9"/>
    </row>
    <row r="630" spans="3:22" ht="14.25" customHeight="1" x14ac:dyDescent="0.2">
      <c r="C630" s="10"/>
      <c r="D630" s="10"/>
      <c r="E630" s="10"/>
      <c r="G630" s="93"/>
      <c r="H630" s="93"/>
      <c r="I630" s="94"/>
      <c r="J630" s="93"/>
      <c r="K630" s="93"/>
      <c r="L630" s="93"/>
      <c r="M630" s="93"/>
      <c r="N630" s="93"/>
      <c r="Q630" s="9"/>
      <c r="V630" s="9"/>
    </row>
    <row r="631" spans="3:22" ht="14.25" customHeight="1" x14ac:dyDescent="0.2">
      <c r="C631" s="10"/>
      <c r="D631" s="10"/>
      <c r="E631" s="10"/>
      <c r="G631" s="93"/>
      <c r="H631" s="93"/>
      <c r="I631" s="94"/>
      <c r="J631" s="93"/>
      <c r="K631" s="93"/>
      <c r="L631" s="93"/>
      <c r="M631" s="93"/>
      <c r="N631" s="93"/>
      <c r="Q631" s="9"/>
      <c r="V631" s="9"/>
    </row>
    <row r="632" spans="3:22" ht="14.25" customHeight="1" x14ac:dyDescent="0.2">
      <c r="C632" s="10"/>
      <c r="D632" s="10"/>
      <c r="E632" s="10"/>
      <c r="G632" s="93"/>
      <c r="H632" s="93"/>
      <c r="I632" s="94"/>
      <c r="J632" s="93"/>
      <c r="K632" s="93"/>
      <c r="L632" s="93"/>
      <c r="M632" s="93"/>
      <c r="N632" s="93"/>
      <c r="Q632" s="9"/>
      <c r="V632" s="9"/>
    </row>
    <row r="633" spans="3:22" ht="14.25" customHeight="1" x14ac:dyDescent="0.2">
      <c r="C633" s="10"/>
      <c r="D633" s="10"/>
      <c r="E633" s="10"/>
      <c r="G633" s="93"/>
      <c r="H633" s="93"/>
      <c r="I633" s="94"/>
      <c r="J633" s="93"/>
      <c r="K633" s="93"/>
      <c r="L633" s="93"/>
      <c r="M633" s="93"/>
      <c r="N633" s="93"/>
      <c r="Q633" s="9"/>
      <c r="V633" s="9"/>
    </row>
    <row r="634" spans="3:22" ht="14.25" customHeight="1" x14ac:dyDescent="0.2">
      <c r="C634" s="10"/>
      <c r="D634" s="10"/>
      <c r="E634" s="10"/>
      <c r="G634" s="93"/>
      <c r="H634" s="93"/>
      <c r="I634" s="94"/>
      <c r="J634" s="93"/>
      <c r="K634" s="93"/>
      <c r="L634" s="93"/>
      <c r="M634" s="93"/>
      <c r="N634" s="93"/>
      <c r="Q634" s="9"/>
      <c r="V634" s="9"/>
    </row>
    <row r="635" spans="3:22" ht="14.25" customHeight="1" x14ac:dyDescent="0.2">
      <c r="C635" s="10"/>
      <c r="D635" s="10"/>
      <c r="E635" s="10"/>
      <c r="G635" s="93"/>
      <c r="H635" s="93"/>
      <c r="I635" s="94"/>
      <c r="J635" s="93"/>
      <c r="K635" s="93"/>
      <c r="L635" s="93"/>
      <c r="M635" s="93"/>
      <c r="N635" s="93"/>
      <c r="Q635" s="9"/>
      <c r="V635" s="9"/>
    </row>
    <row r="636" spans="3:22" ht="14.25" customHeight="1" x14ac:dyDescent="0.2">
      <c r="C636" s="10"/>
      <c r="D636" s="10"/>
      <c r="E636" s="10"/>
      <c r="G636" s="93"/>
      <c r="H636" s="93"/>
      <c r="I636" s="94"/>
      <c r="J636" s="93"/>
      <c r="K636" s="93"/>
      <c r="L636" s="93"/>
      <c r="M636" s="93"/>
      <c r="N636" s="93"/>
      <c r="Q636" s="9"/>
      <c r="V636" s="9"/>
    </row>
    <row r="637" spans="3:22" ht="14.25" customHeight="1" x14ac:dyDescent="0.2">
      <c r="C637" s="10"/>
      <c r="D637" s="10"/>
      <c r="E637" s="10"/>
      <c r="G637" s="93"/>
      <c r="H637" s="93"/>
      <c r="I637" s="94"/>
      <c r="J637" s="93"/>
      <c r="K637" s="93"/>
      <c r="L637" s="93"/>
      <c r="M637" s="93"/>
      <c r="N637" s="93"/>
      <c r="Q637" s="9"/>
      <c r="V637" s="9"/>
    </row>
    <row r="638" spans="3:22" ht="14.25" customHeight="1" x14ac:dyDescent="0.2">
      <c r="C638" s="10"/>
      <c r="D638" s="10"/>
      <c r="E638" s="10"/>
      <c r="G638" s="93"/>
      <c r="H638" s="93"/>
      <c r="I638" s="94"/>
      <c r="J638" s="93"/>
      <c r="K638" s="93"/>
      <c r="L638" s="93"/>
      <c r="M638" s="93"/>
      <c r="N638" s="93"/>
      <c r="Q638" s="9"/>
      <c r="V638" s="9"/>
    </row>
    <row r="639" spans="3:22" ht="14.25" customHeight="1" x14ac:dyDescent="0.2">
      <c r="C639" s="10"/>
      <c r="D639" s="10"/>
      <c r="E639" s="10"/>
      <c r="G639" s="93"/>
      <c r="H639" s="93"/>
      <c r="I639" s="94"/>
      <c r="J639" s="93"/>
      <c r="K639" s="93"/>
      <c r="L639" s="93"/>
      <c r="M639" s="93"/>
      <c r="N639" s="93"/>
      <c r="Q639" s="9"/>
      <c r="V639" s="9"/>
    </row>
    <row r="640" spans="3:22" ht="14.25" customHeight="1" x14ac:dyDescent="0.2">
      <c r="C640" s="10"/>
      <c r="D640" s="10"/>
      <c r="E640" s="10"/>
      <c r="G640" s="93"/>
      <c r="H640" s="93"/>
      <c r="I640" s="94"/>
      <c r="J640" s="93"/>
      <c r="K640" s="93"/>
      <c r="L640" s="93"/>
      <c r="M640" s="93"/>
      <c r="N640" s="93"/>
      <c r="Q640" s="9"/>
      <c r="V640" s="9"/>
    </row>
    <row r="641" spans="3:22" ht="14.25" customHeight="1" x14ac:dyDescent="0.2">
      <c r="C641" s="10"/>
      <c r="D641" s="10"/>
      <c r="E641" s="10"/>
      <c r="G641" s="93"/>
      <c r="H641" s="93"/>
      <c r="I641" s="94"/>
      <c r="J641" s="93"/>
      <c r="K641" s="93"/>
      <c r="L641" s="93"/>
      <c r="M641" s="93"/>
      <c r="N641" s="93"/>
      <c r="Q641" s="9"/>
      <c r="V641" s="9"/>
    </row>
    <row r="642" spans="3:22" ht="14.25" customHeight="1" x14ac:dyDescent="0.2">
      <c r="C642" s="10"/>
      <c r="D642" s="10"/>
      <c r="E642" s="10"/>
      <c r="G642" s="93"/>
      <c r="H642" s="93"/>
      <c r="I642" s="94"/>
      <c r="J642" s="93"/>
      <c r="K642" s="93"/>
      <c r="L642" s="93"/>
      <c r="M642" s="93"/>
      <c r="N642" s="93"/>
      <c r="Q642" s="9"/>
      <c r="V642" s="9"/>
    </row>
    <row r="643" spans="3:22" ht="14.25" customHeight="1" x14ac:dyDescent="0.2">
      <c r="C643" s="10"/>
      <c r="D643" s="10"/>
      <c r="E643" s="10"/>
      <c r="G643" s="93"/>
      <c r="H643" s="93"/>
      <c r="I643" s="94"/>
      <c r="J643" s="93"/>
      <c r="K643" s="93"/>
      <c r="L643" s="93"/>
      <c r="M643" s="93"/>
      <c r="N643" s="93"/>
      <c r="Q643" s="9"/>
      <c r="V643" s="9"/>
    </row>
    <row r="644" spans="3:22" ht="14.25" customHeight="1" x14ac:dyDescent="0.2">
      <c r="C644" s="10"/>
      <c r="D644" s="10"/>
      <c r="E644" s="10"/>
      <c r="G644" s="93"/>
      <c r="H644" s="93"/>
      <c r="I644" s="94"/>
      <c r="J644" s="93"/>
      <c r="K644" s="93"/>
      <c r="L644" s="93"/>
      <c r="M644" s="93"/>
      <c r="N644" s="93"/>
      <c r="Q644" s="9"/>
      <c r="V644" s="9"/>
    </row>
    <row r="645" spans="3:22" ht="14.25" customHeight="1" x14ac:dyDescent="0.2">
      <c r="C645" s="10"/>
      <c r="D645" s="10"/>
      <c r="E645" s="10"/>
      <c r="G645" s="93"/>
      <c r="H645" s="93"/>
      <c r="I645" s="94"/>
      <c r="J645" s="93"/>
      <c r="K645" s="93"/>
      <c r="L645" s="93"/>
      <c r="M645" s="93"/>
      <c r="N645" s="93"/>
      <c r="Q645" s="9"/>
      <c r="V645" s="9"/>
    </row>
    <row r="646" spans="3:22" ht="14.25" customHeight="1" x14ac:dyDescent="0.2">
      <c r="C646" s="10"/>
      <c r="D646" s="10"/>
      <c r="E646" s="10"/>
      <c r="G646" s="93"/>
      <c r="H646" s="93"/>
      <c r="I646" s="94"/>
      <c r="J646" s="93"/>
      <c r="K646" s="93"/>
      <c r="L646" s="93"/>
      <c r="M646" s="93"/>
      <c r="N646" s="93"/>
      <c r="Q646" s="9"/>
      <c r="V646" s="9"/>
    </row>
    <row r="647" spans="3:22" ht="14.25" customHeight="1" x14ac:dyDescent="0.2">
      <c r="C647" s="10"/>
      <c r="D647" s="10"/>
      <c r="E647" s="10"/>
      <c r="G647" s="93"/>
      <c r="H647" s="93"/>
      <c r="I647" s="94"/>
      <c r="J647" s="93"/>
      <c r="K647" s="93"/>
      <c r="L647" s="93"/>
      <c r="M647" s="93"/>
      <c r="N647" s="93"/>
      <c r="Q647" s="9"/>
      <c r="V647" s="9"/>
    </row>
    <row r="648" spans="3:22" ht="14.25" customHeight="1" x14ac:dyDescent="0.2">
      <c r="C648" s="10"/>
      <c r="D648" s="10"/>
      <c r="E648" s="10"/>
      <c r="G648" s="93"/>
      <c r="H648" s="93"/>
      <c r="I648" s="94"/>
      <c r="J648" s="93"/>
      <c r="K648" s="93"/>
      <c r="L648" s="93"/>
      <c r="M648" s="93"/>
      <c r="N648" s="93"/>
      <c r="Q648" s="9"/>
      <c r="V648" s="9"/>
    </row>
    <row r="649" spans="3:22" ht="14.25" customHeight="1" x14ac:dyDescent="0.2">
      <c r="C649" s="10"/>
      <c r="D649" s="10"/>
      <c r="E649" s="10"/>
      <c r="G649" s="93"/>
      <c r="H649" s="93"/>
      <c r="I649" s="94"/>
      <c r="J649" s="93"/>
      <c r="K649" s="93"/>
      <c r="L649" s="93"/>
      <c r="M649" s="93"/>
      <c r="N649" s="93"/>
      <c r="Q649" s="9"/>
      <c r="V649" s="9"/>
    </row>
    <row r="650" spans="3:22" ht="14.25" customHeight="1" x14ac:dyDescent="0.2">
      <c r="C650" s="10"/>
      <c r="D650" s="10"/>
      <c r="E650" s="10"/>
      <c r="G650" s="93"/>
      <c r="H650" s="93"/>
      <c r="I650" s="94"/>
      <c r="J650" s="93"/>
      <c r="K650" s="93"/>
      <c r="L650" s="93"/>
      <c r="M650" s="93"/>
      <c r="N650" s="93"/>
      <c r="Q650" s="9"/>
      <c r="V650" s="9"/>
    </row>
    <row r="651" spans="3:22" ht="14.25" customHeight="1" x14ac:dyDescent="0.2">
      <c r="C651" s="10"/>
      <c r="D651" s="10"/>
      <c r="E651" s="10"/>
      <c r="G651" s="93"/>
      <c r="H651" s="93"/>
      <c r="I651" s="94"/>
      <c r="J651" s="93"/>
      <c r="K651" s="93"/>
      <c r="L651" s="93"/>
      <c r="M651" s="93"/>
      <c r="N651" s="93"/>
      <c r="Q651" s="9"/>
      <c r="V651" s="9"/>
    </row>
    <row r="652" spans="3:22" ht="14.25" customHeight="1" x14ac:dyDescent="0.2">
      <c r="C652" s="10"/>
      <c r="D652" s="10"/>
      <c r="E652" s="10"/>
      <c r="G652" s="93"/>
      <c r="H652" s="93"/>
      <c r="I652" s="94"/>
      <c r="J652" s="93"/>
      <c r="K652" s="93"/>
      <c r="L652" s="93"/>
      <c r="M652" s="93"/>
      <c r="N652" s="93"/>
      <c r="Q652" s="9"/>
      <c r="V652" s="9"/>
    </row>
    <row r="653" spans="3:22" ht="14.25" customHeight="1" x14ac:dyDescent="0.2">
      <c r="C653" s="10"/>
      <c r="D653" s="10"/>
      <c r="E653" s="10"/>
      <c r="G653" s="93"/>
      <c r="H653" s="93"/>
      <c r="I653" s="94"/>
      <c r="J653" s="93"/>
      <c r="K653" s="93"/>
      <c r="L653" s="93"/>
      <c r="M653" s="93"/>
      <c r="N653" s="93"/>
      <c r="Q653" s="9"/>
      <c r="V653" s="9"/>
    </row>
    <row r="654" spans="3:22" ht="14.25" customHeight="1" x14ac:dyDescent="0.2">
      <c r="C654" s="10"/>
      <c r="D654" s="10"/>
      <c r="E654" s="10"/>
      <c r="G654" s="93"/>
      <c r="H654" s="93"/>
      <c r="I654" s="94"/>
      <c r="J654" s="93"/>
      <c r="K654" s="93"/>
      <c r="L654" s="93"/>
      <c r="M654" s="93"/>
      <c r="N654" s="93"/>
      <c r="Q654" s="9"/>
      <c r="V654" s="9"/>
    </row>
    <row r="655" spans="3:22" ht="14.25" customHeight="1" x14ac:dyDescent="0.2">
      <c r="C655" s="10"/>
      <c r="D655" s="10"/>
      <c r="E655" s="10"/>
      <c r="G655" s="93"/>
      <c r="H655" s="93"/>
      <c r="I655" s="94"/>
      <c r="J655" s="93"/>
      <c r="K655" s="93"/>
      <c r="L655" s="93"/>
      <c r="M655" s="93"/>
      <c r="N655" s="93"/>
      <c r="Q655" s="9"/>
      <c r="V655" s="9"/>
    </row>
    <row r="656" spans="3:22" ht="14.25" customHeight="1" x14ac:dyDescent="0.2">
      <c r="C656" s="10"/>
      <c r="D656" s="10"/>
      <c r="E656" s="10"/>
      <c r="G656" s="93"/>
      <c r="H656" s="93"/>
      <c r="I656" s="94"/>
      <c r="J656" s="93"/>
      <c r="K656" s="93"/>
      <c r="L656" s="93"/>
      <c r="M656" s="93"/>
      <c r="N656" s="93"/>
      <c r="Q656" s="9"/>
      <c r="V656" s="9"/>
    </row>
    <row r="657" spans="3:22" ht="14.25" customHeight="1" x14ac:dyDescent="0.2">
      <c r="C657" s="10"/>
      <c r="D657" s="10"/>
      <c r="E657" s="10"/>
      <c r="G657" s="93"/>
      <c r="H657" s="93"/>
      <c r="I657" s="94"/>
      <c r="J657" s="93"/>
      <c r="K657" s="93"/>
      <c r="L657" s="93"/>
      <c r="M657" s="93"/>
      <c r="N657" s="93"/>
      <c r="Q657" s="9"/>
      <c r="V657" s="9"/>
    </row>
    <row r="658" spans="3:22" ht="14.25" customHeight="1" x14ac:dyDescent="0.2">
      <c r="C658" s="10"/>
      <c r="D658" s="10"/>
      <c r="E658" s="10"/>
      <c r="G658" s="93"/>
      <c r="H658" s="93"/>
      <c r="I658" s="94"/>
      <c r="J658" s="93"/>
      <c r="K658" s="93"/>
      <c r="L658" s="93"/>
      <c r="M658" s="93"/>
      <c r="N658" s="93"/>
      <c r="Q658" s="9"/>
      <c r="V658" s="9"/>
    </row>
    <row r="659" spans="3:22" ht="14.25" customHeight="1" x14ac:dyDescent="0.2">
      <c r="C659" s="10"/>
      <c r="D659" s="10"/>
      <c r="E659" s="10"/>
      <c r="G659" s="93"/>
      <c r="H659" s="93"/>
      <c r="I659" s="94"/>
      <c r="J659" s="93"/>
      <c r="K659" s="93"/>
      <c r="L659" s="93"/>
      <c r="M659" s="93"/>
      <c r="N659" s="93"/>
      <c r="Q659" s="9"/>
      <c r="V659" s="9"/>
    </row>
    <row r="660" spans="3:22" ht="14.25" customHeight="1" x14ac:dyDescent="0.2">
      <c r="C660" s="10"/>
      <c r="D660" s="10"/>
      <c r="E660" s="10"/>
      <c r="G660" s="93"/>
      <c r="H660" s="93"/>
      <c r="I660" s="94"/>
      <c r="J660" s="93"/>
      <c r="K660" s="93"/>
      <c r="L660" s="93"/>
      <c r="M660" s="93"/>
      <c r="N660" s="93"/>
      <c r="Q660" s="9"/>
      <c r="V660" s="9"/>
    </row>
    <row r="661" spans="3:22" ht="14.25" customHeight="1" x14ac:dyDescent="0.2">
      <c r="C661" s="10"/>
      <c r="D661" s="10"/>
      <c r="E661" s="10"/>
      <c r="G661" s="93"/>
      <c r="H661" s="93"/>
      <c r="I661" s="94"/>
      <c r="J661" s="93"/>
      <c r="K661" s="93"/>
      <c r="L661" s="93"/>
      <c r="M661" s="93"/>
      <c r="N661" s="93"/>
      <c r="Q661" s="9"/>
      <c r="V661" s="9"/>
    </row>
    <row r="662" spans="3:22" ht="14.25" customHeight="1" x14ac:dyDescent="0.2">
      <c r="C662" s="10"/>
      <c r="D662" s="10"/>
      <c r="E662" s="10"/>
      <c r="G662" s="93"/>
      <c r="H662" s="93"/>
      <c r="I662" s="94"/>
      <c r="J662" s="93"/>
      <c r="K662" s="93"/>
      <c r="L662" s="93"/>
      <c r="M662" s="93"/>
      <c r="N662" s="93"/>
      <c r="Q662" s="9"/>
      <c r="V662" s="9"/>
    </row>
    <row r="663" spans="3:22" ht="14.25" customHeight="1" x14ac:dyDescent="0.2">
      <c r="C663" s="10"/>
      <c r="D663" s="10"/>
      <c r="E663" s="10"/>
      <c r="G663" s="93"/>
      <c r="H663" s="93"/>
      <c r="I663" s="94"/>
      <c r="J663" s="93"/>
      <c r="K663" s="93"/>
      <c r="L663" s="93"/>
      <c r="M663" s="93"/>
      <c r="N663" s="93"/>
      <c r="Q663" s="9"/>
      <c r="V663" s="9"/>
    </row>
    <row r="664" spans="3:22" ht="14.25" customHeight="1" x14ac:dyDescent="0.2">
      <c r="C664" s="10"/>
      <c r="D664" s="10"/>
      <c r="E664" s="10"/>
      <c r="G664" s="93"/>
      <c r="H664" s="93"/>
      <c r="I664" s="94"/>
      <c r="J664" s="93"/>
      <c r="K664" s="93"/>
      <c r="L664" s="93"/>
      <c r="M664" s="93"/>
      <c r="N664" s="93"/>
      <c r="Q664" s="9"/>
      <c r="V664" s="9"/>
    </row>
    <row r="665" spans="3:22" ht="14.25" customHeight="1" x14ac:dyDescent="0.2">
      <c r="C665" s="10"/>
      <c r="D665" s="10"/>
      <c r="E665" s="10"/>
      <c r="G665" s="93"/>
      <c r="H665" s="93"/>
      <c r="I665" s="94"/>
      <c r="J665" s="93"/>
      <c r="K665" s="93"/>
      <c r="L665" s="93"/>
      <c r="M665" s="93"/>
      <c r="N665" s="93"/>
      <c r="Q665" s="9"/>
      <c r="V665" s="9"/>
    </row>
    <row r="666" spans="3:22" ht="14.25" customHeight="1" x14ac:dyDescent="0.2">
      <c r="C666" s="10"/>
      <c r="D666" s="10"/>
      <c r="E666" s="10"/>
      <c r="G666" s="93"/>
      <c r="H666" s="93"/>
      <c r="I666" s="94"/>
      <c r="J666" s="93"/>
      <c r="K666" s="93"/>
      <c r="L666" s="93"/>
      <c r="M666" s="93"/>
      <c r="N666" s="93"/>
      <c r="Q666" s="9"/>
      <c r="V666" s="9"/>
    </row>
    <row r="667" spans="3:22" ht="14.25" customHeight="1" x14ac:dyDescent="0.2">
      <c r="C667" s="10"/>
      <c r="D667" s="10"/>
      <c r="E667" s="10"/>
      <c r="G667" s="93"/>
      <c r="H667" s="93"/>
      <c r="I667" s="94"/>
      <c r="J667" s="93"/>
      <c r="K667" s="93"/>
      <c r="L667" s="93"/>
      <c r="M667" s="93"/>
      <c r="N667" s="93"/>
      <c r="Q667" s="9"/>
      <c r="V667" s="9"/>
    </row>
    <row r="668" spans="3:22" ht="14.25" customHeight="1" x14ac:dyDescent="0.2">
      <c r="C668" s="10"/>
      <c r="D668" s="10"/>
      <c r="E668" s="10"/>
      <c r="G668" s="93"/>
      <c r="H668" s="93"/>
      <c r="I668" s="94"/>
      <c r="J668" s="93"/>
      <c r="K668" s="93"/>
      <c r="L668" s="93"/>
      <c r="M668" s="93"/>
      <c r="N668" s="93"/>
      <c r="Q668" s="9"/>
      <c r="V668" s="9"/>
    </row>
    <row r="669" spans="3:22" ht="14.25" customHeight="1" x14ac:dyDescent="0.2">
      <c r="C669" s="10"/>
      <c r="D669" s="10"/>
      <c r="E669" s="10"/>
      <c r="G669" s="93"/>
      <c r="H669" s="93"/>
      <c r="I669" s="94"/>
      <c r="J669" s="93"/>
      <c r="K669" s="93"/>
      <c r="L669" s="93"/>
      <c r="M669" s="93"/>
      <c r="N669" s="93"/>
      <c r="Q669" s="9"/>
      <c r="V669" s="9"/>
    </row>
    <row r="670" spans="3:22" ht="14.25" customHeight="1" x14ac:dyDescent="0.2">
      <c r="C670" s="10"/>
      <c r="D670" s="10"/>
      <c r="E670" s="10"/>
      <c r="G670" s="93"/>
      <c r="H670" s="93"/>
      <c r="I670" s="94"/>
      <c r="J670" s="93"/>
      <c r="K670" s="93"/>
      <c r="L670" s="93"/>
      <c r="M670" s="93"/>
      <c r="N670" s="93"/>
      <c r="Q670" s="9"/>
      <c r="V670" s="9"/>
    </row>
    <row r="671" spans="3:22" ht="14.25" customHeight="1" x14ac:dyDescent="0.2">
      <c r="C671" s="10"/>
      <c r="D671" s="10"/>
      <c r="E671" s="10"/>
      <c r="G671" s="93"/>
      <c r="H671" s="93"/>
      <c r="I671" s="94"/>
      <c r="J671" s="93"/>
      <c r="K671" s="93"/>
      <c r="L671" s="93"/>
      <c r="M671" s="93"/>
      <c r="N671" s="93"/>
      <c r="Q671" s="9"/>
      <c r="V671" s="9"/>
    </row>
    <row r="672" spans="3:22" ht="14.25" customHeight="1" x14ac:dyDescent="0.2">
      <c r="C672" s="10"/>
      <c r="D672" s="10"/>
      <c r="E672" s="10"/>
      <c r="G672" s="93"/>
      <c r="H672" s="93"/>
      <c r="I672" s="94"/>
      <c r="J672" s="93"/>
      <c r="K672" s="93"/>
      <c r="L672" s="93"/>
      <c r="M672" s="93"/>
      <c r="N672" s="93"/>
      <c r="Q672" s="9"/>
      <c r="V672" s="9"/>
    </row>
    <row r="673" spans="3:22" ht="14.25" customHeight="1" x14ac:dyDescent="0.2">
      <c r="C673" s="10"/>
      <c r="D673" s="10"/>
      <c r="E673" s="10"/>
      <c r="G673" s="93"/>
      <c r="H673" s="93"/>
      <c r="I673" s="94"/>
      <c r="J673" s="93"/>
      <c r="K673" s="93"/>
      <c r="L673" s="93"/>
      <c r="M673" s="93"/>
      <c r="N673" s="93"/>
      <c r="Q673" s="9"/>
      <c r="V673" s="9"/>
    </row>
    <row r="674" spans="3:22" ht="14.25" customHeight="1" x14ac:dyDescent="0.2">
      <c r="C674" s="10"/>
      <c r="D674" s="10"/>
      <c r="E674" s="10"/>
      <c r="G674" s="93"/>
      <c r="H674" s="93"/>
      <c r="I674" s="94"/>
      <c r="J674" s="93"/>
      <c r="K674" s="93"/>
      <c r="L674" s="93"/>
      <c r="M674" s="93"/>
      <c r="N674" s="93"/>
      <c r="Q674" s="9"/>
      <c r="V674" s="9"/>
    </row>
    <row r="675" spans="3:22" ht="14.25" customHeight="1" x14ac:dyDescent="0.2">
      <c r="C675" s="10"/>
      <c r="D675" s="10"/>
      <c r="E675" s="10"/>
      <c r="G675" s="93"/>
      <c r="H675" s="93"/>
      <c r="I675" s="94"/>
      <c r="J675" s="93"/>
      <c r="K675" s="93"/>
      <c r="L675" s="93"/>
      <c r="M675" s="93"/>
      <c r="N675" s="93"/>
      <c r="Q675" s="9"/>
      <c r="V675" s="9"/>
    </row>
    <row r="676" spans="3:22" ht="14.25" customHeight="1" x14ac:dyDescent="0.2">
      <c r="C676" s="10"/>
      <c r="D676" s="10"/>
      <c r="E676" s="10"/>
      <c r="G676" s="93"/>
      <c r="H676" s="93"/>
      <c r="I676" s="94"/>
      <c r="J676" s="93"/>
      <c r="K676" s="93"/>
      <c r="L676" s="93"/>
      <c r="M676" s="93"/>
      <c r="N676" s="93"/>
      <c r="Q676" s="9"/>
      <c r="V676" s="9"/>
    </row>
    <row r="677" spans="3:22" ht="14.25" customHeight="1" x14ac:dyDescent="0.2">
      <c r="C677" s="10"/>
      <c r="D677" s="10"/>
      <c r="E677" s="10"/>
      <c r="G677" s="93"/>
      <c r="H677" s="93"/>
      <c r="I677" s="94"/>
      <c r="J677" s="93"/>
      <c r="K677" s="93"/>
      <c r="L677" s="93"/>
      <c r="M677" s="93"/>
      <c r="N677" s="93"/>
      <c r="Q677" s="9"/>
      <c r="V677" s="9"/>
    </row>
    <row r="678" spans="3:22" ht="14.25" customHeight="1" x14ac:dyDescent="0.2">
      <c r="C678" s="10"/>
      <c r="D678" s="10"/>
      <c r="E678" s="10"/>
      <c r="G678" s="93"/>
      <c r="H678" s="93"/>
      <c r="I678" s="94"/>
      <c r="J678" s="93"/>
      <c r="K678" s="93"/>
      <c r="L678" s="93"/>
      <c r="M678" s="93"/>
      <c r="N678" s="93"/>
      <c r="Q678" s="9"/>
      <c r="V678" s="9"/>
    </row>
    <row r="679" spans="3:22" ht="14.25" customHeight="1" x14ac:dyDescent="0.2">
      <c r="C679" s="10"/>
      <c r="D679" s="10"/>
      <c r="E679" s="10"/>
      <c r="G679" s="93"/>
      <c r="H679" s="93"/>
      <c r="I679" s="94"/>
      <c r="J679" s="93"/>
      <c r="K679" s="93"/>
      <c r="L679" s="93"/>
      <c r="M679" s="93"/>
      <c r="N679" s="93"/>
      <c r="Q679" s="9"/>
      <c r="V679" s="9"/>
    </row>
    <row r="680" spans="3:22" ht="14.25" customHeight="1" x14ac:dyDescent="0.2">
      <c r="C680" s="10"/>
      <c r="D680" s="10"/>
      <c r="E680" s="10"/>
      <c r="G680" s="93"/>
      <c r="H680" s="93"/>
      <c r="I680" s="94"/>
      <c r="J680" s="93"/>
      <c r="K680" s="93"/>
      <c r="L680" s="93"/>
      <c r="M680" s="93"/>
      <c r="N680" s="93"/>
      <c r="Q680" s="9"/>
      <c r="V680" s="9"/>
    </row>
    <row r="681" spans="3:22" ht="14.25" customHeight="1" x14ac:dyDescent="0.2">
      <c r="C681" s="10"/>
      <c r="D681" s="10"/>
      <c r="E681" s="10"/>
      <c r="G681" s="93"/>
      <c r="H681" s="93"/>
      <c r="I681" s="94"/>
      <c r="J681" s="93"/>
      <c r="K681" s="93"/>
      <c r="L681" s="93"/>
      <c r="M681" s="93"/>
      <c r="N681" s="93"/>
      <c r="Q681" s="9"/>
      <c r="V681" s="9"/>
    </row>
    <row r="682" spans="3:22" ht="14.25" customHeight="1" x14ac:dyDescent="0.2">
      <c r="C682" s="10"/>
      <c r="D682" s="10"/>
      <c r="E682" s="10"/>
      <c r="G682" s="93"/>
      <c r="H682" s="93"/>
      <c r="I682" s="94"/>
      <c r="J682" s="93"/>
      <c r="K682" s="93"/>
      <c r="L682" s="93"/>
      <c r="M682" s="93"/>
      <c r="N682" s="93"/>
      <c r="Q682" s="9"/>
      <c r="V682" s="9"/>
    </row>
    <row r="683" spans="3:22" ht="14.25" customHeight="1" x14ac:dyDescent="0.2">
      <c r="C683" s="10"/>
      <c r="D683" s="10"/>
      <c r="E683" s="10"/>
      <c r="G683" s="93"/>
      <c r="H683" s="93"/>
      <c r="I683" s="94"/>
      <c r="J683" s="93"/>
      <c r="K683" s="93"/>
      <c r="L683" s="93"/>
      <c r="M683" s="93"/>
      <c r="N683" s="93"/>
      <c r="Q683" s="9"/>
      <c r="V683" s="9"/>
    </row>
    <row r="684" spans="3:22" ht="14.25" customHeight="1" x14ac:dyDescent="0.2">
      <c r="C684" s="10"/>
      <c r="D684" s="10"/>
      <c r="E684" s="10"/>
      <c r="G684" s="93"/>
      <c r="H684" s="93"/>
      <c r="I684" s="94"/>
      <c r="J684" s="93"/>
      <c r="K684" s="93"/>
      <c r="L684" s="93"/>
      <c r="M684" s="93"/>
      <c r="N684" s="93"/>
      <c r="Q684" s="9"/>
      <c r="V684" s="9"/>
    </row>
    <row r="685" spans="3:22" ht="14.25" customHeight="1" x14ac:dyDescent="0.2">
      <c r="C685" s="10"/>
      <c r="D685" s="10"/>
      <c r="E685" s="10"/>
      <c r="G685" s="93"/>
      <c r="H685" s="93"/>
      <c r="I685" s="94"/>
      <c r="J685" s="93"/>
      <c r="K685" s="93"/>
      <c r="L685" s="93"/>
      <c r="M685" s="93"/>
      <c r="N685" s="93"/>
      <c r="Q685" s="9"/>
      <c r="V685" s="9"/>
    </row>
    <row r="686" spans="3:22" ht="14.25" customHeight="1" x14ac:dyDescent="0.2">
      <c r="C686" s="10"/>
      <c r="D686" s="10"/>
      <c r="E686" s="10"/>
      <c r="G686" s="93"/>
      <c r="H686" s="93"/>
      <c r="I686" s="94"/>
      <c r="J686" s="93"/>
      <c r="K686" s="93"/>
      <c r="L686" s="93"/>
      <c r="M686" s="93"/>
      <c r="N686" s="93"/>
      <c r="Q686" s="9"/>
      <c r="V686" s="9"/>
    </row>
    <row r="687" spans="3:22" ht="14.25" customHeight="1" x14ac:dyDescent="0.2">
      <c r="C687" s="10"/>
      <c r="D687" s="10"/>
      <c r="E687" s="10"/>
      <c r="G687" s="93"/>
      <c r="H687" s="93"/>
      <c r="I687" s="94"/>
      <c r="J687" s="93"/>
      <c r="K687" s="93"/>
      <c r="L687" s="93"/>
      <c r="M687" s="93"/>
      <c r="N687" s="93"/>
      <c r="Q687" s="9"/>
      <c r="V687" s="9"/>
    </row>
    <row r="688" spans="3:22" ht="14.25" customHeight="1" x14ac:dyDescent="0.2">
      <c r="C688" s="10"/>
      <c r="D688" s="10"/>
      <c r="E688" s="10"/>
      <c r="G688" s="93"/>
      <c r="H688" s="93"/>
      <c r="I688" s="94"/>
      <c r="J688" s="93"/>
      <c r="K688" s="93"/>
      <c r="L688" s="93"/>
      <c r="M688" s="93"/>
      <c r="N688" s="93"/>
      <c r="Q688" s="9"/>
      <c r="V688" s="9"/>
    </row>
    <row r="689" spans="3:22" ht="14.25" customHeight="1" x14ac:dyDescent="0.2">
      <c r="C689" s="10"/>
      <c r="D689" s="10"/>
      <c r="E689" s="10"/>
      <c r="G689" s="93"/>
      <c r="H689" s="93"/>
      <c r="I689" s="94"/>
      <c r="J689" s="93"/>
      <c r="K689" s="93"/>
      <c r="L689" s="93"/>
      <c r="M689" s="93"/>
      <c r="N689" s="93"/>
      <c r="Q689" s="9"/>
      <c r="V689" s="9"/>
    </row>
    <row r="690" spans="3:22" ht="14.25" customHeight="1" x14ac:dyDescent="0.2">
      <c r="C690" s="10"/>
      <c r="D690" s="10"/>
      <c r="E690" s="10"/>
      <c r="G690" s="93"/>
      <c r="H690" s="93"/>
      <c r="I690" s="94"/>
      <c r="J690" s="93"/>
      <c r="K690" s="93"/>
      <c r="L690" s="93"/>
      <c r="M690" s="93"/>
      <c r="N690" s="93"/>
      <c r="Q690" s="9"/>
      <c r="V690" s="9"/>
    </row>
    <row r="691" spans="3:22" ht="14.25" customHeight="1" x14ac:dyDescent="0.2">
      <c r="C691" s="10"/>
      <c r="D691" s="10"/>
      <c r="E691" s="10"/>
      <c r="G691" s="93"/>
      <c r="H691" s="93"/>
      <c r="I691" s="94"/>
      <c r="J691" s="93"/>
      <c r="K691" s="93"/>
      <c r="L691" s="93"/>
      <c r="M691" s="93"/>
      <c r="N691" s="93"/>
      <c r="Q691" s="9"/>
      <c r="V691" s="9"/>
    </row>
    <row r="692" spans="3:22" ht="14.25" customHeight="1" x14ac:dyDescent="0.2">
      <c r="C692" s="10"/>
      <c r="D692" s="10"/>
      <c r="E692" s="10"/>
      <c r="G692" s="93"/>
      <c r="H692" s="93"/>
      <c r="I692" s="94"/>
      <c r="J692" s="93"/>
      <c r="K692" s="93"/>
      <c r="L692" s="93"/>
      <c r="M692" s="93"/>
      <c r="N692" s="93"/>
      <c r="Q692" s="9"/>
      <c r="V692" s="9"/>
    </row>
    <row r="693" spans="3:22" ht="14.25" customHeight="1" x14ac:dyDescent="0.2">
      <c r="C693" s="10"/>
      <c r="D693" s="10"/>
      <c r="E693" s="10"/>
      <c r="G693" s="93"/>
      <c r="H693" s="93"/>
      <c r="I693" s="94"/>
      <c r="J693" s="93"/>
      <c r="K693" s="93"/>
      <c r="L693" s="93"/>
      <c r="M693" s="93"/>
      <c r="N693" s="93"/>
      <c r="Q693" s="9"/>
      <c r="V693" s="9"/>
    </row>
    <row r="694" spans="3:22" ht="14.25" customHeight="1" x14ac:dyDescent="0.2">
      <c r="C694" s="10"/>
      <c r="D694" s="10"/>
      <c r="E694" s="10"/>
      <c r="G694" s="93"/>
      <c r="H694" s="93"/>
      <c r="I694" s="94"/>
      <c r="J694" s="93"/>
      <c r="K694" s="93"/>
      <c r="L694" s="93"/>
      <c r="M694" s="93"/>
      <c r="N694" s="93"/>
      <c r="Q694" s="9"/>
      <c r="V694" s="9"/>
    </row>
    <row r="695" spans="3:22" ht="14.25" customHeight="1" x14ac:dyDescent="0.2">
      <c r="C695" s="10"/>
      <c r="D695" s="10"/>
      <c r="E695" s="10"/>
      <c r="G695" s="93"/>
      <c r="H695" s="93"/>
      <c r="I695" s="94"/>
      <c r="J695" s="93"/>
      <c r="K695" s="93"/>
      <c r="L695" s="93"/>
      <c r="M695" s="93"/>
      <c r="N695" s="93"/>
      <c r="Q695" s="9"/>
      <c r="V695" s="9"/>
    </row>
    <row r="696" spans="3:22" ht="14.25" customHeight="1" x14ac:dyDescent="0.2">
      <c r="C696" s="10"/>
      <c r="D696" s="10"/>
      <c r="E696" s="10"/>
      <c r="G696" s="93"/>
      <c r="H696" s="93"/>
      <c r="I696" s="94"/>
      <c r="J696" s="93"/>
      <c r="K696" s="93"/>
      <c r="L696" s="93"/>
      <c r="M696" s="93"/>
      <c r="N696" s="93"/>
      <c r="Q696" s="9"/>
      <c r="V696" s="9"/>
    </row>
    <row r="697" spans="3:22" ht="14.25" customHeight="1" x14ac:dyDescent="0.2">
      <c r="C697" s="10"/>
      <c r="D697" s="10"/>
      <c r="E697" s="10"/>
      <c r="G697" s="93"/>
      <c r="H697" s="93"/>
      <c r="I697" s="94"/>
      <c r="J697" s="93"/>
      <c r="K697" s="93"/>
      <c r="L697" s="93"/>
      <c r="M697" s="93"/>
      <c r="N697" s="93"/>
      <c r="Q697" s="9"/>
      <c r="V697" s="9"/>
    </row>
    <row r="698" spans="3:22" ht="14.25" customHeight="1" x14ac:dyDescent="0.2">
      <c r="C698" s="10"/>
      <c r="D698" s="10"/>
      <c r="E698" s="10"/>
      <c r="G698" s="93"/>
      <c r="H698" s="93"/>
      <c r="I698" s="94"/>
      <c r="J698" s="93"/>
      <c r="K698" s="93"/>
      <c r="L698" s="93"/>
      <c r="M698" s="93"/>
      <c r="N698" s="93"/>
      <c r="Q698" s="9"/>
      <c r="V698" s="9"/>
    </row>
    <row r="699" spans="3:22" ht="14.25" customHeight="1" x14ac:dyDescent="0.2">
      <c r="C699" s="10"/>
      <c r="D699" s="10"/>
      <c r="E699" s="10"/>
      <c r="G699" s="93"/>
      <c r="H699" s="93"/>
      <c r="I699" s="94"/>
      <c r="J699" s="93"/>
      <c r="K699" s="93"/>
      <c r="L699" s="93"/>
      <c r="M699" s="93"/>
      <c r="N699" s="93"/>
      <c r="Q699" s="9"/>
      <c r="V699" s="9"/>
    </row>
    <row r="700" spans="3:22" ht="14.25" customHeight="1" x14ac:dyDescent="0.2">
      <c r="C700" s="10"/>
      <c r="D700" s="10"/>
      <c r="E700" s="10"/>
      <c r="G700" s="93"/>
      <c r="H700" s="93"/>
      <c r="I700" s="94"/>
      <c r="J700" s="93"/>
      <c r="K700" s="93"/>
      <c r="L700" s="93"/>
      <c r="M700" s="93"/>
      <c r="N700" s="93"/>
      <c r="Q700" s="9"/>
      <c r="V700" s="9"/>
    </row>
    <row r="701" spans="3:22" ht="14.25" customHeight="1" x14ac:dyDescent="0.2">
      <c r="C701" s="10"/>
      <c r="D701" s="10"/>
      <c r="E701" s="10"/>
      <c r="G701" s="93"/>
      <c r="H701" s="93"/>
      <c r="I701" s="94"/>
      <c r="J701" s="93"/>
      <c r="K701" s="93"/>
      <c r="L701" s="93"/>
      <c r="M701" s="93"/>
      <c r="N701" s="93"/>
      <c r="Q701" s="9"/>
      <c r="V701" s="9"/>
    </row>
    <row r="702" spans="3:22" ht="14.25" customHeight="1" x14ac:dyDescent="0.2">
      <c r="C702" s="10"/>
      <c r="D702" s="10"/>
      <c r="E702" s="10"/>
      <c r="G702" s="93"/>
      <c r="H702" s="93"/>
      <c r="I702" s="94"/>
      <c r="J702" s="93"/>
      <c r="K702" s="93"/>
      <c r="L702" s="93"/>
      <c r="M702" s="93"/>
      <c r="N702" s="93"/>
      <c r="Q702" s="9"/>
      <c r="V702" s="9"/>
    </row>
    <row r="703" spans="3:22" ht="14.25" customHeight="1" x14ac:dyDescent="0.2">
      <c r="C703" s="10"/>
      <c r="D703" s="10"/>
      <c r="E703" s="10"/>
      <c r="G703" s="93"/>
      <c r="H703" s="93"/>
      <c r="I703" s="94"/>
      <c r="J703" s="93"/>
      <c r="K703" s="93"/>
      <c r="L703" s="93"/>
      <c r="M703" s="93"/>
      <c r="N703" s="93"/>
      <c r="Q703" s="9"/>
      <c r="V703" s="9"/>
    </row>
    <row r="704" spans="3:22" ht="14.25" customHeight="1" x14ac:dyDescent="0.2">
      <c r="C704" s="10"/>
      <c r="D704" s="10"/>
      <c r="E704" s="10"/>
      <c r="G704" s="93"/>
      <c r="H704" s="93"/>
      <c r="I704" s="94"/>
      <c r="J704" s="93"/>
      <c r="K704" s="93"/>
      <c r="L704" s="93"/>
      <c r="M704" s="93"/>
      <c r="N704" s="93"/>
      <c r="Q704" s="9"/>
      <c r="V704" s="9"/>
    </row>
    <row r="705" spans="3:22" ht="14.25" customHeight="1" x14ac:dyDescent="0.2">
      <c r="C705" s="10"/>
      <c r="D705" s="10"/>
      <c r="E705" s="10"/>
      <c r="G705" s="93"/>
      <c r="H705" s="93"/>
      <c r="I705" s="94"/>
      <c r="J705" s="93"/>
      <c r="K705" s="93"/>
      <c r="L705" s="93"/>
      <c r="M705" s="93"/>
      <c r="N705" s="93"/>
      <c r="Q705" s="9"/>
      <c r="V705" s="9"/>
    </row>
    <row r="706" spans="3:22" ht="14.25" customHeight="1" x14ac:dyDescent="0.2">
      <c r="C706" s="10"/>
      <c r="D706" s="10"/>
      <c r="E706" s="10"/>
      <c r="G706" s="93"/>
      <c r="H706" s="93"/>
      <c r="I706" s="94"/>
      <c r="J706" s="93"/>
      <c r="K706" s="93"/>
      <c r="L706" s="93"/>
      <c r="M706" s="93"/>
      <c r="N706" s="93"/>
      <c r="Q706" s="9"/>
      <c r="V706" s="9"/>
    </row>
    <row r="707" spans="3:22" ht="14.25" customHeight="1" x14ac:dyDescent="0.2">
      <c r="C707" s="10"/>
      <c r="D707" s="10"/>
      <c r="E707" s="10"/>
      <c r="G707" s="93"/>
      <c r="H707" s="93"/>
      <c r="I707" s="94"/>
      <c r="J707" s="93"/>
      <c r="K707" s="93"/>
      <c r="L707" s="93"/>
      <c r="M707" s="93"/>
      <c r="N707" s="93"/>
      <c r="Q707" s="9"/>
      <c r="V707" s="9"/>
    </row>
    <row r="708" spans="3:22" ht="14.25" customHeight="1" x14ac:dyDescent="0.2">
      <c r="C708" s="10"/>
      <c r="D708" s="10"/>
      <c r="E708" s="10"/>
      <c r="G708" s="93"/>
      <c r="H708" s="93"/>
      <c r="I708" s="94"/>
      <c r="J708" s="93"/>
      <c r="K708" s="93"/>
      <c r="L708" s="93"/>
      <c r="M708" s="93"/>
      <c r="N708" s="93"/>
      <c r="Q708" s="9"/>
      <c r="V708" s="9"/>
    </row>
    <row r="709" spans="3:22" ht="14.25" customHeight="1" x14ac:dyDescent="0.2">
      <c r="C709" s="10"/>
      <c r="D709" s="10"/>
      <c r="E709" s="10"/>
      <c r="G709" s="93"/>
      <c r="H709" s="93"/>
      <c r="I709" s="94"/>
      <c r="J709" s="93"/>
      <c r="K709" s="93"/>
      <c r="L709" s="93"/>
      <c r="M709" s="93"/>
      <c r="N709" s="93"/>
      <c r="Q709" s="9"/>
      <c r="V709" s="9"/>
    </row>
    <row r="710" spans="3:22" ht="14.25" customHeight="1" x14ac:dyDescent="0.2">
      <c r="C710" s="10"/>
      <c r="D710" s="10"/>
      <c r="E710" s="10"/>
      <c r="G710" s="93"/>
      <c r="H710" s="93"/>
      <c r="I710" s="94"/>
      <c r="J710" s="93"/>
      <c r="K710" s="93"/>
      <c r="L710" s="93"/>
      <c r="M710" s="93"/>
      <c r="N710" s="93"/>
      <c r="Q710" s="9"/>
      <c r="V710" s="9"/>
    </row>
    <row r="711" spans="3:22" ht="14.25" customHeight="1" x14ac:dyDescent="0.2">
      <c r="C711" s="10"/>
      <c r="D711" s="10"/>
      <c r="E711" s="10"/>
      <c r="G711" s="93"/>
      <c r="H711" s="93"/>
      <c r="I711" s="94"/>
      <c r="J711" s="93"/>
      <c r="K711" s="93"/>
      <c r="L711" s="93"/>
      <c r="M711" s="93"/>
      <c r="N711" s="93"/>
      <c r="Q711" s="9"/>
      <c r="V711" s="9"/>
    </row>
    <row r="712" spans="3:22" ht="14.25" customHeight="1" x14ac:dyDescent="0.2">
      <c r="C712" s="10"/>
      <c r="D712" s="10"/>
      <c r="E712" s="10"/>
      <c r="G712" s="93"/>
      <c r="H712" s="93"/>
      <c r="I712" s="94"/>
      <c r="J712" s="93"/>
      <c r="K712" s="93"/>
      <c r="L712" s="93"/>
      <c r="M712" s="93"/>
      <c r="N712" s="93"/>
      <c r="Q712" s="9"/>
      <c r="V712" s="9"/>
    </row>
    <row r="713" spans="3:22" ht="14.25" customHeight="1" x14ac:dyDescent="0.2">
      <c r="C713" s="10"/>
      <c r="D713" s="10"/>
      <c r="E713" s="10"/>
      <c r="G713" s="93"/>
      <c r="H713" s="93"/>
      <c r="I713" s="94"/>
      <c r="J713" s="93"/>
      <c r="K713" s="93"/>
      <c r="L713" s="93"/>
      <c r="M713" s="93"/>
      <c r="N713" s="93"/>
      <c r="Q713" s="9"/>
      <c r="V713" s="9"/>
    </row>
    <row r="714" spans="3:22" ht="14.25" customHeight="1" x14ac:dyDescent="0.2">
      <c r="C714" s="10"/>
      <c r="D714" s="10"/>
      <c r="E714" s="10"/>
      <c r="G714" s="93"/>
      <c r="H714" s="93"/>
      <c r="I714" s="94"/>
      <c r="J714" s="93"/>
      <c r="K714" s="93"/>
      <c r="L714" s="93"/>
      <c r="M714" s="93"/>
      <c r="N714" s="93"/>
      <c r="Q714" s="9"/>
      <c r="V714" s="9"/>
    </row>
    <row r="715" spans="3:22" ht="14.25" customHeight="1" x14ac:dyDescent="0.2">
      <c r="C715" s="10"/>
      <c r="D715" s="10"/>
      <c r="E715" s="10"/>
      <c r="G715" s="93"/>
      <c r="H715" s="93"/>
      <c r="I715" s="94"/>
      <c r="J715" s="93"/>
      <c r="K715" s="93"/>
      <c r="L715" s="93"/>
      <c r="M715" s="93"/>
      <c r="N715" s="93"/>
      <c r="Q715" s="9"/>
      <c r="V715" s="9"/>
    </row>
    <row r="716" spans="3:22" ht="14.25" customHeight="1" x14ac:dyDescent="0.2">
      <c r="C716" s="10"/>
      <c r="D716" s="10"/>
      <c r="E716" s="10"/>
      <c r="G716" s="93"/>
      <c r="H716" s="93"/>
      <c r="I716" s="94"/>
      <c r="J716" s="93"/>
      <c r="K716" s="93"/>
      <c r="L716" s="93"/>
      <c r="M716" s="93"/>
      <c r="N716" s="93"/>
      <c r="Q716" s="9"/>
      <c r="V716" s="9"/>
    </row>
    <row r="717" spans="3:22" ht="14.25" customHeight="1" x14ac:dyDescent="0.2">
      <c r="C717" s="10"/>
      <c r="D717" s="10"/>
      <c r="E717" s="10"/>
      <c r="G717" s="93"/>
      <c r="H717" s="93"/>
      <c r="I717" s="94"/>
      <c r="J717" s="93"/>
      <c r="K717" s="93"/>
      <c r="L717" s="93"/>
      <c r="M717" s="93"/>
      <c r="N717" s="93"/>
      <c r="Q717" s="9"/>
      <c r="V717" s="9"/>
    </row>
    <row r="718" spans="3:22" ht="14.25" customHeight="1" x14ac:dyDescent="0.2">
      <c r="C718" s="10"/>
      <c r="D718" s="10"/>
      <c r="E718" s="10"/>
      <c r="G718" s="93"/>
      <c r="H718" s="93"/>
      <c r="I718" s="94"/>
      <c r="J718" s="93"/>
      <c r="K718" s="93"/>
      <c r="L718" s="93"/>
      <c r="M718" s="93"/>
      <c r="N718" s="93"/>
      <c r="Q718" s="9"/>
      <c r="V718" s="9"/>
    </row>
    <row r="719" spans="3:22" ht="14.25" customHeight="1" x14ac:dyDescent="0.2">
      <c r="C719" s="10"/>
      <c r="D719" s="10"/>
      <c r="E719" s="10"/>
      <c r="G719" s="93"/>
      <c r="H719" s="93"/>
      <c r="I719" s="94"/>
      <c r="J719" s="93"/>
      <c r="K719" s="93"/>
      <c r="L719" s="93"/>
      <c r="M719" s="93"/>
      <c r="N719" s="93"/>
      <c r="Q719" s="9"/>
      <c r="V719" s="9"/>
    </row>
    <row r="720" spans="3:22" ht="14.25" customHeight="1" x14ac:dyDescent="0.2">
      <c r="C720" s="10"/>
      <c r="D720" s="10"/>
      <c r="E720" s="10"/>
      <c r="G720" s="93"/>
      <c r="H720" s="93"/>
      <c r="I720" s="94"/>
      <c r="J720" s="93"/>
      <c r="K720" s="93"/>
      <c r="L720" s="93"/>
      <c r="M720" s="93"/>
      <c r="N720" s="93"/>
      <c r="Q720" s="9"/>
      <c r="V720" s="9"/>
    </row>
    <row r="721" spans="3:22" ht="14.25" customHeight="1" x14ac:dyDescent="0.2">
      <c r="C721" s="10"/>
      <c r="D721" s="10"/>
      <c r="E721" s="10"/>
      <c r="G721" s="93"/>
      <c r="H721" s="93"/>
      <c r="I721" s="94"/>
      <c r="J721" s="93"/>
      <c r="K721" s="93"/>
      <c r="L721" s="93"/>
      <c r="M721" s="93"/>
      <c r="N721" s="93"/>
      <c r="Q721" s="9"/>
      <c r="V721" s="9"/>
    </row>
    <row r="722" spans="3:22" ht="14.25" customHeight="1" x14ac:dyDescent="0.2">
      <c r="C722" s="10"/>
      <c r="D722" s="10"/>
      <c r="E722" s="10"/>
      <c r="G722" s="93"/>
      <c r="H722" s="93"/>
      <c r="I722" s="94"/>
      <c r="J722" s="93"/>
      <c r="K722" s="93"/>
      <c r="L722" s="93"/>
      <c r="M722" s="93"/>
      <c r="N722" s="93"/>
      <c r="Q722" s="9"/>
      <c r="V722" s="9"/>
    </row>
    <row r="723" spans="3:22" ht="14.25" customHeight="1" x14ac:dyDescent="0.2">
      <c r="C723" s="10"/>
      <c r="D723" s="10"/>
      <c r="E723" s="10"/>
      <c r="G723" s="93"/>
      <c r="H723" s="93"/>
      <c r="I723" s="94"/>
      <c r="J723" s="93"/>
      <c r="K723" s="93"/>
      <c r="L723" s="93"/>
      <c r="M723" s="93"/>
      <c r="N723" s="93"/>
      <c r="Q723" s="9"/>
      <c r="V723" s="9"/>
    </row>
    <row r="724" spans="3:22" ht="14.25" customHeight="1" x14ac:dyDescent="0.2">
      <c r="C724" s="10"/>
      <c r="D724" s="10"/>
      <c r="E724" s="10"/>
      <c r="G724" s="93"/>
      <c r="H724" s="93"/>
      <c r="I724" s="94"/>
      <c r="J724" s="93"/>
      <c r="K724" s="93"/>
      <c r="L724" s="93"/>
      <c r="M724" s="93"/>
      <c r="N724" s="93"/>
      <c r="Q724" s="9"/>
      <c r="V724" s="9"/>
    </row>
    <row r="725" spans="3:22" ht="14.25" customHeight="1" x14ac:dyDescent="0.2">
      <c r="C725" s="10"/>
      <c r="D725" s="10"/>
      <c r="E725" s="10"/>
      <c r="G725" s="93"/>
      <c r="H725" s="93"/>
      <c r="I725" s="94"/>
      <c r="J725" s="93"/>
      <c r="K725" s="93"/>
      <c r="L725" s="93"/>
      <c r="M725" s="93"/>
      <c r="N725" s="93"/>
      <c r="Q725" s="9"/>
      <c r="V725" s="9"/>
    </row>
    <row r="726" spans="3:22" ht="14.25" customHeight="1" x14ac:dyDescent="0.2">
      <c r="C726" s="10"/>
      <c r="D726" s="10"/>
      <c r="E726" s="10"/>
      <c r="G726" s="93"/>
      <c r="H726" s="93"/>
      <c r="I726" s="94"/>
      <c r="J726" s="93"/>
      <c r="K726" s="93"/>
      <c r="L726" s="93"/>
      <c r="M726" s="93"/>
      <c r="N726" s="93"/>
      <c r="Q726" s="9"/>
      <c r="V726" s="9"/>
    </row>
    <row r="727" spans="3:22" ht="14.25" customHeight="1" x14ac:dyDescent="0.2">
      <c r="C727" s="10"/>
      <c r="D727" s="10"/>
      <c r="E727" s="10"/>
      <c r="G727" s="93"/>
      <c r="H727" s="93"/>
      <c r="I727" s="94"/>
      <c r="J727" s="93"/>
      <c r="K727" s="93"/>
      <c r="L727" s="93"/>
      <c r="M727" s="93"/>
      <c r="N727" s="93"/>
      <c r="Q727" s="9"/>
      <c r="V727" s="9"/>
    </row>
    <row r="728" spans="3:22" ht="14.25" customHeight="1" x14ac:dyDescent="0.2">
      <c r="C728" s="10"/>
      <c r="D728" s="10"/>
      <c r="E728" s="10"/>
      <c r="G728" s="93"/>
      <c r="H728" s="93"/>
      <c r="I728" s="94"/>
      <c r="J728" s="93"/>
      <c r="K728" s="93"/>
      <c r="L728" s="93"/>
      <c r="M728" s="93"/>
      <c r="N728" s="93"/>
      <c r="Q728" s="9"/>
      <c r="V728" s="9"/>
    </row>
    <row r="729" spans="3:22" ht="14.25" customHeight="1" x14ac:dyDescent="0.2">
      <c r="C729" s="10"/>
      <c r="D729" s="10"/>
      <c r="E729" s="10"/>
      <c r="G729" s="93"/>
      <c r="H729" s="93"/>
      <c r="I729" s="94"/>
      <c r="J729" s="93"/>
      <c r="K729" s="93"/>
      <c r="L729" s="93"/>
      <c r="M729" s="93"/>
      <c r="N729" s="93"/>
      <c r="Q729" s="9"/>
      <c r="V729" s="9"/>
    </row>
    <row r="730" spans="3:22" ht="14.25" customHeight="1" x14ac:dyDescent="0.2">
      <c r="C730" s="10"/>
      <c r="D730" s="10"/>
      <c r="E730" s="10"/>
      <c r="G730" s="93"/>
      <c r="H730" s="93"/>
      <c r="I730" s="94"/>
      <c r="J730" s="93"/>
      <c r="K730" s="93"/>
      <c r="L730" s="93"/>
      <c r="M730" s="93"/>
      <c r="N730" s="93"/>
      <c r="Q730" s="9"/>
      <c r="V730" s="9"/>
    </row>
    <row r="731" spans="3:22" ht="14.25" customHeight="1" x14ac:dyDescent="0.2">
      <c r="C731" s="10"/>
      <c r="D731" s="10"/>
      <c r="E731" s="10"/>
      <c r="G731" s="93"/>
      <c r="H731" s="93"/>
      <c r="I731" s="94"/>
      <c r="J731" s="93"/>
      <c r="K731" s="93"/>
      <c r="L731" s="93"/>
      <c r="M731" s="93"/>
      <c r="N731" s="93"/>
      <c r="Q731" s="9"/>
      <c r="V731" s="9"/>
    </row>
    <row r="732" spans="3:22" ht="14.25" customHeight="1" x14ac:dyDescent="0.2">
      <c r="C732" s="10"/>
      <c r="D732" s="10"/>
      <c r="E732" s="10"/>
      <c r="G732" s="93"/>
      <c r="H732" s="93"/>
      <c r="I732" s="94"/>
      <c r="J732" s="93"/>
      <c r="K732" s="93"/>
      <c r="L732" s="93"/>
      <c r="M732" s="93"/>
      <c r="N732" s="93"/>
      <c r="Q732" s="9"/>
      <c r="V732" s="9"/>
    </row>
    <row r="733" spans="3:22" ht="14.25" customHeight="1" x14ac:dyDescent="0.2">
      <c r="C733" s="10"/>
      <c r="D733" s="10"/>
      <c r="E733" s="10"/>
      <c r="G733" s="93"/>
      <c r="H733" s="93"/>
      <c r="I733" s="94"/>
      <c r="J733" s="93"/>
      <c r="K733" s="93"/>
      <c r="L733" s="93"/>
      <c r="M733" s="93"/>
      <c r="N733" s="93"/>
      <c r="Q733" s="9"/>
      <c r="V733" s="9"/>
    </row>
    <row r="734" spans="3:22" ht="14.25" customHeight="1" x14ac:dyDescent="0.2">
      <c r="C734" s="10"/>
      <c r="D734" s="10"/>
      <c r="E734" s="10"/>
      <c r="G734" s="93"/>
      <c r="H734" s="93"/>
      <c r="I734" s="94"/>
      <c r="J734" s="93"/>
      <c r="K734" s="93"/>
      <c r="L734" s="93"/>
      <c r="M734" s="93"/>
      <c r="N734" s="93"/>
      <c r="Q734" s="9"/>
      <c r="V734" s="9"/>
    </row>
    <row r="735" spans="3:22" ht="14.25" customHeight="1" x14ac:dyDescent="0.2">
      <c r="C735" s="10"/>
      <c r="D735" s="10"/>
      <c r="E735" s="10"/>
      <c r="G735" s="93"/>
      <c r="H735" s="93"/>
      <c r="I735" s="94"/>
      <c r="J735" s="93"/>
      <c r="K735" s="93"/>
      <c r="L735" s="93"/>
      <c r="M735" s="93"/>
      <c r="N735" s="93"/>
      <c r="Q735" s="9"/>
      <c r="V735" s="9"/>
    </row>
    <row r="736" spans="3:22" ht="14.25" customHeight="1" x14ac:dyDescent="0.2">
      <c r="C736" s="10"/>
      <c r="D736" s="10"/>
      <c r="E736" s="10"/>
      <c r="G736" s="93"/>
      <c r="H736" s="93"/>
      <c r="I736" s="94"/>
      <c r="J736" s="93"/>
      <c r="K736" s="93"/>
      <c r="L736" s="93"/>
      <c r="M736" s="93"/>
      <c r="N736" s="93"/>
      <c r="Q736" s="9"/>
      <c r="V736" s="9"/>
    </row>
    <row r="737" spans="3:22" ht="14.25" customHeight="1" x14ac:dyDescent="0.2">
      <c r="C737" s="10"/>
      <c r="D737" s="10"/>
      <c r="E737" s="10"/>
      <c r="G737" s="93"/>
      <c r="H737" s="93"/>
      <c r="I737" s="94"/>
      <c r="J737" s="93"/>
      <c r="K737" s="93"/>
      <c r="L737" s="93"/>
      <c r="M737" s="93"/>
      <c r="N737" s="93"/>
      <c r="Q737" s="9"/>
      <c r="V737" s="9"/>
    </row>
    <row r="738" spans="3:22" ht="14.25" customHeight="1" x14ac:dyDescent="0.2">
      <c r="C738" s="10"/>
      <c r="D738" s="10"/>
      <c r="E738" s="10"/>
      <c r="G738" s="93"/>
      <c r="H738" s="93"/>
      <c r="I738" s="94"/>
      <c r="J738" s="93"/>
      <c r="K738" s="93"/>
      <c r="L738" s="93"/>
      <c r="M738" s="93"/>
      <c r="N738" s="93"/>
      <c r="Q738" s="9"/>
      <c r="V738" s="9"/>
    </row>
    <row r="739" spans="3:22" ht="14.25" customHeight="1" x14ac:dyDescent="0.2">
      <c r="C739" s="10"/>
      <c r="D739" s="10"/>
      <c r="E739" s="10"/>
      <c r="G739" s="93"/>
      <c r="H739" s="93"/>
      <c r="I739" s="94"/>
      <c r="J739" s="93"/>
      <c r="K739" s="93"/>
      <c r="L739" s="93"/>
      <c r="M739" s="93"/>
      <c r="N739" s="93"/>
      <c r="Q739" s="9"/>
      <c r="V739" s="9"/>
    </row>
    <row r="740" spans="3:22" ht="14.25" customHeight="1" x14ac:dyDescent="0.2">
      <c r="C740" s="10"/>
      <c r="D740" s="10"/>
      <c r="E740" s="10"/>
      <c r="G740" s="93"/>
      <c r="H740" s="93"/>
      <c r="I740" s="94"/>
      <c r="J740" s="93"/>
      <c r="K740" s="93"/>
      <c r="L740" s="93"/>
      <c r="M740" s="93"/>
      <c r="N740" s="93"/>
      <c r="Q740" s="9"/>
      <c r="V740" s="9"/>
    </row>
    <row r="741" spans="3:22" ht="14.25" customHeight="1" x14ac:dyDescent="0.2">
      <c r="C741" s="10"/>
      <c r="D741" s="10"/>
      <c r="E741" s="10"/>
      <c r="G741" s="93"/>
      <c r="H741" s="93"/>
      <c r="I741" s="94"/>
      <c r="J741" s="93"/>
      <c r="K741" s="93"/>
      <c r="L741" s="93"/>
      <c r="M741" s="93"/>
      <c r="N741" s="93"/>
      <c r="Q741" s="9"/>
      <c r="V741" s="9"/>
    </row>
    <row r="742" spans="3:22" ht="14.25" customHeight="1" x14ac:dyDescent="0.2">
      <c r="C742" s="10"/>
      <c r="D742" s="10"/>
      <c r="E742" s="10"/>
      <c r="G742" s="93"/>
      <c r="H742" s="93"/>
      <c r="I742" s="94"/>
      <c r="J742" s="93"/>
      <c r="K742" s="93"/>
      <c r="L742" s="93"/>
      <c r="M742" s="93"/>
      <c r="N742" s="93"/>
      <c r="Q742" s="9"/>
      <c r="V742" s="9"/>
    </row>
    <row r="743" spans="3:22" ht="14.25" customHeight="1" x14ac:dyDescent="0.2">
      <c r="C743" s="10"/>
      <c r="D743" s="10"/>
      <c r="E743" s="10"/>
      <c r="G743" s="93"/>
      <c r="H743" s="93"/>
      <c r="I743" s="94"/>
      <c r="J743" s="93"/>
      <c r="K743" s="93"/>
      <c r="L743" s="93"/>
      <c r="M743" s="93"/>
      <c r="N743" s="93"/>
      <c r="Q743" s="9"/>
      <c r="V743" s="9"/>
    </row>
    <row r="744" spans="3:22" ht="14.25" customHeight="1" x14ac:dyDescent="0.2">
      <c r="C744" s="10"/>
      <c r="D744" s="10"/>
      <c r="E744" s="10"/>
      <c r="G744" s="93"/>
      <c r="H744" s="93"/>
      <c r="I744" s="94"/>
      <c r="J744" s="93"/>
      <c r="K744" s="93"/>
      <c r="L744" s="93"/>
      <c r="M744" s="93"/>
      <c r="N744" s="93"/>
      <c r="Q744" s="9"/>
      <c r="V744" s="9"/>
    </row>
    <row r="745" spans="3:22" ht="14.25" customHeight="1" x14ac:dyDescent="0.2">
      <c r="C745" s="10"/>
      <c r="D745" s="10"/>
      <c r="E745" s="10"/>
      <c r="G745" s="93"/>
      <c r="H745" s="93"/>
      <c r="I745" s="94"/>
      <c r="J745" s="93"/>
      <c r="K745" s="93"/>
      <c r="L745" s="93"/>
      <c r="M745" s="93"/>
      <c r="N745" s="93"/>
      <c r="Q745" s="9"/>
      <c r="V745" s="9"/>
    </row>
    <row r="746" spans="3:22" ht="14.25" customHeight="1" x14ac:dyDescent="0.2">
      <c r="C746" s="10"/>
      <c r="D746" s="10"/>
      <c r="E746" s="10"/>
      <c r="G746" s="93"/>
      <c r="H746" s="93"/>
      <c r="I746" s="94"/>
      <c r="J746" s="93"/>
      <c r="K746" s="93"/>
      <c r="L746" s="93"/>
      <c r="M746" s="93"/>
      <c r="N746" s="93"/>
      <c r="Q746" s="9"/>
      <c r="V746" s="9"/>
    </row>
    <row r="747" spans="3:22" ht="14.25" customHeight="1" x14ac:dyDescent="0.2">
      <c r="C747" s="10"/>
      <c r="D747" s="10"/>
      <c r="E747" s="10"/>
      <c r="G747" s="93"/>
      <c r="H747" s="93"/>
      <c r="I747" s="94"/>
      <c r="J747" s="93"/>
      <c r="K747" s="93"/>
      <c r="L747" s="93"/>
      <c r="M747" s="93"/>
      <c r="N747" s="93"/>
      <c r="Q747" s="9"/>
      <c r="V747" s="9"/>
    </row>
    <row r="748" spans="3:22" ht="14.25" customHeight="1" x14ac:dyDescent="0.2">
      <c r="C748" s="10"/>
      <c r="D748" s="10"/>
      <c r="E748" s="10"/>
      <c r="G748" s="93"/>
      <c r="H748" s="93"/>
      <c r="I748" s="94"/>
      <c r="J748" s="93"/>
      <c r="K748" s="93"/>
      <c r="L748" s="93"/>
      <c r="M748" s="93"/>
      <c r="N748" s="93"/>
      <c r="Q748" s="9"/>
      <c r="V748" s="9"/>
    </row>
    <row r="749" spans="3:22" ht="14.25" customHeight="1" x14ac:dyDescent="0.2">
      <c r="C749" s="10"/>
      <c r="D749" s="10"/>
      <c r="E749" s="10"/>
      <c r="G749" s="93"/>
      <c r="H749" s="93"/>
      <c r="I749" s="94"/>
      <c r="J749" s="93"/>
      <c r="K749" s="93"/>
      <c r="L749" s="93"/>
      <c r="M749" s="93"/>
      <c r="N749" s="93"/>
      <c r="Q749" s="9"/>
      <c r="V749" s="9"/>
    </row>
    <row r="750" spans="3:22" ht="14.25" customHeight="1" x14ac:dyDescent="0.2">
      <c r="C750" s="10"/>
      <c r="D750" s="10"/>
      <c r="E750" s="10"/>
      <c r="G750" s="93"/>
      <c r="H750" s="93"/>
      <c r="I750" s="94"/>
      <c r="J750" s="93"/>
      <c r="K750" s="93"/>
      <c r="L750" s="93"/>
      <c r="M750" s="93"/>
      <c r="N750" s="93"/>
      <c r="Q750" s="9"/>
      <c r="V750" s="9"/>
    </row>
    <row r="751" spans="3:22" ht="14.25" customHeight="1" x14ac:dyDescent="0.2">
      <c r="C751" s="10"/>
      <c r="D751" s="10"/>
      <c r="E751" s="10"/>
      <c r="G751" s="93"/>
      <c r="H751" s="93"/>
      <c r="I751" s="94"/>
      <c r="J751" s="93"/>
      <c r="K751" s="93"/>
      <c r="L751" s="93"/>
      <c r="M751" s="93"/>
      <c r="N751" s="93"/>
      <c r="Q751" s="9"/>
      <c r="V751" s="9"/>
    </row>
    <row r="752" spans="3:22" ht="14.25" customHeight="1" x14ac:dyDescent="0.2">
      <c r="C752" s="10"/>
      <c r="D752" s="10"/>
      <c r="E752" s="10"/>
      <c r="G752" s="93"/>
      <c r="H752" s="93"/>
      <c r="I752" s="94"/>
      <c r="J752" s="93"/>
      <c r="K752" s="93"/>
      <c r="L752" s="93"/>
      <c r="M752" s="93"/>
      <c r="N752" s="93"/>
      <c r="Q752" s="9"/>
      <c r="V752" s="9"/>
    </row>
    <row r="753" spans="3:22" ht="14.25" customHeight="1" x14ac:dyDescent="0.2">
      <c r="C753" s="10"/>
      <c r="D753" s="10"/>
      <c r="E753" s="10"/>
      <c r="G753" s="93"/>
      <c r="H753" s="93"/>
      <c r="I753" s="94"/>
      <c r="J753" s="93"/>
      <c r="K753" s="93"/>
      <c r="L753" s="93"/>
      <c r="M753" s="93"/>
      <c r="N753" s="93"/>
      <c r="Q753" s="9"/>
      <c r="V753" s="9"/>
    </row>
    <row r="754" spans="3:22" ht="14.25" customHeight="1" x14ac:dyDescent="0.2">
      <c r="C754" s="10"/>
      <c r="D754" s="10"/>
      <c r="E754" s="10"/>
      <c r="G754" s="93"/>
      <c r="H754" s="93"/>
      <c r="I754" s="94"/>
      <c r="J754" s="93"/>
      <c r="K754" s="93"/>
      <c r="L754" s="93"/>
      <c r="M754" s="93"/>
      <c r="N754" s="93"/>
      <c r="Q754" s="9"/>
      <c r="V754" s="9"/>
    </row>
    <row r="755" spans="3:22" ht="14.25" customHeight="1" x14ac:dyDescent="0.2">
      <c r="C755" s="10"/>
      <c r="D755" s="10"/>
      <c r="E755" s="10"/>
      <c r="G755" s="93"/>
      <c r="H755" s="93"/>
      <c r="I755" s="94"/>
      <c r="J755" s="93"/>
      <c r="K755" s="93"/>
      <c r="L755" s="93"/>
      <c r="M755" s="93"/>
      <c r="N755" s="93"/>
      <c r="Q755" s="9"/>
      <c r="V755" s="9"/>
    </row>
    <row r="756" spans="3:22" ht="14.25" customHeight="1" x14ac:dyDescent="0.2">
      <c r="C756" s="10"/>
      <c r="D756" s="10"/>
      <c r="E756" s="10"/>
      <c r="G756" s="93"/>
      <c r="H756" s="93"/>
      <c r="I756" s="94"/>
      <c r="J756" s="93"/>
      <c r="K756" s="93"/>
      <c r="L756" s="93"/>
      <c r="M756" s="93"/>
      <c r="N756" s="93"/>
      <c r="Q756" s="9"/>
      <c r="V756" s="9"/>
    </row>
    <row r="757" spans="3:22" ht="14.25" customHeight="1" x14ac:dyDescent="0.2">
      <c r="C757" s="10"/>
      <c r="D757" s="10"/>
      <c r="E757" s="10"/>
      <c r="G757" s="93"/>
      <c r="H757" s="93"/>
      <c r="I757" s="94"/>
      <c r="J757" s="93"/>
      <c r="K757" s="93"/>
      <c r="L757" s="93"/>
      <c r="M757" s="93"/>
      <c r="N757" s="93"/>
      <c r="Q757" s="9"/>
      <c r="V757" s="9"/>
    </row>
    <row r="758" spans="3:22" ht="14.25" customHeight="1" x14ac:dyDescent="0.2">
      <c r="C758" s="10"/>
      <c r="D758" s="10"/>
      <c r="E758" s="10"/>
      <c r="G758" s="93"/>
      <c r="H758" s="93"/>
      <c r="I758" s="94"/>
      <c r="J758" s="93"/>
      <c r="K758" s="93"/>
      <c r="L758" s="93"/>
      <c r="M758" s="93"/>
      <c r="N758" s="93"/>
      <c r="Q758" s="9"/>
      <c r="V758" s="9"/>
    </row>
    <row r="759" spans="3:22" ht="14.25" customHeight="1" x14ac:dyDescent="0.2">
      <c r="C759" s="10"/>
      <c r="D759" s="10"/>
      <c r="E759" s="10"/>
      <c r="G759" s="93"/>
      <c r="H759" s="93"/>
      <c r="I759" s="94"/>
      <c r="J759" s="93"/>
      <c r="K759" s="93"/>
      <c r="L759" s="93"/>
      <c r="M759" s="93"/>
      <c r="N759" s="93"/>
      <c r="Q759" s="9"/>
      <c r="V759" s="9"/>
    </row>
    <row r="760" spans="3:22" ht="14.25" customHeight="1" x14ac:dyDescent="0.2">
      <c r="C760" s="10"/>
      <c r="D760" s="10"/>
      <c r="E760" s="10"/>
      <c r="G760" s="93"/>
      <c r="H760" s="93"/>
      <c r="I760" s="94"/>
      <c r="J760" s="93"/>
      <c r="K760" s="93"/>
      <c r="L760" s="93"/>
      <c r="M760" s="93"/>
      <c r="N760" s="93"/>
      <c r="Q760" s="9"/>
      <c r="V760" s="9"/>
    </row>
    <row r="761" spans="3:22" ht="14.25" customHeight="1" x14ac:dyDescent="0.2">
      <c r="C761" s="10"/>
      <c r="D761" s="10"/>
      <c r="E761" s="10"/>
      <c r="G761" s="93"/>
      <c r="H761" s="93"/>
      <c r="I761" s="94"/>
      <c r="J761" s="93"/>
      <c r="K761" s="93"/>
      <c r="L761" s="93"/>
      <c r="M761" s="93"/>
      <c r="N761" s="93"/>
      <c r="Q761" s="9"/>
      <c r="V761" s="9"/>
    </row>
    <row r="762" spans="3:22" ht="14.25" customHeight="1" x14ac:dyDescent="0.2">
      <c r="C762" s="10"/>
      <c r="D762" s="10"/>
      <c r="E762" s="10"/>
      <c r="G762" s="93"/>
      <c r="H762" s="93"/>
      <c r="I762" s="94"/>
      <c r="J762" s="93"/>
      <c r="K762" s="93"/>
      <c r="L762" s="93"/>
      <c r="M762" s="93"/>
      <c r="N762" s="93"/>
      <c r="Q762" s="9"/>
      <c r="V762" s="9"/>
    </row>
    <row r="763" spans="3:22" ht="14.25" customHeight="1" x14ac:dyDescent="0.2">
      <c r="C763" s="10"/>
      <c r="D763" s="10"/>
      <c r="E763" s="10"/>
      <c r="G763" s="93"/>
      <c r="H763" s="93"/>
      <c r="I763" s="94"/>
      <c r="J763" s="93"/>
      <c r="K763" s="93"/>
      <c r="L763" s="93"/>
      <c r="M763" s="93"/>
      <c r="N763" s="93"/>
      <c r="Q763" s="9"/>
      <c r="V763" s="9"/>
    </row>
    <row r="764" spans="3:22" ht="14.25" customHeight="1" x14ac:dyDescent="0.2">
      <c r="C764" s="10"/>
      <c r="D764" s="10"/>
      <c r="E764" s="10"/>
      <c r="G764" s="93"/>
      <c r="H764" s="93"/>
      <c r="I764" s="94"/>
      <c r="J764" s="93"/>
      <c r="K764" s="93"/>
      <c r="L764" s="93"/>
      <c r="M764" s="93"/>
      <c r="N764" s="93"/>
      <c r="Q764" s="9"/>
      <c r="V764" s="9"/>
    </row>
    <row r="765" spans="3:22" ht="14.25" customHeight="1" x14ac:dyDescent="0.2">
      <c r="C765" s="10"/>
      <c r="D765" s="10"/>
      <c r="E765" s="10"/>
      <c r="G765" s="93"/>
      <c r="H765" s="93"/>
      <c r="I765" s="94"/>
      <c r="J765" s="93"/>
      <c r="K765" s="93"/>
      <c r="L765" s="93"/>
      <c r="M765" s="93"/>
      <c r="N765" s="93"/>
      <c r="Q765" s="9"/>
      <c r="V765" s="9"/>
    </row>
    <row r="766" spans="3:22" ht="14.25" customHeight="1" x14ac:dyDescent="0.2">
      <c r="C766" s="10"/>
      <c r="D766" s="10"/>
      <c r="E766" s="10"/>
      <c r="G766" s="93"/>
      <c r="H766" s="93"/>
      <c r="I766" s="94"/>
      <c r="J766" s="93"/>
      <c r="K766" s="93"/>
      <c r="L766" s="93"/>
      <c r="M766" s="93"/>
      <c r="N766" s="93"/>
      <c r="Q766" s="9"/>
      <c r="V766" s="9"/>
    </row>
    <row r="767" spans="3:22" ht="14.25" customHeight="1" x14ac:dyDescent="0.2">
      <c r="C767" s="10"/>
      <c r="D767" s="10"/>
      <c r="E767" s="10"/>
      <c r="G767" s="93"/>
      <c r="H767" s="93"/>
      <c r="I767" s="94"/>
      <c r="J767" s="93"/>
      <c r="K767" s="93"/>
      <c r="L767" s="93"/>
      <c r="M767" s="93"/>
      <c r="N767" s="93"/>
      <c r="Q767" s="9"/>
      <c r="V767" s="9"/>
    </row>
    <row r="768" spans="3:22" ht="14.25" customHeight="1" x14ac:dyDescent="0.2">
      <c r="C768" s="10"/>
      <c r="D768" s="10"/>
      <c r="E768" s="10"/>
      <c r="G768" s="93"/>
      <c r="H768" s="93"/>
      <c r="I768" s="94"/>
      <c r="J768" s="93"/>
      <c r="K768" s="93"/>
      <c r="L768" s="93"/>
      <c r="M768" s="93"/>
      <c r="N768" s="93"/>
      <c r="Q768" s="9"/>
      <c r="V768" s="9"/>
    </row>
    <row r="769" spans="3:22" ht="14.25" customHeight="1" x14ac:dyDescent="0.2">
      <c r="C769" s="10"/>
      <c r="D769" s="10"/>
      <c r="E769" s="10"/>
      <c r="G769" s="93"/>
      <c r="H769" s="93"/>
      <c r="I769" s="94"/>
      <c r="J769" s="93"/>
      <c r="K769" s="93"/>
      <c r="L769" s="93"/>
      <c r="M769" s="93"/>
      <c r="N769" s="93"/>
      <c r="Q769" s="9"/>
      <c r="V769" s="9"/>
    </row>
    <row r="770" spans="3:22" ht="14.25" customHeight="1" x14ac:dyDescent="0.2">
      <c r="C770" s="10"/>
      <c r="D770" s="10"/>
      <c r="E770" s="10"/>
      <c r="G770" s="93"/>
      <c r="H770" s="93"/>
      <c r="I770" s="94"/>
      <c r="J770" s="93"/>
      <c r="K770" s="93"/>
      <c r="L770" s="93"/>
      <c r="M770" s="93"/>
      <c r="N770" s="93"/>
      <c r="Q770" s="9"/>
      <c r="V770" s="9"/>
    </row>
    <row r="771" spans="3:22" ht="14.25" customHeight="1" x14ac:dyDescent="0.2">
      <c r="C771" s="10"/>
      <c r="D771" s="10"/>
      <c r="E771" s="10"/>
      <c r="G771" s="93"/>
      <c r="H771" s="93"/>
      <c r="I771" s="94"/>
      <c r="J771" s="93"/>
      <c r="K771" s="93"/>
      <c r="L771" s="93"/>
      <c r="M771" s="93"/>
      <c r="N771" s="93"/>
      <c r="Q771" s="9"/>
      <c r="V771" s="9"/>
    </row>
    <row r="772" spans="3:22" ht="14.25" customHeight="1" x14ac:dyDescent="0.2">
      <c r="C772" s="10"/>
      <c r="D772" s="10"/>
      <c r="E772" s="10"/>
      <c r="G772" s="93"/>
      <c r="H772" s="93"/>
      <c r="I772" s="94"/>
      <c r="J772" s="93"/>
      <c r="K772" s="93"/>
      <c r="L772" s="93"/>
      <c r="M772" s="93"/>
      <c r="N772" s="93"/>
      <c r="Q772" s="9"/>
      <c r="V772" s="9"/>
    </row>
    <row r="773" spans="3:22" ht="14.25" customHeight="1" x14ac:dyDescent="0.2">
      <c r="C773" s="10"/>
      <c r="D773" s="10"/>
      <c r="E773" s="10"/>
      <c r="G773" s="93"/>
      <c r="H773" s="93"/>
      <c r="I773" s="94"/>
      <c r="J773" s="93"/>
      <c r="K773" s="93"/>
      <c r="L773" s="93"/>
      <c r="M773" s="93"/>
      <c r="N773" s="93"/>
      <c r="Q773" s="9"/>
      <c r="V773" s="9"/>
    </row>
    <row r="774" spans="3:22" ht="14.25" customHeight="1" x14ac:dyDescent="0.2">
      <c r="C774" s="10"/>
      <c r="D774" s="10"/>
      <c r="E774" s="10"/>
      <c r="G774" s="93"/>
      <c r="H774" s="93"/>
      <c r="I774" s="94"/>
      <c r="J774" s="93"/>
      <c r="K774" s="93"/>
      <c r="L774" s="93"/>
      <c r="M774" s="93"/>
      <c r="N774" s="93"/>
      <c r="Q774" s="9"/>
      <c r="V774" s="9"/>
    </row>
    <row r="775" spans="3:22" ht="14.25" customHeight="1" x14ac:dyDescent="0.2">
      <c r="C775" s="10"/>
      <c r="D775" s="10"/>
      <c r="E775" s="10"/>
      <c r="G775" s="93"/>
      <c r="H775" s="93"/>
      <c r="I775" s="94"/>
      <c r="J775" s="93"/>
      <c r="K775" s="93"/>
      <c r="L775" s="93"/>
      <c r="M775" s="93"/>
      <c r="N775" s="93"/>
      <c r="Q775" s="9"/>
      <c r="V775" s="9"/>
    </row>
    <row r="776" spans="3:22" ht="14.25" customHeight="1" x14ac:dyDescent="0.2">
      <c r="C776" s="10"/>
      <c r="D776" s="10"/>
      <c r="E776" s="10"/>
      <c r="G776" s="93"/>
      <c r="H776" s="93"/>
      <c r="I776" s="94"/>
      <c r="J776" s="93"/>
      <c r="K776" s="93"/>
      <c r="L776" s="93"/>
      <c r="M776" s="93"/>
      <c r="N776" s="93"/>
      <c r="Q776" s="9"/>
      <c r="V776" s="9"/>
    </row>
    <row r="777" spans="3:22" ht="14.25" customHeight="1" x14ac:dyDescent="0.2">
      <c r="C777" s="10"/>
      <c r="D777" s="10"/>
      <c r="E777" s="10"/>
      <c r="G777" s="93"/>
      <c r="H777" s="93"/>
      <c r="I777" s="94"/>
      <c r="J777" s="93"/>
      <c r="K777" s="93"/>
      <c r="L777" s="93"/>
      <c r="M777" s="93"/>
      <c r="N777" s="93"/>
      <c r="Q777" s="9"/>
      <c r="V777" s="9"/>
    </row>
    <row r="778" spans="3:22" ht="14.25" customHeight="1" x14ac:dyDescent="0.2">
      <c r="C778" s="10"/>
      <c r="D778" s="10"/>
      <c r="E778" s="10"/>
      <c r="G778" s="93"/>
      <c r="H778" s="93"/>
      <c r="I778" s="94"/>
      <c r="J778" s="93"/>
      <c r="K778" s="93"/>
      <c r="L778" s="93"/>
      <c r="M778" s="93"/>
      <c r="N778" s="93"/>
      <c r="Q778" s="9"/>
      <c r="V778" s="9"/>
    </row>
    <row r="779" spans="3:22" ht="14.25" customHeight="1" x14ac:dyDescent="0.2">
      <c r="C779" s="10"/>
      <c r="D779" s="10"/>
      <c r="E779" s="10"/>
      <c r="G779" s="93"/>
      <c r="H779" s="93"/>
      <c r="I779" s="94"/>
      <c r="J779" s="93"/>
      <c r="K779" s="93"/>
      <c r="L779" s="93"/>
      <c r="M779" s="93"/>
      <c r="N779" s="93"/>
      <c r="Q779" s="9"/>
      <c r="V779" s="9"/>
    </row>
    <row r="780" spans="3:22" ht="14.25" customHeight="1" x14ac:dyDescent="0.2">
      <c r="C780" s="10"/>
      <c r="D780" s="10"/>
      <c r="E780" s="10"/>
      <c r="G780" s="93"/>
      <c r="H780" s="93"/>
      <c r="I780" s="94"/>
      <c r="J780" s="93"/>
      <c r="K780" s="93"/>
      <c r="L780" s="93"/>
      <c r="M780" s="93"/>
      <c r="N780" s="93"/>
      <c r="Q780" s="9"/>
      <c r="V780" s="9"/>
    </row>
    <row r="781" spans="3:22" ht="14.25" customHeight="1" x14ac:dyDescent="0.2">
      <c r="C781" s="10"/>
      <c r="D781" s="10"/>
      <c r="E781" s="10"/>
      <c r="G781" s="93"/>
      <c r="H781" s="93"/>
      <c r="I781" s="94"/>
      <c r="J781" s="93"/>
      <c r="K781" s="93"/>
      <c r="L781" s="93"/>
      <c r="M781" s="93"/>
      <c r="N781" s="93"/>
      <c r="Q781" s="9"/>
      <c r="V781" s="9"/>
    </row>
    <row r="782" spans="3:22" ht="14.25" customHeight="1" x14ac:dyDescent="0.2">
      <c r="C782" s="10"/>
      <c r="D782" s="10"/>
      <c r="E782" s="10"/>
      <c r="G782" s="93"/>
      <c r="H782" s="93"/>
      <c r="I782" s="94"/>
      <c r="J782" s="93"/>
      <c r="K782" s="93"/>
      <c r="L782" s="93"/>
      <c r="M782" s="93"/>
      <c r="N782" s="93"/>
      <c r="Q782" s="9"/>
      <c r="V782" s="9"/>
    </row>
    <row r="783" spans="3:22" ht="14.25" customHeight="1" x14ac:dyDescent="0.2">
      <c r="C783" s="10"/>
      <c r="D783" s="10"/>
      <c r="E783" s="10"/>
      <c r="G783" s="93"/>
      <c r="H783" s="93"/>
      <c r="I783" s="94"/>
      <c r="J783" s="93"/>
      <c r="K783" s="93"/>
      <c r="L783" s="93"/>
      <c r="M783" s="93"/>
      <c r="N783" s="93"/>
      <c r="Q783" s="9"/>
      <c r="V783" s="9"/>
    </row>
    <row r="784" spans="3:22" ht="14.25" customHeight="1" x14ac:dyDescent="0.2">
      <c r="C784" s="10"/>
      <c r="D784" s="10"/>
      <c r="E784" s="10"/>
      <c r="G784" s="93"/>
      <c r="H784" s="93"/>
      <c r="I784" s="94"/>
      <c r="J784" s="93"/>
      <c r="K784" s="93"/>
      <c r="L784" s="93"/>
      <c r="M784" s="93"/>
      <c r="N784" s="93"/>
      <c r="Q784" s="9"/>
      <c r="V784" s="9"/>
    </row>
    <row r="785" spans="3:22" ht="14.25" customHeight="1" x14ac:dyDescent="0.2">
      <c r="C785" s="10"/>
      <c r="D785" s="10"/>
      <c r="E785" s="10"/>
      <c r="G785" s="93"/>
      <c r="H785" s="93"/>
      <c r="I785" s="94"/>
      <c r="J785" s="93"/>
      <c r="K785" s="93"/>
      <c r="L785" s="93"/>
      <c r="M785" s="93"/>
      <c r="N785" s="93"/>
      <c r="Q785" s="9"/>
      <c r="V785" s="9"/>
    </row>
    <row r="786" spans="3:22" ht="14.25" customHeight="1" x14ac:dyDescent="0.2">
      <c r="C786" s="10"/>
      <c r="D786" s="10"/>
      <c r="E786" s="10"/>
      <c r="G786" s="93"/>
      <c r="H786" s="93"/>
      <c r="I786" s="94"/>
      <c r="J786" s="93"/>
      <c r="K786" s="93"/>
      <c r="L786" s="93"/>
      <c r="M786" s="93"/>
      <c r="N786" s="93"/>
      <c r="Q786" s="9"/>
      <c r="V786" s="9"/>
    </row>
    <row r="787" spans="3:22" ht="14.25" customHeight="1" x14ac:dyDescent="0.2">
      <c r="C787" s="10"/>
      <c r="D787" s="10"/>
      <c r="E787" s="10"/>
      <c r="G787" s="93"/>
      <c r="H787" s="93"/>
      <c r="I787" s="94"/>
      <c r="J787" s="93"/>
      <c r="K787" s="93"/>
      <c r="L787" s="93"/>
      <c r="M787" s="93"/>
      <c r="N787" s="93"/>
      <c r="Q787" s="9"/>
      <c r="V787" s="9"/>
    </row>
    <row r="788" spans="3:22" ht="14.25" customHeight="1" x14ac:dyDescent="0.2">
      <c r="C788" s="10"/>
      <c r="D788" s="10"/>
      <c r="E788" s="10"/>
      <c r="G788" s="93"/>
      <c r="H788" s="93"/>
      <c r="I788" s="94"/>
      <c r="J788" s="93"/>
      <c r="K788" s="93"/>
      <c r="L788" s="93"/>
      <c r="M788" s="93"/>
      <c r="N788" s="93"/>
      <c r="Q788" s="9"/>
      <c r="V788" s="9"/>
    </row>
    <row r="789" spans="3:22" ht="14.25" customHeight="1" x14ac:dyDescent="0.2">
      <c r="C789" s="10"/>
      <c r="D789" s="10"/>
      <c r="E789" s="10"/>
      <c r="G789" s="93"/>
      <c r="H789" s="93"/>
      <c r="I789" s="94"/>
      <c r="J789" s="93"/>
      <c r="K789" s="93"/>
      <c r="L789" s="93"/>
      <c r="M789" s="93"/>
      <c r="N789" s="93"/>
      <c r="Q789" s="9"/>
      <c r="V789" s="9"/>
    </row>
    <row r="790" spans="3:22" ht="14.25" customHeight="1" x14ac:dyDescent="0.2">
      <c r="C790" s="10"/>
      <c r="D790" s="10"/>
      <c r="E790" s="10"/>
      <c r="G790" s="93"/>
      <c r="H790" s="93"/>
      <c r="I790" s="94"/>
      <c r="J790" s="93"/>
      <c r="K790" s="93"/>
      <c r="L790" s="93"/>
      <c r="M790" s="93"/>
      <c r="N790" s="93"/>
      <c r="Q790" s="9"/>
      <c r="V790" s="9"/>
    </row>
    <row r="791" spans="3:22" ht="14.25" customHeight="1" x14ac:dyDescent="0.2">
      <c r="C791" s="10"/>
      <c r="D791" s="10"/>
      <c r="E791" s="10"/>
      <c r="G791" s="93"/>
      <c r="H791" s="93"/>
      <c r="I791" s="94"/>
      <c r="J791" s="93"/>
      <c r="K791" s="93"/>
      <c r="L791" s="93"/>
      <c r="M791" s="93"/>
      <c r="N791" s="93"/>
      <c r="Q791" s="9"/>
      <c r="V791" s="9"/>
    </row>
    <row r="792" spans="3:22" ht="14.25" customHeight="1" x14ac:dyDescent="0.2">
      <c r="C792" s="10"/>
      <c r="D792" s="10"/>
      <c r="E792" s="10"/>
      <c r="G792" s="93"/>
      <c r="H792" s="93"/>
      <c r="I792" s="94"/>
      <c r="J792" s="93"/>
      <c r="K792" s="93"/>
      <c r="L792" s="93"/>
      <c r="M792" s="93"/>
      <c r="N792" s="93"/>
      <c r="Q792" s="9"/>
      <c r="V792" s="9"/>
    </row>
    <row r="793" spans="3:22" ht="14.25" customHeight="1" x14ac:dyDescent="0.2">
      <c r="C793" s="10"/>
      <c r="D793" s="10"/>
      <c r="E793" s="10"/>
      <c r="G793" s="93"/>
      <c r="H793" s="93"/>
      <c r="I793" s="94"/>
      <c r="J793" s="93"/>
      <c r="K793" s="93"/>
      <c r="L793" s="93"/>
      <c r="M793" s="93"/>
      <c r="N793" s="93"/>
      <c r="Q793" s="9"/>
      <c r="V793" s="9"/>
    </row>
    <row r="794" spans="3:22" ht="14.25" customHeight="1" x14ac:dyDescent="0.2">
      <c r="C794" s="10"/>
      <c r="D794" s="10"/>
      <c r="E794" s="10"/>
      <c r="G794" s="93"/>
      <c r="H794" s="93"/>
      <c r="I794" s="94"/>
      <c r="J794" s="93"/>
      <c r="K794" s="93"/>
      <c r="L794" s="93"/>
      <c r="M794" s="93"/>
      <c r="N794" s="93"/>
      <c r="Q794" s="9"/>
      <c r="V794" s="9"/>
    </row>
    <row r="795" spans="3:22" ht="14.25" customHeight="1" x14ac:dyDescent="0.2">
      <c r="C795" s="10"/>
      <c r="D795" s="10"/>
      <c r="E795" s="10"/>
      <c r="G795" s="93"/>
      <c r="H795" s="93"/>
      <c r="I795" s="94"/>
      <c r="J795" s="93"/>
      <c r="K795" s="93"/>
      <c r="L795" s="93"/>
      <c r="M795" s="93"/>
      <c r="N795" s="93"/>
      <c r="Q795" s="9"/>
      <c r="V795" s="9"/>
    </row>
    <row r="796" spans="3:22" ht="14.25" customHeight="1" x14ac:dyDescent="0.2">
      <c r="C796" s="10"/>
      <c r="D796" s="10"/>
      <c r="E796" s="10"/>
      <c r="G796" s="93"/>
      <c r="H796" s="93"/>
      <c r="I796" s="94"/>
      <c r="J796" s="93"/>
      <c r="K796" s="93"/>
      <c r="L796" s="93"/>
      <c r="M796" s="93"/>
      <c r="N796" s="93"/>
      <c r="Q796" s="9"/>
      <c r="V796" s="9"/>
    </row>
    <row r="797" spans="3:22" ht="14.25" customHeight="1" x14ac:dyDescent="0.2">
      <c r="C797" s="10"/>
      <c r="D797" s="10"/>
      <c r="E797" s="10"/>
      <c r="G797" s="93"/>
      <c r="H797" s="93"/>
      <c r="I797" s="94"/>
      <c r="J797" s="93"/>
      <c r="K797" s="93"/>
      <c r="L797" s="93"/>
      <c r="M797" s="93"/>
      <c r="N797" s="93"/>
      <c r="Q797" s="9"/>
      <c r="V797" s="9"/>
    </row>
    <row r="798" spans="3:22" ht="14.25" customHeight="1" x14ac:dyDescent="0.2">
      <c r="C798" s="10"/>
      <c r="D798" s="10"/>
      <c r="E798" s="10"/>
      <c r="G798" s="93"/>
      <c r="H798" s="93"/>
      <c r="I798" s="94"/>
      <c r="J798" s="93"/>
      <c r="K798" s="93"/>
      <c r="L798" s="93"/>
      <c r="M798" s="93"/>
      <c r="N798" s="93"/>
      <c r="Q798" s="9"/>
      <c r="V798" s="9"/>
    </row>
    <row r="799" spans="3:22" ht="14.25" customHeight="1" x14ac:dyDescent="0.2">
      <c r="C799" s="10"/>
      <c r="D799" s="10"/>
      <c r="E799" s="10"/>
      <c r="G799" s="93"/>
      <c r="H799" s="93"/>
      <c r="I799" s="94"/>
      <c r="J799" s="93"/>
      <c r="K799" s="93"/>
      <c r="L799" s="93"/>
      <c r="M799" s="93"/>
      <c r="N799" s="93"/>
      <c r="Q799" s="9"/>
      <c r="V799" s="9"/>
    </row>
    <row r="800" spans="3:22" ht="14.25" customHeight="1" x14ac:dyDescent="0.2">
      <c r="C800" s="10"/>
      <c r="D800" s="10"/>
      <c r="E800" s="10"/>
      <c r="G800" s="93"/>
      <c r="H800" s="93"/>
      <c r="I800" s="94"/>
      <c r="J800" s="93"/>
      <c r="K800" s="93"/>
      <c r="L800" s="93"/>
      <c r="M800" s="93"/>
      <c r="N800" s="93"/>
      <c r="Q800" s="9"/>
      <c r="V800" s="9"/>
    </row>
    <row r="801" spans="3:22" ht="14.25" customHeight="1" x14ac:dyDescent="0.2">
      <c r="C801" s="10"/>
      <c r="D801" s="10"/>
      <c r="E801" s="10"/>
      <c r="G801" s="93"/>
      <c r="H801" s="93"/>
      <c r="I801" s="94"/>
      <c r="J801" s="93"/>
      <c r="K801" s="93"/>
      <c r="L801" s="93"/>
      <c r="M801" s="93"/>
      <c r="N801" s="93"/>
      <c r="Q801" s="9"/>
      <c r="V801" s="9"/>
    </row>
    <row r="802" spans="3:22" ht="14.25" customHeight="1" x14ac:dyDescent="0.2">
      <c r="C802" s="10"/>
      <c r="D802" s="10"/>
      <c r="E802" s="10"/>
      <c r="G802" s="93"/>
      <c r="H802" s="93"/>
      <c r="I802" s="94"/>
      <c r="J802" s="93"/>
      <c r="K802" s="93"/>
      <c r="L802" s="93"/>
      <c r="M802" s="93"/>
      <c r="N802" s="93"/>
      <c r="Q802" s="9"/>
      <c r="V802" s="9"/>
    </row>
    <row r="803" spans="3:22" ht="14.25" customHeight="1" x14ac:dyDescent="0.2">
      <c r="C803" s="10"/>
      <c r="D803" s="10"/>
      <c r="E803" s="10"/>
      <c r="G803" s="93"/>
      <c r="H803" s="93"/>
      <c r="I803" s="94"/>
      <c r="J803" s="93"/>
      <c r="K803" s="93"/>
      <c r="L803" s="93"/>
      <c r="M803" s="93"/>
      <c r="N803" s="93"/>
      <c r="Q803" s="9"/>
      <c r="V803" s="9"/>
    </row>
    <row r="804" spans="3:22" ht="14.25" customHeight="1" x14ac:dyDescent="0.2">
      <c r="C804" s="10"/>
      <c r="D804" s="10"/>
      <c r="E804" s="10"/>
      <c r="G804" s="93"/>
      <c r="H804" s="93"/>
      <c r="I804" s="94"/>
      <c r="J804" s="93"/>
      <c r="K804" s="93"/>
      <c r="L804" s="93"/>
      <c r="M804" s="93"/>
      <c r="N804" s="93"/>
      <c r="Q804" s="9"/>
      <c r="V804" s="9"/>
    </row>
    <row r="805" spans="3:22" ht="14.25" customHeight="1" x14ac:dyDescent="0.2">
      <c r="C805" s="10"/>
      <c r="D805" s="10"/>
      <c r="E805" s="10"/>
      <c r="G805" s="93"/>
      <c r="H805" s="93"/>
      <c r="I805" s="94"/>
      <c r="J805" s="93"/>
      <c r="K805" s="93"/>
      <c r="L805" s="93"/>
      <c r="M805" s="93"/>
      <c r="N805" s="93"/>
      <c r="Q805" s="9"/>
      <c r="V805" s="9"/>
    </row>
    <row r="806" spans="3:22" ht="14.25" customHeight="1" x14ac:dyDescent="0.2">
      <c r="C806" s="10"/>
      <c r="D806" s="10"/>
      <c r="E806" s="10"/>
      <c r="G806" s="93"/>
      <c r="H806" s="93"/>
      <c r="I806" s="94"/>
      <c r="J806" s="93"/>
      <c r="K806" s="93"/>
      <c r="L806" s="93"/>
      <c r="M806" s="93"/>
      <c r="N806" s="93"/>
      <c r="Q806" s="9"/>
      <c r="V806" s="9"/>
    </row>
    <row r="807" spans="3:22" ht="14.25" customHeight="1" x14ac:dyDescent="0.2">
      <c r="C807" s="10"/>
      <c r="D807" s="10"/>
      <c r="E807" s="10"/>
      <c r="G807" s="93"/>
      <c r="H807" s="93"/>
      <c r="I807" s="94"/>
      <c r="J807" s="93"/>
      <c r="K807" s="93"/>
      <c r="L807" s="93"/>
      <c r="M807" s="93"/>
      <c r="N807" s="93"/>
      <c r="Q807" s="9"/>
      <c r="V807" s="9"/>
    </row>
    <row r="808" spans="3:22" ht="14.25" customHeight="1" x14ac:dyDescent="0.2">
      <c r="C808" s="10"/>
      <c r="D808" s="10"/>
      <c r="E808" s="10"/>
      <c r="G808" s="93"/>
      <c r="H808" s="93"/>
      <c r="I808" s="94"/>
      <c r="J808" s="93"/>
      <c r="K808" s="93"/>
      <c r="L808" s="93"/>
      <c r="M808" s="93"/>
      <c r="N808" s="93"/>
      <c r="Q808" s="9"/>
      <c r="V808" s="9"/>
    </row>
    <row r="809" spans="3:22" ht="14.25" customHeight="1" x14ac:dyDescent="0.2">
      <c r="C809" s="10"/>
      <c r="D809" s="10"/>
      <c r="E809" s="10"/>
      <c r="G809" s="93"/>
      <c r="H809" s="93"/>
      <c r="I809" s="94"/>
      <c r="J809" s="93"/>
      <c r="K809" s="93"/>
      <c r="L809" s="93"/>
      <c r="M809" s="93"/>
      <c r="N809" s="93"/>
      <c r="Q809" s="9"/>
      <c r="V809" s="9"/>
    </row>
    <row r="810" spans="3:22" ht="14.25" customHeight="1" x14ac:dyDescent="0.2">
      <c r="C810" s="10"/>
      <c r="D810" s="10"/>
      <c r="E810" s="10"/>
      <c r="G810" s="93"/>
      <c r="H810" s="93"/>
      <c r="I810" s="94"/>
      <c r="J810" s="93"/>
      <c r="K810" s="93"/>
      <c r="L810" s="93"/>
      <c r="M810" s="93"/>
      <c r="N810" s="93"/>
      <c r="Q810" s="9"/>
      <c r="V810" s="9"/>
    </row>
    <row r="811" spans="3:22" ht="14.25" customHeight="1" x14ac:dyDescent="0.2">
      <c r="C811" s="10"/>
      <c r="D811" s="10"/>
      <c r="E811" s="10"/>
      <c r="G811" s="93"/>
      <c r="H811" s="93"/>
      <c r="I811" s="94"/>
      <c r="J811" s="93"/>
      <c r="K811" s="93"/>
      <c r="L811" s="93"/>
      <c r="M811" s="93"/>
      <c r="N811" s="93"/>
      <c r="Q811" s="9"/>
      <c r="V811" s="9"/>
    </row>
    <row r="812" spans="3:22" ht="14.25" customHeight="1" x14ac:dyDescent="0.2">
      <c r="C812" s="10"/>
      <c r="D812" s="10"/>
      <c r="E812" s="10"/>
      <c r="G812" s="93"/>
      <c r="H812" s="93"/>
      <c r="I812" s="94"/>
      <c r="J812" s="93"/>
      <c r="K812" s="93"/>
      <c r="L812" s="93"/>
      <c r="M812" s="93"/>
      <c r="N812" s="93"/>
      <c r="Q812" s="9"/>
      <c r="V812" s="9"/>
    </row>
    <row r="813" spans="3:22" ht="14.25" customHeight="1" x14ac:dyDescent="0.2">
      <c r="C813" s="10"/>
      <c r="D813" s="10"/>
      <c r="E813" s="10"/>
      <c r="G813" s="93"/>
      <c r="H813" s="93"/>
      <c r="I813" s="94"/>
      <c r="J813" s="93"/>
      <c r="K813" s="93"/>
      <c r="L813" s="93"/>
      <c r="M813" s="93"/>
      <c r="N813" s="93"/>
      <c r="Q813" s="9"/>
      <c r="V813" s="9"/>
    </row>
    <row r="814" spans="3:22" ht="14.25" customHeight="1" x14ac:dyDescent="0.2">
      <c r="C814" s="10"/>
      <c r="D814" s="10"/>
      <c r="E814" s="10"/>
      <c r="G814" s="93"/>
      <c r="H814" s="93"/>
      <c r="I814" s="94"/>
      <c r="J814" s="93"/>
      <c r="K814" s="93"/>
      <c r="L814" s="93"/>
      <c r="M814" s="93"/>
      <c r="N814" s="93"/>
      <c r="Q814" s="9"/>
      <c r="V814" s="9"/>
    </row>
    <row r="815" spans="3:22" ht="14.25" customHeight="1" x14ac:dyDescent="0.2">
      <c r="C815" s="10"/>
      <c r="D815" s="10"/>
      <c r="E815" s="10"/>
      <c r="G815" s="93"/>
      <c r="H815" s="93"/>
      <c r="I815" s="94"/>
      <c r="J815" s="93"/>
      <c r="K815" s="93"/>
      <c r="L815" s="93"/>
      <c r="M815" s="93"/>
      <c r="N815" s="93"/>
      <c r="Q815" s="9"/>
      <c r="V815" s="9"/>
    </row>
    <row r="816" spans="3:22" ht="14.25" customHeight="1" x14ac:dyDescent="0.2">
      <c r="C816" s="10"/>
      <c r="D816" s="10"/>
      <c r="E816" s="10"/>
      <c r="G816" s="93"/>
      <c r="H816" s="93"/>
      <c r="I816" s="94"/>
      <c r="J816" s="93"/>
      <c r="K816" s="93"/>
      <c r="L816" s="93"/>
      <c r="M816" s="93"/>
      <c r="N816" s="93"/>
      <c r="Q816" s="9"/>
      <c r="V816" s="9"/>
    </row>
    <row r="817" spans="3:22" ht="14.25" customHeight="1" x14ac:dyDescent="0.2">
      <c r="C817" s="10"/>
      <c r="D817" s="10"/>
      <c r="E817" s="10"/>
      <c r="G817" s="93"/>
      <c r="H817" s="93"/>
      <c r="I817" s="94"/>
      <c r="J817" s="93"/>
      <c r="K817" s="93"/>
      <c r="L817" s="93"/>
      <c r="M817" s="93"/>
      <c r="N817" s="93"/>
      <c r="Q817" s="9"/>
      <c r="V817" s="9"/>
    </row>
    <row r="818" spans="3:22" ht="14.25" customHeight="1" x14ac:dyDescent="0.2">
      <c r="C818" s="10"/>
      <c r="D818" s="10"/>
      <c r="E818" s="10"/>
      <c r="G818" s="93"/>
      <c r="H818" s="93"/>
      <c r="I818" s="94"/>
      <c r="J818" s="93"/>
      <c r="K818" s="93"/>
      <c r="L818" s="93"/>
      <c r="M818" s="93"/>
      <c r="N818" s="93"/>
      <c r="Q818" s="9"/>
      <c r="V818" s="9"/>
    </row>
    <row r="819" spans="3:22" ht="14.25" customHeight="1" x14ac:dyDescent="0.2">
      <c r="C819" s="10"/>
      <c r="D819" s="10"/>
      <c r="E819" s="10"/>
      <c r="G819" s="93"/>
      <c r="H819" s="93"/>
      <c r="I819" s="94"/>
      <c r="J819" s="93"/>
      <c r="K819" s="93"/>
      <c r="L819" s="93"/>
      <c r="M819" s="93"/>
      <c r="N819" s="93"/>
      <c r="Q819" s="9"/>
      <c r="V819" s="9"/>
    </row>
    <row r="820" spans="3:22" ht="14.25" customHeight="1" x14ac:dyDescent="0.2">
      <c r="C820" s="10"/>
      <c r="D820" s="10"/>
      <c r="E820" s="10"/>
      <c r="G820" s="93"/>
      <c r="H820" s="93"/>
      <c r="I820" s="94"/>
      <c r="J820" s="93"/>
      <c r="K820" s="93"/>
      <c r="L820" s="93"/>
      <c r="M820" s="93"/>
      <c r="N820" s="93"/>
      <c r="Q820" s="9"/>
      <c r="V820" s="9"/>
    </row>
    <row r="821" spans="3:22" ht="14.25" customHeight="1" x14ac:dyDescent="0.2">
      <c r="C821" s="10"/>
      <c r="D821" s="10"/>
      <c r="E821" s="10"/>
      <c r="G821" s="93"/>
      <c r="H821" s="93"/>
      <c r="I821" s="94"/>
      <c r="J821" s="93"/>
      <c r="K821" s="93"/>
      <c r="L821" s="93"/>
      <c r="M821" s="93"/>
      <c r="N821" s="93"/>
      <c r="Q821" s="9"/>
      <c r="V821" s="9"/>
    </row>
    <row r="822" spans="3:22" ht="14.25" customHeight="1" x14ac:dyDescent="0.2">
      <c r="C822" s="10"/>
      <c r="D822" s="10"/>
      <c r="E822" s="10"/>
      <c r="G822" s="93"/>
      <c r="H822" s="93"/>
      <c r="I822" s="94"/>
      <c r="J822" s="93"/>
      <c r="K822" s="93"/>
      <c r="L822" s="93"/>
      <c r="M822" s="93"/>
      <c r="N822" s="93"/>
      <c r="Q822" s="9"/>
      <c r="V822" s="9"/>
    </row>
    <row r="823" spans="3:22" ht="14.25" customHeight="1" x14ac:dyDescent="0.2">
      <c r="C823" s="10"/>
      <c r="D823" s="10"/>
      <c r="E823" s="10"/>
      <c r="G823" s="93"/>
      <c r="H823" s="93"/>
      <c r="I823" s="94"/>
      <c r="J823" s="93"/>
      <c r="K823" s="93"/>
      <c r="L823" s="93"/>
      <c r="M823" s="93"/>
      <c r="N823" s="93"/>
      <c r="Q823" s="9"/>
      <c r="V823" s="9"/>
    </row>
    <row r="824" spans="3:22" ht="14.25" customHeight="1" x14ac:dyDescent="0.2">
      <c r="C824" s="10"/>
      <c r="D824" s="10"/>
      <c r="E824" s="10"/>
      <c r="G824" s="93"/>
      <c r="H824" s="93"/>
      <c r="I824" s="94"/>
      <c r="J824" s="93"/>
      <c r="K824" s="93"/>
      <c r="L824" s="93"/>
      <c r="M824" s="93"/>
      <c r="N824" s="93"/>
      <c r="Q824" s="9"/>
      <c r="V824" s="9"/>
    </row>
    <row r="825" spans="3:22" ht="14.25" customHeight="1" x14ac:dyDescent="0.2">
      <c r="C825" s="10"/>
      <c r="D825" s="10"/>
      <c r="E825" s="10"/>
      <c r="G825" s="93"/>
      <c r="H825" s="93"/>
      <c r="I825" s="94"/>
      <c r="J825" s="93"/>
      <c r="K825" s="93"/>
      <c r="L825" s="93"/>
      <c r="M825" s="93"/>
      <c r="N825" s="93"/>
      <c r="Q825" s="9"/>
      <c r="V825" s="9"/>
    </row>
    <row r="826" spans="3:22" ht="14.25" customHeight="1" x14ac:dyDescent="0.2">
      <c r="C826" s="10"/>
      <c r="D826" s="10"/>
      <c r="E826" s="10"/>
      <c r="G826" s="93"/>
      <c r="H826" s="93"/>
      <c r="I826" s="94"/>
      <c r="J826" s="93"/>
      <c r="K826" s="93"/>
      <c r="L826" s="93"/>
      <c r="M826" s="93"/>
      <c r="N826" s="93"/>
      <c r="Q826" s="9"/>
      <c r="V826" s="9"/>
    </row>
    <row r="827" spans="3:22" ht="14.25" customHeight="1" x14ac:dyDescent="0.2">
      <c r="C827" s="10"/>
      <c r="D827" s="10"/>
      <c r="E827" s="10"/>
      <c r="G827" s="93"/>
      <c r="H827" s="93"/>
      <c r="I827" s="94"/>
      <c r="J827" s="93"/>
      <c r="K827" s="93"/>
      <c r="L827" s="93"/>
      <c r="M827" s="93"/>
      <c r="N827" s="93"/>
      <c r="Q827" s="9"/>
      <c r="V827" s="9"/>
    </row>
    <row r="828" spans="3:22" ht="14.25" customHeight="1" x14ac:dyDescent="0.2">
      <c r="C828" s="10"/>
      <c r="D828" s="10"/>
      <c r="E828" s="10"/>
      <c r="G828" s="93"/>
      <c r="H828" s="93"/>
      <c r="I828" s="94"/>
      <c r="J828" s="93"/>
      <c r="K828" s="93"/>
      <c r="L828" s="93"/>
      <c r="M828" s="93"/>
      <c r="N828" s="93"/>
      <c r="Q828" s="9"/>
      <c r="V828" s="9"/>
    </row>
    <row r="829" spans="3:22" ht="14.25" customHeight="1" x14ac:dyDescent="0.2">
      <c r="C829" s="10"/>
      <c r="D829" s="10"/>
      <c r="E829" s="10"/>
      <c r="G829" s="93"/>
      <c r="H829" s="93"/>
      <c r="I829" s="94"/>
      <c r="J829" s="93"/>
      <c r="K829" s="93"/>
      <c r="L829" s="93"/>
      <c r="M829" s="93"/>
      <c r="N829" s="93"/>
      <c r="Q829" s="9"/>
      <c r="V829" s="9"/>
    </row>
    <row r="830" spans="3:22" ht="14.25" customHeight="1" x14ac:dyDescent="0.2">
      <c r="C830" s="10"/>
      <c r="D830" s="10"/>
      <c r="E830" s="10"/>
      <c r="G830" s="93"/>
      <c r="H830" s="93"/>
      <c r="I830" s="94"/>
      <c r="J830" s="93"/>
      <c r="K830" s="93"/>
      <c r="L830" s="93"/>
      <c r="M830" s="93"/>
      <c r="N830" s="93"/>
      <c r="Q830" s="9"/>
      <c r="V830" s="9"/>
    </row>
    <row r="831" spans="3:22" ht="14.25" customHeight="1" x14ac:dyDescent="0.2">
      <c r="C831" s="10"/>
      <c r="D831" s="10"/>
      <c r="E831" s="10"/>
      <c r="G831" s="93"/>
      <c r="H831" s="93"/>
      <c r="I831" s="94"/>
      <c r="J831" s="93"/>
      <c r="K831" s="93"/>
      <c r="L831" s="93"/>
      <c r="M831" s="93"/>
      <c r="N831" s="93"/>
      <c r="Q831" s="9"/>
      <c r="V831" s="9"/>
    </row>
    <row r="832" spans="3:22" ht="14.25" customHeight="1" x14ac:dyDescent="0.2">
      <c r="C832" s="10"/>
      <c r="D832" s="10"/>
      <c r="E832" s="10"/>
      <c r="G832" s="93"/>
      <c r="H832" s="93"/>
      <c r="I832" s="94"/>
      <c r="J832" s="93"/>
      <c r="K832" s="93"/>
      <c r="L832" s="93"/>
      <c r="M832" s="93"/>
      <c r="N832" s="93"/>
      <c r="Q832" s="9"/>
      <c r="V832" s="9"/>
    </row>
    <row r="833" spans="3:22" ht="14.25" customHeight="1" x14ac:dyDescent="0.2">
      <c r="C833" s="10"/>
      <c r="D833" s="10"/>
      <c r="E833" s="10"/>
      <c r="G833" s="93"/>
      <c r="H833" s="93"/>
      <c r="I833" s="94"/>
      <c r="J833" s="93"/>
      <c r="K833" s="93"/>
      <c r="L833" s="93"/>
      <c r="M833" s="93"/>
      <c r="N833" s="93"/>
      <c r="Q833" s="9"/>
      <c r="V833" s="9"/>
    </row>
    <row r="834" spans="3:22" ht="14.25" customHeight="1" x14ac:dyDescent="0.2">
      <c r="C834" s="10"/>
      <c r="D834" s="10"/>
      <c r="E834" s="10"/>
      <c r="G834" s="93"/>
      <c r="H834" s="93"/>
      <c r="I834" s="94"/>
      <c r="J834" s="93"/>
      <c r="K834" s="93"/>
      <c r="L834" s="93"/>
      <c r="M834" s="93"/>
      <c r="N834" s="93"/>
      <c r="Q834" s="9"/>
      <c r="V834" s="9"/>
    </row>
    <row r="835" spans="3:22" ht="14.25" customHeight="1" x14ac:dyDescent="0.2">
      <c r="C835" s="10"/>
      <c r="D835" s="10"/>
      <c r="E835" s="10"/>
      <c r="G835" s="93"/>
      <c r="H835" s="93"/>
      <c r="I835" s="94"/>
      <c r="J835" s="93"/>
      <c r="K835" s="93"/>
      <c r="L835" s="93"/>
      <c r="M835" s="93"/>
      <c r="N835" s="93"/>
      <c r="Q835" s="9"/>
      <c r="V835" s="9"/>
    </row>
    <row r="836" spans="3:22" ht="14.25" customHeight="1" x14ac:dyDescent="0.2">
      <c r="C836" s="10"/>
      <c r="D836" s="10"/>
      <c r="E836" s="10"/>
      <c r="G836" s="93"/>
      <c r="H836" s="93"/>
      <c r="I836" s="94"/>
      <c r="J836" s="93"/>
      <c r="K836" s="93"/>
      <c r="L836" s="93"/>
      <c r="M836" s="93"/>
      <c r="N836" s="93"/>
      <c r="Q836" s="9"/>
      <c r="V836" s="9"/>
    </row>
    <row r="837" spans="3:22" ht="14.25" customHeight="1" x14ac:dyDescent="0.2">
      <c r="C837" s="10"/>
      <c r="D837" s="10"/>
      <c r="E837" s="10"/>
      <c r="G837" s="93"/>
      <c r="H837" s="93"/>
      <c r="I837" s="94"/>
      <c r="J837" s="93"/>
      <c r="K837" s="93"/>
      <c r="L837" s="93"/>
      <c r="M837" s="93"/>
      <c r="N837" s="93"/>
      <c r="Q837" s="9"/>
      <c r="V837" s="9"/>
    </row>
    <row r="838" spans="3:22" ht="14.25" customHeight="1" x14ac:dyDescent="0.2">
      <c r="C838" s="10"/>
      <c r="D838" s="10"/>
      <c r="E838" s="10"/>
      <c r="G838" s="93"/>
      <c r="H838" s="93"/>
      <c r="I838" s="94"/>
      <c r="J838" s="93"/>
      <c r="K838" s="93"/>
      <c r="L838" s="93"/>
      <c r="M838" s="93"/>
      <c r="N838" s="93"/>
      <c r="Q838" s="9"/>
      <c r="V838" s="9"/>
    </row>
    <row r="839" spans="3:22" ht="14.25" customHeight="1" x14ac:dyDescent="0.2">
      <c r="C839" s="10"/>
      <c r="D839" s="10"/>
      <c r="E839" s="10"/>
      <c r="G839" s="93"/>
      <c r="H839" s="93"/>
      <c r="I839" s="94"/>
      <c r="J839" s="93"/>
      <c r="K839" s="93"/>
      <c r="L839" s="93"/>
      <c r="M839" s="93"/>
      <c r="N839" s="93"/>
      <c r="Q839" s="9"/>
      <c r="V839" s="9"/>
    </row>
    <row r="840" spans="3:22" ht="14.25" customHeight="1" x14ac:dyDescent="0.2">
      <c r="C840" s="10"/>
      <c r="D840" s="10"/>
      <c r="E840" s="10"/>
      <c r="G840" s="93"/>
      <c r="H840" s="93"/>
      <c r="I840" s="94"/>
      <c r="J840" s="93"/>
      <c r="K840" s="93"/>
      <c r="L840" s="93"/>
      <c r="M840" s="93"/>
      <c r="N840" s="93"/>
      <c r="Q840" s="9"/>
      <c r="V840" s="9"/>
    </row>
    <row r="841" spans="3:22" ht="14.25" customHeight="1" x14ac:dyDescent="0.2">
      <c r="C841" s="10"/>
      <c r="D841" s="10"/>
      <c r="E841" s="10"/>
      <c r="G841" s="93"/>
      <c r="H841" s="93"/>
      <c r="I841" s="94"/>
      <c r="J841" s="93"/>
      <c r="K841" s="93"/>
      <c r="L841" s="93"/>
      <c r="M841" s="93"/>
      <c r="N841" s="93"/>
      <c r="Q841" s="9"/>
      <c r="V841" s="9"/>
    </row>
    <row r="842" spans="3:22" ht="14.25" customHeight="1" x14ac:dyDescent="0.2">
      <c r="C842" s="10"/>
      <c r="D842" s="10"/>
      <c r="E842" s="10"/>
      <c r="G842" s="93"/>
      <c r="H842" s="93"/>
      <c r="I842" s="94"/>
      <c r="J842" s="93"/>
      <c r="K842" s="93"/>
      <c r="L842" s="93"/>
      <c r="M842" s="93"/>
      <c r="N842" s="93"/>
      <c r="Q842" s="9"/>
      <c r="V842" s="9"/>
    </row>
    <row r="843" spans="3:22" ht="14.25" customHeight="1" x14ac:dyDescent="0.2">
      <c r="C843" s="10"/>
      <c r="D843" s="10"/>
      <c r="E843" s="10"/>
      <c r="G843" s="93"/>
      <c r="H843" s="93"/>
      <c r="I843" s="94"/>
      <c r="J843" s="93"/>
      <c r="K843" s="93"/>
      <c r="L843" s="93"/>
      <c r="M843" s="93"/>
      <c r="N843" s="93"/>
      <c r="Q843" s="9"/>
      <c r="V843" s="9"/>
    </row>
    <row r="844" spans="3:22" ht="14.25" customHeight="1" x14ac:dyDescent="0.2">
      <c r="C844" s="10"/>
      <c r="D844" s="10"/>
      <c r="E844" s="10"/>
      <c r="G844" s="93"/>
      <c r="H844" s="93"/>
      <c r="I844" s="94"/>
      <c r="J844" s="93"/>
      <c r="K844" s="93"/>
      <c r="L844" s="93"/>
      <c r="M844" s="93"/>
      <c r="N844" s="93"/>
      <c r="Q844" s="9"/>
      <c r="V844" s="9"/>
    </row>
    <row r="845" spans="3:22" ht="14.25" customHeight="1" x14ac:dyDescent="0.2">
      <c r="C845" s="10"/>
      <c r="D845" s="10"/>
      <c r="E845" s="10"/>
      <c r="G845" s="93"/>
      <c r="H845" s="93"/>
      <c r="I845" s="94"/>
      <c r="J845" s="93"/>
      <c r="K845" s="93"/>
      <c r="L845" s="93"/>
      <c r="M845" s="93"/>
      <c r="N845" s="93"/>
      <c r="Q845" s="9"/>
      <c r="V845" s="9"/>
    </row>
    <row r="846" spans="3:22" ht="14.25" customHeight="1" x14ac:dyDescent="0.2">
      <c r="C846" s="10"/>
      <c r="D846" s="10"/>
      <c r="E846" s="10"/>
      <c r="G846" s="93"/>
      <c r="H846" s="93"/>
      <c r="I846" s="94"/>
      <c r="J846" s="93"/>
      <c r="K846" s="93"/>
      <c r="L846" s="93"/>
      <c r="M846" s="93"/>
      <c r="N846" s="93"/>
      <c r="Q846" s="9"/>
      <c r="V846" s="9"/>
    </row>
    <row r="847" spans="3:22" ht="14.25" customHeight="1" x14ac:dyDescent="0.2">
      <c r="C847" s="10"/>
      <c r="D847" s="10"/>
      <c r="E847" s="10"/>
      <c r="G847" s="93"/>
      <c r="H847" s="93"/>
      <c r="I847" s="94"/>
      <c r="J847" s="93"/>
      <c r="K847" s="93"/>
      <c r="L847" s="93"/>
      <c r="M847" s="93"/>
      <c r="N847" s="93"/>
      <c r="Q847" s="9"/>
      <c r="V847" s="9"/>
    </row>
    <row r="848" spans="3:22" ht="14.25" customHeight="1" x14ac:dyDescent="0.2">
      <c r="C848" s="10"/>
      <c r="D848" s="10"/>
      <c r="E848" s="10"/>
      <c r="G848" s="93"/>
      <c r="H848" s="93"/>
      <c r="I848" s="94"/>
      <c r="J848" s="93"/>
      <c r="K848" s="93"/>
      <c r="L848" s="93"/>
      <c r="M848" s="93"/>
      <c r="N848" s="93"/>
      <c r="Q848" s="9"/>
      <c r="V848" s="9"/>
    </row>
    <row r="849" spans="3:22" ht="14.25" customHeight="1" x14ac:dyDescent="0.2">
      <c r="C849" s="10"/>
      <c r="D849" s="10"/>
      <c r="E849" s="10"/>
      <c r="G849" s="93"/>
      <c r="H849" s="93"/>
      <c r="I849" s="94"/>
      <c r="J849" s="93"/>
      <c r="K849" s="93"/>
      <c r="L849" s="93"/>
      <c r="M849" s="93"/>
      <c r="N849" s="93"/>
      <c r="Q849" s="9"/>
      <c r="V849" s="9"/>
    </row>
    <row r="850" spans="3:22" ht="14.25" customHeight="1" x14ac:dyDescent="0.2">
      <c r="C850" s="10"/>
      <c r="D850" s="10"/>
      <c r="E850" s="10"/>
      <c r="G850" s="93"/>
      <c r="H850" s="93"/>
      <c r="I850" s="94"/>
      <c r="J850" s="93"/>
      <c r="K850" s="93"/>
      <c r="L850" s="93"/>
      <c r="M850" s="93"/>
      <c r="N850" s="93"/>
      <c r="Q850" s="9"/>
      <c r="V850" s="9"/>
    </row>
    <row r="851" spans="3:22" ht="14.25" customHeight="1" x14ac:dyDescent="0.2">
      <c r="C851" s="10"/>
      <c r="D851" s="10"/>
      <c r="E851" s="10"/>
      <c r="G851" s="93"/>
      <c r="H851" s="93"/>
      <c r="I851" s="94"/>
      <c r="J851" s="93"/>
      <c r="K851" s="93"/>
      <c r="L851" s="93"/>
      <c r="M851" s="93"/>
      <c r="N851" s="93"/>
      <c r="Q851" s="9"/>
      <c r="V851" s="9"/>
    </row>
    <row r="852" spans="3:22" ht="14.25" customHeight="1" x14ac:dyDescent="0.2">
      <c r="C852" s="10"/>
      <c r="D852" s="10"/>
      <c r="E852" s="10"/>
      <c r="G852" s="93"/>
      <c r="H852" s="93"/>
      <c r="I852" s="94"/>
      <c r="J852" s="93"/>
      <c r="K852" s="93"/>
      <c r="L852" s="93"/>
      <c r="M852" s="93"/>
      <c r="N852" s="93"/>
      <c r="Q852" s="9"/>
      <c r="V852" s="9"/>
    </row>
    <row r="853" spans="3:22" ht="14.25" customHeight="1" x14ac:dyDescent="0.2">
      <c r="C853" s="10"/>
      <c r="D853" s="10"/>
      <c r="E853" s="10"/>
      <c r="G853" s="93"/>
      <c r="H853" s="93"/>
      <c r="I853" s="94"/>
      <c r="J853" s="93"/>
      <c r="K853" s="93"/>
      <c r="L853" s="93"/>
      <c r="M853" s="93"/>
      <c r="N853" s="93"/>
      <c r="Q853" s="9"/>
      <c r="V853" s="9"/>
    </row>
    <row r="854" spans="3:22" ht="14.25" customHeight="1" x14ac:dyDescent="0.2">
      <c r="C854" s="10"/>
      <c r="D854" s="10"/>
      <c r="E854" s="10"/>
      <c r="G854" s="93"/>
      <c r="H854" s="93"/>
      <c r="I854" s="94"/>
      <c r="J854" s="93"/>
      <c r="K854" s="93"/>
      <c r="L854" s="93"/>
      <c r="M854" s="93"/>
      <c r="N854" s="93"/>
      <c r="Q854" s="9"/>
      <c r="V854" s="9"/>
    </row>
    <row r="855" spans="3:22" ht="14.25" customHeight="1" x14ac:dyDescent="0.2">
      <c r="C855" s="10"/>
      <c r="D855" s="10"/>
      <c r="E855" s="10"/>
      <c r="G855" s="93"/>
      <c r="H855" s="93"/>
      <c r="I855" s="94"/>
      <c r="J855" s="93"/>
      <c r="K855" s="93"/>
      <c r="L855" s="93"/>
      <c r="M855" s="93"/>
      <c r="N855" s="93"/>
      <c r="Q855" s="9"/>
      <c r="V855" s="9"/>
    </row>
    <row r="856" spans="3:22" ht="14.25" customHeight="1" x14ac:dyDescent="0.2">
      <c r="C856" s="10"/>
      <c r="D856" s="10"/>
      <c r="E856" s="10"/>
      <c r="G856" s="93"/>
      <c r="H856" s="93"/>
      <c r="I856" s="94"/>
      <c r="J856" s="93"/>
      <c r="K856" s="93"/>
      <c r="L856" s="93"/>
      <c r="M856" s="93"/>
      <c r="N856" s="93"/>
      <c r="Q856" s="9"/>
      <c r="V856" s="9"/>
    </row>
    <row r="857" spans="3:22" ht="14.25" customHeight="1" x14ac:dyDescent="0.2">
      <c r="C857" s="10"/>
      <c r="D857" s="10"/>
      <c r="E857" s="10"/>
      <c r="G857" s="93"/>
      <c r="H857" s="93"/>
      <c r="I857" s="94"/>
      <c r="J857" s="93"/>
      <c r="K857" s="93"/>
      <c r="L857" s="93"/>
      <c r="M857" s="93"/>
      <c r="N857" s="93"/>
      <c r="Q857" s="9"/>
      <c r="V857" s="9"/>
    </row>
    <row r="858" spans="3:22" ht="14.25" customHeight="1" x14ac:dyDescent="0.2">
      <c r="C858" s="10"/>
      <c r="D858" s="10"/>
      <c r="E858" s="10"/>
      <c r="G858" s="93"/>
      <c r="H858" s="93"/>
      <c r="I858" s="94"/>
      <c r="J858" s="93"/>
      <c r="K858" s="93"/>
      <c r="L858" s="93"/>
      <c r="M858" s="93"/>
      <c r="N858" s="93"/>
      <c r="Q858" s="9"/>
      <c r="V858" s="9"/>
    </row>
    <row r="859" spans="3:22" ht="14.25" customHeight="1" x14ac:dyDescent="0.2">
      <c r="C859" s="10"/>
      <c r="D859" s="10"/>
      <c r="E859" s="10"/>
      <c r="G859" s="93"/>
      <c r="H859" s="93"/>
      <c r="I859" s="94"/>
      <c r="J859" s="93"/>
      <c r="K859" s="93"/>
      <c r="L859" s="93"/>
      <c r="M859" s="93"/>
      <c r="N859" s="93"/>
      <c r="Q859" s="9"/>
      <c r="V859" s="9"/>
    </row>
    <row r="860" spans="3:22" ht="14.25" customHeight="1" x14ac:dyDescent="0.2">
      <c r="C860" s="10"/>
      <c r="D860" s="10"/>
      <c r="E860" s="10"/>
      <c r="G860" s="93"/>
      <c r="H860" s="93"/>
      <c r="I860" s="94"/>
      <c r="J860" s="93"/>
      <c r="K860" s="93"/>
      <c r="L860" s="93"/>
      <c r="M860" s="93"/>
      <c r="N860" s="93"/>
      <c r="Q860" s="9"/>
      <c r="V860" s="9"/>
    </row>
    <row r="861" spans="3:22" ht="14.25" customHeight="1" x14ac:dyDescent="0.2">
      <c r="C861" s="10"/>
      <c r="D861" s="10"/>
      <c r="E861" s="10"/>
      <c r="G861" s="93"/>
      <c r="H861" s="93"/>
      <c r="I861" s="94"/>
      <c r="J861" s="93"/>
      <c r="K861" s="93"/>
      <c r="L861" s="93"/>
      <c r="M861" s="93"/>
      <c r="N861" s="93"/>
      <c r="Q861" s="9"/>
      <c r="V861" s="9"/>
    </row>
    <row r="862" spans="3:22" ht="14.25" customHeight="1" x14ac:dyDescent="0.2">
      <c r="C862" s="10"/>
      <c r="D862" s="10"/>
      <c r="E862" s="10"/>
      <c r="G862" s="93"/>
      <c r="H862" s="93"/>
      <c r="I862" s="94"/>
      <c r="J862" s="93"/>
      <c r="K862" s="93"/>
      <c r="L862" s="93"/>
      <c r="M862" s="93"/>
      <c r="N862" s="93"/>
      <c r="Q862" s="9"/>
      <c r="V862" s="9"/>
    </row>
    <row r="863" spans="3:22" ht="14.25" customHeight="1" x14ac:dyDescent="0.2">
      <c r="C863" s="10"/>
      <c r="D863" s="10"/>
      <c r="E863" s="10"/>
      <c r="G863" s="93"/>
      <c r="H863" s="93"/>
      <c r="I863" s="94"/>
      <c r="J863" s="93"/>
      <c r="K863" s="93"/>
      <c r="L863" s="93"/>
      <c r="M863" s="93"/>
      <c r="N863" s="93"/>
      <c r="Q863" s="9"/>
      <c r="V863" s="9"/>
    </row>
    <row r="864" spans="3:22" ht="14.25" customHeight="1" x14ac:dyDescent="0.2">
      <c r="C864" s="10"/>
      <c r="D864" s="10"/>
      <c r="E864" s="10"/>
      <c r="G864" s="93"/>
      <c r="H864" s="93"/>
      <c r="I864" s="94"/>
      <c r="J864" s="93"/>
      <c r="K864" s="93"/>
      <c r="L864" s="93"/>
      <c r="M864" s="93"/>
      <c r="N864" s="93"/>
      <c r="Q864" s="9"/>
      <c r="V864" s="9"/>
    </row>
    <row r="865" spans="3:22" ht="14.25" customHeight="1" x14ac:dyDescent="0.2">
      <c r="C865" s="10"/>
      <c r="D865" s="10"/>
      <c r="E865" s="10"/>
      <c r="G865" s="93"/>
      <c r="H865" s="93"/>
      <c r="I865" s="94"/>
      <c r="J865" s="93"/>
      <c r="K865" s="93"/>
      <c r="L865" s="93"/>
      <c r="M865" s="93"/>
      <c r="N865" s="93"/>
      <c r="Q865" s="9"/>
      <c r="V865" s="9"/>
    </row>
    <row r="866" spans="3:22" ht="14.25" customHeight="1" x14ac:dyDescent="0.2">
      <c r="C866" s="10"/>
      <c r="D866" s="10"/>
      <c r="E866" s="10"/>
      <c r="G866" s="93"/>
      <c r="H866" s="93"/>
      <c r="I866" s="94"/>
      <c r="J866" s="93"/>
      <c r="K866" s="93"/>
      <c r="L866" s="93"/>
      <c r="M866" s="93"/>
      <c r="N866" s="93"/>
      <c r="Q866" s="9"/>
      <c r="V866" s="9"/>
    </row>
    <row r="867" spans="3:22" ht="14.25" customHeight="1" x14ac:dyDescent="0.2">
      <c r="C867" s="10"/>
      <c r="D867" s="10"/>
      <c r="E867" s="10"/>
      <c r="G867" s="93"/>
      <c r="H867" s="93"/>
      <c r="I867" s="94"/>
      <c r="J867" s="93"/>
      <c r="K867" s="93"/>
      <c r="L867" s="93"/>
      <c r="M867" s="93"/>
      <c r="N867" s="93"/>
      <c r="Q867" s="9"/>
      <c r="V867" s="9"/>
    </row>
    <row r="868" spans="3:22" ht="14.25" customHeight="1" x14ac:dyDescent="0.2">
      <c r="C868" s="10"/>
      <c r="D868" s="10"/>
      <c r="E868" s="10"/>
      <c r="G868" s="93"/>
      <c r="H868" s="93"/>
      <c r="I868" s="94"/>
      <c r="J868" s="93"/>
      <c r="K868" s="93"/>
      <c r="L868" s="93"/>
      <c r="M868" s="93"/>
      <c r="N868" s="93"/>
      <c r="Q868" s="9"/>
      <c r="V868" s="9"/>
    </row>
    <row r="869" spans="3:22" ht="14.25" customHeight="1" x14ac:dyDescent="0.2">
      <c r="C869" s="10"/>
      <c r="D869" s="10"/>
      <c r="E869" s="10"/>
      <c r="G869" s="93"/>
      <c r="H869" s="93"/>
      <c r="I869" s="94"/>
      <c r="J869" s="93"/>
      <c r="K869" s="93"/>
      <c r="L869" s="93"/>
      <c r="M869" s="93"/>
      <c r="N869" s="93"/>
      <c r="Q869" s="9"/>
      <c r="V869" s="9"/>
    </row>
    <row r="870" spans="3:22" ht="14.25" customHeight="1" x14ac:dyDescent="0.2">
      <c r="C870" s="10"/>
      <c r="D870" s="10"/>
      <c r="E870" s="10"/>
      <c r="G870" s="93"/>
      <c r="H870" s="93"/>
      <c r="I870" s="94"/>
      <c r="J870" s="93"/>
      <c r="K870" s="93"/>
      <c r="L870" s="93"/>
      <c r="M870" s="93"/>
      <c r="N870" s="93"/>
      <c r="Q870" s="9"/>
      <c r="V870" s="9"/>
    </row>
    <row r="871" spans="3:22" ht="14.25" customHeight="1" x14ac:dyDescent="0.2">
      <c r="C871" s="10"/>
      <c r="D871" s="10"/>
      <c r="E871" s="10"/>
      <c r="G871" s="93"/>
      <c r="H871" s="93"/>
      <c r="I871" s="94"/>
      <c r="J871" s="93"/>
      <c r="K871" s="93"/>
      <c r="L871" s="93"/>
      <c r="M871" s="93"/>
      <c r="N871" s="93"/>
      <c r="Q871" s="9"/>
      <c r="V871" s="9"/>
    </row>
    <row r="872" spans="3:22" ht="14.25" customHeight="1" x14ac:dyDescent="0.2">
      <c r="C872" s="10"/>
      <c r="D872" s="10"/>
      <c r="E872" s="10"/>
      <c r="G872" s="93"/>
      <c r="H872" s="93"/>
      <c r="I872" s="94"/>
      <c r="J872" s="93"/>
      <c r="K872" s="93"/>
      <c r="L872" s="93"/>
      <c r="M872" s="93"/>
      <c r="N872" s="93"/>
      <c r="Q872" s="9"/>
      <c r="V872" s="9"/>
    </row>
    <row r="873" spans="3:22" ht="14.25" customHeight="1" x14ac:dyDescent="0.2">
      <c r="C873" s="10"/>
      <c r="D873" s="10"/>
      <c r="E873" s="10"/>
      <c r="G873" s="93"/>
      <c r="H873" s="93"/>
      <c r="I873" s="94"/>
      <c r="J873" s="93"/>
      <c r="K873" s="93"/>
      <c r="L873" s="93"/>
      <c r="M873" s="93"/>
      <c r="N873" s="93"/>
      <c r="Q873" s="9"/>
      <c r="V873" s="9"/>
    </row>
    <row r="874" spans="3:22" ht="14.25" customHeight="1" x14ac:dyDescent="0.2">
      <c r="C874" s="10"/>
      <c r="D874" s="10"/>
      <c r="E874" s="10"/>
      <c r="G874" s="93"/>
      <c r="H874" s="93"/>
      <c r="I874" s="94"/>
      <c r="J874" s="93"/>
      <c r="K874" s="93"/>
      <c r="L874" s="93"/>
      <c r="M874" s="93"/>
      <c r="N874" s="93"/>
      <c r="Q874" s="9"/>
      <c r="V874" s="9"/>
    </row>
    <row r="875" spans="3:22" ht="14.25" customHeight="1" x14ac:dyDescent="0.2">
      <c r="C875" s="10"/>
      <c r="D875" s="10"/>
      <c r="E875" s="10"/>
      <c r="G875" s="93"/>
      <c r="H875" s="93"/>
      <c r="I875" s="94"/>
      <c r="J875" s="93"/>
      <c r="K875" s="93"/>
      <c r="L875" s="93"/>
      <c r="M875" s="93"/>
      <c r="N875" s="93"/>
      <c r="Q875" s="9"/>
      <c r="V875" s="9"/>
    </row>
    <row r="876" spans="3:22" ht="14.25" customHeight="1" x14ac:dyDescent="0.2">
      <c r="C876" s="10"/>
      <c r="D876" s="10"/>
      <c r="E876" s="10"/>
      <c r="G876" s="93"/>
      <c r="H876" s="93"/>
      <c r="I876" s="94"/>
      <c r="J876" s="93"/>
      <c r="K876" s="93"/>
      <c r="L876" s="93"/>
      <c r="M876" s="93"/>
      <c r="N876" s="93"/>
      <c r="Q876" s="9"/>
      <c r="V876" s="9"/>
    </row>
    <row r="877" spans="3:22" ht="14.25" customHeight="1" x14ac:dyDescent="0.2">
      <c r="C877" s="10"/>
      <c r="D877" s="10"/>
      <c r="E877" s="10"/>
      <c r="G877" s="93"/>
      <c r="H877" s="93"/>
      <c r="I877" s="94"/>
      <c r="J877" s="93"/>
      <c r="K877" s="93"/>
      <c r="L877" s="93"/>
      <c r="M877" s="93"/>
      <c r="N877" s="93"/>
      <c r="Q877" s="9"/>
      <c r="V877" s="9"/>
    </row>
    <row r="878" spans="3:22" ht="14.25" customHeight="1" x14ac:dyDescent="0.2">
      <c r="C878" s="10"/>
      <c r="D878" s="10"/>
      <c r="E878" s="10"/>
      <c r="G878" s="93"/>
      <c r="H878" s="93"/>
      <c r="I878" s="94"/>
      <c r="J878" s="93"/>
      <c r="K878" s="93"/>
      <c r="L878" s="93"/>
      <c r="M878" s="93"/>
      <c r="N878" s="93"/>
      <c r="Q878" s="9"/>
      <c r="V878" s="9"/>
    </row>
    <row r="879" spans="3:22" ht="14.25" customHeight="1" x14ac:dyDescent="0.2">
      <c r="C879" s="10"/>
      <c r="D879" s="10"/>
      <c r="E879" s="10"/>
      <c r="G879" s="93"/>
      <c r="H879" s="93"/>
      <c r="I879" s="94"/>
      <c r="J879" s="93"/>
      <c r="K879" s="93"/>
      <c r="L879" s="93"/>
      <c r="M879" s="93"/>
      <c r="N879" s="93"/>
      <c r="Q879" s="9"/>
      <c r="V879" s="9"/>
    </row>
    <row r="880" spans="3:22" ht="14.25" customHeight="1" x14ac:dyDescent="0.2">
      <c r="C880" s="10"/>
      <c r="D880" s="10"/>
      <c r="E880" s="10"/>
      <c r="G880" s="93"/>
      <c r="H880" s="93"/>
      <c r="I880" s="94"/>
      <c r="J880" s="93"/>
      <c r="K880" s="93"/>
      <c r="L880" s="93"/>
      <c r="M880" s="93"/>
      <c r="N880" s="93"/>
      <c r="Q880" s="9"/>
      <c r="V880" s="9"/>
    </row>
    <row r="881" spans="3:22" ht="14.25" customHeight="1" x14ac:dyDescent="0.2">
      <c r="C881" s="10"/>
      <c r="D881" s="10"/>
      <c r="E881" s="10"/>
      <c r="G881" s="93"/>
      <c r="H881" s="93"/>
      <c r="I881" s="94"/>
      <c r="J881" s="93"/>
      <c r="K881" s="93"/>
      <c r="L881" s="93"/>
      <c r="M881" s="93"/>
      <c r="N881" s="93"/>
      <c r="Q881" s="9"/>
      <c r="V881" s="9"/>
    </row>
    <row r="882" spans="3:22" ht="14.25" customHeight="1" x14ac:dyDescent="0.2">
      <c r="C882" s="10"/>
      <c r="D882" s="10"/>
      <c r="E882" s="10"/>
      <c r="G882" s="93"/>
      <c r="H882" s="93"/>
      <c r="I882" s="94"/>
      <c r="J882" s="93"/>
      <c r="K882" s="93"/>
      <c r="L882" s="93"/>
      <c r="M882" s="93"/>
      <c r="N882" s="93"/>
      <c r="Q882" s="9"/>
      <c r="V882" s="9"/>
    </row>
    <row r="883" spans="3:22" ht="14.25" customHeight="1" x14ac:dyDescent="0.2">
      <c r="C883" s="10"/>
      <c r="D883" s="10"/>
      <c r="E883" s="10"/>
      <c r="G883" s="93"/>
      <c r="H883" s="93"/>
      <c r="I883" s="94"/>
      <c r="J883" s="93"/>
      <c r="K883" s="93"/>
      <c r="L883" s="93"/>
      <c r="M883" s="93"/>
      <c r="N883" s="93"/>
      <c r="Q883" s="9"/>
      <c r="V883" s="9"/>
    </row>
    <row r="884" spans="3:22" ht="14.25" customHeight="1" x14ac:dyDescent="0.2">
      <c r="C884" s="10"/>
      <c r="D884" s="10"/>
      <c r="E884" s="10"/>
      <c r="G884" s="93"/>
      <c r="H884" s="93"/>
      <c r="I884" s="94"/>
      <c r="J884" s="93"/>
      <c r="K884" s="93"/>
      <c r="L884" s="93"/>
      <c r="M884" s="93"/>
      <c r="N884" s="93"/>
      <c r="Q884" s="9"/>
      <c r="V884" s="9"/>
    </row>
    <row r="885" spans="3:22" ht="14.25" customHeight="1" x14ac:dyDescent="0.2">
      <c r="C885" s="10"/>
      <c r="D885" s="10"/>
      <c r="E885" s="10"/>
      <c r="G885" s="93"/>
      <c r="H885" s="93"/>
      <c r="I885" s="94"/>
      <c r="J885" s="93"/>
      <c r="K885" s="93"/>
      <c r="L885" s="93"/>
      <c r="M885" s="93"/>
      <c r="N885" s="93"/>
      <c r="Q885" s="9"/>
      <c r="V885" s="9"/>
    </row>
    <row r="886" spans="3:22" ht="14.25" customHeight="1" x14ac:dyDescent="0.2">
      <c r="C886" s="10"/>
      <c r="D886" s="10"/>
      <c r="E886" s="10"/>
      <c r="G886" s="93"/>
      <c r="H886" s="93"/>
      <c r="I886" s="94"/>
      <c r="J886" s="93"/>
      <c r="K886" s="93"/>
      <c r="L886" s="93"/>
      <c r="M886" s="93"/>
      <c r="N886" s="93"/>
      <c r="Q886" s="9"/>
      <c r="V886" s="9"/>
    </row>
    <row r="887" spans="3:22" ht="14.25" customHeight="1" x14ac:dyDescent="0.2">
      <c r="C887" s="10"/>
      <c r="D887" s="10"/>
      <c r="E887" s="10"/>
      <c r="G887" s="93"/>
      <c r="H887" s="93"/>
      <c r="I887" s="94"/>
      <c r="J887" s="93"/>
      <c r="K887" s="93"/>
      <c r="L887" s="93"/>
      <c r="M887" s="93"/>
      <c r="N887" s="93"/>
      <c r="Q887" s="9"/>
      <c r="V887" s="9"/>
    </row>
    <row r="888" spans="3:22" ht="14.25" customHeight="1" x14ac:dyDescent="0.2">
      <c r="C888" s="10"/>
      <c r="D888" s="10"/>
      <c r="E888" s="10"/>
      <c r="G888" s="93"/>
      <c r="H888" s="93"/>
      <c r="I888" s="94"/>
      <c r="J888" s="93"/>
      <c r="K888" s="93"/>
      <c r="L888" s="93"/>
      <c r="M888" s="93"/>
      <c r="N888" s="93"/>
      <c r="Q888" s="9"/>
      <c r="V888" s="9"/>
    </row>
    <row r="889" spans="3:22" ht="14.25" customHeight="1" x14ac:dyDescent="0.2">
      <c r="C889" s="10"/>
      <c r="D889" s="10"/>
      <c r="E889" s="10"/>
      <c r="G889" s="93"/>
      <c r="H889" s="93"/>
      <c r="I889" s="94"/>
      <c r="J889" s="93"/>
      <c r="K889" s="93"/>
      <c r="L889" s="93"/>
      <c r="M889" s="93"/>
      <c r="N889" s="93"/>
      <c r="Q889" s="9"/>
      <c r="V889" s="9"/>
    </row>
    <row r="890" spans="3:22" ht="14.25" customHeight="1" x14ac:dyDescent="0.2">
      <c r="C890" s="10"/>
      <c r="D890" s="10"/>
      <c r="E890" s="10"/>
      <c r="G890" s="93"/>
      <c r="H890" s="93"/>
      <c r="I890" s="94"/>
      <c r="J890" s="93"/>
      <c r="K890" s="93"/>
      <c r="L890" s="93"/>
      <c r="M890" s="93"/>
      <c r="N890" s="93"/>
      <c r="Q890" s="9"/>
      <c r="V890" s="9"/>
    </row>
    <row r="891" spans="3:22" ht="14.25" customHeight="1" x14ac:dyDescent="0.2">
      <c r="C891" s="10"/>
      <c r="D891" s="10"/>
      <c r="E891" s="10"/>
      <c r="G891" s="93"/>
      <c r="H891" s="93"/>
      <c r="I891" s="94"/>
      <c r="J891" s="93"/>
      <c r="K891" s="93"/>
      <c r="L891" s="93"/>
      <c r="M891" s="93"/>
      <c r="N891" s="93"/>
      <c r="Q891" s="9"/>
      <c r="V891" s="9"/>
    </row>
    <row r="892" spans="3:22" ht="14.25" customHeight="1" x14ac:dyDescent="0.2">
      <c r="C892" s="10"/>
      <c r="D892" s="10"/>
      <c r="E892" s="10"/>
      <c r="G892" s="93"/>
      <c r="H892" s="93"/>
      <c r="I892" s="94"/>
      <c r="J892" s="93"/>
      <c r="K892" s="93"/>
      <c r="L892" s="93"/>
      <c r="M892" s="93"/>
      <c r="N892" s="93"/>
      <c r="Q892" s="9"/>
      <c r="V892" s="9"/>
    </row>
    <row r="893" spans="3:22" ht="14.25" customHeight="1" x14ac:dyDescent="0.2">
      <c r="C893" s="10"/>
      <c r="D893" s="10"/>
      <c r="E893" s="10"/>
      <c r="G893" s="93"/>
      <c r="H893" s="93"/>
      <c r="I893" s="94"/>
      <c r="J893" s="93"/>
      <c r="K893" s="93"/>
      <c r="L893" s="93"/>
      <c r="M893" s="93"/>
      <c r="N893" s="93"/>
      <c r="Q893" s="9"/>
      <c r="V893" s="9"/>
    </row>
    <row r="894" spans="3:22" ht="14.25" customHeight="1" x14ac:dyDescent="0.2">
      <c r="C894" s="10"/>
      <c r="D894" s="10"/>
      <c r="E894" s="10"/>
      <c r="G894" s="93"/>
      <c r="H894" s="93"/>
      <c r="I894" s="94"/>
      <c r="J894" s="93"/>
      <c r="K894" s="93"/>
      <c r="L894" s="93"/>
      <c r="M894" s="93"/>
      <c r="N894" s="93"/>
      <c r="Q894" s="9"/>
      <c r="V894" s="9"/>
    </row>
    <row r="895" spans="3:22" ht="14.25" customHeight="1" x14ac:dyDescent="0.2">
      <c r="C895" s="10"/>
      <c r="D895" s="10"/>
      <c r="E895" s="10"/>
      <c r="G895" s="93"/>
      <c r="H895" s="93"/>
      <c r="I895" s="94"/>
      <c r="J895" s="93"/>
      <c r="K895" s="93"/>
      <c r="L895" s="93"/>
      <c r="M895" s="93"/>
      <c r="N895" s="93"/>
      <c r="Q895" s="9"/>
      <c r="V895" s="9"/>
    </row>
    <row r="896" spans="3:22" ht="14.25" customHeight="1" x14ac:dyDescent="0.2">
      <c r="C896" s="10"/>
      <c r="D896" s="10"/>
      <c r="E896" s="10"/>
      <c r="G896" s="93"/>
      <c r="H896" s="93"/>
      <c r="I896" s="94"/>
      <c r="J896" s="93"/>
      <c r="K896" s="93"/>
      <c r="L896" s="93"/>
      <c r="M896" s="93"/>
      <c r="N896" s="93"/>
      <c r="Q896" s="9"/>
      <c r="V896" s="9"/>
    </row>
    <row r="897" spans="3:22" ht="14.25" customHeight="1" x14ac:dyDescent="0.2">
      <c r="C897" s="10"/>
      <c r="D897" s="10"/>
      <c r="E897" s="10"/>
      <c r="G897" s="93"/>
      <c r="H897" s="93"/>
      <c r="I897" s="94"/>
      <c r="J897" s="93"/>
      <c r="K897" s="93"/>
      <c r="L897" s="93"/>
      <c r="M897" s="93"/>
      <c r="N897" s="93"/>
      <c r="Q897" s="9"/>
      <c r="V897" s="9"/>
    </row>
    <row r="898" spans="3:22" ht="14.25" customHeight="1" x14ac:dyDescent="0.2">
      <c r="C898" s="10"/>
      <c r="D898" s="10"/>
      <c r="E898" s="10"/>
      <c r="G898" s="93"/>
      <c r="H898" s="93"/>
      <c r="I898" s="94"/>
      <c r="J898" s="93"/>
      <c r="K898" s="93"/>
      <c r="L898" s="93"/>
      <c r="M898" s="93"/>
      <c r="N898" s="93"/>
      <c r="Q898" s="9"/>
      <c r="V898" s="9"/>
    </row>
    <row r="899" spans="3:22" ht="14.25" customHeight="1" x14ac:dyDescent="0.2">
      <c r="C899" s="10"/>
      <c r="D899" s="10"/>
      <c r="E899" s="10"/>
      <c r="G899" s="93"/>
      <c r="H899" s="93"/>
      <c r="I899" s="94"/>
      <c r="J899" s="93"/>
      <c r="K899" s="93"/>
      <c r="L899" s="93"/>
      <c r="M899" s="93"/>
      <c r="N899" s="93"/>
      <c r="Q899" s="9"/>
      <c r="V899" s="9"/>
    </row>
    <row r="900" spans="3:22" ht="14.25" customHeight="1" x14ac:dyDescent="0.2">
      <c r="C900" s="10"/>
      <c r="D900" s="10"/>
      <c r="E900" s="10"/>
      <c r="G900" s="93"/>
      <c r="H900" s="93"/>
      <c r="I900" s="94"/>
      <c r="J900" s="93"/>
      <c r="K900" s="93"/>
      <c r="L900" s="93"/>
      <c r="M900" s="93"/>
      <c r="N900" s="93"/>
      <c r="Q900" s="9"/>
      <c r="V900" s="9"/>
    </row>
    <row r="901" spans="3:22" ht="14.25" customHeight="1" x14ac:dyDescent="0.2">
      <c r="C901" s="10"/>
      <c r="D901" s="10"/>
      <c r="E901" s="10"/>
      <c r="G901" s="93"/>
      <c r="H901" s="93"/>
      <c r="I901" s="94"/>
      <c r="J901" s="93"/>
      <c r="K901" s="93"/>
      <c r="L901" s="93"/>
      <c r="M901" s="93"/>
      <c r="N901" s="93"/>
      <c r="Q901" s="9"/>
      <c r="V901" s="9"/>
    </row>
    <row r="902" spans="3:22" ht="14.25" customHeight="1" x14ac:dyDescent="0.2">
      <c r="C902" s="10"/>
      <c r="D902" s="10"/>
      <c r="E902" s="10"/>
      <c r="G902" s="93"/>
      <c r="H902" s="93"/>
      <c r="I902" s="94"/>
      <c r="J902" s="93"/>
      <c r="K902" s="93"/>
      <c r="L902" s="93"/>
      <c r="M902" s="93"/>
      <c r="N902" s="93"/>
      <c r="Q902" s="9"/>
      <c r="V902" s="9"/>
    </row>
    <row r="903" spans="3:22" ht="14.25" customHeight="1" x14ac:dyDescent="0.2">
      <c r="C903" s="10"/>
      <c r="D903" s="10"/>
      <c r="E903" s="10"/>
      <c r="G903" s="93"/>
      <c r="H903" s="93"/>
      <c r="I903" s="94"/>
      <c r="J903" s="93"/>
      <c r="K903" s="93"/>
      <c r="L903" s="93"/>
      <c r="M903" s="93"/>
      <c r="N903" s="93"/>
      <c r="Q903" s="9"/>
      <c r="V903" s="9"/>
    </row>
    <row r="904" spans="3:22" ht="14.25" customHeight="1" x14ac:dyDescent="0.2">
      <c r="C904" s="10"/>
      <c r="D904" s="10"/>
      <c r="E904" s="10"/>
      <c r="G904" s="93"/>
      <c r="H904" s="93"/>
      <c r="I904" s="94"/>
      <c r="J904" s="93"/>
      <c r="K904" s="93"/>
      <c r="L904" s="93"/>
      <c r="M904" s="93"/>
      <c r="N904" s="93"/>
      <c r="Q904" s="9"/>
      <c r="V904" s="9"/>
    </row>
    <row r="905" spans="3:22" ht="14.25" customHeight="1" x14ac:dyDescent="0.2">
      <c r="C905" s="10"/>
      <c r="D905" s="10"/>
      <c r="E905" s="10"/>
      <c r="G905" s="93"/>
      <c r="H905" s="93"/>
      <c r="I905" s="94"/>
      <c r="J905" s="93"/>
      <c r="K905" s="93"/>
      <c r="L905" s="93"/>
      <c r="M905" s="93"/>
      <c r="N905" s="93"/>
      <c r="Q905" s="9"/>
      <c r="V905" s="9"/>
    </row>
    <row r="906" spans="3:22" ht="14.25" customHeight="1" x14ac:dyDescent="0.2">
      <c r="C906" s="10"/>
      <c r="D906" s="10"/>
      <c r="E906" s="10"/>
      <c r="G906" s="93"/>
      <c r="H906" s="93"/>
      <c r="I906" s="94"/>
      <c r="J906" s="93"/>
      <c r="K906" s="93"/>
      <c r="L906" s="93"/>
      <c r="M906" s="93"/>
      <c r="N906" s="93"/>
      <c r="Q906" s="9"/>
      <c r="V906" s="9"/>
    </row>
    <row r="907" spans="3:22" ht="14.25" customHeight="1" x14ac:dyDescent="0.2">
      <c r="C907" s="10"/>
      <c r="D907" s="10"/>
      <c r="E907" s="10"/>
      <c r="G907" s="93"/>
      <c r="H907" s="93"/>
      <c r="I907" s="94"/>
      <c r="J907" s="93"/>
      <c r="K907" s="93"/>
      <c r="L907" s="93"/>
      <c r="M907" s="93"/>
      <c r="N907" s="93"/>
      <c r="Q907" s="9"/>
      <c r="V907" s="9"/>
    </row>
    <row r="908" spans="3:22" ht="14.25" customHeight="1" x14ac:dyDescent="0.2">
      <c r="C908" s="10"/>
      <c r="D908" s="10"/>
      <c r="E908" s="10"/>
      <c r="G908" s="93"/>
      <c r="H908" s="93"/>
      <c r="I908" s="94"/>
      <c r="J908" s="93"/>
      <c r="K908" s="93"/>
      <c r="L908" s="93"/>
      <c r="M908" s="93"/>
      <c r="N908" s="93"/>
      <c r="Q908" s="9"/>
      <c r="V908" s="9"/>
    </row>
    <row r="909" spans="3:22" ht="14.25" customHeight="1" x14ac:dyDescent="0.2">
      <c r="C909" s="10"/>
      <c r="D909" s="10"/>
      <c r="E909" s="10"/>
      <c r="G909" s="93"/>
      <c r="H909" s="93"/>
      <c r="I909" s="94"/>
      <c r="J909" s="93"/>
      <c r="K909" s="93"/>
      <c r="L909" s="93"/>
      <c r="M909" s="93"/>
      <c r="N909" s="93"/>
      <c r="Q909" s="9"/>
      <c r="V909" s="9"/>
    </row>
    <row r="910" spans="3:22" ht="14.25" customHeight="1" x14ac:dyDescent="0.2">
      <c r="C910" s="10"/>
      <c r="D910" s="10"/>
      <c r="E910" s="10"/>
      <c r="G910" s="93"/>
      <c r="H910" s="93"/>
      <c r="I910" s="94"/>
      <c r="J910" s="93"/>
      <c r="K910" s="93"/>
      <c r="L910" s="93"/>
      <c r="M910" s="93"/>
      <c r="N910" s="93"/>
      <c r="Q910" s="9"/>
      <c r="V910" s="9"/>
    </row>
    <row r="911" spans="3:22" ht="14.25" customHeight="1" x14ac:dyDescent="0.2">
      <c r="C911" s="10"/>
      <c r="D911" s="10"/>
      <c r="E911" s="10"/>
      <c r="G911" s="93"/>
      <c r="H911" s="93"/>
      <c r="I911" s="94"/>
      <c r="J911" s="93"/>
      <c r="K911" s="93"/>
      <c r="L911" s="93"/>
      <c r="M911" s="93"/>
      <c r="N911" s="93"/>
      <c r="Q911" s="9"/>
      <c r="V911" s="9"/>
    </row>
    <row r="912" spans="3:22" ht="14.25" customHeight="1" x14ac:dyDescent="0.2">
      <c r="C912" s="10"/>
      <c r="D912" s="10"/>
      <c r="E912" s="10"/>
      <c r="G912" s="93"/>
      <c r="H912" s="93"/>
      <c r="I912" s="94"/>
      <c r="J912" s="93"/>
      <c r="K912" s="93"/>
      <c r="L912" s="93"/>
      <c r="M912" s="93"/>
      <c r="N912" s="93"/>
      <c r="Q912" s="9"/>
      <c r="V912" s="9"/>
    </row>
    <row r="913" spans="3:22" ht="14.25" customHeight="1" x14ac:dyDescent="0.2">
      <c r="C913" s="10"/>
      <c r="D913" s="10"/>
      <c r="E913" s="10"/>
      <c r="G913" s="93"/>
      <c r="H913" s="93"/>
      <c r="I913" s="94"/>
      <c r="J913" s="93"/>
      <c r="K913" s="93"/>
      <c r="L913" s="93"/>
      <c r="M913" s="93"/>
      <c r="N913" s="93"/>
      <c r="Q913" s="9"/>
      <c r="V913" s="9"/>
    </row>
    <row r="914" spans="3:22" ht="14.25" customHeight="1" x14ac:dyDescent="0.2">
      <c r="C914" s="10"/>
      <c r="D914" s="10"/>
      <c r="E914" s="10"/>
      <c r="G914" s="93"/>
      <c r="H914" s="93"/>
      <c r="I914" s="94"/>
      <c r="J914" s="93"/>
      <c r="K914" s="93"/>
      <c r="L914" s="93"/>
      <c r="M914" s="93"/>
      <c r="N914" s="93"/>
      <c r="Q914" s="9"/>
      <c r="V914" s="9"/>
    </row>
    <row r="915" spans="3:22" ht="14.25" customHeight="1" x14ac:dyDescent="0.2">
      <c r="C915" s="10"/>
      <c r="D915" s="10"/>
      <c r="E915" s="10"/>
      <c r="G915" s="93"/>
      <c r="H915" s="93"/>
      <c r="I915" s="94"/>
      <c r="J915" s="93"/>
      <c r="K915" s="93"/>
      <c r="L915" s="93"/>
      <c r="M915" s="93"/>
      <c r="N915" s="93"/>
      <c r="Q915" s="9"/>
      <c r="V915" s="9"/>
    </row>
    <row r="916" spans="3:22" ht="14.25" customHeight="1" x14ac:dyDescent="0.2">
      <c r="C916" s="10"/>
      <c r="D916" s="10"/>
      <c r="E916" s="10"/>
      <c r="G916" s="93"/>
      <c r="H916" s="93"/>
      <c r="I916" s="94"/>
      <c r="J916" s="93"/>
      <c r="K916" s="93"/>
      <c r="L916" s="93"/>
      <c r="M916" s="93"/>
      <c r="N916" s="93"/>
      <c r="Q916" s="9"/>
      <c r="V916" s="9"/>
    </row>
    <row r="917" spans="3:22" ht="14.25" customHeight="1" x14ac:dyDescent="0.2">
      <c r="C917" s="10"/>
      <c r="D917" s="10"/>
      <c r="E917" s="10"/>
      <c r="G917" s="93"/>
      <c r="H917" s="93"/>
      <c r="I917" s="94"/>
      <c r="J917" s="93"/>
      <c r="K917" s="93"/>
      <c r="L917" s="93"/>
      <c r="M917" s="93"/>
      <c r="N917" s="93"/>
      <c r="Q917" s="9"/>
      <c r="V917" s="9"/>
    </row>
    <row r="918" spans="3:22" ht="14.25" customHeight="1" x14ac:dyDescent="0.2">
      <c r="C918" s="10"/>
      <c r="D918" s="10"/>
      <c r="E918" s="10"/>
      <c r="G918" s="93"/>
      <c r="H918" s="93"/>
      <c r="I918" s="94"/>
      <c r="J918" s="93"/>
      <c r="K918" s="93"/>
      <c r="L918" s="93"/>
      <c r="M918" s="93"/>
      <c r="N918" s="93"/>
      <c r="Q918" s="9"/>
      <c r="V918" s="9"/>
    </row>
    <row r="919" spans="3:22" ht="14.25" customHeight="1" x14ac:dyDescent="0.2">
      <c r="C919" s="10"/>
      <c r="D919" s="10"/>
      <c r="E919" s="10"/>
      <c r="G919" s="93"/>
      <c r="H919" s="93"/>
      <c r="I919" s="94"/>
      <c r="J919" s="93"/>
      <c r="K919" s="93"/>
      <c r="L919" s="93"/>
      <c r="M919" s="93"/>
      <c r="N919" s="93"/>
      <c r="Q919" s="9"/>
      <c r="V919" s="9"/>
    </row>
    <row r="920" spans="3:22" ht="14.25" customHeight="1" x14ac:dyDescent="0.2">
      <c r="C920" s="10"/>
      <c r="D920" s="10"/>
      <c r="E920" s="10"/>
      <c r="G920" s="93"/>
      <c r="H920" s="93"/>
      <c r="I920" s="94"/>
      <c r="J920" s="93"/>
      <c r="K920" s="93"/>
      <c r="L920" s="93"/>
      <c r="M920" s="93"/>
      <c r="N920" s="93"/>
      <c r="Q920" s="9"/>
      <c r="V920" s="9"/>
    </row>
    <row r="921" spans="3:22" ht="14.25" customHeight="1" x14ac:dyDescent="0.2">
      <c r="C921" s="10"/>
      <c r="D921" s="10"/>
      <c r="E921" s="10"/>
      <c r="G921" s="93"/>
      <c r="H921" s="93"/>
      <c r="I921" s="94"/>
      <c r="J921" s="93"/>
      <c r="K921" s="93"/>
      <c r="L921" s="93"/>
      <c r="M921" s="93"/>
      <c r="N921" s="93"/>
      <c r="Q921" s="9"/>
      <c r="V921" s="9"/>
    </row>
    <row r="922" spans="3:22" ht="14.25" customHeight="1" x14ac:dyDescent="0.2">
      <c r="C922" s="10"/>
      <c r="D922" s="10"/>
      <c r="E922" s="10"/>
      <c r="G922" s="93"/>
      <c r="H922" s="93"/>
      <c r="I922" s="94"/>
      <c r="J922" s="93"/>
      <c r="K922" s="93"/>
      <c r="L922" s="93"/>
      <c r="M922" s="93"/>
      <c r="N922" s="93"/>
      <c r="Q922" s="9"/>
      <c r="V922" s="9"/>
    </row>
    <row r="923" spans="3:22" ht="14.25" customHeight="1" x14ac:dyDescent="0.2">
      <c r="C923" s="10"/>
      <c r="D923" s="10"/>
      <c r="E923" s="10"/>
      <c r="G923" s="93"/>
      <c r="H923" s="93"/>
      <c r="I923" s="94"/>
      <c r="J923" s="93"/>
      <c r="K923" s="93"/>
      <c r="L923" s="93"/>
      <c r="M923" s="93"/>
      <c r="N923" s="93"/>
      <c r="Q923" s="9"/>
      <c r="V923" s="9"/>
    </row>
    <row r="924" spans="3:22" ht="14.25" customHeight="1" x14ac:dyDescent="0.2">
      <c r="C924" s="10"/>
      <c r="D924" s="10"/>
      <c r="E924" s="10"/>
      <c r="G924" s="93"/>
      <c r="H924" s="93"/>
      <c r="I924" s="94"/>
      <c r="J924" s="93"/>
      <c r="K924" s="93"/>
      <c r="L924" s="93"/>
      <c r="M924" s="93"/>
      <c r="N924" s="93"/>
      <c r="Q924" s="9"/>
      <c r="V924" s="9"/>
    </row>
    <row r="925" spans="3:22" ht="14.25" customHeight="1" x14ac:dyDescent="0.2">
      <c r="C925" s="10"/>
      <c r="D925" s="10"/>
      <c r="E925" s="10"/>
      <c r="G925" s="93"/>
      <c r="H925" s="93"/>
      <c r="I925" s="94"/>
      <c r="J925" s="93"/>
      <c r="K925" s="93"/>
      <c r="L925" s="93"/>
      <c r="M925" s="93"/>
      <c r="N925" s="93"/>
      <c r="Q925" s="9"/>
      <c r="V925" s="9"/>
    </row>
    <row r="926" spans="3:22" ht="14.25" customHeight="1" x14ac:dyDescent="0.2">
      <c r="C926" s="10"/>
      <c r="D926" s="10"/>
      <c r="E926" s="10"/>
      <c r="G926" s="93"/>
      <c r="H926" s="93"/>
      <c r="I926" s="94"/>
      <c r="J926" s="93"/>
      <c r="K926" s="93"/>
      <c r="L926" s="93"/>
      <c r="M926" s="93"/>
      <c r="N926" s="93"/>
      <c r="Q926" s="9"/>
      <c r="V926" s="9"/>
    </row>
    <row r="927" spans="3:22" ht="14.25" customHeight="1" x14ac:dyDescent="0.2">
      <c r="C927" s="10"/>
      <c r="D927" s="10"/>
      <c r="E927" s="10"/>
      <c r="G927" s="93"/>
      <c r="H927" s="93"/>
      <c r="I927" s="94"/>
      <c r="J927" s="93"/>
      <c r="K927" s="93"/>
      <c r="L927" s="93"/>
      <c r="M927" s="93"/>
      <c r="N927" s="93"/>
      <c r="Q927" s="9"/>
      <c r="V927" s="9"/>
    </row>
    <row r="928" spans="3:22" ht="14.25" customHeight="1" x14ac:dyDescent="0.2">
      <c r="C928" s="10"/>
      <c r="D928" s="10"/>
      <c r="E928" s="10"/>
      <c r="G928" s="93"/>
      <c r="H928" s="93"/>
      <c r="I928" s="94"/>
      <c r="J928" s="93"/>
      <c r="K928" s="93"/>
      <c r="L928" s="93"/>
      <c r="M928" s="93"/>
      <c r="N928" s="93"/>
      <c r="Q928" s="9"/>
      <c r="V928" s="9"/>
    </row>
    <row r="929" spans="3:22" ht="14.25" customHeight="1" x14ac:dyDescent="0.2">
      <c r="C929" s="10"/>
      <c r="D929" s="10"/>
      <c r="E929" s="10"/>
      <c r="G929" s="93"/>
      <c r="H929" s="93"/>
      <c r="I929" s="94"/>
      <c r="J929" s="93"/>
      <c r="K929" s="93"/>
      <c r="L929" s="93"/>
      <c r="M929" s="93"/>
      <c r="N929" s="93"/>
      <c r="Q929" s="9"/>
      <c r="V929" s="9"/>
    </row>
    <row r="930" spans="3:22" ht="14.25" customHeight="1" x14ac:dyDescent="0.2">
      <c r="C930" s="10"/>
      <c r="D930" s="10"/>
      <c r="E930" s="10"/>
      <c r="G930" s="93"/>
      <c r="H930" s="93"/>
      <c r="I930" s="94"/>
      <c r="J930" s="93"/>
      <c r="K930" s="93"/>
      <c r="L930" s="93"/>
      <c r="M930" s="93"/>
      <c r="N930" s="93"/>
      <c r="Q930" s="9"/>
      <c r="V930" s="9"/>
    </row>
    <row r="931" spans="3:22" ht="14.25" customHeight="1" x14ac:dyDescent="0.2">
      <c r="C931" s="10"/>
      <c r="D931" s="10"/>
      <c r="E931" s="10"/>
      <c r="G931" s="93"/>
      <c r="H931" s="93"/>
      <c r="I931" s="94"/>
      <c r="J931" s="93"/>
      <c r="K931" s="93"/>
      <c r="L931" s="93"/>
      <c r="M931" s="93"/>
      <c r="N931" s="93"/>
      <c r="Q931" s="9"/>
      <c r="V931" s="9"/>
    </row>
    <row r="932" spans="3:22" ht="14.25" customHeight="1" x14ac:dyDescent="0.2">
      <c r="C932" s="10"/>
      <c r="D932" s="10"/>
      <c r="E932" s="10"/>
      <c r="G932" s="93"/>
      <c r="H932" s="93"/>
      <c r="I932" s="94"/>
      <c r="J932" s="93"/>
      <c r="K932" s="93"/>
      <c r="L932" s="93"/>
      <c r="M932" s="93"/>
      <c r="N932" s="93"/>
      <c r="Q932" s="9"/>
      <c r="V932" s="9"/>
    </row>
    <row r="933" spans="3:22" ht="14.25" customHeight="1" x14ac:dyDescent="0.2">
      <c r="C933" s="10"/>
      <c r="D933" s="10"/>
      <c r="E933" s="10"/>
      <c r="G933" s="93"/>
      <c r="H933" s="93"/>
      <c r="I933" s="94"/>
      <c r="J933" s="93"/>
      <c r="K933" s="93"/>
      <c r="L933" s="93"/>
      <c r="M933" s="93"/>
      <c r="N933" s="93"/>
      <c r="Q933" s="9"/>
      <c r="V933" s="9"/>
    </row>
    <row r="934" spans="3:22" ht="14.25" customHeight="1" x14ac:dyDescent="0.2">
      <c r="C934" s="10"/>
      <c r="D934" s="10"/>
      <c r="E934" s="10"/>
      <c r="G934" s="93"/>
      <c r="H934" s="93"/>
      <c r="I934" s="94"/>
      <c r="J934" s="93"/>
      <c r="K934" s="93"/>
      <c r="L934" s="93"/>
      <c r="M934" s="93"/>
      <c r="N934" s="93"/>
      <c r="Q934" s="9"/>
      <c r="V934" s="9"/>
    </row>
    <row r="935" spans="3:22" ht="14.25" customHeight="1" x14ac:dyDescent="0.2">
      <c r="C935" s="10"/>
      <c r="D935" s="10"/>
      <c r="E935" s="10"/>
      <c r="G935" s="93"/>
      <c r="H935" s="93"/>
      <c r="I935" s="94"/>
      <c r="J935" s="93"/>
      <c r="K935" s="93"/>
      <c r="L935" s="93"/>
      <c r="M935" s="93"/>
      <c r="N935" s="93"/>
      <c r="Q935" s="9"/>
      <c r="V935" s="9"/>
    </row>
    <row r="936" spans="3:22" ht="14.25" customHeight="1" x14ac:dyDescent="0.2">
      <c r="C936" s="10"/>
      <c r="D936" s="10"/>
      <c r="E936" s="10"/>
      <c r="G936" s="93"/>
      <c r="H936" s="93"/>
      <c r="I936" s="94"/>
      <c r="J936" s="93"/>
      <c r="K936" s="93"/>
      <c r="L936" s="93"/>
      <c r="M936" s="93"/>
      <c r="N936" s="93"/>
      <c r="Q936" s="9"/>
      <c r="V936" s="9"/>
    </row>
    <row r="937" spans="3:22" ht="14.25" customHeight="1" x14ac:dyDescent="0.2">
      <c r="C937" s="10"/>
      <c r="D937" s="10"/>
      <c r="E937" s="10"/>
      <c r="G937" s="93"/>
      <c r="H937" s="93"/>
      <c r="I937" s="94"/>
      <c r="J937" s="93"/>
      <c r="K937" s="93"/>
      <c r="L937" s="93"/>
      <c r="M937" s="93"/>
      <c r="N937" s="93"/>
      <c r="Q937" s="9"/>
      <c r="V937" s="9"/>
    </row>
    <row r="938" spans="3:22" ht="14.25" customHeight="1" x14ac:dyDescent="0.2">
      <c r="C938" s="10"/>
      <c r="D938" s="10"/>
      <c r="E938" s="10"/>
      <c r="G938" s="93"/>
      <c r="H938" s="93"/>
      <c r="I938" s="94"/>
      <c r="J938" s="93"/>
      <c r="K938" s="93"/>
      <c r="L938" s="93"/>
      <c r="M938" s="93"/>
      <c r="N938" s="93"/>
      <c r="Q938" s="9"/>
      <c r="V938" s="9"/>
    </row>
    <row r="939" spans="3:22" ht="14.25" customHeight="1" x14ac:dyDescent="0.2">
      <c r="C939" s="10"/>
      <c r="D939" s="10"/>
      <c r="E939" s="10"/>
      <c r="G939" s="93"/>
      <c r="H939" s="93"/>
      <c r="I939" s="94"/>
      <c r="J939" s="93"/>
      <c r="K939" s="93"/>
      <c r="L939" s="93"/>
      <c r="M939" s="93"/>
      <c r="N939" s="93"/>
      <c r="Q939" s="9"/>
      <c r="V939" s="9"/>
    </row>
    <row r="940" spans="3:22" ht="14.25" customHeight="1" x14ac:dyDescent="0.2">
      <c r="C940" s="10"/>
      <c r="D940" s="10"/>
      <c r="E940" s="10"/>
      <c r="G940" s="93"/>
      <c r="H940" s="93"/>
      <c r="I940" s="94"/>
      <c r="J940" s="93"/>
      <c r="K940" s="93"/>
      <c r="L940" s="93"/>
      <c r="M940" s="93"/>
      <c r="N940" s="93"/>
      <c r="Q940" s="9"/>
      <c r="V940" s="9"/>
    </row>
    <row r="941" spans="3:22" ht="14.25" customHeight="1" x14ac:dyDescent="0.2">
      <c r="C941" s="10"/>
      <c r="D941" s="10"/>
      <c r="E941" s="10"/>
      <c r="G941" s="93"/>
      <c r="H941" s="93"/>
      <c r="I941" s="94"/>
      <c r="J941" s="93"/>
      <c r="K941" s="93"/>
      <c r="L941" s="93"/>
      <c r="M941" s="93"/>
      <c r="N941" s="93"/>
      <c r="Q941" s="9"/>
      <c r="V941" s="9"/>
    </row>
    <row r="942" spans="3:22" ht="14.25" customHeight="1" x14ac:dyDescent="0.2">
      <c r="C942" s="10"/>
      <c r="D942" s="10"/>
      <c r="E942" s="10"/>
      <c r="G942" s="93"/>
      <c r="H942" s="93"/>
      <c r="I942" s="94"/>
      <c r="J942" s="93"/>
      <c r="K942" s="93"/>
      <c r="L942" s="93"/>
      <c r="M942" s="93"/>
      <c r="N942" s="93"/>
      <c r="Q942" s="9"/>
      <c r="V942" s="9"/>
    </row>
    <row r="943" spans="3:22" ht="14.25" customHeight="1" x14ac:dyDescent="0.2">
      <c r="C943" s="10"/>
      <c r="D943" s="10"/>
      <c r="E943" s="10"/>
      <c r="G943" s="93"/>
      <c r="H943" s="93"/>
      <c r="I943" s="94"/>
      <c r="J943" s="93"/>
      <c r="K943" s="93"/>
      <c r="L943" s="93"/>
      <c r="M943" s="93"/>
      <c r="N943" s="93"/>
      <c r="Q943" s="9"/>
      <c r="V943" s="9"/>
    </row>
    <row r="944" spans="3:22" ht="14.25" customHeight="1" x14ac:dyDescent="0.2">
      <c r="C944" s="10"/>
      <c r="D944" s="10"/>
      <c r="E944" s="10"/>
      <c r="G944" s="93"/>
      <c r="H944" s="93"/>
      <c r="I944" s="94"/>
      <c r="J944" s="93"/>
      <c r="K944" s="93"/>
      <c r="L944" s="93"/>
      <c r="M944" s="93"/>
      <c r="N944" s="93"/>
      <c r="Q944" s="9"/>
      <c r="V944" s="9"/>
    </row>
    <row r="945" spans="3:22" ht="14.25" customHeight="1" x14ac:dyDescent="0.2">
      <c r="C945" s="10"/>
      <c r="D945" s="10"/>
      <c r="E945" s="10"/>
      <c r="G945" s="93"/>
      <c r="H945" s="93"/>
      <c r="I945" s="94"/>
      <c r="J945" s="93"/>
      <c r="K945" s="93"/>
      <c r="L945" s="93"/>
      <c r="M945" s="93"/>
      <c r="N945" s="93"/>
      <c r="Q945" s="9"/>
      <c r="V945" s="9"/>
    </row>
    <row r="946" spans="3:22" ht="14.25" customHeight="1" x14ac:dyDescent="0.2">
      <c r="C946" s="10"/>
      <c r="D946" s="10"/>
      <c r="E946" s="10"/>
      <c r="G946" s="93"/>
      <c r="H946" s="93"/>
      <c r="I946" s="94"/>
      <c r="J946" s="93"/>
      <c r="K946" s="93"/>
      <c r="L946" s="93"/>
      <c r="M946" s="93"/>
      <c r="N946" s="93"/>
      <c r="Q946" s="9"/>
      <c r="V946" s="9"/>
    </row>
    <row r="947" spans="3:22" ht="14.25" customHeight="1" x14ac:dyDescent="0.2">
      <c r="C947" s="10"/>
      <c r="D947" s="10"/>
      <c r="E947" s="10"/>
      <c r="G947" s="93"/>
      <c r="H947" s="93"/>
      <c r="I947" s="94"/>
      <c r="J947" s="93"/>
      <c r="K947" s="93"/>
      <c r="L947" s="93"/>
      <c r="M947" s="93"/>
      <c r="N947" s="93"/>
      <c r="Q947" s="9"/>
      <c r="V947" s="9"/>
    </row>
    <row r="948" spans="3:22" ht="14.25" customHeight="1" x14ac:dyDescent="0.2">
      <c r="C948" s="10"/>
      <c r="D948" s="10"/>
      <c r="E948" s="10"/>
      <c r="G948" s="93"/>
      <c r="H948" s="93"/>
      <c r="I948" s="94"/>
      <c r="J948" s="93"/>
      <c r="K948" s="93"/>
      <c r="L948" s="93"/>
      <c r="M948" s="93"/>
      <c r="N948" s="93"/>
      <c r="Q948" s="9"/>
      <c r="V948" s="9"/>
    </row>
    <row r="949" spans="3:22" ht="14.25" customHeight="1" x14ac:dyDescent="0.2">
      <c r="C949" s="10"/>
      <c r="D949" s="10"/>
      <c r="E949" s="10"/>
      <c r="G949" s="93"/>
      <c r="H949" s="93"/>
      <c r="I949" s="94"/>
      <c r="J949" s="93"/>
      <c r="K949" s="93"/>
      <c r="L949" s="93"/>
      <c r="M949" s="93"/>
      <c r="N949" s="93"/>
      <c r="Q949" s="9"/>
      <c r="V949" s="9"/>
    </row>
    <row r="950" spans="3:22" ht="14.25" customHeight="1" x14ac:dyDescent="0.2">
      <c r="C950" s="10"/>
      <c r="D950" s="10"/>
      <c r="E950" s="10"/>
      <c r="G950" s="93"/>
      <c r="H950" s="93"/>
      <c r="I950" s="94"/>
      <c r="J950" s="93"/>
      <c r="K950" s="93"/>
      <c r="L950" s="93"/>
      <c r="M950" s="93"/>
      <c r="N950" s="93"/>
      <c r="Q950" s="9"/>
      <c r="V950" s="9"/>
    </row>
    <row r="951" spans="3:22" ht="14.25" customHeight="1" x14ac:dyDescent="0.2">
      <c r="C951" s="10"/>
      <c r="D951" s="10"/>
      <c r="E951" s="10"/>
      <c r="G951" s="93"/>
      <c r="H951" s="93"/>
      <c r="I951" s="94"/>
      <c r="J951" s="93"/>
      <c r="K951" s="93"/>
      <c r="L951" s="93"/>
      <c r="M951" s="93"/>
      <c r="N951" s="93"/>
      <c r="Q951" s="9"/>
      <c r="V951" s="9"/>
    </row>
    <row r="952" spans="3:22" ht="14.25" customHeight="1" x14ac:dyDescent="0.2">
      <c r="C952" s="10"/>
      <c r="D952" s="10"/>
      <c r="E952" s="10"/>
      <c r="G952" s="93"/>
      <c r="H952" s="93"/>
      <c r="I952" s="94"/>
      <c r="J952" s="93"/>
      <c r="K952" s="93"/>
      <c r="L952" s="93"/>
      <c r="M952" s="93"/>
      <c r="N952" s="93"/>
      <c r="Q952" s="9"/>
      <c r="V952" s="9"/>
    </row>
    <row r="953" spans="3:22" ht="14.25" customHeight="1" x14ac:dyDescent="0.2">
      <c r="C953" s="10"/>
      <c r="D953" s="10"/>
      <c r="E953" s="10"/>
      <c r="G953" s="93"/>
      <c r="H953" s="93"/>
      <c r="I953" s="94"/>
      <c r="J953" s="93"/>
      <c r="K953" s="93"/>
      <c r="L953" s="93"/>
      <c r="M953" s="93"/>
      <c r="N953" s="93"/>
      <c r="Q953" s="9"/>
      <c r="V953" s="9"/>
    </row>
    <row r="954" spans="3:22" ht="14.25" customHeight="1" x14ac:dyDescent="0.2">
      <c r="C954" s="10"/>
      <c r="D954" s="10"/>
      <c r="E954" s="10"/>
      <c r="G954" s="93"/>
      <c r="H954" s="93"/>
      <c r="I954" s="94"/>
      <c r="J954" s="93"/>
      <c r="K954" s="93"/>
      <c r="L954" s="93"/>
      <c r="M954" s="93"/>
      <c r="N954" s="93"/>
      <c r="Q954" s="9"/>
      <c r="V954" s="9"/>
    </row>
    <row r="955" spans="3:22" ht="14.25" customHeight="1" x14ac:dyDescent="0.2">
      <c r="C955" s="10"/>
      <c r="D955" s="10"/>
      <c r="E955" s="10"/>
      <c r="G955" s="93"/>
      <c r="H955" s="93"/>
      <c r="I955" s="94"/>
      <c r="J955" s="93"/>
      <c r="K955" s="93"/>
      <c r="L955" s="93"/>
      <c r="M955" s="93"/>
      <c r="N955" s="93"/>
      <c r="Q955" s="9"/>
      <c r="V955" s="9"/>
    </row>
    <row r="956" spans="3:22" ht="14.25" customHeight="1" x14ac:dyDescent="0.2">
      <c r="C956" s="10"/>
      <c r="D956" s="10"/>
      <c r="E956" s="10"/>
      <c r="G956" s="93"/>
      <c r="H956" s="93"/>
      <c r="I956" s="94"/>
      <c r="J956" s="93"/>
      <c r="K956" s="93"/>
      <c r="L956" s="93"/>
      <c r="M956" s="93"/>
      <c r="N956" s="93"/>
      <c r="Q956" s="9"/>
      <c r="V956" s="9"/>
    </row>
    <row r="957" spans="3:22" ht="14.25" customHeight="1" x14ac:dyDescent="0.2">
      <c r="C957" s="10"/>
      <c r="D957" s="10"/>
      <c r="E957" s="10"/>
      <c r="G957" s="93"/>
      <c r="H957" s="93"/>
      <c r="I957" s="94"/>
      <c r="J957" s="93"/>
      <c r="K957" s="93"/>
      <c r="L957" s="93"/>
      <c r="M957" s="93"/>
      <c r="N957" s="93"/>
      <c r="Q957" s="9"/>
      <c r="V957" s="9"/>
    </row>
    <row r="958" spans="3:22" ht="14.25" customHeight="1" x14ac:dyDescent="0.2">
      <c r="C958" s="10"/>
      <c r="D958" s="10"/>
      <c r="E958" s="10"/>
      <c r="G958" s="93"/>
      <c r="H958" s="93"/>
      <c r="I958" s="94"/>
      <c r="J958" s="93"/>
      <c r="K958" s="93"/>
      <c r="L958" s="93"/>
      <c r="M958" s="93"/>
      <c r="N958" s="93"/>
      <c r="Q958" s="9"/>
      <c r="V958" s="9"/>
    </row>
    <row r="959" spans="3:22" ht="14.25" customHeight="1" x14ac:dyDescent="0.2">
      <c r="C959" s="10"/>
      <c r="D959" s="10"/>
      <c r="E959" s="10"/>
      <c r="G959" s="93"/>
      <c r="H959" s="93"/>
      <c r="I959" s="94"/>
      <c r="J959" s="93"/>
      <c r="K959" s="93"/>
      <c r="L959" s="93"/>
      <c r="M959" s="93"/>
      <c r="N959" s="93"/>
      <c r="Q959" s="9"/>
      <c r="V959" s="9"/>
    </row>
    <row r="960" spans="3:22" ht="14.25" customHeight="1" x14ac:dyDescent="0.2">
      <c r="C960" s="10"/>
      <c r="D960" s="10"/>
      <c r="E960" s="10"/>
      <c r="G960" s="93"/>
      <c r="H960" s="93"/>
      <c r="I960" s="94"/>
      <c r="J960" s="93"/>
      <c r="K960" s="93"/>
      <c r="L960" s="93"/>
      <c r="M960" s="93"/>
      <c r="N960" s="93"/>
      <c r="Q960" s="9"/>
      <c r="V960" s="9"/>
    </row>
    <row r="961" spans="3:22" ht="14.25" customHeight="1" x14ac:dyDescent="0.2">
      <c r="C961" s="10"/>
      <c r="D961" s="10"/>
      <c r="E961" s="10"/>
      <c r="G961" s="93"/>
      <c r="H961" s="93"/>
      <c r="I961" s="94"/>
      <c r="J961" s="93"/>
      <c r="K961" s="93"/>
      <c r="L961" s="93"/>
      <c r="M961" s="93"/>
      <c r="N961" s="93"/>
      <c r="Q961" s="9"/>
      <c r="V961" s="9"/>
    </row>
    <row r="962" spans="3:22" ht="14.25" customHeight="1" x14ac:dyDescent="0.2">
      <c r="C962" s="10"/>
      <c r="D962" s="10"/>
      <c r="E962" s="10"/>
      <c r="G962" s="93"/>
      <c r="H962" s="93"/>
      <c r="I962" s="94"/>
      <c r="J962" s="93"/>
      <c r="K962" s="93"/>
      <c r="L962" s="93"/>
      <c r="M962" s="93"/>
      <c r="N962" s="93"/>
      <c r="Q962" s="9"/>
      <c r="V962" s="9"/>
    </row>
    <row r="963" spans="3:22" ht="14.25" customHeight="1" x14ac:dyDescent="0.2">
      <c r="C963" s="10"/>
      <c r="D963" s="10"/>
      <c r="E963" s="10"/>
      <c r="G963" s="93"/>
      <c r="H963" s="93"/>
      <c r="I963" s="94"/>
      <c r="J963" s="93"/>
      <c r="K963" s="93"/>
      <c r="L963" s="93"/>
      <c r="M963" s="93"/>
      <c r="N963" s="93"/>
      <c r="Q963" s="9"/>
      <c r="V963" s="9"/>
    </row>
    <row r="964" spans="3:22" ht="14.25" customHeight="1" x14ac:dyDescent="0.2">
      <c r="C964" s="10"/>
      <c r="D964" s="10"/>
      <c r="E964" s="10"/>
      <c r="G964" s="93"/>
      <c r="H964" s="93"/>
      <c r="I964" s="94"/>
      <c r="J964" s="93"/>
      <c r="K964" s="93"/>
      <c r="L964" s="93"/>
      <c r="M964" s="93"/>
      <c r="N964" s="93"/>
      <c r="Q964" s="9"/>
      <c r="V964" s="9"/>
    </row>
    <row r="965" spans="3:22" ht="14.25" customHeight="1" x14ac:dyDescent="0.2">
      <c r="C965" s="10"/>
      <c r="D965" s="10"/>
      <c r="E965" s="10"/>
      <c r="G965" s="93"/>
      <c r="H965" s="93"/>
      <c r="I965" s="94"/>
      <c r="J965" s="93"/>
      <c r="K965" s="93"/>
      <c r="L965" s="93"/>
      <c r="M965" s="93"/>
      <c r="N965" s="93"/>
      <c r="Q965" s="9"/>
      <c r="V965" s="9"/>
    </row>
    <row r="966" spans="3:22" ht="14.25" customHeight="1" x14ac:dyDescent="0.2">
      <c r="C966" s="10"/>
      <c r="D966" s="10"/>
      <c r="E966" s="10"/>
      <c r="G966" s="93"/>
      <c r="H966" s="93"/>
      <c r="I966" s="94"/>
      <c r="J966" s="93"/>
      <c r="K966" s="93"/>
      <c r="L966" s="93"/>
      <c r="M966" s="93"/>
      <c r="N966" s="93"/>
      <c r="Q966" s="9"/>
      <c r="V966" s="9"/>
    </row>
    <row r="967" spans="3:22" ht="14.25" customHeight="1" x14ac:dyDescent="0.2">
      <c r="C967" s="10"/>
      <c r="D967" s="10"/>
      <c r="E967" s="10"/>
      <c r="G967" s="93"/>
      <c r="H967" s="93"/>
      <c r="I967" s="94"/>
      <c r="J967" s="93"/>
      <c r="K967" s="93"/>
      <c r="L967" s="93"/>
      <c r="M967" s="93"/>
      <c r="N967" s="93"/>
      <c r="Q967" s="9"/>
      <c r="V967" s="9"/>
    </row>
    <row r="968" spans="3:22" ht="14.25" customHeight="1" x14ac:dyDescent="0.2">
      <c r="C968" s="10"/>
      <c r="D968" s="10"/>
      <c r="E968" s="10"/>
      <c r="G968" s="93"/>
      <c r="H968" s="93"/>
      <c r="I968" s="94"/>
      <c r="J968" s="93"/>
      <c r="K968" s="93"/>
      <c r="L968" s="93"/>
      <c r="M968" s="93"/>
      <c r="N968" s="93"/>
      <c r="Q968" s="9"/>
      <c r="V968" s="9"/>
    </row>
    <row r="969" spans="3:22" ht="14.25" customHeight="1" x14ac:dyDescent="0.2">
      <c r="C969" s="10"/>
      <c r="D969" s="10"/>
      <c r="E969" s="10"/>
      <c r="G969" s="93"/>
      <c r="H969" s="93"/>
      <c r="I969" s="94"/>
      <c r="J969" s="93"/>
      <c r="K969" s="93"/>
      <c r="L969" s="93"/>
      <c r="M969" s="93"/>
      <c r="N969" s="93"/>
      <c r="Q969" s="9"/>
      <c r="V969" s="9"/>
    </row>
    <row r="970" spans="3:22" ht="14.25" customHeight="1" x14ac:dyDescent="0.2">
      <c r="C970" s="10"/>
      <c r="D970" s="10"/>
      <c r="E970" s="10"/>
      <c r="G970" s="93"/>
      <c r="H970" s="93"/>
      <c r="I970" s="94"/>
      <c r="J970" s="93"/>
      <c r="K970" s="93"/>
      <c r="L970" s="93"/>
      <c r="M970" s="93"/>
      <c r="N970" s="93"/>
      <c r="Q970" s="9"/>
      <c r="V970" s="9"/>
    </row>
    <row r="971" spans="3:22" ht="14.25" customHeight="1" x14ac:dyDescent="0.2">
      <c r="C971" s="10"/>
      <c r="D971" s="10"/>
      <c r="E971" s="10"/>
      <c r="G971" s="93"/>
      <c r="H971" s="93"/>
      <c r="I971" s="94"/>
      <c r="J971" s="93"/>
      <c r="K971" s="93"/>
      <c r="L971" s="93"/>
      <c r="M971" s="93"/>
      <c r="N971" s="93"/>
      <c r="Q971" s="9"/>
      <c r="V971" s="9"/>
    </row>
    <row r="972" spans="3:22" ht="14.25" customHeight="1" x14ac:dyDescent="0.2">
      <c r="C972" s="10"/>
      <c r="D972" s="10"/>
      <c r="E972" s="10"/>
      <c r="G972" s="93"/>
      <c r="H972" s="93"/>
      <c r="I972" s="94"/>
      <c r="J972" s="93"/>
      <c r="K972" s="93"/>
      <c r="L972" s="93"/>
      <c r="M972" s="93"/>
      <c r="N972" s="93"/>
      <c r="Q972" s="9"/>
      <c r="V972" s="9"/>
    </row>
    <row r="973" spans="3:22" ht="14.25" customHeight="1" x14ac:dyDescent="0.2">
      <c r="C973" s="10"/>
      <c r="D973" s="10"/>
      <c r="E973" s="10"/>
      <c r="G973" s="93"/>
      <c r="H973" s="93"/>
      <c r="I973" s="94"/>
      <c r="J973" s="93"/>
      <c r="K973" s="93"/>
      <c r="L973" s="93"/>
      <c r="M973" s="93"/>
      <c r="N973" s="93"/>
      <c r="Q973" s="9"/>
      <c r="V973" s="9"/>
    </row>
    <row r="974" spans="3:22" ht="14.25" customHeight="1" x14ac:dyDescent="0.2">
      <c r="C974" s="10"/>
      <c r="D974" s="10"/>
      <c r="E974" s="10"/>
      <c r="G974" s="93"/>
      <c r="H974" s="93"/>
      <c r="I974" s="94"/>
      <c r="J974" s="93"/>
      <c r="K974" s="93"/>
      <c r="L974" s="93"/>
      <c r="M974" s="93"/>
      <c r="N974" s="93"/>
      <c r="Q974" s="9"/>
      <c r="V974" s="9"/>
    </row>
    <row r="975" spans="3:22" ht="14.25" customHeight="1" x14ac:dyDescent="0.2">
      <c r="C975" s="10"/>
      <c r="D975" s="10"/>
      <c r="E975" s="10"/>
      <c r="G975" s="93"/>
      <c r="H975" s="93"/>
      <c r="I975" s="94"/>
      <c r="J975" s="93"/>
      <c r="K975" s="93"/>
      <c r="L975" s="93"/>
      <c r="M975" s="93"/>
      <c r="N975" s="93"/>
      <c r="Q975" s="9"/>
      <c r="V975" s="9"/>
    </row>
    <row r="976" spans="3:22" ht="14.25" customHeight="1" x14ac:dyDescent="0.2">
      <c r="C976" s="10"/>
      <c r="D976" s="10"/>
      <c r="E976" s="10"/>
      <c r="G976" s="93"/>
      <c r="H976" s="93"/>
      <c r="I976" s="94"/>
      <c r="J976" s="93"/>
      <c r="K976" s="93"/>
      <c r="L976" s="93"/>
      <c r="M976" s="93"/>
      <c r="N976" s="93"/>
      <c r="Q976" s="9"/>
      <c r="V976" s="9"/>
    </row>
    <row r="977" spans="3:22" ht="14.25" customHeight="1" x14ac:dyDescent="0.2">
      <c r="C977" s="10"/>
      <c r="D977" s="10"/>
      <c r="E977" s="10"/>
      <c r="G977" s="93"/>
      <c r="H977" s="93"/>
      <c r="I977" s="94"/>
      <c r="J977" s="93"/>
      <c r="K977" s="93"/>
      <c r="L977" s="93"/>
      <c r="M977" s="93"/>
      <c r="N977" s="93"/>
      <c r="Q977" s="9"/>
      <c r="V977" s="9"/>
    </row>
    <row r="978" spans="3:22" ht="14.25" customHeight="1" x14ac:dyDescent="0.2">
      <c r="C978" s="10"/>
      <c r="D978" s="10"/>
      <c r="E978" s="10"/>
      <c r="G978" s="93"/>
      <c r="H978" s="93"/>
      <c r="I978" s="94"/>
      <c r="J978" s="93"/>
      <c r="K978" s="93"/>
      <c r="L978" s="93"/>
      <c r="M978" s="93"/>
      <c r="N978" s="93"/>
      <c r="Q978" s="9"/>
      <c r="V978" s="9"/>
    </row>
    <row r="979" spans="3:22" ht="14.25" customHeight="1" x14ac:dyDescent="0.2">
      <c r="C979" s="10"/>
      <c r="D979" s="10"/>
      <c r="E979" s="10"/>
      <c r="G979" s="93"/>
      <c r="H979" s="93"/>
      <c r="I979" s="94"/>
      <c r="J979" s="93"/>
      <c r="K979" s="93"/>
      <c r="L979" s="93"/>
      <c r="M979" s="93"/>
      <c r="N979" s="93"/>
      <c r="Q979" s="9"/>
      <c r="V979" s="9"/>
    </row>
    <row r="980" spans="3:22" ht="14.25" customHeight="1" x14ac:dyDescent="0.2">
      <c r="C980" s="10"/>
      <c r="D980" s="10"/>
      <c r="E980" s="10"/>
      <c r="G980" s="93"/>
      <c r="H980" s="93"/>
      <c r="I980" s="94"/>
      <c r="J980" s="93"/>
      <c r="K980" s="93"/>
      <c r="L980" s="93"/>
      <c r="M980" s="93"/>
      <c r="N980" s="93"/>
      <c r="Q980" s="9"/>
      <c r="V980" s="9"/>
    </row>
    <row r="981" spans="3:22" ht="14.25" customHeight="1" x14ac:dyDescent="0.2">
      <c r="C981" s="10"/>
      <c r="D981" s="10"/>
      <c r="E981" s="10"/>
      <c r="G981" s="93"/>
      <c r="H981" s="93"/>
      <c r="I981" s="94"/>
      <c r="J981" s="93"/>
      <c r="K981" s="93"/>
      <c r="L981" s="93"/>
      <c r="M981" s="93"/>
      <c r="N981" s="93"/>
      <c r="Q981" s="9"/>
      <c r="V981" s="9"/>
    </row>
    <row r="982" spans="3:22" ht="14.25" customHeight="1" x14ac:dyDescent="0.2">
      <c r="C982" s="10"/>
      <c r="D982" s="10"/>
      <c r="E982" s="10"/>
      <c r="G982" s="93"/>
      <c r="H982" s="93"/>
      <c r="I982" s="94"/>
      <c r="J982" s="93"/>
      <c r="K982" s="93"/>
      <c r="L982" s="93"/>
      <c r="M982" s="93"/>
      <c r="N982" s="93"/>
      <c r="Q982" s="9"/>
      <c r="V982" s="9"/>
    </row>
    <row r="983" spans="3:22" ht="14.25" customHeight="1" x14ac:dyDescent="0.2">
      <c r="C983" s="10"/>
      <c r="D983" s="10"/>
      <c r="E983" s="10"/>
      <c r="G983" s="93"/>
      <c r="H983" s="93"/>
      <c r="I983" s="94"/>
      <c r="J983" s="93"/>
      <c r="K983" s="93"/>
      <c r="L983" s="93"/>
      <c r="M983" s="93"/>
      <c r="N983" s="93"/>
      <c r="Q983" s="9"/>
      <c r="V983" s="9"/>
    </row>
    <row r="984" spans="3:22" ht="14.25" customHeight="1" x14ac:dyDescent="0.2">
      <c r="C984" s="10"/>
      <c r="D984" s="10"/>
      <c r="E984" s="10"/>
      <c r="G984" s="93"/>
      <c r="H984" s="93"/>
      <c r="I984" s="94"/>
      <c r="J984" s="93"/>
      <c r="K984" s="93"/>
      <c r="L984" s="93"/>
      <c r="M984" s="93"/>
      <c r="N984" s="93"/>
      <c r="Q984" s="9"/>
      <c r="V984" s="9"/>
    </row>
    <row r="985" spans="3:22" ht="14.25" customHeight="1" x14ac:dyDescent="0.2">
      <c r="C985" s="10"/>
      <c r="D985" s="10"/>
      <c r="E985" s="10"/>
      <c r="G985" s="93"/>
      <c r="H985" s="93"/>
      <c r="I985" s="94"/>
      <c r="J985" s="93"/>
      <c r="K985" s="93"/>
      <c r="L985" s="93"/>
      <c r="M985" s="93"/>
      <c r="N985" s="93"/>
      <c r="Q985" s="9"/>
      <c r="V985" s="9"/>
    </row>
    <row r="986" spans="3:22" ht="14.25" customHeight="1" x14ac:dyDescent="0.2">
      <c r="C986" s="10"/>
      <c r="D986" s="10"/>
      <c r="E986" s="10"/>
      <c r="G986" s="93"/>
      <c r="H986" s="93"/>
      <c r="I986" s="94"/>
      <c r="J986" s="93"/>
      <c r="K986" s="93"/>
      <c r="L986" s="93"/>
      <c r="M986" s="93"/>
      <c r="N986" s="93"/>
      <c r="Q986" s="9"/>
      <c r="V986" s="9"/>
    </row>
    <row r="987" spans="3:22" ht="14.25" customHeight="1" x14ac:dyDescent="0.2">
      <c r="C987" s="10"/>
      <c r="D987" s="10"/>
      <c r="E987" s="10"/>
      <c r="G987" s="93"/>
      <c r="H987" s="93"/>
      <c r="I987" s="94"/>
      <c r="J987" s="93"/>
      <c r="K987" s="93"/>
      <c r="L987" s="93"/>
      <c r="M987" s="93"/>
      <c r="N987" s="93"/>
      <c r="Q987" s="9"/>
      <c r="V987" s="9"/>
    </row>
    <row r="988" spans="3:22" ht="14.25" customHeight="1" x14ac:dyDescent="0.2">
      <c r="C988" s="10"/>
      <c r="D988" s="10"/>
      <c r="E988" s="10"/>
      <c r="G988" s="93"/>
      <c r="H988" s="93"/>
      <c r="I988" s="94"/>
      <c r="J988" s="93"/>
      <c r="K988" s="93"/>
      <c r="L988" s="93"/>
      <c r="M988" s="93"/>
      <c r="N988" s="93"/>
      <c r="Q988" s="9"/>
      <c r="V988" s="9"/>
    </row>
    <row r="989" spans="3:22" ht="14.25" customHeight="1" x14ac:dyDescent="0.2">
      <c r="C989" s="10"/>
      <c r="D989" s="10"/>
      <c r="E989" s="10"/>
      <c r="G989" s="93"/>
      <c r="H989" s="93"/>
      <c r="I989" s="94"/>
      <c r="J989" s="93"/>
      <c r="K989" s="93"/>
      <c r="L989" s="93"/>
      <c r="M989" s="93"/>
      <c r="N989" s="93"/>
      <c r="Q989" s="9"/>
      <c r="V989" s="9"/>
    </row>
    <row r="990" spans="3:22" ht="14.25" customHeight="1" x14ac:dyDescent="0.2">
      <c r="C990" s="10"/>
      <c r="D990" s="10"/>
      <c r="E990" s="10"/>
      <c r="G990" s="93"/>
      <c r="H990" s="93"/>
      <c r="I990" s="94"/>
      <c r="J990" s="93"/>
      <c r="K990" s="93"/>
      <c r="L990" s="93"/>
      <c r="M990" s="93"/>
      <c r="N990" s="93"/>
      <c r="Q990" s="9"/>
      <c r="V990" s="9"/>
    </row>
    <row r="991" spans="3:22" ht="14.25" customHeight="1" x14ac:dyDescent="0.2">
      <c r="C991" s="10"/>
      <c r="D991" s="10"/>
      <c r="E991" s="10"/>
      <c r="G991" s="93"/>
      <c r="H991" s="93"/>
      <c r="I991" s="94"/>
      <c r="J991" s="93"/>
      <c r="K991" s="93"/>
      <c r="L991" s="93"/>
      <c r="M991" s="93"/>
      <c r="N991" s="93"/>
      <c r="Q991" s="9"/>
      <c r="V991" s="9"/>
    </row>
    <row r="992" spans="3:22" ht="14.25" customHeight="1" x14ac:dyDescent="0.2">
      <c r="C992" s="10"/>
      <c r="D992" s="10"/>
      <c r="E992" s="10"/>
      <c r="G992" s="93"/>
      <c r="H992" s="93"/>
      <c r="I992" s="94"/>
      <c r="J992" s="93"/>
      <c r="K992" s="93"/>
      <c r="L992" s="93"/>
      <c r="M992" s="93"/>
      <c r="N992" s="93"/>
      <c r="Q992" s="9"/>
      <c r="V992" s="9"/>
    </row>
    <row r="993" spans="3:22" ht="14.25" customHeight="1" x14ac:dyDescent="0.2">
      <c r="C993" s="10"/>
      <c r="D993" s="10"/>
      <c r="E993" s="10"/>
      <c r="G993" s="93"/>
      <c r="H993" s="93"/>
      <c r="I993" s="94"/>
      <c r="J993" s="93"/>
      <c r="K993" s="93"/>
      <c r="L993" s="93"/>
      <c r="M993" s="93"/>
      <c r="N993" s="93"/>
      <c r="Q993" s="9"/>
      <c r="V993" s="9"/>
    </row>
    <row r="994" spans="3:22" ht="14.25" customHeight="1" x14ac:dyDescent="0.2">
      <c r="C994" s="10"/>
      <c r="D994" s="10"/>
      <c r="E994" s="10"/>
      <c r="G994" s="93"/>
      <c r="H994" s="93"/>
      <c r="I994" s="94"/>
      <c r="J994" s="93"/>
      <c r="K994" s="93"/>
      <c r="L994" s="93"/>
      <c r="M994" s="93"/>
      <c r="N994" s="93"/>
      <c r="Q994" s="9"/>
      <c r="V994" s="9"/>
    </row>
    <row r="995" spans="3:22" ht="14.25" customHeight="1" x14ac:dyDescent="0.2">
      <c r="C995" s="10"/>
      <c r="D995" s="10"/>
      <c r="E995" s="10"/>
      <c r="G995" s="93"/>
      <c r="H995" s="93"/>
      <c r="I995" s="94"/>
      <c r="J995" s="93"/>
      <c r="K995" s="93"/>
      <c r="L995" s="93"/>
      <c r="M995" s="93"/>
      <c r="N995" s="93"/>
      <c r="Q995" s="9"/>
      <c r="V995" s="9"/>
    </row>
    <row r="996" spans="3:22" ht="14.25" customHeight="1" x14ac:dyDescent="0.2">
      <c r="C996" s="10"/>
      <c r="D996" s="10"/>
      <c r="E996" s="10"/>
      <c r="G996" s="93"/>
      <c r="H996" s="93"/>
      <c r="I996" s="94"/>
      <c r="J996" s="93"/>
      <c r="K996" s="93"/>
      <c r="L996" s="93"/>
      <c r="M996" s="93"/>
      <c r="N996" s="93"/>
      <c r="Q996" s="9"/>
      <c r="V996" s="9"/>
    </row>
    <row r="997" spans="3:22" ht="14.25" customHeight="1" x14ac:dyDescent="0.2">
      <c r="C997" s="10"/>
      <c r="D997" s="10"/>
      <c r="E997" s="10"/>
      <c r="G997" s="93"/>
      <c r="H997" s="93"/>
      <c r="I997" s="94"/>
      <c r="J997" s="93"/>
      <c r="K997" s="93"/>
      <c r="L997" s="93"/>
      <c r="M997" s="93"/>
      <c r="N997" s="93"/>
      <c r="Q997" s="9"/>
      <c r="V997" s="9"/>
    </row>
    <row r="998" spans="3:22" ht="14.25" customHeight="1" x14ac:dyDescent="0.2">
      <c r="C998" s="10"/>
      <c r="D998" s="10"/>
      <c r="E998" s="10"/>
      <c r="G998" s="93"/>
      <c r="H998" s="93"/>
      <c r="I998" s="94"/>
      <c r="J998" s="93"/>
      <c r="K998" s="93"/>
      <c r="L998" s="93"/>
      <c r="M998" s="93"/>
      <c r="N998" s="93"/>
      <c r="Q998" s="9"/>
      <c r="V998" s="9"/>
    </row>
    <row r="999" spans="3:22" ht="14.25" customHeight="1" x14ac:dyDescent="0.2">
      <c r="C999" s="10"/>
      <c r="D999" s="10"/>
      <c r="E999" s="10"/>
      <c r="G999" s="93"/>
      <c r="H999" s="93"/>
      <c r="I999" s="94"/>
      <c r="J999" s="93"/>
      <c r="K999" s="93"/>
      <c r="L999" s="93"/>
      <c r="M999" s="93"/>
      <c r="N999" s="93"/>
      <c r="Q999" s="9"/>
      <c r="V999" s="9"/>
    </row>
    <row r="1000" spans="3:22" ht="14.25" customHeight="1" x14ac:dyDescent="0.2">
      <c r="C1000" s="10"/>
      <c r="D1000" s="10"/>
      <c r="E1000" s="10"/>
      <c r="G1000" s="93"/>
      <c r="H1000" s="93"/>
      <c r="I1000" s="94"/>
      <c r="J1000" s="93"/>
      <c r="K1000" s="93"/>
      <c r="L1000" s="93"/>
      <c r="M1000" s="93"/>
      <c r="N1000" s="93"/>
      <c r="Q1000" s="9"/>
      <c r="V1000" s="9"/>
    </row>
  </sheetData>
  <autoFilter ref="A4:P61" xr:uid="{00000000-0009-0000-0000-000002000000}"/>
  <mergeCells count="1">
    <mergeCell ref="G131:L131"/>
  </mergeCells>
  <conditionalFormatting sqref="H104:H108">
    <cfRule type="cellIs" dxfId="71" priority="1" operator="greaterThan">
      <formula>0</formula>
    </cfRule>
    <cfRule type="cellIs" dxfId="70" priority="2" operator="lessThan">
      <formula>0</formula>
    </cfRule>
  </conditionalFormatting>
  <conditionalFormatting sqref="J104:J108">
    <cfRule type="cellIs" dxfId="69" priority="3" operator="greaterThan">
      <formula>0</formula>
    </cfRule>
    <cfRule type="cellIs" dxfId="68" priority="4" operator="lessThan">
      <formula>0</formula>
    </cfRule>
  </conditionalFormatting>
  <conditionalFormatting sqref="L104:L108">
    <cfRule type="cellIs" dxfId="67" priority="5" operator="greaterThan">
      <formula>0</formula>
    </cfRule>
    <cfRule type="cellIs" dxfId="66" priority="6" operator="lessThan">
      <formula>0</formula>
    </cfRule>
  </conditionalFormatting>
  <conditionalFormatting sqref="N104:N108">
    <cfRule type="cellIs" dxfId="65" priority="7" operator="greaterThan">
      <formula>0</formula>
    </cfRule>
    <cfRule type="cellIs" dxfId="64" priority="8" operator="lessThan">
      <formula>0</formula>
    </cfRule>
  </conditionalFormatting>
  <conditionalFormatting sqref="P104:P108">
    <cfRule type="cellIs" dxfId="63" priority="11" operator="greaterThan">
      <formula>0</formula>
    </cfRule>
    <cfRule type="cellIs" dxfId="62" priority="12" operator="lessThan">
      <formula>0</formula>
    </cfRule>
  </conditionalFormatting>
  <conditionalFormatting sqref="R104:R108">
    <cfRule type="cellIs" dxfId="61" priority="13" operator="greaterThan">
      <formula>0</formula>
    </cfRule>
    <cfRule type="cellIs" dxfId="60" priority="14" operator="lessThan">
      <formula>0</formula>
    </cfRule>
  </conditionalFormatting>
  <conditionalFormatting sqref="T107:T108">
    <cfRule type="cellIs" dxfId="59" priority="16" operator="lessThan">
      <formula>0</formula>
    </cfRule>
    <cfRule type="cellIs" dxfId="58" priority="15" operator="greaterThan">
      <formula>0</formula>
    </cfRule>
  </conditionalFormatting>
  <conditionalFormatting sqref="V105:V108">
    <cfRule type="cellIs" dxfId="57" priority="18" operator="greaterThan">
      <formula>0</formula>
    </cfRule>
    <cfRule type="cellIs" dxfId="56" priority="17" operator="lessThan">
      <formula>0</formula>
    </cfRule>
  </conditionalFormatting>
  <conditionalFormatting sqref="V145">
    <cfRule type="cellIs" dxfId="55" priority="9" operator="greaterThan">
      <formula>0</formula>
    </cfRule>
    <cfRule type="cellIs" dxfId="54" priority="10" operator="lessThan">
      <formula>0</formula>
    </cfRule>
  </conditionalFormatting>
  <pageMargins left="0.70866141732283472" right="0.70866141732283472" top="0.74803149606299213" bottom="0.74803149606299213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BE1017"/>
  <sheetViews>
    <sheetView topLeftCell="B49" workbookViewId="0">
      <selection activeCell="D129" sqref="D129"/>
    </sheetView>
  </sheetViews>
  <sheetFormatPr baseColWidth="10" defaultColWidth="12.5" defaultRowHeight="15" customHeight="1" x14ac:dyDescent="0.2"/>
  <cols>
    <col min="1" max="1" width="16.6640625" customWidth="1"/>
    <col min="2" max="2" width="42.1640625" customWidth="1"/>
    <col min="3" max="3" width="16.83203125" customWidth="1"/>
    <col min="4" max="4" width="19.5" customWidth="1"/>
    <col min="5" max="5" width="11.1640625" customWidth="1"/>
    <col min="6" max="6" width="14.5" customWidth="1"/>
    <col min="7" max="7" width="45.6640625" customWidth="1"/>
    <col min="8" max="8" width="16.5" customWidth="1"/>
    <col min="9" max="10" width="24.1640625" customWidth="1"/>
    <col min="11" max="11" width="16.83203125" customWidth="1"/>
    <col min="12" max="12" width="17.5" customWidth="1"/>
    <col min="13" max="13" width="17.1640625" customWidth="1"/>
    <col min="14" max="14" width="15.83203125" customWidth="1"/>
    <col min="15" max="15" width="16.5" customWidth="1"/>
    <col min="16" max="16" width="16.1640625" customWidth="1"/>
    <col min="17" max="17" width="15.1640625" customWidth="1"/>
    <col min="18" max="18" width="15.83203125" customWidth="1"/>
    <col min="19" max="19" width="14.33203125" customWidth="1"/>
    <col min="20" max="31" width="16.6640625" customWidth="1"/>
    <col min="32" max="32" width="20" customWidth="1"/>
    <col min="33" max="33" width="24.5" customWidth="1"/>
    <col min="34" max="34" width="19.33203125" customWidth="1"/>
    <col min="35" max="35" width="23.1640625" customWidth="1"/>
    <col min="36" max="57" width="16.6640625" customWidth="1"/>
  </cols>
  <sheetData>
    <row r="1" spans="1:32" ht="14.25" customHeight="1" x14ac:dyDescent="0.3">
      <c r="A1" s="8" t="s">
        <v>18</v>
      </c>
      <c r="B1" s="8"/>
      <c r="C1" s="8"/>
      <c r="D1" s="8"/>
      <c r="E1" s="8"/>
      <c r="F1" s="8"/>
      <c r="G1" s="8"/>
      <c r="H1" s="102"/>
      <c r="I1" s="102"/>
      <c r="J1" s="102"/>
      <c r="K1" s="102"/>
      <c r="L1" s="102"/>
      <c r="M1" s="102"/>
      <c r="N1" s="102"/>
      <c r="O1" s="102"/>
      <c r="P1" s="2"/>
      <c r="Q1" s="2"/>
      <c r="R1" s="2"/>
      <c r="S1" s="2"/>
      <c r="T1" s="2"/>
      <c r="U1" s="2"/>
      <c r="V1" s="2"/>
      <c r="W1" s="2"/>
    </row>
    <row r="2" spans="1:32" ht="14.25" customHeight="1" x14ac:dyDescent="0.3">
      <c r="A2" s="5"/>
      <c r="C2" s="10"/>
      <c r="D2" s="12" t="s">
        <v>19</v>
      </c>
      <c r="E2" s="8"/>
      <c r="F2" s="8"/>
      <c r="G2" t="s">
        <v>247</v>
      </c>
      <c r="H2" s="103">
        <f t="shared" ref="H2:AA2" si="0">+H71/H70</f>
        <v>0.90063912890780395</v>
      </c>
      <c r="I2" s="103">
        <f t="shared" si="0"/>
        <v>0.49884404107352209</v>
      </c>
      <c r="J2" s="103">
        <f t="shared" si="0"/>
        <v>0.74279031033741028</v>
      </c>
      <c r="K2" s="103">
        <f t="shared" si="0"/>
        <v>0.64770834331437521</v>
      </c>
      <c r="L2" s="103">
        <f t="shared" si="0"/>
        <v>0.87989670898086414</v>
      </c>
      <c r="M2" s="103">
        <f t="shared" si="0"/>
        <v>0.55487408551685458</v>
      </c>
      <c r="N2" s="103">
        <f t="shared" si="0"/>
        <v>0.81722099595410913</v>
      </c>
      <c r="O2" s="103">
        <f t="shared" si="0"/>
        <v>0.761132529465955</v>
      </c>
      <c r="P2" s="103">
        <f t="shared" si="0"/>
        <v>0.92629581493306445</v>
      </c>
      <c r="Q2" s="103">
        <f t="shared" si="0"/>
        <v>0.57599333553357912</v>
      </c>
      <c r="R2" s="103">
        <f t="shared" si="0"/>
        <v>0.89587168732712863</v>
      </c>
      <c r="S2" s="103">
        <f t="shared" si="0"/>
        <v>0.4958708749968182</v>
      </c>
      <c r="T2" s="103">
        <f t="shared" si="0"/>
        <v>0.92758458947560918</v>
      </c>
      <c r="U2" s="103">
        <f t="shared" si="0"/>
        <v>0.6350043724236345</v>
      </c>
      <c r="V2" s="103">
        <f t="shared" si="0"/>
        <v>0.67911589597586242</v>
      </c>
      <c r="W2" s="103">
        <f t="shared" si="0"/>
        <v>0.66894069810232915</v>
      </c>
      <c r="X2" s="103">
        <f>+X71/X70</f>
        <v>0.90792260105753775</v>
      </c>
      <c r="Y2" s="103">
        <f t="shared" si="0"/>
        <v>0.86862371873351374</v>
      </c>
      <c r="Z2" s="103">
        <f>+Z71/Z70</f>
        <v>0.89452308365541178</v>
      </c>
      <c r="AA2" s="103">
        <f t="shared" si="0"/>
        <v>0.74050973555356148</v>
      </c>
      <c r="AB2" s="103">
        <f>+AB71/AB70</f>
        <v>0.67421143211783918</v>
      </c>
      <c r="AC2" s="103">
        <f t="shared" ref="AC2:AE2" si="1">+AC71/AC70</f>
        <v>0.66542092068929981</v>
      </c>
      <c r="AD2" s="103">
        <f>+AD71/AD70</f>
        <v>0.51427243631530917</v>
      </c>
      <c r="AE2" s="103">
        <f t="shared" si="1"/>
        <v>0.43993643112544051</v>
      </c>
    </row>
    <row r="3" spans="1:32" ht="14.25" customHeight="1" x14ac:dyDescent="0.2">
      <c r="A3" s="164"/>
      <c r="B3" s="164"/>
      <c r="C3" s="10"/>
      <c r="D3" s="10"/>
      <c r="E3" s="10"/>
      <c r="F3" s="10"/>
      <c r="H3" s="166">
        <v>2022</v>
      </c>
      <c r="I3" s="166">
        <v>2023</v>
      </c>
      <c r="J3" s="166">
        <v>2023</v>
      </c>
      <c r="K3" s="166">
        <v>2024</v>
      </c>
      <c r="L3" s="166">
        <v>2023</v>
      </c>
      <c r="M3" s="166">
        <v>2024</v>
      </c>
      <c r="N3" s="166">
        <v>2023</v>
      </c>
      <c r="O3" s="166">
        <v>2024</v>
      </c>
      <c r="P3" s="166">
        <v>2023</v>
      </c>
      <c r="Q3" s="166">
        <v>2024</v>
      </c>
      <c r="R3" s="166">
        <v>2023</v>
      </c>
      <c r="S3" s="166">
        <v>2024</v>
      </c>
      <c r="T3" s="166">
        <v>2023</v>
      </c>
      <c r="U3" s="166">
        <v>2024</v>
      </c>
      <c r="V3" s="166">
        <v>2023</v>
      </c>
      <c r="W3" s="166">
        <v>2024</v>
      </c>
      <c r="X3" s="166">
        <v>2023</v>
      </c>
      <c r="Y3" s="166">
        <v>2024</v>
      </c>
      <c r="Z3" s="166">
        <v>2023</v>
      </c>
      <c r="AA3" s="166">
        <v>2024</v>
      </c>
      <c r="AB3" s="166">
        <v>2023</v>
      </c>
      <c r="AC3" s="166">
        <v>2024</v>
      </c>
      <c r="AD3" s="166">
        <v>2023</v>
      </c>
      <c r="AE3" s="166">
        <v>2024</v>
      </c>
    </row>
    <row r="4" spans="1:32" ht="14.25" customHeight="1" x14ac:dyDescent="0.2">
      <c r="A4" s="290" t="s">
        <v>20</v>
      </c>
      <c r="B4" s="290" t="s">
        <v>21</v>
      </c>
      <c r="C4" s="291" t="s">
        <v>10</v>
      </c>
      <c r="D4" s="292" t="s">
        <v>9</v>
      </c>
      <c r="E4" s="292" t="s">
        <v>8</v>
      </c>
      <c r="F4" s="292" t="s">
        <v>146</v>
      </c>
      <c r="G4" s="293" t="s">
        <v>22</v>
      </c>
      <c r="H4" s="104">
        <v>44896</v>
      </c>
      <c r="I4" s="105">
        <v>45261</v>
      </c>
      <c r="J4" s="104">
        <v>44927</v>
      </c>
      <c r="K4" s="105">
        <v>45292</v>
      </c>
      <c r="L4" s="104">
        <v>44958</v>
      </c>
      <c r="M4" s="105">
        <v>45323</v>
      </c>
      <c r="N4" s="104">
        <v>44986</v>
      </c>
      <c r="O4" s="105">
        <v>45352</v>
      </c>
      <c r="P4" s="104">
        <v>45017</v>
      </c>
      <c r="Q4" s="105">
        <v>45383</v>
      </c>
      <c r="R4" s="231">
        <v>45047</v>
      </c>
      <c r="S4" s="105">
        <v>45413</v>
      </c>
      <c r="T4" s="231">
        <v>45078</v>
      </c>
      <c r="U4" s="105">
        <v>45444</v>
      </c>
      <c r="V4" s="232">
        <v>45108</v>
      </c>
      <c r="W4" s="233">
        <v>45474</v>
      </c>
      <c r="X4" s="234">
        <v>45139</v>
      </c>
      <c r="Y4" s="235">
        <v>45507</v>
      </c>
      <c r="Z4" s="234">
        <v>45170</v>
      </c>
      <c r="AA4" s="235">
        <v>45538</v>
      </c>
      <c r="AB4" s="234">
        <v>45200</v>
      </c>
      <c r="AC4" s="235">
        <v>45568</v>
      </c>
      <c r="AD4" s="234">
        <v>45231</v>
      </c>
      <c r="AE4" s="235">
        <v>45599</v>
      </c>
    </row>
    <row r="5" spans="1:32" ht="14.25" customHeight="1" x14ac:dyDescent="0.2">
      <c r="A5" s="14">
        <v>4102070002</v>
      </c>
      <c r="B5" s="65" t="s">
        <v>23</v>
      </c>
      <c r="C5" s="16" t="s">
        <v>2</v>
      </c>
      <c r="D5" s="16" t="s">
        <v>11</v>
      </c>
      <c r="E5" s="16" t="s">
        <v>24</v>
      </c>
      <c r="F5" s="16" t="s">
        <v>147</v>
      </c>
      <c r="G5" s="14" t="s">
        <v>148</v>
      </c>
      <c r="H5" s="106">
        <v>3480</v>
      </c>
      <c r="I5" s="106">
        <v>3480</v>
      </c>
      <c r="J5" s="107">
        <v>3480</v>
      </c>
      <c r="K5" s="106">
        <v>3480</v>
      </c>
      <c r="L5" s="106">
        <v>3480</v>
      </c>
      <c r="M5" s="106">
        <v>3480</v>
      </c>
      <c r="N5" s="106">
        <v>3480</v>
      </c>
      <c r="O5" s="106">
        <v>3480</v>
      </c>
      <c r="P5" s="106">
        <v>3480</v>
      </c>
      <c r="Q5" s="106">
        <v>4122.0600000000004</v>
      </c>
      <c r="R5" s="108">
        <v>3480</v>
      </c>
      <c r="S5" s="106">
        <v>0</v>
      </c>
      <c r="T5" s="109">
        <v>3480</v>
      </c>
      <c r="U5" s="110">
        <v>4122.0600000000004</v>
      </c>
      <c r="V5" s="109">
        <v>3480</v>
      </c>
      <c r="W5" s="109">
        <v>4122.0600000000004</v>
      </c>
      <c r="X5" s="298">
        <v>3480</v>
      </c>
      <c r="Y5" s="315">
        <v>4122.0600000000004</v>
      </c>
      <c r="Z5" s="298">
        <v>3480</v>
      </c>
      <c r="AA5" s="315">
        <v>4122.0600000000004</v>
      </c>
      <c r="AB5" s="298">
        <v>3480</v>
      </c>
      <c r="AC5" s="316">
        <v>4122.0600000000004</v>
      </c>
      <c r="AD5" s="313">
        <v>3480</v>
      </c>
      <c r="AE5" s="109">
        <v>4122.0600000000004</v>
      </c>
      <c r="AF5" s="297"/>
    </row>
    <row r="6" spans="1:32" ht="14.25" customHeight="1" x14ac:dyDescent="0.2">
      <c r="A6" s="22">
        <v>4102010002</v>
      </c>
      <c r="B6" s="65" t="s">
        <v>26</v>
      </c>
      <c r="C6" s="16" t="s">
        <v>2</v>
      </c>
      <c r="D6" s="16" t="s">
        <v>11</v>
      </c>
      <c r="E6" s="16" t="s">
        <v>27</v>
      </c>
      <c r="F6" s="16" t="s">
        <v>149</v>
      </c>
      <c r="G6" s="14" t="s">
        <v>28</v>
      </c>
      <c r="H6" s="106">
        <v>0</v>
      </c>
      <c r="I6" s="106">
        <v>1577.14</v>
      </c>
      <c r="J6" s="107">
        <v>0</v>
      </c>
      <c r="K6" s="106">
        <v>1577.14</v>
      </c>
      <c r="L6" s="106"/>
      <c r="M6" s="106">
        <v>1577.14</v>
      </c>
      <c r="N6" s="106">
        <v>0</v>
      </c>
      <c r="O6" s="106">
        <v>1577.14</v>
      </c>
      <c r="P6" s="106">
        <v>0</v>
      </c>
      <c r="Q6" s="106">
        <v>1577.14</v>
      </c>
      <c r="R6" s="108">
        <v>0</v>
      </c>
      <c r="S6" s="106">
        <v>1577.136</v>
      </c>
      <c r="T6" s="109">
        <v>0</v>
      </c>
      <c r="U6" s="106">
        <v>1577.14</v>
      </c>
      <c r="V6" s="109">
        <v>1577.14</v>
      </c>
      <c r="W6" s="109">
        <v>0</v>
      </c>
      <c r="X6" s="298">
        <v>1577.14</v>
      </c>
      <c r="Y6" s="316">
        <v>0</v>
      </c>
      <c r="Z6" s="109">
        <v>0</v>
      </c>
      <c r="AA6" s="316">
        <v>0</v>
      </c>
      <c r="AB6" s="109">
        <v>3154.27</v>
      </c>
      <c r="AC6" s="316">
        <v>0</v>
      </c>
      <c r="AD6" s="313">
        <v>1577.14</v>
      </c>
      <c r="AE6" s="109">
        <v>0</v>
      </c>
      <c r="AF6" s="297"/>
    </row>
    <row r="7" spans="1:32" ht="14.25" customHeight="1" x14ac:dyDescent="0.2">
      <c r="A7" s="14">
        <v>4102070002</v>
      </c>
      <c r="B7" s="65" t="s">
        <v>29</v>
      </c>
      <c r="C7" s="16" t="s">
        <v>2</v>
      </c>
      <c r="D7" s="16" t="s">
        <v>11</v>
      </c>
      <c r="E7" s="16" t="s">
        <v>24</v>
      </c>
      <c r="F7" s="16" t="s">
        <v>147</v>
      </c>
      <c r="G7" s="14" t="s">
        <v>148</v>
      </c>
      <c r="H7" s="106">
        <v>3480</v>
      </c>
      <c r="I7" s="106">
        <v>0</v>
      </c>
      <c r="J7" s="107">
        <v>1827</v>
      </c>
      <c r="K7" s="106">
        <v>0</v>
      </c>
      <c r="L7" s="106">
        <v>1827</v>
      </c>
      <c r="M7" s="106">
        <v>0</v>
      </c>
      <c r="N7" s="106">
        <v>1827</v>
      </c>
      <c r="O7" s="106">
        <v>3654</v>
      </c>
      <c r="P7" s="106">
        <v>1827</v>
      </c>
      <c r="Q7" s="106">
        <v>2001</v>
      </c>
      <c r="R7" s="108">
        <v>0</v>
      </c>
      <c r="S7" s="106">
        <v>2001</v>
      </c>
      <c r="T7" s="109">
        <v>1827</v>
      </c>
      <c r="U7" s="106">
        <v>2001</v>
      </c>
      <c r="V7" s="109">
        <v>0</v>
      </c>
      <c r="W7" s="109">
        <v>2001</v>
      </c>
      <c r="X7" s="109">
        <v>0</v>
      </c>
      <c r="Y7" s="315">
        <v>2001</v>
      </c>
      <c r="Z7" s="298">
        <v>1827</v>
      </c>
      <c r="AA7" s="315">
        <v>2001</v>
      </c>
      <c r="AB7" s="109">
        <v>0</v>
      </c>
      <c r="AC7" s="316">
        <v>2001</v>
      </c>
      <c r="AD7" s="313">
        <v>1827</v>
      </c>
      <c r="AE7" s="109">
        <v>2001</v>
      </c>
      <c r="AF7" s="297"/>
    </row>
    <row r="8" spans="1:32" ht="14.25" customHeight="1" x14ac:dyDescent="0.2">
      <c r="A8" s="22">
        <v>4102070001</v>
      </c>
      <c r="B8" s="60" t="s">
        <v>31</v>
      </c>
      <c r="C8" s="299" t="s">
        <v>1</v>
      </c>
      <c r="D8" s="16" t="s">
        <v>15</v>
      </c>
      <c r="E8" s="16" t="s">
        <v>24</v>
      </c>
      <c r="F8" s="299" t="s">
        <v>150</v>
      </c>
      <c r="G8" s="30" t="s">
        <v>32</v>
      </c>
      <c r="H8" s="106">
        <v>0</v>
      </c>
      <c r="I8" s="106">
        <v>0</v>
      </c>
      <c r="J8" s="107">
        <v>0</v>
      </c>
      <c r="K8" s="106">
        <v>0</v>
      </c>
      <c r="L8" s="106"/>
      <c r="M8" s="106">
        <v>0</v>
      </c>
      <c r="N8" s="106">
        <v>12180</v>
      </c>
      <c r="O8" s="106">
        <v>0</v>
      </c>
      <c r="P8" s="106">
        <v>0</v>
      </c>
      <c r="Q8" s="106">
        <v>0</v>
      </c>
      <c r="R8" s="108">
        <v>0</v>
      </c>
      <c r="S8" s="106">
        <v>0</v>
      </c>
      <c r="T8" s="109">
        <v>0</v>
      </c>
      <c r="U8" s="110">
        <v>0</v>
      </c>
      <c r="V8" s="109">
        <v>6211.8</v>
      </c>
      <c r="W8" s="109">
        <v>0</v>
      </c>
      <c r="X8" s="298">
        <v>6211.8</v>
      </c>
      <c r="Y8" s="316">
        <v>0</v>
      </c>
      <c r="Z8" s="298">
        <v>6211.8</v>
      </c>
      <c r="AA8" s="316">
        <v>0</v>
      </c>
      <c r="AB8" s="109">
        <v>12423.6</v>
      </c>
      <c r="AC8" s="316">
        <v>0</v>
      </c>
      <c r="AD8" s="109"/>
      <c r="AE8" s="109">
        <v>0</v>
      </c>
      <c r="AF8" s="297"/>
    </row>
    <row r="9" spans="1:32" ht="14.25" customHeight="1" x14ac:dyDescent="0.2">
      <c r="A9" s="22">
        <v>4102060001</v>
      </c>
      <c r="B9" s="62" t="s">
        <v>33</v>
      </c>
      <c r="C9" s="299" t="s">
        <v>1</v>
      </c>
      <c r="D9" s="25" t="s">
        <v>11</v>
      </c>
      <c r="E9" s="26" t="s">
        <v>27</v>
      </c>
      <c r="F9" s="300" t="s">
        <v>151</v>
      </c>
      <c r="G9" s="30" t="s">
        <v>34</v>
      </c>
      <c r="H9" s="111">
        <v>0</v>
      </c>
      <c r="I9" s="107">
        <v>0</v>
      </c>
      <c r="J9" s="107">
        <v>0</v>
      </c>
      <c r="K9" s="107">
        <v>0</v>
      </c>
      <c r="L9" s="107">
        <v>0</v>
      </c>
      <c r="M9" s="109">
        <v>15138</v>
      </c>
      <c r="N9" s="107">
        <v>0</v>
      </c>
      <c r="O9" s="109">
        <v>12149.55</v>
      </c>
      <c r="P9" s="112">
        <v>0</v>
      </c>
      <c r="Q9" s="109">
        <v>0</v>
      </c>
      <c r="R9" s="108">
        <v>0</v>
      </c>
      <c r="S9" s="106">
        <v>0</v>
      </c>
      <c r="T9" s="109">
        <v>0</v>
      </c>
      <c r="U9" s="110">
        <v>0</v>
      </c>
      <c r="V9" s="109">
        <v>0</v>
      </c>
      <c r="W9" s="109">
        <v>0</v>
      </c>
      <c r="X9" s="109">
        <v>0</v>
      </c>
      <c r="Y9" s="316">
        <v>0</v>
      </c>
      <c r="Z9" s="109">
        <v>0</v>
      </c>
      <c r="AA9" s="316">
        <v>0</v>
      </c>
      <c r="AB9" s="109">
        <v>0</v>
      </c>
      <c r="AC9" s="316">
        <v>0</v>
      </c>
      <c r="AD9" s="109"/>
      <c r="AE9" s="109">
        <v>0</v>
      </c>
      <c r="AF9" s="297"/>
    </row>
    <row r="10" spans="1:32" ht="14.25" customHeight="1" x14ac:dyDescent="0.2">
      <c r="A10" s="22">
        <v>4102070005</v>
      </c>
      <c r="B10" s="62" t="s">
        <v>33</v>
      </c>
      <c r="C10" s="26" t="s">
        <v>2</v>
      </c>
      <c r="D10" s="25" t="s">
        <v>11</v>
      </c>
      <c r="E10" s="26" t="s">
        <v>27</v>
      </c>
      <c r="F10" s="26" t="s">
        <v>151</v>
      </c>
      <c r="G10" s="14" t="s">
        <v>152</v>
      </c>
      <c r="H10" s="111">
        <v>0</v>
      </c>
      <c r="I10" s="107">
        <v>0</v>
      </c>
      <c r="J10" s="107">
        <v>0</v>
      </c>
      <c r="K10" s="107">
        <v>0</v>
      </c>
      <c r="L10" s="107">
        <v>0</v>
      </c>
      <c r="M10" s="109">
        <v>0</v>
      </c>
      <c r="N10" s="107">
        <v>0</v>
      </c>
      <c r="O10" s="109">
        <v>18422.22</v>
      </c>
      <c r="P10" s="112">
        <v>0</v>
      </c>
      <c r="Q10" s="109">
        <v>4734.7</v>
      </c>
      <c r="R10" s="108">
        <v>0</v>
      </c>
      <c r="S10" s="106">
        <v>4734.7</v>
      </c>
      <c r="T10" s="109">
        <v>0</v>
      </c>
      <c r="U10" s="113">
        <v>23079.69</v>
      </c>
      <c r="V10" s="109">
        <v>0</v>
      </c>
      <c r="W10" s="109">
        <v>11539.85</v>
      </c>
      <c r="X10" s="109">
        <v>0</v>
      </c>
      <c r="Y10" s="315">
        <v>11539.85</v>
      </c>
      <c r="Z10" s="109">
        <v>0</v>
      </c>
      <c r="AA10" s="315">
        <v>11539.85</v>
      </c>
      <c r="AB10" s="109">
        <v>0</v>
      </c>
      <c r="AC10" s="316">
        <v>11539.85</v>
      </c>
      <c r="AD10" s="109"/>
      <c r="AE10" s="109">
        <v>17704.66</v>
      </c>
      <c r="AF10" s="297"/>
    </row>
    <row r="11" spans="1:32" ht="14.25" customHeight="1" x14ac:dyDescent="0.2">
      <c r="A11" s="22">
        <v>4102120002</v>
      </c>
      <c r="B11" s="62" t="s">
        <v>33</v>
      </c>
      <c r="C11" s="26" t="s">
        <v>14</v>
      </c>
      <c r="D11" s="25" t="s">
        <v>11</v>
      </c>
      <c r="E11" s="26" t="s">
        <v>27</v>
      </c>
      <c r="F11" s="26" t="s">
        <v>151</v>
      </c>
      <c r="G11" s="114" t="s">
        <v>153</v>
      </c>
      <c r="H11" s="111">
        <v>0</v>
      </c>
      <c r="I11" s="107">
        <v>0</v>
      </c>
      <c r="J11" s="107">
        <v>0</v>
      </c>
      <c r="K11" s="107">
        <v>0</v>
      </c>
      <c r="L11" s="107">
        <v>0</v>
      </c>
      <c r="M11" s="109">
        <v>0</v>
      </c>
      <c r="N11" s="107">
        <v>0</v>
      </c>
      <c r="O11" s="109">
        <v>0</v>
      </c>
      <c r="P11" s="112">
        <v>0</v>
      </c>
      <c r="Q11" s="109">
        <v>6821.89</v>
      </c>
      <c r="R11" s="108">
        <v>0</v>
      </c>
      <c r="S11" s="106">
        <v>6821.89</v>
      </c>
      <c r="T11" s="109">
        <v>0</v>
      </c>
      <c r="U11" s="110">
        <v>24560.01</v>
      </c>
      <c r="V11" s="109">
        <v>0</v>
      </c>
      <c r="W11" s="109">
        <v>19154.96</v>
      </c>
      <c r="X11" s="109">
        <v>0</v>
      </c>
      <c r="Y11" s="315">
        <v>19702.990000000002</v>
      </c>
      <c r="Z11" s="109">
        <v>0</v>
      </c>
      <c r="AA11" s="315">
        <v>20473.88</v>
      </c>
      <c r="AB11" s="109">
        <v>0</v>
      </c>
      <c r="AC11" s="316">
        <v>23331.39</v>
      </c>
      <c r="AD11" s="109"/>
      <c r="AE11" s="109">
        <v>41165.11</v>
      </c>
      <c r="AF11" s="297"/>
    </row>
    <row r="12" spans="1:32" ht="14.25" customHeight="1" x14ac:dyDescent="0.2">
      <c r="A12" s="22">
        <v>4102120004</v>
      </c>
      <c r="B12" s="62" t="s">
        <v>33</v>
      </c>
      <c r="C12" s="26" t="s">
        <v>4</v>
      </c>
      <c r="D12" s="25" t="s">
        <v>11</v>
      </c>
      <c r="E12" s="26" t="s">
        <v>27</v>
      </c>
      <c r="F12" s="26" t="s">
        <v>151</v>
      </c>
      <c r="G12" s="114" t="s">
        <v>37</v>
      </c>
      <c r="H12" s="111">
        <v>0</v>
      </c>
      <c r="I12" s="107">
        <v>0</v>
      </c>
      <c r="J12" s="107">
        <v>0</v>
      </c>
      <c r="K12" s="107">
        <v>0</v>
      </c>
      <c r="L12" s="107">
        <v>0</v>
      </c>
      <c r="M12" s="109">
        <v>0</v>
      </c>
      <c r="N12" s="107">
        <v>0</v>
      </c>
      <c r="O12" s="109">
        <v>0</v>
      </c>
      <c r="P12" s="112">
        <v>0</v>
      </c>
      <c r="Q12" s="109">
        <v>0</v>
      </c>
      <c r="R12" s="108">
        <v>0</v>
      </c>
      <c r="S12" s="106">
        <v>95.4</v>
      </c>
      <c r="T12" s="109">
        <v>0</v>
      </c>
      <c r="U12" s="110">
        <v>8430.7999999999993</v>
      </c>
      <c r="V12" s="109">
        <v>0</v>
      </c>
      <c r="W12" s="109">
        <v>6919.58</v>
      </c>
      <c r="X12" s="109">
        <v>0</v>
      </c>
      <c r="Y12" s="315">
        <v>7145.03</v>
      </c>
      <c r="Z12" s="109">
        <v>0</v>
      </c>
      <c r="AA12" s="315">
        <v>7460.56</v>
      </c>
      <c r="AB12" s="109">
        <v>0</v>
      </c>
      <c r="AC12" s="316">
        <v>8634.7800000000007</v>
      </c>
      <c r="AD12" s="109"/>
      <c r="AE12" s="109">
        <v>15849.27</v>
      </c>
      <c r="AF12" s="297"/>
    </row>
    <row r="13" spans="1:32" ht="14.25" customHeight="1" x14ac:dyDescent="0.2">
      <c r="A13" s="22">
        <v>4102120003</v>
      </c>
      <c r="B13" s="62" t="s">
        <v>33</v>
      </c>
      <c r="C13" s="26" t="s">
        <v>13</v>
      </c>
      <c r="D13" s="25" t="s">
        <v>11</v>
      </c>
      <c r="E13" s="26" t="s">
        <v>27</v>
      </c>
      <c r="F13" s="26" t="s">
        <v>151</v>
      </c>
      <c r="G13" s="114" t="s">
        <v>154</v>
      </c>
      <c r="H13" s="111">
        <v>0</v>
      </c>
      <c r="I13" s="107">
        <v>0</v>
      </c>
      <c r="J13" s="107">
        <v>0</v>
      </c>
      <c r="K13" s="107">
        <v>0</v>
      </c>
      <c r="L13" s="107">
        <v>0</v>
      </c>
      <c r="M13" s="109">
        <v>0</v>
      </c>
      <c r="N13" s="107">
        <v>0</v>
      </c>
      <c r="O13" s="109"/>
      <c r="P13" s="112">
        <v>0</v>
      </c>
      <c r="Q13" s="109">
        <v>771.78</v>
      </c>
      <c r="R13" s="108">
        <v>0</v>
      </c>
      <c r="S13" s="106">
        <v>1740</v>
      </c>
      <c r="T13" s="109">
        <v>0</v>
      </c>
      <c r="U13" s="110">
        <v>3480</v>
      </c>
      <c r="V13" s="109">
        <v>0</v>
      </c>
      <c r="W13" s="109">
        <v>1740</v>
      </c>
      <c r="X13" s="109">
        <v>0</v>
      </c>
      <c r="Y13" s="315">
        <v>1740</v>
      </c>
      <c r="Z13" s="109">
        <v>0</v>
      </c>
      <c r="AA13" s="315">
        <v>1740</v>
      </c>
      <c r="AB13" s="109">
        <v>0</v>
      </c>
      <c r="AC13" s="316">
        <v>1740</v>
      </c>
      <c r="AD13" s="109"/>
      <c r="AE13" s="109">
        <v>1479</v>
      </c>
      <c r="AF13" s="297"/>
    </row>
    <row r="14" spans="1:32" ht="14.25" customHeight="1" x14ac:dyDescent="0.2">
      <c r="A14" s="22">
        <v>4102090001</v>
      </c>
      <c r="B14" s="65" t="s">
        <v>39</v>
      </c>
      <c r="C14" s="300" t="s">
        <v>1</v>
      </c>
      <c r="D14" s="25" t="s">
        <v>11</v>
      </c>
      <c r="E14" s="26" t="s">
        <v>27</v>
      </c>
      <c r="F14" s="300" t="s">
        <v>155</v>
      </c>
      <c r="G14" s="30" t="s">
        <v>41</v>
      </c>
      <c r="H14" s="111">
        <v>0</v>
      </c>
      <c r="I14" s="107">
        <v>0</v>
      </c>
      <c r="J14" s="107">
        <v>0</v>
      </c>
      <c r="K14" s="107">
        <v>0</v>
      </c>
      <c r="L14" s="107">
        <v>0</v>
      </c>
      <c r="M14" s="109">
        <v>0</v>
      </c>
      <c r="N14" s="107">
        <v>0</v>
      </c>
      <c r="O14" s="109">
        <v>0</v>
      </c>
      <c r="P14" s="112">
        <v>0</v>
      </c>
      <c r="Q14" s="109">
        <v>0</v>
      </c>
      <c r="R14" s="108">
        <v>0</v>
      </c>
      <c r="S14" s="106">
        <v>0</v>
      </c>
      <c r="T14" s="109">
        <v>0</v>
      </c>
      <c r="U14" s="110">
        <v>0</v>
      </c>
      <c r="V14" s="109">
        <v>0</v>
      </c>
      <c r="W14" s="109">
        <v>0</v>
      </c>
      <c r="X14" s="109">
        <v>0</v>
      </c>
      <c r="Y14" s="316">
        <v>0</v>
      </c>
      <c r="Z14" s="109">
        <v>0</v>
      </c>
      <c r="AA14" s="316">
        <v>0</v>
      </c>
      <c r="AB14" s="109">
        <v>0</v>
      </c>
      <c r="AC14" s="316">
        <v>0</v>
      </c>
      <c r="AD14" s="109"/>
      <c r="AE14" s="109">
        <v>0</v>
      </c>
      <c r="AF14" s="297"/>
    </row>
    <row r="15" spans="1:32" ht="14.25" customHeight="1" x14ac:dyDescent="0.2">
      <c r="A15" s="22"/>
      <c r="B15" s="65" t="s">
        <v>39</v>
      </c>
      <c r="C15" s="300" t="s">
        <v>1</v>
      </c>
      <c r="D15" s="25" t="s">
        <v>11</v>
      </c>
      <c r="E15" s="26" t="s">
        <v>27</v>
      </c>
      <c r="F15" s="300" t="s">
        <v>149</v>
      </c>
      <c r="G15" s="30" t="s">
        <v>156</v>
      </c>
      <c r="H15" s="111"/>
      <c r="I15" s="107"/>
      <c r="J15" s="107"/>
      <c r="K15" s="107"/>
      <c r="L15" s="107"/>
      <c r="M15" s="109"/>
      <c r="N15" s="107"/>
      <c r="O15" s="109"/>
      <c r="P15" s="112"/>
      <c r="Q15" s="109"/>
      <c r="R15" s="108"/>
      <c r="S15" s="106"/>
      <c r="T15" s="109"/>
      <c r="U15" s="110"/>
      <c r="V15" s="109"/>
      <c r="W15" s="109">
        <v>696</v>
      </c>
      <c r="X15" s="109"/>
      <c r="Y15" s="316">
        <v>0</v>
      </c>
      <c r="Z15" s="109"/>
      <c r="AA15" s="316">
        <v>0</v>
      </c>
      <c r="AB15" s="109">
        <v>0</v>
      </c>
      <c r="AC15" s="316">
        <v>0</v>
      </c>
      <c r="AD15" s="109"/>
      <c r="AE15" s="109">
        <v>0</v>
      </c>
      <c r="AF15" s="297"/>
    </row>
    <row r="16" spans="1:32" ht="14.25" customHeight="1" x14ac:dyDescent="0.2">
      <c r="A16" s="22"/>
      <c r="B16" s="65" t="s">
        <v>39</v>
      </c>
      <c r="C16" s="26" t="s">
        <v>2</v>
      </c>
      <c r="D16" s="25" t="s">
        <v>11</v>
      </c>
      <c r="E16" s="26" t="s">
        <v>27</v>
      </c>
      <c r="F16" s="26" t="s">
        <v>149</v>
      </c>
      <c r="G16" s="14" t="s">
        <v>42</v>
      </c>
      <c r="H16" s="111">
        <v>0</v>
      </c>
      <c r="I16" s="107">
        <v>0</v>
      </c>
      <c r="J16" s="107">
        <v>0</v>
      </c>
      <c r="K16" s="107">
        <v>0</v>
      </c>
      <c r="L16" s="107">
        <v>0</v>
      </c>
      <c r="M16" s="109">
        <v>0</v>
      </c>
      <c r="N16" s="107">
        <v>0</v>
      </c>
      <c r="O16" s="109">
        <v>0</v>
      </c>
      <c r="P16" s="112">
        <v>0</v>
      </c>
      <c r="Q16" s="109">
        <v>0</v>
      </c>
      <c r="R16" s="108">
        <v>0</v>
      </c>
      <c r="S16" s="106">
        <v>0</v>
      </c>
      <c r="T16" s="109">
        <v>0</v>
      </c>
      <c r="U16" s="110">
        <v>0</v>
      </c>
      <c r="V16" s="109">
        <v>0</v>
      </c>
      <c r="W16" s="109">
        <v>0</v>
      </c>
      <c r="X16" s="109">
        <v>0</v>
      </c>
      <c r="Y16" s="317">
        <v>2414.25</v>
      </c>
      <c r="Z16" s="109">
        <v>0</v>
      </c>
      <c r="AA16" s="315">
        <v>2414.25</v>
      </c>
      <c r="AB16" s="109">
        <v>0</v>
      </c>
      <c r="AC16" s="316">
        <v>2414.25</v>
      </c>
      <c r="AD16" s="313">
        <v>41303.93</v>
      </c>
      <c r="AE16" s="109">
        <v>2414.25</v>
      </c>
      <c r="AF16" s="297"/>
    </row>
    <row r="17" spans="1:32" ht="14.25" customHeight="1" x14ac:dyDescent="0.2">
      <c r="A17" s="22"/>
      <c r="B17" s="65" t="s">
        <v>39</v>
      </c>
      <c r="C17" s="16" t="s">
        <v>2</v>
      </c>
      <c r="D17" s="16" t="s">
        <v>11</v>
      </c>
      <c r="E17" s="16" t="s">
        <v>27</v>
      </c>
      <c r="F17" s="16" t="s">
        <v>157</v>
      </c>
      <c r="G17" s="14" t="s">
        <v>43</v>
      </c>
      <c r="H17" s="106">
        <v>0</v>
      </c>
      <c r="I17" s="106">
        <v>0</v>
      </c>
      <c r="J17" s="107">
        <v>0</v>
      </c>
      <c r="K17" s="106">
        <v>12911.61</v>
      </c>
      <c r="L17" s="106">
        <v>0</v>
      </c>
      <c r="M17" s="106">
        <v>10731.74</v>
      </c>
      <c r="N17" s="106">
        <v>0</v>
      </c>
      <c r="O17" s="106">
        <v>11732.24</v>
      </c>
      <c r="P17" s="106">
        <v>0</v>
      </c>
      <c r="Q17" s="106">
        <v>0</v>
      </c>
      <c r="R17" s="108">
        <v>0</v>
      </c>
      <c r="S17" s="106">
        <v>0</v>
      </c>
      <c r="T17" s="109">
        <v>0</v>
      </c>
      <c r="U17" s="110">
        <v>0</v>
      </c>
      <c r="V17" s="109">
        <v>0</v>
      </c>
      <c r="W17" s="109">
        <v>0</v>
      </c>
      <c r="X17" s="109">
        <v>0</v>
      </c>
      <c r="Y17" s="316">
        <v>0</v>
      </c>
      <c r="Z17" s="109">
        <v>0</v>
      </c>
      <c r="AA17" s="316">
        <v>0</v>
      </c>
      <c r="AB17" s="109">
        <v>0</v>
      </c>
      <c r="AC17" s="316">
        <v>0</v>
      </c>
      <c r="AD17" s="109"/>
      <c r="AE17" s="109">
        <v>0</v>
      </c>
      <c r="AF17" s="297"/>
    </row>
    <row r="18" spans="1:32" ht="14.25" customHeight="1" x14ac:dyDescent="0.2">
      <c r="A18" s="22"/>
      <c r="B18" s="65" t="s">
        <v>39</v>
      </c>
      <c r="C18" s="299" t="s">
        <v>1</v>
      </c>
      <c r="D18" s="16" t="s">
        <v>11</v>
      </c>
      <c r="E18" s="16" t="s">
        <v>27</v>
      </c>
      <c r="F18" s="299" t="s">
        <v>157</v>
      </c>
      <c r="G18" s="30" t="s">
        <v>158</v>
      </c>
      <c r="H18" s="106"/>
      <c r="I18" s="106"/>
      <c r="J18" s="107"/>
      <c r="K18" s="106"/>
      <c r="L18" s="106"/>
      <c r="M18" s="106"/>
      <c r="N18" s="106"/>
      <c r="O18" s="106"/>
      <c r="P18" s="106"/>
      <c r="Q18" s="106"/>
      <c r="R18" s="108"/>
      <c r="S18" s="106"/>
      <c r="T18" s="109"/>
      <c r="U18" s="110"/>
      <c r="V18" s="109"/>
      <c r="W18" s="109">
        <v>696</v>
      </c>
      <c r="X18" s="109">
        <v>0</v>
      </c>
      <c r="Y18" s="316">
        <v>0</v>
      </c>
      <c r="Z18" s="109"/>
      <c r="AA18" s="316">
        <v>0</v>
      </c>
      <c r="AB18" s="109">
        <v>0</v>
      </c>
      <c r="AC18" s="316">
        <v>0</v>
      </c>
      <c r="AD18" s="109"/>
      <c r="AE18" s="109">
        <v>0</v>
      </c>
      <c r="AF18" s="297"/>
    </row>
    <row r="19" spans="1:32" ht="14.25" customHeight="1" x14ac:dyDescent="0.2">
      <c r="A19" s="22"/>
      <c r="B19" s="65" t="s">
        <v>39</v>
      </c>
      <c r="C19" s="16" t="s">
        <v>2</v>
      </c>
      <c r="D19" s="16" t="s">
        <v>11</v>
      </c>
      <c r="E19" s="16" t="s">
        <v>27</v>
      </c>
      <c r="F19" s="16" t="s">
        <v>155</v>
      </c>
      <c r="G19" s="14" t="s">
        <v>159</v>
      </c>
      <c r="H19" s="106"/>
      <c r="I19" s="106"/>
      <c r="J19" s="107"/>
      <c r="K19" s="106"/>
      <c r="L19" s="106"/>
      <c r="M19" s="106"/>
      <c r="N19" s="106"/>
      <c r="O19" s="106"/>
      <c r="P19" s="106"/>
      <c r="Q19" s="106"/>
      <c r="R19" s="108"/>
      <c r="S19" s="106">
        <v>0</v>
      </c>
      <c r="T19" s="109"/>
      <c r="U19" s="110">
        <v>0</v>
      </c>
      <c r="V19" s="109"/>
      <c r="W19" s="109">
        <v>0</v>
      </c>
      <c r="X19" s="109">
        <v>0</v>
      </c>
      <c r="Y19" s="317">
        <v>461.1</v>
      </c>
      <c r="Z19" s="109"/>
      <c r="AA19" s="315">
        <v>461.1</v>
      </c>
      <c r="AB19" s="109">
        <v>0</v>
      </c>
      <c r="AC19" s="316">
        <v>461.1</v>
      </c>
      <c r="AD19" s="109"/>
      <c r="AE19" s="109">
        <v>461.1</v>
      </c>
      <c r="AF19" s="297"/>
    </row>
    <row r="20" spans="1:32" ht="14.25" customHeight="1" x14ac:dyDescent="0.2">
      <c r="A20" s="22"/>
      <c r="B20" s="65" t="s">
        <v>39</v>
      </c>
      <c r="C20" s="16" t="s">
        <v>2</v>
      </c>
      <c r="D20" s="16" t="s">
        <v>11</v>
      </c>
      <c r="E20" s="16" t="s">
        <v>27</v>
      </c>
      <c r="F20" s="16" t="s">
        <v>155</v>
      </c>
      <c r="G20" s="14" t="s">
        <v>160</v>
      </c>
      <c r="H20" s="106"/>
      <c r="I20" s="106"/>
      <c r="J20" s="107"/>
      <c r="K20" s="106"/>
      <c r="L20" s="106"/>
      <c r="M20" s="106"/>
      <c r="N20" s="106"/>
      <c r="O20" s="106"/>
      <c r="P20" s="106"/>
      <c r="Q20" s="106"/>
      <c r="R20" s="108"/>
      <c r="S20" s="106">
        <v>1496.4</v>
      </c>
      <c r="T20" s="109"/>
      <c r="U20" s="110">
        <v>748.2</v>
      </c>
      <c r="V20" s="109"/>
      <c r="W20" s="109">
        <v>748.2</v>
      </c>
      <c r="X20" s="109">
        <v>0</v>
      </c>
      <c r="Y20" s="317">
        <v>748.2</v>
      </c>
      <c r="Z20" s="109"/>
      <c r="AA20" s="315">
        <v>748.2</v>
      </c>
      <c r="AB20" s="109">
        <v>0</v>
      </c>
      <c r="AC20" s="316">
        <v>748.2</v>
      </c>
      <c r="AD20" s="109"/>
      <c r="AE20" s="109">
        <v>748.2</v>
      </c>
      <c r="AF20" s="297"/>
    </row>
    <row r="21" spans="1:32" ht="14.25" customHeight="1" x14ac:dyDescent="0.2">
      <c r="A21" s="22"/>
      <c r="B21" s="65" t="s">
        <v>39</v>
      </c>
      <c r="C21" s="16" t="s">
        <v>2</v>
      </c>
      <c r="D21" s="16" t="s">
        <v>11</v>
      </c>
      <c r="E21" s="16" t="s">
        <v>27</v>
      </c>
      <c r="F21" s="16" t="s">
        <v>155</v>
      </c>
      <c r="G21" s="14" t="s">
        <v>161</v>
      </c>
      <c r="H21" s="106"/>
      <c r="I21" s="106"/>
      <c r="J21" s="107"/>
      <c r="K21" s="106"/>
      <c r="L21" s="106"/>
      <c r="M21" s="106"/>
      <c r="N21" s="106"/>
      <c r="O21" s="106"/>
      <c r="P21" s="106"/>
      <c r="Q21" s="106"/>
      <c r="R21" s="108"/>
      <c r="S21" s="106">
        <v>9809.56</v>
      </c>
      <c r="T21" s="109"/>
      <c r="U21" s="110">
        <v>4904.78</v>
      </c>
      <c r="V21" s="109"/>
      <c r="W21" s="109">
        <v>4904.78</v>
      </c>
      <c r="X21" s="109">
        <v>0</v>
      </c>
      <c r="Y21" s="317">
        <v>4904.78</v>
      </c>
      <c r="Z21" s="109"/>
      <c r="AA21" s="315">
        <v>4904.78</v>
      </c>
      <c r="AB21" s="109">
        <v>0</v>
      </c>
      <c r="AC21" s="316">
        <v>4904.78</v>
      </c>
      <c r="AD21" s="109"/>
      <c r="AE21" s="109">
        <v>4904.78</v>
      </c>
      <c r="AF21" s="297"/>
    </row>
    <row r="22" spans="1:32" ht="14.25" customHeight="1" x14ac:dyDescent="0.2">
      <c r="A22" s="14">
        <v>4102060004</v>
      </c>
      <c r="B22" s="115" t="s">
        <v>44</v>
      </c>
      <c r="C22" s="16" t="s">
        <v>2</v>
      </c>
      <c r="D22" s="16" t="s">
        <v>11</v>
      </c>
      <c r="E22" s="16" t="s">
        <v>24</v>
      </c>
      <c r="F22" s="16" t="s">
        <v>162</v>
      </c>
      <c r="G22" s="14" t="s">
        <v>163</v>
      </c>
      <c r="H22" s="106">
        <v>0</v>
      </c>
      <c r="I22" s="106">
        <v>0</v>
      </c>
      <c r="J22" s="107">
        <v>0</v>
      </c>
      <c r="K22" s="106">
        <v>0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8">
        <v>0</v>
      </c>
      <c r="S22" s="106">
        <v>0</v>
      </c>
      <c r="T22" s="109">
        <v>0</v>
      </c>
      <c r="U22" s="110">
        <v>0</v>
      </c>
      <c r="V22" s="109">
        <v>0</v>
      </c>
      <c r="W22" s="109">
        <v>0</v>
      </c>
      <c r="X22" s="109">
        <v>0</v>
      </c>
      <c r="Y22" s="316">
        <v>0</v>
      </c>
      <c r="Z22" s="109">
        <v>0</v>
      </c>
      <c r="AA22" s="316">
        <v>0</v>
      </c>
      <c r="AB22" s="109">
        <v>0</v>
      </c>
      <c r="AC22" s="316">
        <v>0</v>
      </c>
      <c r="AD22" s="109"/>
      <c r="AE22" s="109">
        <v>0</v>
      </c>
      <c r="AF22" s="297"/>
    </row>
    <row r="23" spans="1:32" ht="14.25" customHeight="1" x14ac:dyDescent="0.2">
      <c r="A23" s="14"/>
      <c r="B23" s="115" t="s">
        <v>44</v>
      </c>
      <c r="C23" s="16" t="s">
        <v>2</v>
      </c>
      <c r="D23" s="16" t="s">
        <v>11</v>
      </c>
      <c r="E23" s="16" t="s">
        <v>24</v>
      </c>
      <c r="F23" s="16" t="s">
        <v>162</v>
      </c>
      <c r="G23" s="14" t="s">
        <v>45</v>
      </c>
      <c r="H23" s="106">
        <v>268.25</v>
      </c>
      <c r="I23" s="106">
        <v>0</v>
      </c>
      <c r="J23" s="107">
        <v>268.25</v>
      </c>
      <c r="K23" s="106">
        <v>0</v>
      </c>
      <c r="L23" s="106">
        <v>268.25</v>
      </c>
      <c r="M23" s="106">
        <v>0</v>
      </c>
      <c r="N23" s="106">
        <v>268.25</v>
      </c>
      <c r="O23" s="106">
        <v>0</v>
      </c>
      <c r="P23" s="106">
        <v>268.25</v>
      </c>
      <c r="Q23" s="106">
        <v>0</v>
      </c>
      <c r="R23" s="108">
        <v>268.25</v>
      </c>
      <c r="S23" s="106">
        <v>0</v>
      </c>
      <c r="T23" s="109">
        <v>268.25</v>
      </c>
      <c r="U23" s="110">
        <v>0</v>
      </c>
      <c r="V23" s="109">
        <v>536.5</v>
      </c>
      <c r="W23" s="109">
        <v>0</v>
      </c>
      <c r="X23" s="109">
        <v>536.5</v>
      </c>
      <c r="Y23" s="316">
        <v>0</v>
      </c>
      <c r="Z23" s="298">
        <v>536.5</v>
      </c>
      <c r="AA23" s="316">
        <v>0</v>
      </c>
      <c r="AB23" s="109">
        <v>0</v>
      </c>
      <c r="AC23" s="316">
        <v>0</v>
      </c>
      <c r="AD23" s="109"/>
      <c r="AE23" s="109">
        <v>0</v>
      </c>
      <c r="AF23" s="297"/>
    </row>
    <row r="24" spans="1:32" ht="14.25" customHeight="1" x14ac:dyDescent="0.2">
      <c r="A24" s="14">
        <v>4102070002</v>
      </c>
      <c r="B24" s="65" t="s">
        <v>46</v>
      </c>
      <c r="C24" s="16" t="s">
        <v>2</v>
      </c>
      <c r="D24" s="16" t="s">
        <v>11</v>
      </c>
      <c r="E24" s="16" t="s">
        <v>24</v>
      </c>
      <c r="F24" s="16" t="s">
        <v>147</v>
      </c>
      <c r="G24" s="14" t="s">
        <v>30</v>
      </c>
      <c r="H24" s="106">
        <v>1827</v>
      </c>
      <c r="I24" s="106">
        <v>0</v>
      </c>
      <c r="J24" s="107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  <c r="R24" s="108">
        <v>0</v>
      </c>
      <c r="S24" s="106">
        <v>0</v>
      </c>
      <c r="T24" s="109">
        <v>0</v>
      </c>
      <c r="U24" s="110">
        <v>0</v>
      </c>
      <c r="V24" s="109">
        <v>0</v>
      </c>
      <c r="W24" s="109">
        <v>0</v>
      </c>
      <c r="X24" s="109">
        <v>0</v>
      </c>
      <c r="Y24" s="316">
        <v>0</v>
      </c>
      <c r="Z24" s="109">
        <v>0</v>
      </c>
      <c r="AA24" s="316">
        <v>0</v>
      </c>
      <c r="AB24" s="109">
        <v>0</v>
      </c>
      <c r="AC24" s="316">
        <v>0</v>
      </c>
      <c r="AD24" s="109"/>
      <c r="AE24" s="109">
        <v>0</v>
      </c>
      <c r="AF24" s="297"/>
    </row>
    <row r="25" spans="1:32" ht="15.75" customHeight="1" x14ac:dyDescent="0.2">
      <c r="A25" s="22">
        <v>4102090001</v>
      </c>
      <c r="B25" s="48" t="s">
        <v>47</v>
      </c>
      <c r="C25" s="39" t="s">
        <v>2</v>
      </c>
      <c r="D25" s="40" t="s">
        <v>15</v>
      </c>
      <c r="E25" s="39" t="s">
        <v>27</v>
      </c>
      <c r="F25" s="39" t="s">
        <v>157</v>
      </c>
      <c r="G25" s="14" t="s">
        <v>43</v>
      </c>
      <c r="H25" s="107">
        <v>0</v>
      </c>
      <c r="I25" s="109">
        <v>3780.26</v>
      </c>
      <c r="J25" s="107">
        <v>0</v>
      </c>
      <c r="K25" s="107">
        <v>3785.69</v>
      </c>
      <c r="L25" s="107">
        <v>0</v>
      </c>
      <c r="M25" s="107">
        <v>3785.69</v>
      </c>
      <c r="N25" s="107">
        <v>0</v>
      </c>
      <c r="O25" s="107">
        <v>0</v>
      </c>
      <c r="P25" s="107">
        <v>0</v>
      </c>
      <c r="Q25" s="107">
        <v>0</v>
      </c>
      <c r="R25" s="108">
        <v>0</v>
      </c>
      <c r="S25" s="106">
        <v>0</v>
      </c>
      <c r="T25" s="109">
        <v>0</v>
      </c>
      <c r="U25" s="110">
        <v>0</v>
      </c>
      <c r="V25" s="109">
        <v>0</v>
      </c>
      <c r="W25" s="109">
        <v>0</v>
      </c>
      <c r="X25" s="109">
        <v>0</v>
      </c>
      <c r="Y25" s="316">
        <v>0</v>
      </c>
      <c r="Z25" s="109">
        <v>0</v>
      </c>
      <c r="AA25" s="316">
        <v>0</v>
      </c>
      <c r="AB25" s="109">
        <v>0</v>
      </c>
      <c r="AC25" s="316">
        <v>0</v>
      </c>
      <c r="AD25" s="109"/>
      <c r="AE25" s="109">
        <v>0</v>
      </c>
      <c r="AF25" s="297"/>
    </row>
    <row r="26" spans="1:32" ht="15.75" customHeight="1" x14ac:dyDescent="0.2">
      <c r="A26" s="22">
        <v>4102090004</v>
      </c>
      <c r="B26" s="48" t="s">
        <v>47</v>
      </c>
      <c r="C26" s="301" t="s">
        <v>1</v>
      </c>
      <c r="D26" s="40" t="s">
        <v>15</v>
      </c>
      <c r="E26" s="39" t="s">
        <v>27</v>
      </c>
      <c r="F26" s="301" t="s">
        <v>157</v>
      </c>
      <c r="G26" s="30" t="s">
        <v>48</v>
      </c>
      <c r="H26" s="107">
        <v>0</v>
      </c>
      <c r="I26" s="109">
        <v>8936.36</v>
      </c>
      <c r="J26" s="107">
        <v>0</v>
      </c>
      <c r="K26" s="107">
        <v>0</v>
      </c>
      <c r="L26" s="107">
        <v>0</v>
      </c>
      <c r="M26" s="107">
        <v>0</v>
      </c>
      <c r="N26" s="107">
        <v>0</v>
      </c>
      <c r="O26" s="107">
        <v>0</v>
      </c>
      <c r="P26" s="107">
        <v>6055.2</v>
      </c>
      <c r="Q26" s="107">
        <v>7917.98</v>
      </c>
      <c r="R26" s="108">
        <v>0</v>
      </c>
      <c r="S26" s="106">
        <v>0</v>
      </c>
      <c r="T26" s="109">
        <v>0</v>
      </c>
      <c r="U26" s="110">
        <v>0</v>
      </c>
      <c r="V26" s="109">
        <v>0</v>
      </c>
      <c r="W26" s="109">
        <v>0</v>
      </c>
      <c r="X26" s="109">
        <v>0</v>
      </c>
      <c r="Y26" s="316">
        <v>0</v>
      </c>
      <c r="Z26" s="109">
        <v>0</v>
      </c>
      <c r="AA26" s="316">
        <v>0</v>
      </c>
      <c r="AB26" s="109">
        <v>0</v>
      </c>
      <c r="AC26" s="316">
        <v>0</v>
      </c>
      <c r="AD26" s="109"/>
      <c r="AE26" s="109">
        <v>0</v>
      </c>
      <c r="AF26" s="297"/>
    </row>
    <row r="27" spans="1:32" ht="18" customHeight="1" x14ac:dyDescent="0.2">
      <c r="A27" s="22">
        <v>4102070005</v>
      </c>
      <c r="B27" s="302" t="s">
        <v>49</v>
      </c>
      <c r="C27" s="42" t="s">
        <v>2</v>
      </c>
      <c r="D27" s="25" t="s">
        <v>11</v>
      </c>
      <c r="E27" s="42" t="s">
        <v>24</v>
      </c>
      <c r="F27" s="42" t="s">
        <v>151</v>
      </c>
      <c r="G27" s="14" t="s">
        <v>152</v>
      </c>
      <c r="H27" s="107">
        <v>0</v>
      </c>
      <c r="I27" s="107">
        <v>3952.84</v>
      </c>
      <c r="J27" s="107">
        <v>0</v>
      </c>
      <c r="K27" s="107">
        <v>3952.84</v>
      </c>
      <c r="L27" s="107">
        <v>0</v>
      </c>
      <c r="M27" s="107">
        <v>3952.84</v>
      </c>
      <c r="N27" s="107">
        <v>0</v>
      </c>
      <c r="O27" s="107">
        <v>3952.84</v>
      </c>
      <c r="P27" s="107">
        <v>0</v>
      </c>
      <c r="Q27" s="107">
        <v>3952.84</v>
      </c>
      <c r="R27" s="108">
        <v>0</v>
      </c>
      <c r="S27" s="106">
        <v>3952.8362999999999</v>
      </c>
      <c r="T27" s="109">
        <v>0</v>
      </c>
      <c r="U27" s="113">
        <v>3952.84</v>
      </c>
      <c r="V27" s="109">
        <v>0</v>
      </c>
      <c r="W27" s="109">
        <v>3896.04</v>
      </c>
      <c r="X27" s="109">
        <v>0</v>
      </c>
      <c r="Y27" s="316">
        <v>3896.04</v>
      </c>
      <c r="Z27" s="109">
        <v>0</v>
      </c>
      <c r="AA27" s="316">
        <v>3896.04</v>
      </c>
      <c r="AB27" s="109">
        <v>0</v>
      </c>
      <c r="AC27" s="316">
        <v>3896.04</v>
      </c>
      <c r="AD27" s="109"/>
      <c r="AE27" s="109">
        <v>3896.04</v>
      </c>
      <c r="AF27" s="297"/>
    </row>
    <row r="28" spans="1:32" ht="18" customHeight="1" x14ac:dyDescent="0.2">
      <c r="A28" s="22">
        <v>4102070001</v>
      </c>
      <c r="B28" s="302" t="s">
        <v>49</v>
      </c>
      <c r="C28" s="303" t="s">
        <v>1</v>
      </c>
      <c r="D28" s="25" t="str">
        <f>+D29</f>
        <v>LAURA SAUCEDO</v>
      </c>
      <c r="E28" s="42" t="s">
        <v>24</v>
      </c>
      <c r="F28" s="303" t="s">
        <v>151</v>
      </c>
      <c r="G28" s="30" t="s">
        <v>50</v>
      </c>
      <c r="H28" s="107">
        <v>0</v>
      </c>
      <c r="I28" s="107">
        <v>0</v>
      </c>
      <c r="J28" s="107">
        <v>0</v>
      </c>
      <c r="K28" s="107">
        <v>0</v>
      </c>
      <c r="L28" s="107">
        <v>0</v>
      </c>
      <c r="M28" s="107">
        <v>0</v>
      </c>
      <c r="N28" s="107">
        <v>0</v>
      </c>
      <c r="O28" s="107">
        <v>0</v>
      </c>
      <c r="P28" s="107">
        <v>0</v>
      </c>
      <c r="Q28" s="107">
        <v>0</v>
      </c>
      <c r="R28" s="107">
        <v>15138</v>
      </c>
      <c r="S28" s="107">
        <v>0</v>
      </c>
      <c r="T28" s="109">
        <v>0</v>
      </c>
      <c r="U28" s="110">
        <v>0</v>
      </c>
      <c r="V28" s="109">
        <v>0</v>
      </c>
      <c r="W28" s="109">
        <v>0</v>
      </c>
      <c r="X28" s="109">
        <v>0</v>
      </c>
      <c r="Y28" s="316">
        <v>0</v>
      </c>
      <c r="Z28" s="109">
        <v>0</v>
      </c>
      <c r="AA28" s="316">
        <v>0</v>
      </c>
      <c r="AB28" s="109">
        <v>0</v>
      </c>
      <c r="AC28" s="316">
        <v>0</v>
      </c>
      <c r="AD28" s="313">
        <v>3952.84</v>
      </c>
      <c r="AE28" s="109">
        <v>0</v>
      </c>
      <c r="AF28" s="297"/>
    </row>
    <row r="29" spans="1:32" ht="15.75" customHeight="1" x14ac:dyDescent="0.2">
      <c r="A29" s="14">
        <v>4102070001</v>
      </c>
      <c r="B29" s="62" t="s">
        <v>51</v>
      </c>
      <c r="C29" s="301" t="s">
        <v>1</v>
      </c>
      <c r="D29" s="40" t="s">
        <v>11</v>
      </c>
      <c r="E29" s="39" t="s">
        <v>24</v>
      </c>
      <c r="F29" s="301" t="s">
        <v>150</v>
      </c>
      <c r="G29" s="30" t="s">
        <v>32</v>
      </c>
      <c r="H29" s="107">
        <v>2422.08</v>
      </c>
      <c r="I29" s="107">
        <v>0</v>
      </c>
      <c r="J29" s="107">
        <v>0</v>
      </c>
      <c r="K29" s="107">
        <v>0</v>
      </c>
      <c r="L29" s="107">
        <v>0</v>
      </c>
      <c r="M29" s="107">
        <v>0</v>
      </c>
      <c r="N29" s="107">
        <v>0</v>
      </c>
      <c r="O29" s="107">
        <v>0</v>
      </c>
      <c r="P29" s="107">
        <v>0</v>
      </c>
      <c r="Q29" s="107">
        <v>0</v>
      </c>
      <c r="R29" s="108">
        <v>0</v>
      </c>
      <c r="S29" s="106">
        <v>0</v>
      </c>
      <c r="T29" s="109">
        <v>1653</v>
      </c>
      <c r="U29" s="110">
        <v>0</v>
      </c>
      <c r="V29" s="109">
        <v>0</v>
      </c>
      <c r="W29" s="109">
        <v>0</v>
      </c>
      <c r="X29" s="109">
        <v>0</v>
      </c>
      <c r="Y29" s="316">
        <v>0</v>
      </c>
      <c r="Z29" s="109">
        <v>0</v>
      </c>
      <c r="AA29" s="316">
        <v>0</v>
      </c>
      <c r="AB29" s="109">
        <v>0</v>
      </c>
      <c r="AC29" s="316">
        <v>0</v>
      </c>
      <c r="AD29" s="313">
        <v>15138</v>
      </c>
      <c r="AE29" s="109">
        <v>0</v>
      </c>
      <c r="AF29" s="297"/>
    </row>
    <row r="30" spans="1:32" ht="15.75" customHeight="1" x14ac:dyDescent="0.2">
      <c r="A30" s="14">
        <v>4102070004</v>
      </c>
      <c r="B30" s="62" t="s">
        <v>51</v>
      </c>
      <c r="C30" s="39" t="s">
        <v>2</v>
      </c>
      <c r="D30" s="40" t="s">
        <v>11</v>
      </c>
      <c r="E30" s="39" t="s">
        <v>24</v>
      </c>
      <c r="F30" s="39" t="s">
        <v>150</v>
      </c>
      <c r="G30" s="14" t="s">
        <v>52</v>
      </c>
      <c r="H30" s="107">
        <v>1513.8</v>
      </c>
      <c r="I30" s="107">
        <v>0</v>
      </c>
      <c r="J30" s="109">
        <v>1513.8</v>
      </c>
      <c r="K30" s="107">
        <v>0</v>
      </c>
      <c r="L30" s="107">
        <v>5752.44</v>
      </c>
      <c r="M30" s="107">
        <v>0</v>
      </c>
      <c r="N30" s="107">
        <v>1653</v>
      </c>
      <c r="O30" s="107">
        <v>0</v>
      </c>
      <c r="P30" s="107">
        <v>1653</v>
      </c>
      <c r="Q30" s="107">
        <v>0</v>
      </c>
      <c r="R30" s="108">
        <v>1653</v>
      </c>
      <c r="S30" s="106">
        <v>0</v>
      </c>
      <c r="T30" s="109">
        <v>5752.44</v>
      </c>
      <c r="U30" s="110">
        <v>0</v>
      </c>
      <c r="V30" s="109">
        <v>1653</v>
      </c>
      <c r="W30" s="109">
        <v>0</v>
      </c>
      <c r="X30" s="109">
        <v>1653</v>
      </c>
      <c r="Y30" s="316">
        <v>0</v>
      </c>
      <c r="Z30" s="298">
        <v>1653</v>
      </c>
      <c r="AA30" s="316">
        <v>0</v>
      </c>
      <c r="AB30" s="109">
        <v>3306</v>
      </c>
      <c r="AC30" s="316">
        <v>0</v>
      </c>
      <c r="AD30" s="109"/>
      <c r="AE30" s="109">
        <v>0</v>
      </c>
      <c r="AF30" s="297"/>
    </row>
    <row r="31" spans="1:32" ht="15.75" customHeight="1" x14ac:dyDescent="0.2">
      <c r="A31" s="14">
        <v>4102070005</v>
      </c>
      <c r="B31" s="62" t="s">
        <v>51</v>
      </c>
      <c r="C31" s="39" t="s">
        <v>2</v>
      </c>
      <c r="D31" s="40" t="s">
        <v>11</v>
      </c>
      <c r="E31" s="39" t="s">
        <v>24</v>
      </c>
      <c r="F31" s="39" t="s">
        <v>150</v>
      </c>
      <c r="G31" s="14" t="s">
        <v>53</v>
      </c>
      <c r="H31" s="107">
        <v>15138</v>
      </c>
      <c r="I31" s="107">
        <v>0</v>
      </c>
      <c r="J31" s="109">
        <v>3633.12</v>
      </c>
      <c r="K31" s="107">
        <v>0</v>
      </c>
      <c r="L31" s="107">
        <v>1211.04</v>
      </c>
      <c r="M31" s="107">
        <v>0</v>
      </c>
      <c r="N31" s="107">
        <v>5752.44</v>
      </c>
      <c r="O31" s="107">
        <v>0</v>
      </c>
      <c r="P31" s="107">
        <v>5752.44</v>
      </c>
      <c r="Q31" s="107">
        <v>0</v>
      </c>
      <c r="R31" s="108">
        <v>6963.48</v>
      </c>
      <c r="S31" s="106">
        <v>0</v>
      </c>
      <c r="T31" s="109">
        <v>1211.04</v>
      </c>
      <c r="U31" s="110">
        <v>0</v>
      </c>
      <c r="V31" s="109">
        <v>5752.44</v>
      </c>
      <c r="W31" s="109">
        <v>0</v>
      </c>
      <c r="X31" s="109">
        <v>5752.44</v>
      </c>
      <c r="Y31" s="316">
        <v>0</v>
      </c>
      <c r="Z31" s="298">
        <v>5752.44</v>
      </c>
      <c r="AA31" s="316">
        <v>0</v>
      </c>
      <c r="AB31" s="109">
        <v>11504.88</v>
      </c>
      <c r="AC31" s="316">
        <v>0</v>
      </c>
      <c r="AD31" s="109"/>
      <c r="AE31" s="109">
        <v>0</v>
      </c>
      <c r="AF31" s="297"/>
    </row>
    <row r="32" spans="1:32" ht="15.75" customHeight="1" x14ac:dyDescent="0.2">
      <c r="A32" s="14">
        <v>4102070006</v>
      </c>
      <c r="B32" s="62" t="s">
        <v>51</v>
      </c>
      <c r="C32" s="39" t="s">
        <v>2</v>
      </c>
      <c r="D32" s="40" t="s">
        <v>11</v>
      </c>
      <c r="E32" s="39" t="s">
        <v>24</v>
      </c>
      <c r="F32" s="39" t="s">
        <v>150</v>
      </c>
      <c r="G32" s="14" t="s">
        <v>54</v>
      </c>
      <c r="H32" s="107">
        <v>1211.04</v>
      </c>
      <c r="I32" s="107">
        <v>0</v>
      </c>
      <c r="J32" s="107">
        <v>0</v>
      </c>
      <c r="K32" s="107">
        <v>0</v>
      </c>
      <c r="L32" s="107">
        <v>0</v>
      </c>
      <c r="M32" s="107">
        <v>0</v>
      </c>
      <c r="N32" s="107">
        <v>1211.04</v>
      </c>
      <c r="O32" s="107">
        <v>0</v>
      </c>
      <c r="P32" s="107">
        <v>1211.04</v>
      </c>
      <c r="Q32" s="107">
        <v>0</v>
      </c>
      <c r="R32" s="108">
        <v>0</v>
      </c>
      <c r="S32" s="106">
        <v>0</v>
      </c>
      <c r="T32" s="109">
        <v>0</v>
      </c>
      <c r="U32" s="110">
        <v>0</v>
      </c>
      <c r="V32" s="109">
        <v>1211.04</v>
      </c>
      <c r="W32" s="109">
        <v>0</v>
      </c>
      <c r="X32" s="109">
        <v>1211.04</v>
      </c>
      <c r="Y32" s="316">
        <v>0</v>
      </c>
      <c r="Z32" s="298">
        <v>1211.04</v>
      </c>
      <c r="AA32" s="316">
        <v>0</v>
      </c>
      <c r="AB32" s="109">
        <v>2422.08</v>
      </c>
      <c r="AC32" s="316">
        <v>0</v>
      </c>
      <c r="AD32" s="109"/>
      <c r="AE32" s="109">
        <v>0</v>
      </c>
      <c r="AF32" s="297"/>
    </row>
    <row r="33" spans="1:33" ht="14.25" customHeight="1" x14ac:dyDescent="0.2">
      <c r="A33" s="22">
        <v>4102060001</v>
      </c>
      <c r="B33" s="65" t="s">
        <v>55</v>
      </c>
      <c r="C33" s="299" t="s">
        <v>1</v>
      </c>
      <c r="D33" s="22" t="s">
        <v>11</v>
      </c>
      <c r="E33" s="16" t="s">
        <v>24</v>
      </c>
      <c r="F33" s="299" t="s">
        <v>164</v>
      </c>
      <c r="G33" s="30" t="s">
        <v>34</v>
      </c>
      <c r="H33" s="106">
        <v>0</v>
      </c>
      <c r="I33" s="106">
        <v>0</v>
      </c>
      <c r="J33" s="107">
        <v>2785.39</v>
      </c>
      <c r="K33" s="106">
        <v>0</v>
      </c>
      <c r="L33" s="106">
        <v>0</v>
      </c>
      <c r="M33" s="106">
        <v>0</v>
      </c>
      <c r="N33" s="106">
        <v>0</v>
      </c>
      <c r="O33" s="106">
        <v>0</v>
      </c>
      <c r="P33" s="106">
        <v>0</v>
      </c>
      <c r="Q33" s="106">
        <v>0</v>
      </c>
      <c r="R33" s="108">
        <v>0</v>
      </c>
      <c r="S33" s="106">
        <v>0</v>
      </c>
      <c r="T33" s="109">
        <v>0</v>
      </c>
      <c r="U33" s="110">
        <v>0</v>
      </c>
      <c r="V33" s="109">
        <v>0</v>
      </c>
      <c r="W33" s="109">
        <v>0</v>
      </c>
      <c r="X33" s="109">
        <v>0</v>
      </c>
      <c r="Y33" s="316">
        <v>0</v>
      </c>
      <c r="Z33" s="109">
        <v>0</v>
      </c>
      <c r="AA33" s="316">
        <v>0</v>
      </c>
      <c r="AB33" s="109">
        <v>0</v>
      </c>
      <c r="AC33" s="316">
        <v>0</v>
      </c>
      <c r="AD33" s="109"/>
      <c r="AE33" s="109">
        <v>0</v>
      </c>
      <c r="AF33" s="297"/>
    </row>
    <row r="34" spans="1:33" ht="14.25" customHeight="1" x14ac:dyDescent="0.2">
      <c r="A34" s="22">
        <v>4102050005</v>
      </c>
      <c r="B34" s="65" t="s">
        <v>56</v>
      </c>
      <c r="C34" s="16" t="s">
        <v>4</v>
      </c>
      <c r="D34" s="22" t="s">
        <v>11</v>
      </c>
      <c r="E34" s="16" t="s">
        <v>27</v>
      </c>
      <c r="F34" s="16" t="s">
        <v>150</v>
      </c>
      <c r="G34" s="14" t="s">
        <v>57</v>
      </c>
      <c r="H34" s="106">
        <v>0</v>
      </c>
      <c r="I34" s="106">
        <v>0</v>
      </c>
      <c r="J34" s="107">
        <v>0</v>
      </c>
      <c r="K34" s="106">
        <v>7774.83</v>
      </c>
      <c r="L34" s="106">
        <v>0</v>
      </c>
      <c r="M34" s="106"/>
      <c r="N34" s="106">
        <v>0</v>
      </c>
      <c r="O34" s="106">
        <v>0</v>
      </c>
      <c r="P34" s="106">
        <v>0</v>
      </c>
      <c r="Q34" s="106">
        <v>0</v>
      </c>
      <c r="R34" s="108">
        <v>0</v>
      </c>
      <c r="S34" s="106">
        <v>0</v>
      </c>
      <c r="T34" s="109">
        <v>0</v>
      </c>
      <c r="U34" s="110">
        <v>0</v>
      </c>
      <c r="V34" s="109">
        <v>0</v>
      </c>
      <c r="W34" s="109">
        <v>0</v>
      </c>
      <c r="X34" s="109">
        <v>0</v>
      </c>
      <c r="Y34" s="316">
        <v>0</v>
      </c>
      <c r="Z34" s="109">
        <v>0</v>
      </c>
      <c r="AA34" s="316">
        <v>0</v>
      </c>
      <c r="AB34" s="109">
        <v>0</v>
      </c>
      <c r="AC34" s="316">
        <v>0</v>
      </c>
      <c r="AD34" s="109"/>
      <c r="AE34" s="109">
        <v>0</v>
      </c>
      <c r="AF34" s="297"/>
    </row>
    <row r="35" spans="1:33" ht="15.75" customHeight="1" x14ac:dyDescent="0.2">
      <c r="A35" s="22">
        <v>4102060001</v>
      </c>
      <c r="B35" s="48" t="s">
        <v>58</v>
      </c>
      <c r="C35" s="301" t="s">
        <v>1</v>
      </c>
      <c r="D35" s="40" t="s">
        <v>16</v>
      </c>
      <c r="E35" s="39" t="s">
        <v>27</v>
      </c>
      <c r="F35" s="301" t="s">
        <v>151</v>
      </c>
      <c r="G35" s="296" t="s">
        <v>165</v>
      </c>
      <c r="H35" s="107">
        <v>0</v>
      </c>
      <c r="I35" s="107">
        <v>32022.99</v>
      </c>
      <c r="J35" s="107">
        <v>0</v>
      </c>
      <c r="K35" s="107">
        <v>38622.83</v>
      </c>
      <c r="L35" s="107">
        <v>0</v>
      </c>
      <c r="M35" s="116">
        <v>0</v>
      </c>
      <c r="N35" s="107">
        <v>0</v>
      </c>
      <c r="O35" s="107">
        <v>0</v>
      </c>
      <c r="P35" s="107">
        <v>0</v>
      </c>
      <c r="Q35" s="107">
        <v>0</v>
      </c>
      <c r="R35" s="108">
        <v>0</v>
      </c>
      <c r="S35" s="106">
        <v>0</v>
      </c>
      <c r="T35" s="109">
        <v>0</v>
      </c>
      <c r="U35" s="110">
        <v>0</v>
      </c>
      <c r="V35" s="109">
        <v>0</v>
      </c>
      <c r="W35" s="109">
        <v>0</v>
      </c>
      <c r="X35" s="109">
        <v>0</v>
      </c>
      <c r="Y35" s="316">
        <v>0</v>
      </c>
      <c r="Z35" s="109">
        <v>0</v>
      </c>
      <c r="AA35" s="316">
        <v>0</v>
      </c>
      <c r="AB35" s="109">
        <v>0</v>
      </c>
      <c r="AC35" s="316">
        <v>0</v>
      </c>
      <c r="AD35" s="109"/>
      <c r="AE35" s="109">
        <v>0</v>
      </c>
      <c r="AF35" s="297"/>
    </row>
    <row r="36" spans="1:33" ht="15.75" customHeight="1" x14ac:dyDescent="0.2">
      <c r="A36" s="22">
        <v>4102070007</v>
      </c>
      <c r="B36" s="48" t="s">
        <v>58</v>
      </c>
      <c r="C36" s="39" t="s">
        <v>2</v>
      </c>
      <c r="D36" s="40" t="s">
        <v>16</v>
      </c>
      <c r="E36" s="39" t="s">
        <v>27</v>
      </c>
      <c r="F36" s="39" t="s">
        <v>151</v>
      </c>
      <c r="G36" s="14" t="s">
        <v>166</v>
      </c>
      <c r="H36" s="107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14488.44</v>
      </c>
      <c r="N36" s="107">
        <v>0</v>
      </c>
      <c r="O36" s="109">
        <v>20746.29</v>
      </c>
      <c r="P36" s="107">
        <v>0</v>
      </c>
      <c r="Q36" s="109">
        <v>27719.8</v>
      </c>
      <c r="R36" s="108">
        <v>0</v>
      </c>
      <c r="S36" s="106">
        <v>27719.8</v>
      </c>
      <c r="T36" s="109">
        <v>0</v>
      </c>
      <c r="U36" s="110">
        <v>4368.92</v>
      </c>
      <c r="V36" s="109">
        <v>0</v>
      </c>
      <c r="W36" s="109">
        <v>4368.92</v>
      </c>
      <c r="X36" s="109">
        <v>0</v>
      </c>
      <c r="Y36" s="316">
        <v>4368.92</v>
      </c>
      <c r="Z36" s="109">
        <v>0</v>
      </c>
      <c r="AA36" s="316">
        <v>4368.92</v>
      </c>
      <c r="AB36" s="109">
        <v>0</v>
      </c>
      <c r="AC36" s="316">
        <v>4368.92</v>
      </c>
      <c r="AD36" s="109"/>
      <c r="AE36" s="109">
        <v>4368.92</v>
      </c>
      <c r="AF36" s="297"/>
    </row>
    <row r="37" spans="1:33" ht="15.75" customHeight="1" x14ac:dyDescent="0.2">
      <c r="A37" s="22">
        <v>4102120002</v>
      </c>
      <c r="B37" s="48" t="s">
        <v>58</v>
      </c>
      <c r="C37" s="39" t="s">
        <v>3</v>
      </c>
      <c r="D37" s="40" t="s">
        <v>16</v>
      </c>
      <c r="E37" s="39" t="s">
        <v>27</v>
      </c>
      <c r="F37" s="39" t="s">
        <v>151</v>
      </c>
      <c r="G37" s="114" t="s">
        <v>36</v>
      </c>
      <c r="H37" s="107">
        <v>0</v>
      </c>
      <c r="I37" s="107">
        <v>0</v>
      </c>
      <c r="J37" s="107">
        <v>0</v>
      </c>
      <c r="K37" s="107">
        <v>0</v>
      </c>
      <c r="L37" s="107">
        <v>0</v>
      </c>
      <c r="M37" s="107">
        <v>0</v>
      </c>
      <c r="N37" s="107">
        <v>0</v>
      </c>
      <c r="O37" s="107">
        <v>11998.76</v>
      </c>
      <c r="P37" s="107">
        <v>0</v>
      </c>
      <c r="Q37" s="107">
        <v>12792.4</v>
      </c>
      <c r="R37" s="108">
        <v>0</v>
      </c>
      <c r="S37" s="106">
        <v>12856.68</v>
      </c>
      <c r="T37" s="109">
        <v>0</v>
      </c>
      <c r="U37" s="110">
        <v>6821.89</v>
      </c>
      <c r="V37" s="109">
        <v>0</v>
      </c>
      <c r="W37" s="109">
        <v>6821.89</v>
      </c>
      <c r="X37" s="109">
        <v>0</v>
      </c>
      <c r="Y37" s="316">
        <v>6821.89</v>
      </c>
      <c r="Z37" s="109">
        <v>0</v>
      </c>
      <c r="AA37" s="316">
        <v>6821.89</v>
      </c>
      <c r="AB37" s="109">
        <v>0</v>
      </c>
      <c r="AC37" s="316">
        <v>6821.89</v>
      </c>
      <c r="AD37" s="109"/>
      <c r="AE37" s="109">
        <v>6822.11</v>
      </c>
      <c r="AF37" s="297"/>
    </row>
    <row r="38" spans="1:33" ht="15.75" customHeight="1" x14ac:dyDescent="0.2">
      <c r="A38" s="22">
        <v>4102120004</v>
      </c>
      <c r="B38" s="48" t="s">
        <v>58</v>
      </c>
      <c r="C38" s="39" t="s">
        <v>4</v>
      </c>
      <c r="D38" s="40" t="s">
        <v>16</v>
      </c>
      <c r="E38" s="39" t="s">
        <v>27</v>
      </c>
      <c r="F38" s="39" t="s">
        <v>151</v>
      </c>
      <c r="G38" s="114" t="s">
        <v>37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  <c r="O38" s="107">
        <v>6542.03</v>
      </c>
      <c r="P38" s="107">
        <v>0</v>
      </c>
      <c r="Q38" s="107">
        <v>6893.11</v>
      </c>
      <c r="R38" s="108">
        <v>0</v>
      </c>
      <c r="S38" s="106">
        <v>6862.53</v>
      </c>
      <c r="T38" s="109">
        <v>0</v>
      </c>
      <c r="U38" s="110">
        <v>2116.54</v>
      </c>
      <c r="V38" s="109">
        <v>0</v>
      </c>
      <c r="W38" s="109">
        <v>1740.49</v>
      </c>
      <c r="X38" s="109">
        <v>0</v>
      </c>
      <c r="Y38" s="316">
        <v>1502.51</v>
      </c>
      <c r="Z38" s="109">
        <v>0</v>
      </c>
      <c r="AA38" s="316">
        <v>1397.59</v>
      </c>
      <c r="AB38" s="109">
        <v>0</v>
      </c>
      <c r="AC38" s="316">
        <v>1639.5</v>
      </c>
      <c r="AD38" s="109"/>
      <c r="AE38" s="109">
        <v>1765.24</v>
      </c>
      <c r="AF38" s="297"/>
    </row>
    <row r="39" spans="1:33" ht="15.75" customHeight="1" x14ac:dyDescent="0.2">
      <c r="A39" s="22">
        <v>4102120003</v>
      </c>
      <c r="B39" s="48" t="s">
        <v>58</v>
      </c>
      <c r="C39" s="39" t="str">
        <f>+C13</f>
        <v>TRX CARRITO</v>
      </c>
      <c r="D39" s="40" t="s">
        <v>16</v>
      </c>
      <c r="E39" s="39" t="s">
        <v>27</v>
      </c>
      <c r="F39" s="39" t="s">
        <v>151</v>
      </c>
      <c r="G39" s="114" t="s">
        <v>154</v>
      </c>
      <c r="H39" s="107">
        <v>0</v>
      </c>
      <c r="I39" s="107">
        <v>0</v>
      </c>
      <c r="J39" s="107">
        <v>0</v>
      </c>
      <c r="K39" s="107">
        <v>0</v>
      </c>
      <c r="L39" s="107">
        <v>0</v>
      </c>
      <c r="M39" s="107">
        <v>12904.25</v>
      </c>
      <c r="N39" s="107">
        <v>0</v>
      </c>
      <c r="O39" s="107">
        <v>3393</v>
      </c>
      <c r="P39" s="107">
        <v>0</v>
      </c>
      <c r="Q39" s="107">
        <v>3393</v>
      </c>
      <c r="R39" s="108">
        <v>0</v>
      </c>
      <c r="S39" s="106">
        <v>3393</v>
      </c>
      <c r="T39" s="109">
        <v>0</v>
      </c>
      <c r="U39" s="110">
        <v>3393</v>
      </c>
      <c r="V39" s="109">
        <v>0</v>
      </c>
      <c r="W39" s="109">
        <v>3393</v>
      </c>
      <c r="X39" s="109">
        <v>0</v>
      </c>
      <c r="Y39" s="316">
        <v>3393</v>
      </c>
      <c r="Z39" s="109">
        <v>0</v>
      </c>
      <c r="AA39" s="316">
        <v>3393</v>
      </c>
      <c r="AB39" s="109">
        <v>0</v>
      </c>
      <c r="AC39" s="316">
        <v>3393</v>
      </c>
      <c r="AD39" s="109"/>
      <c r="AE39" s="109">
        <v>3393</v>
      </c>
      <c r="AF39" s="297"/>
    </row>
    <row r="40" spans="1:33" ht="15.75" customHeight="1" x14ac:dyDescent="0.2">
      <c r="A40" s="22">
        <v>4102120001</v>
      </c>
      <c r="B40" s="48" t="s">
        <v>58</v>
      </c>
      <c r="C40" s="39" t="s">
        <v>6</v>
      </c>
      <c r="D40" s="40" t="s">
        <v>16</v>
      </c>
      <c r="E40" s="39" t="s">
        <v>27</v>
      </c>
      <c r="F40" s="39" t="s">
        <v>151</v>
      </c>
      <c r="G40" s="114" t="s">
        <v>59</v>
      </c>
      <c r="H40" s="107">
        <v>0</v>
      </c>
      <c r="I40" s="107">
        <v>0</v>
      </c>
      <c r="J40" s="107">
        <v>0</v>
      </c>
      <c r="K40" s="107">
        <v>0</v>
      </c>
      <c r="L40" s="107">
        <v>0</v>
      </c>
      <c r="M40" s="107">
        <v>31486.41</v>
      </c>
      <c r="N40" s="107">
        <v>0</v>
      </c>
      <c r="O40" s="109">
        <v>4.8499999999999996</v>
      </c>
      <c r="P40" s="107">
        <v>0</v>
      </c>
      <c r="Q40" s="109">
        <v>157.83000000000001</v>
      </c>
      <c r="R40" s="108">
        <v>0</v>
      </c>
      <c r="S40" s="106">
        <v>353.05</v>
      </c>
      <c r="T40" s="109">
        <v>0</v>
      </c>
      <c r="U40" s="110">
        <v>422.07</v>
      </c>
      <c r="V40" s="109">
        <v>0</v>
      </c>
      <c r="W40" s="109">
        <v>262.97000000000003</v>
      </c>
      <c r="X40" s="109">
        <v>0</v>
      </c>
      <c r="Y40" s="316">
        <v>0</v>
      </c>
      <c r="Z40" s="109">
        <v>0</v>
      </c>
      <c r="AA40" s="316">
        <v>0</v>
      </c>
      <c r="AB40" s="109">
        <v>0</v>
      </c>
      <c r="AC40" s="316">
        <v>0</v>
      </c>
      <c r="AD40" s="109"/>
      <c r="AE40" s="109">
        <v>0</v>
      </c>
      <c r="AF40" s="297"/>
    </row>
    <row r="41" spans="1:33" ht="15.75" customHeight="1" x14ac:dyDescent="0.2">
      <c r="A41" s="14">
        <v>4102030001</v>
      </c>
      <c r="B41" s="48" t="s">
        <v>60</v>
      </c>
      <c r="C41" s="26" t="s">
        <v>2</v>
      </c>
      <c r="D41" s="25" t="s">
        <v>17</v>
      </c>
      <c r="E41" s="26" t="s">
        <v>24</v>
      </c>
      <c r="F41" s="26" t="s">
        <v>149</v>
      </c>
      <c r="G41" s="14" t="s">
        <v>61</v>
      </c>
      <c r="H41" s="107">
        <v>9222</v>
      </c>
      <c r="I41" s="107">
        <v>7501.14</v>
      </c>
      <c r="J41" s="107">
        <v>9222</v>
      </c>
      <c r="K41" s="107">
        <v>7501.14</v>
      </c>
      <c r="L41" s="107">
        <v>9570</v>
      </c>
      <c r="M41" s="107">
        <v>7501.14</v>
      </c>
      <c r="N41" s="107">
        <v>9222</v>
      </c>
      <c r="O41" s="107">
        <v>8197.14</v>
      </c>
      <c r="P41" s="107">
        <v>9222</v>
      </c>
      <c r="Q41" s="107">
        <v>7501.14</v>
      </c>
      <c r="R41" s="108">
        <v>9222</v>
      </c>
      <c r="S41" s="106">
        <v>0</v>
      </c>
      <c r="T41" s="109">
        <v>6525</v>
      </c>
      <c r="U41" s="110">
        <v>7501.14</v>
      </c>
      <c r="V41" s="109">
        <v>21834.39</v>
      </c>
      <c r="W41" s="109">
        <v>0</v>
      </c>
      <c r="X41" s="109">
        <v>7501.14</v>
      </c>
      <c r="Y41" s="316">
        <v>0</v>
      </c>
      <c r="Z41" s="298">
        <v>7501.14</v>
      </c>
      <c r="AA41" s="316">
        <v>0</v>
      </c>
      <c r="AB41" s="109">
        <v>7501.14</v>
      </c>
      <c r="AC41" s="316">
        <v>0</v>
      </c>
      <c r="AD41" s="109">
        <v>7501.14</v>
      </c>
      <c r="AE41" s="109">
        <v>0</v>
      </c>
      <c r="AF41" s="297"/>
    </row>
    <row r="42" spans="1:33" ht="15.75" customHeight="1" x14ac:dyDescent="0.2">
      <c r="A42" s="14">
        <v>4102030004</v>
      </c>
      <c r="B42" s="48" t="s">
        <v>60</v>
      </c>
      <c r="C42" s="26" t="s">
        <v>2</v>
      </c>
      <c r="D42" s="25" t="s">
        <v>17</v>
      </c>
      <c r="E42" s="26" t="s">
        <v>24</v>
      </c>
      <c r="F42" s="26" t="s">
        <v>149</v>
      </c>
      <c r="G42" s="14" t="s">
        <v>62</v>
      </c>
      <c r="H42" s="107">
        <v>4872</v>
      </c>
      <c r="I42" s="107">
        <v>4872</v>
      </c>
      <c r="J42" s="107">
        <v>4872</v>
      </c>
      <c r="K42" s="107">
        <v>4872</v>
      </c>
      <c r="L42" s="107">
        <v>4872</v>
      </c>
      <c r="M42" s="107">
        <v>4872</v>
      </c>
      <c r="N42" s="107">
        <v>4872</v>
      </c>
      <c r="O42" s="107">
        <v>4872</v>
      </c>
      <c r="P42" s="107">
        <v>4872</v>
      </c>
      <c r="Q42" s="107">
        <v>4872</v>
      </c>
      <c r="R42" s="108">
        <v>4872</v>
      </c>
      <c r="S42" s="106">
        <v>0</v>
      </c>
      <c r="T42" s="109">
        <v>4872</v>
      </c>
      <c r="U42" s="110">
        <v>4872</v>
      </c>
      <c r="V42" s="109">
        <v>4872</v>
      </c>
      <c r="W42" s="109">
        <v>0</v>
      </c>
      <c r="X42" s="304">
        <v>4872</v>
      </c>
      <c r="Y42" s="316">
        <v>0</v>
      </c>
      <c r="Z42" s="298">
        <v>4872</v>
      </c>
      <c r="AA42" s="316">
        <v>0</v>
      </c>
      <c r="AB42" s="109">
        <v>4872</v>
      </c>
      <c r="AC42" s="316">
        <v>0</v>
      </c>
      <c r="AD42" s="109">
        <v>4872</v>
      </c>
      <c r="AE42" s="109">
        <v>0</v>
      </c>
      <c r="AF42" s="308"/>
    </row>
    <row r="43" spans="1:33" ht="15.75" customHeight="1" x14ac:dyDescent="0.2">
      <c r="A43" s="14">
        <v>4102050004</v>
      </c>
      <c r="B43" s="48" t="s">
        <v>60</v>
      </c>
      <c r="C43" s="26" t="s">
        <v>12</v>
      </c>
      <c r="D43" s="40" t="s">
        <v>11</v>
      </c>
      <c r="E43" s="26" t="s">
        <v>24</v>
      </c>
      <c r="F43" s="26" t="s">
        <v>149</v>
      </c>
      <c r="G43" s="14" t="s">
        <v>167</v>
      </c>
      <c r="H43" s="107">
        <v>6525</v>
      </c>
      <c r="I43" s="107">
        <v>6525</v>
      </c>
      <c r="J43" s="107">
        <v>6525</v>
      </c>
      <c r="K43" s="107">
        <v>6525</v>
      </c>
      <c r="L43" s="107">
        <v>6525</v>
      </c>
      <c r="M43" s="107">
        <v>6525</v>
      </c>
      <c r="N43" s="107">
        <v>6525</v>
      </c>
      <c r="O43" s="107">
        <v>6525</v>
      </c>
      <c r="P43" s="107">
        <v>6525</v>
      </c>
      <c r="Q43" s="107">
        <v>6525</v>
      </c>
      <c r="R43" s="108">
        <v>6525</v>
      </c>
      <c r="S43" s="106">
        <v>6525</v>
      </c>
      <c r="T43" s="109">
        <v>111937.04</v>
      </c>
      <c r="U43" s="110">
        <v>0</v>
      </c>
      <c r="V43" s="109">
        <v>6525</v>
      </c>
      <c r="W43" s="109">
        <v>13050</v>
      </c>
      <c r="X43" s="304">
        <v>6525</v>
      </c>
      <c r="Y43" s="316">
        <v>6525</v>
      </c>
      <c r="Z43" s="298">
        <v>6525</v>
      </c>
      <c r="AA43" s="316">
        <v>36829.22</v>
      </c>
      <c r="AB43" s="109">
        <v>6525</v>
      </c>
      <c r="AC43" s="316">
        <v>52165.41</v>
      </c>
      <c r="AD43" s="109">
        <v>6525</v>
      </c>
      <c r="AE43" s="109">
        <v>60337.96</v>
      </c>
      <c r="AF43" s="305"/>
    </row>
    <row r="44" spans="1:33" ht="15.75" customHeight="1" x14ac:dyDescent="0.2">
      <c r="A44" s="14">
        <v>4102050005</v>
      </c>
      <c r="B44" s="48" t="s">
        <v>60</v>
      </c>
      <c r="C44" s="26" t="s">
        <v>12</v>
      </c>
      <c r="D44" s="25" t="s">
        <v>17</v>
      </c>
      <c r="E44" s="26" t="s">
        <v>24</v>
      </c>
      <c r="F44" s="26" t="s">
        <v>149</v>
      </c>
      <c r="G44" s="14" t="s">
        <v>168</v>
      </c>
      <c r="H44" s="107">
        <v>62078.68</v>
      </c>
      <c r="I44" s="107">
        <v>2188.6</v>
      </c>
      <c r="J44" s="107">
        <v>8993.9599999999991</v>
      </c>
      <c r="K44" s="107">
        <v>2509.79</v>
      </c>
      <c r="L44" s="107">
        <v>4673.54</v>
      </c>
      <c r="M44" s="107">
        <v>2201.61</v>
      </c>
      <c r="N44" s="107">
        <v>4429.25</v>
      </c>
      <c r="O44" s="107">
        <v>89380.82</v>
      </c>
      <c r="P44" s="107">
        <v>3712.33</v>
      </c>
      <c r="Q44" s="107">
        <v>119356.58</v>
      </c>
      <c r="R44" s="108">
        <v>28478.99</v>
      </c>
      <c r="S44" s="106">
        <v>79268.17</v>
      </c>
      <c r="T44" s="110">
        <v>0</v>
      </c>
      <c r="U44" s="110">
        <v>0</v>
      </c>
      <c r="V44" s="109">
        <v>101153.78</v>
      </c>
      <c r="W44" s="109">
        <v>299295.49</v>
      </c>
      <c r="X44" s="304">
        <v>72069.919999999998</v>
      </c>
      <c r="Y44" s="316">
        <v>410931.89</v>
      </c>
      <c r="Z44" s="298">
        <v>59580.56</v>
      </c>
      <c r="AA44" s="316">
        <v>204381.56</v>
      </c>
      <c r="AB44" s="109">
        <v>38944.959999999999</v>
      </c>
      <c r="AC44" s="316">
        <v>245503.37</v>
      </c>
      <c r="AD44" s="321">
        <v>0</v>
      </c>
      <c r="AE44" s="109">
        <v>47626.58</v>
      </c>
      <c r="AF44" s="306"/>
    </row>
    <row r="45" spans="1:33" ht="15.75" customHeight="1" x14ac:dyDescent="0.2">
      <c r="A45" s="14">
        <v>4102080002</v>
      </c>
      <c r="B45" s="48" t="s">
        <v>60</v>
      </c>
      <c r="C45" s="26" t="s">
        <v>2</v>
      </c>
      <c r="D45" s="25" t="s">
        <v>17</v>
      </c>
      <c r="E45" s="26" t="s">
        <v>24</v>
      </c>
      <c r="F45" s="26" t="s">
        <v>149</v>
      </c>
      <c r="G45" s="14" t="s">
        <v>64</v>
      </c>
      <c r="H45" s="107">
        <v>16349.04</v>
      </c>
      <c r="I45" s="107">
        <v>16349.04</v>
      </c>
      <c r="J45" s="107">
        <v>16349.04</v>
      </c>
      <c r="K45" s="107">
        <v>16349.04</v>
      </c>
      <c r="L45" s="107">
        <v>0</v>
      </c>
      <c r="M45" s="107">
        <v>16349.04</v>
      </c>
      <c r="N45" s="107">
        <v>0</v>
      </c>
      <c r="O45" s="107">
        <v>0</v>
      </c>
      <c r="P45" s="107">
        <v>0</v>
      </c>
      <c r="Q45" s="107">
        <v>0</v>
      </c>
      <c r="R45" s="108">
        <v>130792.32000000001</v>
      </c>
      <c r="S45" s="106">
        <v>0</v>
      </c>
      <c r="T45" s="110">
        <v>0</v>
      </c>
      <c r="U45" s="110">
        <v>0</v>
      </c>
      <c r="V45" s="109">
        <v>16349.04</v>
      </c>
      <c r="W45" s="109">
        <v>0</v>
      </c>
      <c r="X45" s="304">
        <v>16349.04</v>
      </c>
      <c r="Y45" s="316">
        <v>0</v>
      </c>
      <c r="Z45" s="298">
        <v>16349.04</v>
      </c>
      <c r="AA45" s="316">
        <v>0</v>
      </c>
      <c r="AB45" s="109">
        <v>16349.04</v>
      </c>
      <c r="AC45" s="316">
        <v>0</v>
      </c>
      <c r="AD45" s="321">
        <v>2536.84</v>
      </c>
      <c r="AE45" s="109">
        <v>0</v>
      </c>
      <c r="AF45" s="308"/>
      <c r="AG45" s="2"/>
    </row>
    <row r="46" spans="1:33" ht="15.75" customHeight="1" x14ac:dyDescent="0.2">
      <c r="A46" s="14">
        <v>4102090001</v>
      </c>
      <c r="B46" s="48" t="s">
        <v>60</v>
      </c>
      <c r="C46" s="26" t="s">
        <v>2</v>
      </c>
      <c r="D46" s="25" t="s">
        <v>17</v>
      </c>
      <c r="E46" s="26" t="s">
        <v>24</v>
      </c>
      <c r="F46" s="26" t="s">
        <v>149</v>
      </c>
      <c r="G46" s="14" t="s">
        <v>43</v>
      </c>
      <c r="H46" s="107">
        <v>13236.66</v>
      </c>
      <c r="I46" s="107">
        <v>6656.37</v>
      </c>
      <c r="J46" s="107">
        <v>0</v>
      </c>
      <c r="K46" s="107">
        <v>0</v>
      </c>
      <c r="L46" s="107">
        <v>0</v>
      </c>
      <c r="M46" s="107">
        <v>0</v>
      </c>
      <c r="N46" s="107">
        <v>0</v>
      </c>
      <c r="O46" s="107">
        <v>0</v>
      </c>
      <c r="P46" s="107">
        <v>0</v>
      </c>
      <c r="Q46" s="107">
        <v>0</v>
      </c>
      <c r="R46" s="108">
        <v>26625.48</v>
      </c>
      <c r="S46" s="106">
        <v>0</v>
      </c>
      <c r="T46" s="107">
        <v>11417.01</v>
      </c>
      <c r="U46" s="110">
        <v>0</v>
      </c>
      <c r="V46" s="109">
        <v>13312.74</v>
      </c>
      <c r="W46" s="109">
        <v>0</v>
      </c>
      <c r="X46" s="304">
        <v>6656.37</v>
      </c>
      <c r="Y46" s="316">
        <v>0</v>
      </c>
      <c r="Z46" s="298">
        <v>6656.37</v>
      </c>
      <c r="AA46" s="316">
        <v>0</v>
      </c>
      <c r="AB46" s="109">
        <v>6656.37</v>
      </c>
      <c r="AC46" s="316">
        <v>0</v>
      </c>
      <c r="AD46" s="321">
        <v>32698.080000000002</v>
      </c>
      <c r="AE46" s="109">
        <v>0</v>
      </c>
      <c r="AF46" s="308"/>
      <c r="AG46" s="2"/>
    </row>
    <row r="47" spans="1:33" ht="15.75" customHeight="1" x14ac:dyDescent="0.2">
      <c r="A47" s="14">
        <v>4102100001</v>
      </c>
      <c r="B47" s="48" t="s">
        <v>60</v>
      </c>
      <c r="C47" s="26" t="s">
        <v>2</v>
      </c>
      <c r="D47" s="25" t="s">
        <v>17</v>
      </c>
      <c r="E47" s="26" t="s">
        <v>24</v>
      </c>
      <c r="F47" s="26" t="s">
        <v>149</v>
      </c>
      <c r="G47" s="14" t="s">
        <v>65</v>
      </c>
      <c r="H47" s="107">
        <v>27145.239999999998</v>
      </c>
      <c r="I47" s="107">
        <v>11417.01</v>
      </c>
      <c r="J47" s="107">
        <v>0</v>
      </c>
      <c r="K47" s="107">
        <v>11417.01</v>
      </c>
      <c r="L47" s="107">
        <v>10903.71</v>
      </c>
      <c r="M47" s="107">
        <v>0</v>
      </c>
      <c r="N47" s="107">
        <v>24373.25</v>
      </c>
      <c r="O47" s="107">
        <v>22834.02</v>
      </c>
      <c r="P47" s="107">
        <v>184979.12</v>
      </c>
      <c r="Q47" s="107">
        <v>11417.01</v>
      </c>
      <c r="R47" s="108">
        <v>12836.85</v>
      </c>
      <c r="S47" s="106">
        <v>0</v>
      </c>
      <c r="T47" s="109">
        <v>77877.570000000007</v>
      </c>
      <c r="U47" s="110">
        <v>0</v>
      </c>
      <c r="V47" s="109">
        <v>11417.01</v>
      </c>
      <c r="W47" s="109">
        <v>0</v>
      </c>
      <c r="X47" s="304">
        <v>83124.210000000006</v>
      </c>
      <c r="Y47" s="316">
        <v>0</v>
      </c>
      <c r="Z47" s="298">
        <v>11417.01</v>
      </c>
      <c r="AA47" s="316">
        <v>0</v>
      </c>
      <c r="AB47" s="109">
        <v>29252.880000000001</v>
      </c>
      <c r="AC47" s="316">
        <v>81572.070000000007</v>
      </c>
      <c r="AD47" s="321">
        <v>7382.99</v>
      </c>
      <c r="AE47" s="109">
        <v>0</v>
      </c>
      <c r="AF47" s="310"/>
      <c r="AG47" s="57"/>
    </row>
    <row r="48" spans="1:33" ht="15.75" customHeight="1" x14ac:dyDescent="0.2">
      <c r="A48" s="14">
        <v>4102010004</v>
      </c>
      <c r="B48" s="48" t="s">
        <v>60</v>
      </c>
      <c r="C48" s="26" t="s">
        <v>12</v>
      </c>
      <c r="D48" s="25" t="s">
        <v>17</v>
      </c>
      <c r="E48" s="26" t="s">
        <v>24</v>
      </c>
      <c r="F48" s="26" t="s">
        <v>149</v>
      </c>
      <c r="G48" s="14" t="s">
        <v>66</v>
      </c>
      <c r="H48" s="107">
        <v>145914.94</v>
      </c>
      <c r="I48" s="107"/>
      <c r="J48" s="107">
        <v>0</v>
      </c>
      <c r="K48" s="107">
        <v>87103.13</v>
      </c>
      <c r="L48" s="107">
        <v>72957.47</v>
      </c>
      <c r="M48" s="107">
        <v>86659.93</v>
      </c>
      <c r="N48" s="107">
        <v>79254.89</v>
      </c>
      <c r="O48" s="107">
        <v>185389.47</v>
      </c>
      <c r="P48" s="107">
        <v>75410.179999999993</v>
      </c>
      <c r="Q48" s="107"/>
      <c r="R48" s="108">
        <v>75410.181899999996</v>
      </c>
      <c r="S48" s="106"/>
      <c r="T48" s="109">
        <v>0</v>
      </c>
      <c r="U48" s="110">
        <v>175764.26</v>
      </c>
      <c r="V48" s="109">
        <v>90823.23</v>
      </c>
      <c r="W48" s="109">
        <f>+S48</f>
        <v>0</v>
      </c>
      <c r="X48" s="304">
        <v>17595.400000000001</v>
      </c>
      <c r="Y48" s="316">
        <v>167360.01999999999</v>
      </c>
      <c r="Z48" s="298">
        <v>80557.11</v>
      </c>
      <c r="AA48" s="316">
        <v>73557.56</v>
      </c>
      <c r="AB48" s="109">
        <v>0</v>
      </c>
      <c r="AC48" s="316">
        <v>0</v>
      </c>
      <c r="AD48" s="321">
        <v>11417.01</v>
      </c>
      <c r="AE48" s="109">
        <v>0</v>
      </c>
      <c r="AF48" s="305"/>
      <c r="AG48" s="2"/>
    </row>
    <row r="49" spans="1:33" ht="15.75" customHeight="1" x14ac:dyDescent="0.2">
      <c r="A49" s="14">
        <v>4102090004</v>
      </c>
      <c r="B49" s="48" t="s">
        <v>60</v>
      </c>
      <c r="C49" s="26" t="s">
        <v>2</v>
      </c>
      <c r="D49" s="25" t="s">
        <v>17</v>
      </c>
      <c r="E49" s="26" t="s">
        <v>24</v>
      </c>
      <c r="F49" s="26" t="s">
        <v>149</v>
      </c>
      <c r="G49" s="14" t="s">
        <v>67</v>
      </c>
      <c r="H49" s="107">
        <v>0</v>
      </c>
      <c r="I49" s="107">
        <v>0</v>
      </c>
      <c r="J49" s="107">
        <v>0</v>
      </c>
      <c r="K49" s="107">
        <v>0</v>
      </c>
      <c r="L49" s="107">
        <v>0</v>
      </c>
      <c r="M49" s="107">
        <v>0</v>
      </c>
      <c r="N49" s="107">
        <v>0</v>
      </c>
      <c r="O49" s="107">
        <v>0</v>
      </c>
      <c r="P49" s="107">
        <v>0</v>
      </c>
      <c r="Q49" s="107">
        <v>0</v>
      </c>
      <c r="R49" s="121">
        <v>0</v>
      </c>
      <c r="S49" s="107">
        <v>0</v>
      </c>
      <c r="T49" s="109">
        <v>0</v>
      </c>
      <c r="U49" s="106">
        <v>0</v>
      </c>
      <c r="V49" s="109"/>
      <c r="W49" s="109">
        <v>0</v>
      </c>
      <c r="X49" s="109">
        <v>0</v>
      </c>
      <c r="Y49" s="316">
        <v>0</v>
      </c>
      <c r="Z49" s="109">
        <v>0</v>
      </c>
      <c r="AA49" s="316">
        <v>0</v>
      </c>
      <c r="AB49" s="109">
        <v>0</v>
      </c>
      <c r="AC49" s="316">
        <v>0</v>
      </c>
      <c r="AD49" s="321">
        <v>435</v>
      </c>
      <c r="AE49" s="109">
        <v>0</v>
      </c>
      <c r="AF49" s="305"/>
      <c r="AG49" s="2"/>
    </row>
    <row r="50" spans="1:33" ht="14.25" customHeight="1" x14ac:dyDescent="0.2">
      <c r="A50" s="14">
        <v>4102010002</v>
      </c>
      <c r="B50" s="60" t="s">
        <v>68</v>
      </c>
      <c r="C50" s="16" t="s">
        <v>2</v>
      </c>
      <c r="D50" s="22" t="s">
        <v>16</v>
      </c>
      <c r="E50" s="26" t="s">
        <v>24</v>
      </c>
      <c r="F50" s="26" t="s">
        <v>149</v>
      </c>
      <c r="G50" s="14" t="s">
        <v>28</v>
      </c>
      <c r="H50" s="106">
        <v>665.55</v>
      </c>
      <c r="I50" s="106">
        <v>665.55</v>
      </c>
      <c r="J50" s="107">
        <v>665.55</v>
      </c>
      <c r="K50" s="106">
        <v>665.55</v>
      </c>
      <c r="L50" s="106">
        <v>665.55</v>
      </c>
      <c r="M50" s="106">
        <v>665.55</v>
      </c>
      <c r="N50" s="106">
        <v>665.55</v>
      </c>
      <c r="O50" s="106">
        <v>665.55</v>
      </c>
      <c r="P50" s="106">
        <v>665.55</v>
      </c>
      <c r="Q50" s="106">
        <v>665.55</v>
      </c>
      <c r="R50" s="108">
        <v>665.55</v>
      </c>
      <c r="S50" s="106">
        <v>665.55</v>
      </c>
      <c r="T50" s="109">
        <v>665.55</v>
      </c>
      <c r="U50" s="106">
        <v>665.55</v>
      </c>
      <c r="V50" s="109">
        <v>665.55</v>
      </c>
      <c r="W50" s="109">
        <v>665.55</v>
      </c>
      <c r="X50" s="109">
        <v>0</v>
      </c>
      <c r="Y50" s="316">
        <v>665.55</v>
      </c>
      <c r="Z50" s="298">
        <v>665.55</v>
      </c>
      <c r="AA50" s="316">
        <v>665.55</v>
      </c>
      <c r="AB50" s="109">
        <v>665.55</v>
      </c>
      <c r="AC50" s="316">
        <v>665.55</v>
      </c>
      <c r="AD50" s="322">
        <v>665.55</v>
      </c>
      <c r="AE50" s="109">
        <v>665.55</v>
      </c>
      <c r="AF50" s="297"/>
    </row>
    <row r="51" spans="1:33" ht="15.75" customHeight="1" x14ac:dyDescent="0.2">
      <c r="A51" s="14">
        <v>4102020002</v>
      </c>
      <c r="B51" s="62" t="s">
        <v>69</v>
      </c>
      <c r="C51" s="39" t="s">
        <v>2</v>
      </c>
      <c r="D51" s="40" t="s">
        <v>11</v>
      </c>
      <c r="E51" s="26" t="s">
        <v>24</v>
      </c>
      <c r="F51" s="26" t="s">
        <v>149</v>
      </c>
      <c r="G51" s="14" t="s">
        <v>169</v>
      </c>
      <c r="H51" s="107">
        <v>1474.13</v>
      </c>
      <c r="I51" s="107">
        <v>1351.28</v>
      </c>
      <c r="J51" s="107">
        <v>1474.13</v>
      </c>
      <c r="K51" s="107">
        <v>1351.28</v>
      </c>
      <c r="L51" s="107">
        <v>1474.13</v>
      </c>
      <c r="M51" s="107">
        <v>1351.28</v>
      </c>
      <c r="N51" s="107">
        <v>1474.13</v>
      </c>
      <c r="O51" s="107">
        <v>1228.44</v>
      </c>
      <c r="P51" s="107">
        <v>1474.13</v>
      </c>
      <c r="Q51" s="107">
        <v>1228.44</v>
      </c>
      <c r="R51" s="108">
        <v>1474.13</v>
      </c>
      <c r="S51" s="106">
        <v>1228.44</v>
      </c>
      <c r="T51" s="109">
        <v>1474.13</v>
      </c>
      <c r="U51" s="106">
        <v>1228.44</v>
      </c>
      <c r="V51" s="109">
        <v>1474.13</v>
      </c>
      <c r="W51" s="109">
        <v>1228.44</v>
      </c>
      <c r="X51" s="109">
        <v>1351.28</v>
      </c>
      <c r="Y51" s="316">
        <v>1228.44</v>
      </c>
      <c r="Z51" s="298">
        <v>1474.13</v>
      </c>
      <c r="AA51" s="316">
        <v>1228.44</v>
      </c>
      <c r="AB51" s="109">
        <v>1351.28</v>
      </c>
      <c r="AC51" s="316">
        <v>1228.44</v>
      </c>
      <c r="AD51" s="322">
        <v>1351.28</v>
      </c>
      <c r="AE51" s="109">
        <v>1228.44</v>
      </c>
      <c r="AF51" s="297"/>
    </row>
    <row r="52" spans="1:33" ht="15.75" customHeight="1" x14ac:dyDescent="0.2">
      <c r="A52" s="14">
        <v>4102040001</v>
      </c>
      <c r="B52" s="62" t="s">
        <v>69</v>
      </c>
      <c r="C52" s="39" t="s">
        <v>2</v>
      </c>
      <c r="D52" s="40" t="s">
        <v>11</v>
      </c>
      <c r="E52" s="26" t="s">
        <v>24</v>
      </c>
      <c r="F52" s="26" t="s">
        <v>170</v>
      </c>
      <c r="G52" s="14" t="s">
        <v>71</v>
      </c>
      <c r="H52" s="107">
        <v>0</v>
      </c>
      <c r="I52" s="107">
        <v>0</v>
      </c>
      <c r="J52" s="107">
        <v>0</v>
      </c>
      <c r="K52" s="107">
        <v>0</v>
      </c>
      <c r="L52" s="107">
        <v>0</v>
      </c>
      <c r="M52" s="107">
        <v>0</v>
      </c>
      <c r="N52" s="107">
        <v>0</v>
      </c>
      <c r="O52" s="107">
        <v>0</v>
      </c>
      <c r="P52" s="107">
        <v>0</v>
      </c>
      <c r="Q52" s="107">
        <v>0</v>
      </c>
      <c r="R52" s="107">
        <v>3045</v>
      </c>
      <c r="S52" s="107">
        <v>0</v>
      </c>
      <c r="T52" s="109">
        <v>0</v>
      </c>
      <c r="U52" s="110">
        <v>0</v>
      </c>
      <c r="V52" s="109">
        <v>0</v>
      </c>
      <c r="W52" s="109">
        <v>0</v>
      </c>
      <c r="X52" s="109">
        <v>0</v>
      </c>
      <c r="Y52" s="316">
        <v>0</v>
      </c>
      <c r="Z52" s="109">
        <v>0</v>
      </c>
      <c r="AA52" s="316">
        <v>0</v>
      </c>
      <c r="AB52" s="109">
        <v>0</v>
      </c>
      <c r="AC52" s="316">
        <v>0</v>
      </c>
      <c r="AD52" s="322">
        <v>0</v>
      </c>
      <c r="AE52" s="109">
        <v>0</v>
      </c>
      <c r="AF52" s="297"/>
    </row>
    <row r="53" spans="1:33" ht="15.75" customHeight="1" x14ac:dyDescent="0.2">
      <c r="A53" s="14">
        <v>4102050002</v>
      </c>
      <c r="B53" s="62" t="s">
        <v>69</v>
      </c>
      <c r="C53" s="39" t="s">
        <v>4</v>
      </c>
      <c r="D53" s="40" t="str">
        <f>+D52</f>
        <v>LAURA SAUCEDO</v>
      </c>
      <c r="E53" s="26" t="s">
        <v>24</v>
      </c>
      <c r="F53" s="26" t="s">
        <v>170</v>
      </c>
      <c r="G53" s="14" t="s">
        <v>71</v>
      </c>
      <c r="H53" s="107">
        <v>0</v>
      </c>
      <c r="I53" s="107">
        <v>0</v>
      </c>
      <c r="J53" s="107">
        <v>0</v>
      </c>
      <c r="K53" s="107">
        <v>0</v>
      </c>
      <c r="L53" s="107">
        <v>0</v>
      </c>
      <c r="M53" s="107">
        <v>0</v>
      </c>
      <c r="N53" s="107">
        <v>0</v>
      </c>
      <c r="O53" s="107">
        <v>0</v>
      </c>
      <c r="P53" s="107">
        <v>0</v>
      </c>
      <c r="Q53" s="107">
        <v>0</v>
      </c>
      <c r="R53" s="107">
        <v>0</v>
      </c>
      <c r="S53" s="107">
        <v>0</v>
      </c>
      <c r="T53" s="109">
        <v>0</v>
      </c>
      <c r="U53" s="110">
        <v>0</v>
      </c>
      <c r="V53" s="109">
        <v>0</v>
      </c>
      <c r="W53" s="109">
        <v>0</v>
      </c>
      <c r="X53" s="109">
        <v>0</v>
      </c>
      <c r="Y53" s="316">
        <v>0</v>
      </c>
      <c r="Z53" s="109">
        <v>0</v>
      </c>
      <c r="AA53" s="316">
        <v>0</v>
      </c>
      <c r="AB53" s="109">
        <v>0</v>
      </c>
      <c r="AC53" s="316">
        <v>0</v>
      </c>
      <c r="AD53" s="109"/>
      <c r="AE53" s="109">
        <v>0</v>
      </c>
      <c r="AF53" s="297"/>
    </row>
    <row r="54" spans="1:33" ht="14.25" customHeight="1" x14ac:dyDescent="0.2">
      <c r="A54" s="22">
        <v>4102060004</v>
      </c>
      <c r="B54" s="65" t="s">
        <v>72</v>
      </c>
      <c r="C54" s="16" t="s">
        <v>2</v>
      </c>
      <c r="D54" s="22" t="s">
        <v>11</v>
      </c>
      <c r="E54" s="26" t="s">
        <v>24</v>
      </c>
      <c r="F54" s="26" t="s">
        <v>162</v>
      </c>
      <c r="G54" s="14" t="s">
        <v>45</v>
      </c>
      <c r="H54" s="106">
        <v>0</v>
      </c>
      <c r="I54" s="106">
        <v>0</v>
      </c>
      <c r="J54" s="107">
        <v>268.25</v>
      </c>
      <c r="K54" s="106">
        <v>0</v>
      </c>
      <c r="L54" s="106">
        <v>268.25</v>
      </c>
      <c r="M54" s="106">
        <v>0</v>
      </c>
      <c r="N54" s="106">
        <v>268.25</v>
      </c>
      <c r="O54" s="106">
        <v>0</v>
      </c>
      <c r="P54" s="106">
        <v>268.25</v>
      </c>
      <c r="Q54" s="106">
        <v>0</v>
      </c>
      <c r="R54" s="108">
        <v>268.25</v>
      </c>
      <c r="S54" s="106">
        <v>0</v>
      </c>
      <c r="T54" s="109">
        <v>268.25</v>
      </c>
      <c r="U54" s="110">
        <v>0</v>
      </c>
      <c r="V54" s="109">
        <v>0</v>
      </c>
      <c r="W54" s="109">
        <v>0</v>
      </c>
      <c r="X54" s="109">
        <v>0</v>
      </c>
      <c r="Y54" s="316">
        <v>0</v>
      </c>
      <c r="Z54" s="109">
        <v>0</v>
      </c>
      <c r="AA54" s="316">
        <v>0</v>
      </c>
      <c r="AB54" s="109">
        <v>0</v>
      </c>
      <c r="AC54" s="316">
        <v>0</v>
      </c>
      <c r="AD54" s="109"/>
      <c r="AE54" s="109">
        <v>0</v>
      </c>
      <c r="AF54" s="297"/>
    </row>
    <row r="55" spans="1:33" ht="14.25" customHeight="1" x14ac:dyDescent="0.2">
      <c r="A55" s="14">
        <v>4102070001</v>
      </c>
      <c r="B55" s="194" t="s">
        <v>73</v>
      </c>
      <c r="C55" s="294" t="s">
        <v>1</v>
      </c>
      <c r="D55" s="196" t="s">
        <v>16</v>
      </c>
      <c r="E55" s="197" t="s">
        <v>27</v>
      </c>
      <c r="F55" s="295" t="s">
        <v>157</v>
      </c>
      <c r="G55" s="296" t="s">
        <v>165</v>
      </c>
      <c r="H55" s="106">
        <v>0</v>
      </c>
      <c r="I55" s="106">
        <v>0</v>
      </c>
      <c r="J55" s="107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9">
        <v>0</v>
      </c>
      <c r="Q55" s="109">
        <v>25428.51</v>
      </c>
      <c r="R55" s="108">
        <v>0</v>
      </c>
      <c r="S55" s="106">
        <v>0</v>
      </c>
      <c r="T55" s="109">
        <v>0</v>
      </c>
      <c r="U55" s="110">
        <v>0</v>
      </c>
      <c r="V55" s="109">
        <v>0</v>
      </c>
      <c r="W55" s="109">
        <v>59333.19</v>
      </c>
      <c r="X55" s="109">
        <v>0</v>
      </c>
      <c r="Y55" s="316">
        <v>0</v>
      </c>
      <c r="Z55" s="109">
        <v>0</v>
      </c>
      <c r="AA55" s="316">
        <v>0</v>
      </c>
      <c r="AB55" s="109">
        <v>0</v>
      </c>
      <c r="AC55" s="316">
        <v>0</v>
      </c>
      <c r="AD55" s="109"/>
      <c r="AE55" s="109">
        <v>0</v>
      </c>
      <c r="AF55" s="297"/>
    </row>
    <row r="56" spans="1:33" ht="14.25" customHeight="1" x14ac:dyDescent="0.2">
      <c r="A56" s="14">
        <v>4102060006</v>
      </c>
      <c r="B56" s="65" t="s">
        <v>74</v>
      </c>
      <c r="C56" s="299" t="s">
        <v>1</v>
      </c>
      <c r="D56" s="22" t="str">
        <f>+D54</f>
        <v>LAURA SAUCEDO</v>
      </c>
      <c r="E56" s="26" t="s">
        <v>27</v>
      </c>
      <c r="F56" s="295" t="s">
        <v>151</v>
      </c>
      <c r="G56" s="296" t="s">
        <v>165</v>
      </c>
      <c r="H56" s="106">
        <v>0</v>
      </c>
      <c r="I56" s="106">
        <v>0</v>
      </c>
      <c r="J56" s="106">
        <v>0</v>
      </c>
      <c r="K56" s="106">
        <v>0</v>
      </c>
      <c r="L56" s="106">
        <v>0</v>
      </c>
      <c r="M56" s="106">
        <v>0</v>
      </c>
      <c r="N56" s="106">
        <v>0</v>
      </c>
      <c r="O56" s="106">
        <v>0</v>
      </c>
      <c r="P56" s="106">
        <v>0</v>
      </c>
      <c r="Q56" s="106">
        <v>0</v>
      </c>
      <c r="R56" s="108">
        <v>0</v>
      </c>
      <c r="S56" s="106">
        <v>0</v>
      </c>
      <c r="T56" s="109">
        <v>0</v>
      </c>
      <c r="U56" s="110">
        <v>11310</v>
      </c>
      <c r="V56" s="109">
        <v>0</v>
      </c>
      <c r="W56" s="109">
        <v>11310</v>
      </c>
      <c r="X56" s="109">
        <v>0</v>
      </c>
      <c r="Y56" s="316">
        <v>0</v>
      </c>
      <c r="Z56" s="109">
        <v>0</v>
      </c>
      <c r="AA56" s="316">
        <v>6960</v>
      </c>
      <c r="AB56" s="109">
        <v>0</v>
      </c>
      <c r="AC56" s="316">
        <v>0</v>
      </c>
      <c r="AD56" s="109"/>
      <c r="AE56" s="109">
        <v>0</v>
      </c>
      <c r="AF56" s="297"/>
    </row>
    <row r="57" spans="1:33" ht="14.25" customHeight="1" x14ac:dyDescent="0.2">
      <c r="A57" s="14"/>
      <c r="B57" s="65" t="s">
        <v>74</v>
      </c>
      <c r="C57" s="16" t="s">
        <v>2</v>
      </c>
      <c r="D57" s="22" t="s">
        <v>11</v>
      </c>
      <c r="E57" s="26" t="s">
        <v>27</v>
      </c>
      <c r="F57" s="26" t="s">
        <v>151</v>
      </c>
      <c r="G57" s="14" t="s">
        <v>75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0</v>
      </c>
      <c r="N57" s="106">
        <v>0</v>
      </c>
      <c r="O57" s="106">
        <v>0</v>
      </c>
      <c r="P57" s="106">
        <v>0</v>
      </c>
      <c r="Q57" s="106">
        <v>0</v>
      </c>
      <c r="R57" s="106">
        <v>0</v>
      </c>
      <c r="S57" s="106">
        <v>1914</v>
      </c>
      <c r="T57" s="109">
        <v>0</v>
      </c>
      <c r="U57" s="110">
        <v>957</v>
      </c>
      <c r="V57" s="109">
        <v>0</v>
      </c>
      <c r="W57" s="109">
        <v>0</v>
      </c>
      <c r="X57" s="109">
        <v>0</v>
      </c>
      <c r="Y57" s="316">
        <v>0</v>
      </c>
      <c r="Z57" s="109">
        <v>0</v>
      </c>
      <c r="AA57" s="316">
        <v>0</v>
      </c>
      <c r="AB57" s="109">
        <v>0</v>
      </c>
      <c r="AC57" s="316">
        <v>0</v>
      </c>
      <c r="AD57" s="109"/>
      <c r="AE57" s="109">
        <v>0</v>
      </c>
      <c r="AF57" s="297"/>
    </row>
    <row r="58" spans="1:33" ht="14.25" customHeight="1" x14ac:dyDescent="0.2">
      <c r="A58" s="14"/>
      <c r="B58" s="65" t="s">
        <v>74</v>
      </c>
      <c r="C58" s="16" t="s">
        <v>2</v>
      </c>
      <c r="D58" s="22" t="str">
        <f>+D56</f>
        <v>LAURA SAUCEDO</v>
      </c>
      <c r="E58" s="26" t="s">
        <v>27</v>
      </c>
      <c r="F58" s="26" t="s">
        <v>151</v>
      </c>
      <c r="G58" s="22" t="s">
        <v>76</v>
      </c>
      <c r="H58" s="106">
        <v>0</v>
      </c>
      <c r="I58" s="106">
        <v>0</v>
      </c>
      <c r="J58" s="106">
        <v>0</v>
      </c>
      <c r="K58" s="106">
        <v>0</v>
      </c>
      <c r="L58" s="106">
        <v>0</v>
      </c>
      <c r="M58" s="106">
        <v>0</v>
      </c>
      <c r="N58" s="106">
        <v>0</v>
      </c>
      <c r="O58" s="106">
        <v>0</v>
      </c>
      <c r="P58" s="106">
        <v>0</v>
      </c>
      <c r="Q58" s="106">
        <v>0</v>
      </c>
      <c r="R58" s="106">
        <v>0</v>
      </c>
      <c r="S58" s="106">
        <v>0</v>
      </c>
      <c r="T58" s="109">
        <v>0</v>
      </c>
      <c r="U58" s="110">
        <v>0</v>
      </c>
      <c r="V58" s="109">
        <v>0</v>
      </c>
      <c r="W58" s="109">
        <v>9037.1200000000008</v>
      </c>
      <c r="X58" s="109">
        <v>0</v>
      </c>
      <c r="Y58" s="316">
        <v>0</v>
      </c>
      <c r="Z58" s="109">
        <v>0</v>
      </c>
      <c r="AA58" s="316">
        <v>0</v>
      </c>
      <c r="AB58" s="109">
        <v>0</v>
      </c>
      <c r="AC58" s="316">
        <v>0</v>
      </c>
      <c r="AD58" s="109"/>
      <c r="AE58" s="109">
        <v>0</v>
      </c>
      <c r="AF58" s="297"/>
    </row>
    <row r="59" spans="1:33" ht="14.25" customHeight="1" x14ac:dyDescent="0.2">
      <c r="A59" s="14"/>
      <c r="B59" s="65" t="s">
        <v>74</v>
      </c>
      <c r="C59" s="16" t="s">
        <v>4</v>
      </c>
      <c r="D59" s="22" t="str">
        <f t="shared" ref="D59:D62" si="2">+D57</f>
        <v>LAURA SAUCEDO</v>
      </c>
      <c r="E59" s="26" t="s">
        <v>27</v>
      </c>
      <c r="F59" s="26" t="s">
        <v>151</v>
      </c>
      <c r="G59" s="14" t="s">
        <v>71</v>
      </c>
      <c r="H59" s="106">
        <v>0</v>
      </c>
      <c r="I59" s="106">
        <v>0</v>
      </c>
      <c r="J59" s="106">
        <v>0</v>
      </c>
      <c r="K59" s="106">
        <v>0</v>
      </c>
      <c r="L59" s="106">
        <v>0</v>
      </c>
      <c r="M59" s="106">
        <v>0</v>
      </c>
      <c r="N59" s="106">
        <v>0</v>
      </c>
      <c r="O59" s="106">
        <v>0</v>
      </c>
      <c r="P59" s="106">
        <v>0</v>
      </c>
      <c r="Q59" s="106">
        <v>0</v>
      </c>
      <c r="R59" s="106">
        <v>0</v>
      </c>
      <c r="S59" s="106">
        <v>0</v>
      </c>
      <c r="T59" s="109">
        <v>0</v>
      </c>
      <c r="U59" s="110">
        <v>0</v>
      </c>
      <c r="V59" s="109">
        <v>0</v>
      </c>
      <c r="W59" s="109"/>
      <c r="X59" s="109">
        <v>0</v>
      </c>
      <c r="Y59" s="316"/>
      <c r="Z59" s="109">
        <v>0</v>
      </c>
      <c r="AA59" s="316">
        <v>75.47</v>
      </c>
      <c r="AB59" s="109">
        <v>0</v>
      </c>
      <c r="AC59" s="316">
        <v>95.55</v>
      </c>
      <c r="AD59" s="109"/>
      <c r="AE59" s="109">
        <v>814.32</v>
      </c>
      <c r="AF59" s="297"/>
    </row>
    <row r="60" spans="1:33" ht="14.25" customHeight="1" x14ac:dyDescent="0.2">
      <c r="A60" s="14"/>
      <c r="B60" s="65" t="s">
        <v>74</v>
      </c>
      <c r="C60" s="16" t="s">
        <v>13</v>
      </c>
      <c r="D60" s="22" t="str">
        <f t="shared" si="2"/>
        <v>LAURA SAUCEDO</v>
      </c>
      <c r="E60" s="26" t="s">
        <v>27</v>
      </c>
      <c r="F60" s="26" t="s">
        <v>151</v>
      </c>
      <c r="G60" s="22" t="s">
        <v>154</v>
      </c>
      <c r="H60" s="106">
        <v>0</v>
      </c>
      <c r="I60" s="106">
        <v>0</v>
      </c>
      <c r="J60" s="106">
        <v>0</v>
      </c>
      <c r="K60" s="106">
        <v>0</v>
      </c>
      <c r="L60" s="106">
        <v>0</v>
      </c>
      <c r="M60" s="106">
        <v>0</v>
      </c>
      <c r="N60" s="106">
        <v>0</v>
      </c>
      <c r="O60" s="106">
        <v>0</v>
      </c>
      <c r="P60" s="106">
        <v>0</v>
      </c>
      <c r="Q60" s="106">
        <v>0</v>
      </c>
      <c r="R60" s="106">
        <v>0</v>
      </c>
      <c r="S60" s="106">
        <v>0</v>
      </c>
      <c r="T60" s="109">
        <v>0</v>
      </c>
      <c r="U60" s="110">
        <v>0</v>
      </c>
      <c r="V60" s="109">
        <v>0</v>
      </c>
      <c r="W60" s="109"/>
      <c r="X60" s="109">
        <v>0</v>
      </c>
      <c r="Y60" s="316">
        <v>1479</v>
      </c>
      <c r="Z60" s="109">
        <v>0</v>
      </c>
      <c r="AA60" s="316">
        <v>1479</v>
      </c>
      <c r="AB60" s="109">
        <v>0</v>
      </c>
      <c r="AC60" s="316">
        <v>1479</v>
      </c>
      <c r="AD60" s="109"/>
      <c r="AE60" s="109">
        <v>1479</v>
      </c>
      <c r="AF60" s="297"/>
    </row>
    <row r="61" spans="1:33" ht="14.25" customHeight="1" x14ac:dyDescent="0.2">
      <c r="A61" s="14"/>
      <c r="B61" s="65" t="s">
        <v>74</v>
      </c>
      <c r="C61" s="16" t="s">
        <v>14</v>
      </c>
      <c r="D61" s="22" t="str">
        <f t="shared" si="2"/>
        <v>LAURA SAUCEDO</v>
      </c>
      <c r="E61" s="26" t="s">
        <v>27</v>
      </c>
      <c r="F61" s="26" t="s">
        <v>151</v>
      </c>
      <c r="G61" s="22" t="s">
        <v>36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9">
        <v>0</v>
      </c>
      <c r="U61" s="110">
        <v>0</v>
      </c>
      <c r="V61" s="109">
        <v>0</v>
      </c>
      <c r="W61" s="109"/>
      <c r="X61" s="109">
        <v>0</v>
      </c>
      <c r="Y61" s="316">
        <v>6597.64</v>
      </c>
      <c r="Z61" s="109">
        <v>0</v>
      </c>
      <c r="AA61" s="316">
        <v>6597.65</v>
      </c>
      <c r="AB61" s="109">
        <v>0</v>
      </c>
      <c r="AC61" s="316">
        <v>6597.65</v>
      </c>
      <c r="AD61" s="109"/>
      <c r="AE61" s="109">
        <v>6597.65</v>
      </c>
      <c r="AF61" s="297"/>
    </row>
    <row r="62" spans="1:33" ht="14.25" customHeight="1" x14ac:dyDescent="0.2">
      <c r="A62" s="14"/>
      <c r="B62" s="65" t="s">
        <v>74</v>
      </c>
      <c r="C62" s="16" t="s">
        <v>2</v>
      </c>
      <c r="D62" s="22" t="str">
        <f t="shared" si="2"/>
        <v>LAURA SAUCEDO</v>
      </c>
      <c r="E62" s="26" t="s">
        <v>27</v>
      </c>
      <c r="F62" s="26" t="s">
        <v>151</v>
      </c>
      <c r="G62" s="22" t="s">
        <v>152</v>
      </c>
      <c r="H62" s="106">
        <v>0</v>
      </c>
      <c r="I62" s="106">
        <v>0</v>
      </c>
      <c r="J62" s="106">
        <v>0</v>
      </c>
      <c r="K62" s="106">
        <v>0</v>
      </c>
      <c r="L62" s="106">
        <v>0</v>
      </c>
      <c r="M62" s="106">
        <v>0</v>
      </c>
      <c r="N62" s="106">
        <v>0</v>
      </c>
      <c r="O62" s="106">
        <v>0</v>
      </c>
      <c r="P62" s="106">
        <v>0</v>
      </c>
      <c r="Q62" s="106">
        <v>0</v>
      </c>
      <c r="R62" s="106">
        <v>0</v>
      </c>
      <c r="S62" s="106">
        <v>0</v>
      </c>
      <c r="T62" s="109">
        <v>0</v>
      </c>
      <c r="U62" s="110">
        <v>0</v>
      </c>
      <c r="V62" s="109">
        <v>0</v>
      </c>
      <c r="W62" s="109"/>
      <c r="X62" s="109">
        <v>0</v>
      </c>
      <c r="Y62" s="316">
        <v>3719.25</v>
      </c>
      <c r="Z62" s="109">
        <v>0</v>
      </c>
      <c r="AA62" s="316">
        <v>3719.25</v>
      </c>
      <c r="AB62" s="109">
        <v>0</v>
      </c>
      <c r="AC62" s="316">
        <v>3719.25</v>
      </c>
      <c r="AD62" s="109"/>
      <c r="AE62" s="109">
        <v>3719.25</v>
      </c>
      <c r="AF62" s="297"/>
    </row>
    <row r="63" spans="1:33" ht="14.25" customHeight="1" x14ac:dyDescent="0.2">
      <c r="A63" s="14">
        <v>4102080003</v>
      </c>
      <c r="B63" s="65" t="s">
        <v>77</v>
      </c>
      <c r="C63" s="299" t="s">
        <v>1</v>
      </c>
      <c r="D63" s="22" t="str">
        <f>+D55</f>
        <v>RENE POVEDA</v>
      </c>
      <c r="E63" s="26" t="s">
        <v>24</v>
      </c>
      <c r="F63" s="300" t="s">
        <v>171</v>
      </c>
      <c r="G63" s="30" t="s">
        <v>64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1305</v>
      </c>
      <c r="S63" s="106">
        <v>0</v>
      </c>
      <c r="T63" s="109">
        <v>0</v>
      </c>
      <c r="U63" s="110">
        <v>0</v>
      </c>
      <c r="V63" s="109">
        <v>0</v>
      </c>
      <c r="W63" s="109">
        <v>0</v>
      </c>
      <c r="X63" s="109">
        <v>0</v>
      </c>
      <c r="Y63" s="316">
        <v>0</v>
      </c>
      <c r="Z63" s="109">
        <v>0</v>
      </c>
      <c r="AA63" s="316">
        <v>0</v>
      </c>
      <c r="AB63" s="109">
        <v>0</v>
      </c>
      <c r="AC63" s="316">
        <v>0</v>
      </c>
      <c r="AD63" s="109"/>
      <c r="AE63" s="109">
        <v>0</v>
      </c>
      <c r="AF63" s="297"/>
    </row>
    <row r="64" spans="1:33" ht="14.25" customHeight="1" x14ac:dyDescent="0.2">
      <c r="A64" s="123">
        <v>4102090004</v>
      </c>
      <c r="B64" s="194" t="s">
        <v>78</v>
      </c>
      <c r="C64" s="294" t="s">
        <v>1</v>
      </c>
      <c r="D64" s="196" t="s">
        <v>11</v>
      </c>
      <c r="E64" s="197" t="s">
        <v>24</v>
      </c>
      <c r="F64" s="295" t="s">
        <v>155</v>
      </c>
      <c r="G64" s="296" t="s">
        <v>79</v>
      </c>
      <c r="H64" s="106">
        <v>0</v>
      </c>
      <c r="I64" s="106">
        <v>0</v>
      </c>
      <c r="J64" s="106">
        <v>0</v>
      </c>
      <c r="K64" s="106">
        <v>0</v>
      </c>
      <c r="L64" s="106">
        <v>0</v>
      </c>
      <c r="M64" s="106">
        <v>0</v>
      </c>
      <c r="N64" s="106">
        <v>0</v>
      </c>
      <c r="O64" s="106">
        <v>0</v>
      </c>
      <c r="P64" s="106">
        <v>0</v>
      </c>
      <c r="Q64" s="106">
        <v>0</v>
      </c>
      <c r="R64" s="106">
        <v>0</v>
      </c>
      <c r="S64" s="106">
        <v>0</v>
      </c>
      <c r="T64" s="106">
        <v>0</v>
      </c>
      <c r="U64" s="106">
        <v>0</v>
      </c>
      <c r="V64" s="109">
        <v>72232.240000000005</v>
      </c>
      <c r="W64" s="109">
        <v>0</v>
      </c>
      <c r="X64" s="109">
        <v>0</v>
      </c>
      <c r="Y64" s="316">
        <v>0</v>
      </c>
      <c r="Z64" s="109">
        <v>0</v>
      </c>
      <c r="AA64" s="316">
        <v>0</v>
      </c>
      <c r="AB64" s="109">
        <v>0</v>
      </c>
      <c r="AC64" s="316">
        <v>0</v>
      </c>
      <c r="AD64" s="109"/>
      <c r="AE64" s="109">
        <v>0</v>
      </c>
      <c r="AF64" s="297"/>
    </row>
    <row r="65" spans="1:36" ht="14.25" customHeight="1" x14ac:dyDescent="0.2">
      <c r="A65" s="123">
        <v>4102060001</v>
      </c>
      <c r="B65" s="194" t="s">
        <v>78</v>
      </c>
      <c r="C65" s="294" t="s">
        <v>1</v>
      </c>
      <c r="D65" s="196" t="s">
        <v>11</v>
      </c>
      <c r="E65" s="197" t="s">
        <v>24</v>
      </c>
      <c r="F65" s="295" t="s">
        <v>155</v>
      </c>
      <c r="G65" s="296" t="s">
        <v>41</v>
      </c>
      <c r="H65" s="106">
        <v>0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9">
        <v>31027.58</v>
      </c>
      <c r="W65" s="109">
        <v>0</v>
      </c>
      <c r="X65" s="109">
        <v>0</v>
      </c>
      <c r="Y65" s="316">
        <v>0</v>
      </c>
      <c r="Z65" s="109">
        <v>0</v>
      </c>
      <c r="AA65" s="316">
        <v>0</v>
      </c>
      <c r="AB65" s="109">
        <v>14894.9</v>
      </c>
      <c r="AC65" s="316">
        <v>0</v>
      </c>
      <c r="AD65" s="109"/>
      <c r="AE65" s="109">
        <v>0</v>
      </c>
      <c r="AF65" s="297"/>
    </row>
    <row r="66" spans="1:36" ht="14.25" customHeight="1" x14ac:dyDescent="0.2">
      <c r="A66" s="123"/>
      <c r="B66" s="194" t="s">
        <v>172</v>
      </c>
      <c r="C66" s="294" t="s">
        <v>1</v>
      </c>
      <c r="D66" s="196" t="s">
        <v>16</v>
      </c>
      <c r="E66" s="197" t="s">
        <v>27</v>
      </c>
      <c r="F66" s="295" t="s">
        <v>173</v>
      </c>
      <c r="G66" s="296" t="s">
        <v>174</v>
      </c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8"/>
      <c r="S66" s="106"/>
      <c r="T66" s="318"/>
      <c r="U66" s="106"/>
      <c r="V66" s="109"/>
      <c r="W66" s="319"/>
      <c r="X66" s="319">
        <v>0</v>
      </c>
      <c r="Y66" s="320">
        <v>0</v>
      </c>
      <c r="Z66" s="109">
        <v>0</v>
      </c>
      <c r="AA66" s="316">
        <v>5655</v>
      </c>
      <c r="AB66" s="109">
        <v>0</v>
      </c>
      <c r="AC66" s="316">
        <v>0</v>
      </c>
      <c r="AD66" s="109"/>
      <c r="AE66" s="109">
        <v>0</v>
      </c>
      <c r="AF66" s="297"/>
    </row>
    <row r="67" spans="1:36" ht="14.25" customHeight="1" x14ac:dyDescent="0.2">
      <c r="A67" s="123"/>
      <c r="B67" s="194" t="s">
        <v>172</v>
      </c>
      <c r="C67" s="195" t="s">
        <v>2</v>
      </c>
      <c r="D67" s="196" t="s">
        <v>16</v>
      </c>
      <c r="E67" s="197" t="s">
        <v>27</v>
      </c>
      <c r="F67" s="197" t="s">
        <v>173</v>
      </c>
      <c r="G67" s="198" t="s">
        <v>174</v>
      </c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8"/>
      <c r="S67" s="106"/>
      <c r="T67" s="318"/>
      <c r="U67" s="106"/>
      <c r="V67" s="109"/>
      <c r="W67" s="319"/>
      <c r="X67" s="319">
        <v>0</v>
      </c>
      <c r="Y67" s="320">
        <v>0</v>
      </c>
      <c r="Z67" s="109">
        <v>0</v>
      </c>
      <c r="AA67" s="316">
        <v>8178</v>
      </c>
      <c r="AB67" s="109">
        <v>0</v>
      </c>
      <c r="AC67" s="316">
        <v>0</v>
      </c>
      <c r="AD67" s="109"/>
      <c r="AE67" s="109">
        <v>0</v>
      </c>
      <c r="AF67" s="297"/>
    </row>
    <row r="68" spans="1:36" ht="14.25" customHeight="1" x14ac:dyDescent="0.2">
      <c r="A68" s="123">
        <v>410213001</v>
      </c>
      <c r="B68" s="194" t="s">
        <v>175</v>
      </c>
      <c r="C68" s="195"/>
      <c r="D68" s="196" t="s">
        <v>17</v>
      </c>
      <c r="E68" s="197" t="s">
        <v>27</v>
      </c>
      <c r="F68" s="197" t="s">
        <v>248</v>
      </c>
      <c r="G68" s="198" t="s">
        <v>176</v>
      </c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8"/>
      <c r="S68" s="106"/>
      <c r="T68" s="318"/>
      <c r="U68" s="106"/>
      <c r="V68" s="109"/>
      <c r="W68" s="319"/>
      <c r="X68" s="319"/>
      <c r="Y68" s="320"/>
      <c r="Z68" s="319"/>
      <c r="AA68" s="320"/>
      <c r="AB68" s="109"/>
      <c r="AC68" s="316">
        <v>96883.199999999997</v>
      </c>
      <c r="AD68" s="109"/>
      <c r="AE68" s="109">
        <v>0</v>
      </c>
      <c r="AF68" s="297"/>
    </row>
    <row r="69" spans="1:36" ht="14.25" customHeight="1" x14ac:dyDescent="0.2">
      <c r="A69" s="311">
        <v>4102110002</v>
      </c>
      <c r="B69" s="312" t="s">
        <v>177</v>
      </c>
      <c r="C69" s="195" t="s">
        <v>1</v>
      </c>
      <c r="D69" s="196" t="s">
        <v>11</v>
      </c>
      <c r="E69" s="197" t="s">
        <v>27</v>
      </c>
      <c r="F69" s="197" t="s">
        <v>178</v>
      </c>
      <c r="G69" s="198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8"/>
      <c r="S69" s="106"/>
      <c r="T69" s="318"/>
      <c r="U69" s="106"/>
      <c r="V69" s="109"/>
      <c r="W69" s="319"/>
      <c r="X69" s="319"/>
      <c r="Y69" s="320"/>
      <c r="Z69" s="319"/>
      <c r="AA69" s="320"/>
      <c r="AB69" s="109"/>
      <c r="AC69" s="316"/>
      <c r="AD69" s="109"/>
      <c r="AE69" s="109">
        <v>11845.92</v>
      </c>
      <c r="AF69" s="297"/>
    </row>
    <row r="70" spans="1:36" ht="14.25" customHeight="1" x14ac:dyDescent="0.2">
      <c r="A70" s="80" t="s">
        <v>80</v>
      </c>
      <c r="B70" s="81"/>
      <c r="C70" s="81"/>
      <c r="D70" s="81"/>
      <c r="E70" s="81"/>
      <c r="F70" s="81"/>
      <c r="G70" s="82"/>
      <c r="H70" s="125">
        <f t="shared" ref="H70:V70" si="3">SUM(H5:H65)</f>
        <v>316823.40999999997</v>
      </c>
      <c r="I70" s="126">
        <f t="shared" si="3"/>
        <v>111275.58000000002</v>
      </c>
      <c r="J70" s="125">
        <f t="shared" si="3"/>
        <v>61877.49</v>
      </c>
      <c r="K70" s="126">
        <f t="shared" si="3"/>
        <v>210398.87999999998</v>
      </c>
      <c r="L70" s="125">
        <f t="shared" si="3"/>
        <v>124448.38</v>
      </c>
      <c r="M70" s="126">
        <f t="shared" si="3"/>
        <v>223670.06</v>
      </c>
      <c r="N70" s="125">
        <f t="shared" si="3"/>
        <v>157456.04999999999</v>
      </c>
      <c r="O70" s="126">
        <f t="shared" si="3"/>
        <v>416745.36</v>
      </c>
      <c r="P70" s="125">
        <f t="shared" si="3"/>
        <v>307375.49</v>
      </c>
      <c r="Q70" s="126">
        <f t="shared" si="3"/>
        <v>259849.76</v>
      </c>
      <c r="R70" s="236">
        <f t="shared" si="3"/>
        <v>329023.48190000001</v>
      </c>
      <c r="S70" s="126">
        <f t="shared" si="3"/>
        <v>173015.14229999998</v>
      </c>
      <c r="T70" s="127">
        <f t="shared" si="3"/>
        <v>229228.28</v>
      </c>
      <c r="U70" s="126">
        <f t="shared" si="3"/>
        <v>296277.32999999996</v>
      </c>
      <c r="V70" s="125">
        <f t="shared" si="3"/>
        <v>392108.61</v>
      </c>
      <c r="W70" s="128">
        <f>SUM(W5:W67)</f>
        <v>466925.52999999997</v>
      </c>
      <c r="X70" s="125">
        <f>SUM(X5:X65)</f>
        <v>236466.27999999997</v>
      </c>
      <c r="Y70" s="128">
        <f>SUM(Y5:Y67)</f>
        <v>673268.41</v>
      </c>
      <c r="Z70" s="125">
        <f>SUM(Z5:Z67)</f>
        <v>216269.69</v>
      </c>
      <c r="AA70" s="307">
        <f>SUM(AA5:AA67)</f>
        <v>425069.82</v>
      </c>
      <c r="AB70" s="125">
        <f>SUM(AB5:AB67)</f>
        <v>163303.94999999998</v>
      </c>
      <c r="AC70" s="126">
        <f>SUM(AC5:AC68)</f>
        <v>569926.25</v>
      </c>
      <c r="AD70" s="314">
        <f>SUM(AD5:AD69)</f>
        <v>142663.79999999999</v>
      </c>
      <c r="AE70" s="128">
        <f>SUM(AE5:AE69)</f>
        <v>245409.41000000003</v>
      </c>
      <c r="AF70" s="297"/>
    </row>
    <row r="71" spans="1:36" ht="14.25" customHeight="1" x14ac:dyDescent="0.2">
      <c r="A71" s="86"/>
      <c r="B71" s="5"/>
      <c r="C71" s="10"/>
      <c r="D71" s="10"/>
      <c r="E71" s="10"/>
      <c r="F71" s="10"/>
      <c r="G71" s="5"/>
      <c r="H71" s="99">
        <f t="shared" ref="H71:Z71" si="4">+SUM(H41:H49)</f>
        <v>285343.56</v>
      </c>
      <c r="I71" s="99">
        <f t="shared" si="4"/>
        <v>55509.16</v>
      </c>
      <c r="J71" s="99">
        <f t="shared" si="4"/>
        <v>45962</v>
      </c>
      <c r="K71" s="99">
        <f t="shared" si="4"/>
        <v>136277.11000000002</v>
      </c>
      <c r="L71" s="99">
        <f t="shared" si="4"/>
        <v>109501.72</v>
      </c>
      <c r="M71" s="99">
        <f t="shared" si="4"/>
        <v>124108.72</v>
      </c>
      <c r="N71" s="99">
        <f t="shared" si="4"/>
        <v>128676.39</v>
      </c>
      <c r="O71" s="99">
        <f t="shared" si="4"/>
        <v>317198.45</v>
      </c>
      <c r="P71" s="99">
        <f t="shared" si="4"/>
        <v>284720.63</v>
      </c>
      <c r="Q71" s="99">
        <f t="shared" si="4"/>
        <v>149671.73000000001</v>
      </c>
      <c r="R71" s="99">
        <f t="shared" si="4"/>
        <v>294762.82189999998</v>
      </c>
      <c r="S71" s="99">
        <f t="shared" si="4"/>
        <v>85793.17</v>
      </c>
      <c r="T71" s="99">
        <f t="shared" si="4"/>
        <v>212628.62</v>
      </c>
      <c r="U71" s="99">
        <f t="shared" si="4"/>
        <v>188137.40000000002</v>
      </c>
      <c r="V71" s="99">
        <f t="shared" si="4"/>
        <v>266287.19</v>
      </c>
      <c r="W71" s="99">
        <f t="shared" si="4"/>
        <v>312345.49</v>
      </c>
      <c r="X71" s="99">
        <f t="shared" si="4"/>
        <v>214693.08</v>
      </c>
      <c r="Y71" s="99">
        <f t="shared" si="4"/>
        <v>584816.91</v>
      </c>
      <c r="Z71" s="99">
        <f t="shared" si="4"/>
        <v>193458.22999999998</v>
      </c>
      <c r="AA71" s="99">
        <f>+SUM(AA41:AA49)</f>
        <v>314768.33999999997</v>
      </c>
      <c r="AB71" s="309">
        <f>+SUM(AB41:AB49)</f>
        <v>110101.39</v>
      </c>
      <c r="AC71" s="309">
        <f t="shared" ref="AC71" si="5">+SUM(AC41:AC49)</f>
        <v>379240.85000000003</v>
      </c>
      <c r="AD71" s="309">
        <f>+SUM(AD41:AD49)</f>
        <v>73368.06</v>
      </c>
      <c r="AE71" s="309">
        <f t="shared" ref="AE71" si="6">+SUM(AE41:AE49)</f>
        <v>107964.54000000001</v>
      </c>
    </row>
    <row r="72" spans="1:36" ht="14.25" customHeight="1" x14ac:dyDescent="0.2">
      <c r="A72" s="86"/>
      <c r="B72" s="5"/>
      <c r="C72" s="10"/>
      <c r="D72" s="10"/>
      <c r="E72" s="10"/>
      <c r="F72" s="10"/>
      <c r="G72" s="5"/>
      <c r="H72" s="99">
        <f>+H70</f>
        <v>316823.40999999997</v>
      </c>
      <c r="I72" s="99">
        <f>+J70</f>
        <v>61877.49</v>
      </c>
      <c r="J72" s="99">
        <f>+L70</f>
        <v>124448.38</v>
      </c>
      <c r="K72" s="99">
        <f>+N70</f>
        <v>157456.04999999999</v>
      </c>
      <c r="L72" s="99">
        <f>+P70</f>
        <v>307375.49</v>
      </c>
      <c r="M72" s="99">
        <f>+R70</f>
        <v>329023.48190000001</v>
      </c>
      <c r="N72" s="99">
        <f>+T70</f>
        <v>229228.28</v>
      </c>
      <c r="O72" s="99">
        <f>+V70</f>
        <v>392108.61</v>
      </c>
      <c r="P72" s="99"/>
      <c r="Q72" s="99"/>
      <c r="R72" s="99"/>
      <c r="S72" s="99"/>
      <c r="T72" s="2"/>
      <c r="U72" s="99"/>
      <c r="V72" s="99"/>
      <c r="W72" s="2"/>
    </row>
    <row r="73" spans="1:36" ht="14.25" customHeight="1" x14ac:dyDescent="0.2">
      <c r="A73" s="86"/>
      <c r="B73" s="5"/>
      <c r="C73" s="10"/>
      <c r="D73" s="10"/>
      <c r="E73" s="10"/>
      <c r="F73" s="10"/>
      <c r="G73" s="5"/>
      <c r="H73" s="99">
        <f>+I70</f>
        <v>111275.58000000002</v>
      </c>
      <c r="I73" s="99">
        <f>+K70</f>
        <v>210398.87999999998</v>
      </c>
      <c r="J73" s="99">
        <f>+M70</f>
        <v>223670.06</v>
      </c>
      <c r="K73" s="99">
        <f>+O70</f>
        <v>416745.36</v>
      </c>
      <c r="L73" s="99">
        <f>+Q70</f>
        <v>259849.76</v>
      </c>
      <c r="M73" s="99">
        <f>+S70</f>
        <v>173015.14229999998</v>
      </c>
      <c r="N73" s="99">
        <f>+U70</f>
        <v>296277.32999999996</v>
      </c>
      <c r="O73" s="99">
        <f>+W70</f>
        <v>466925.52999999997</v>
      </c>
      <c r="P73" s="99"/>
      <c r="Q73" s="99"/>
      <c r="R73" s="99"/>
      <c r="S73" s="99"/>
      <c r="T73" s="2"/>
      <c r="U73" s="99"/>
      <c r="V73" s="99"/>
      <c r="W73" s="2"/>
    </row>
    <row r="74" spans="1:36" ht="14.25" customHeight="1" x14ac:dyDescent="0.2">
      <c r="A74" s="5"/>
      <c r="C74" s="10"/>
      <c r="D74" s="10"/>
      <c r="E74" s="10"/>
      <c r="F74" s="10"/>
      <c r="G74" s="10" t="s">
        <v>179</v>
      </c>
      <c r="H74" s="129">
        <f t="shared" ref="H74:O74" si="7">+(H73/H72)-1</f>
        <v>-0.64877727943146613</v>
      </c>
      <c r="I74" s="129">
        <f t="shared" si="7"/>
        <v>2.4002491051269206</v>
      </c>
      <c r="J74" s="129">
        <f t="shared" si="7"/>
        <v>0.7972918570735914</v>
      </c>
      <c r="K74" s="129">
        <f t="shared" si="7"/>
        <v>1.6467408524473974</v>
      </c>
      <c r="L74" s="129">
        <f t="shared" si="7"/>
        <v>-0.1546178259040758</v>
      </c>
      <c r="M74" s="129">
        <f t="shared" si="7"/>
        <v>-0.47415563989264331</v>
      </c>
      <c r="N74" s="129">
        <f t="shared" si="7"/>
        <v>0.29249903196935367</v>
      </c>
      <c r="O74" s="129">
        <f t="shared" si="7"/>
        <v>0.19080662370561052</v>
      </c>
      <c r="P74" s="2"/>
      <c r="Q74" s="2"/>
      <c r="R74" s="2"/>
      <c r="S74" s="2"/>
      <c r="T74" s="2"/>
      <c r="U74" s="2"/>
      <c r="V74" s="2"/>
      <c r="W74" s="2"/>
    </row>
    <row r="75" spans="1:36" ht="14.25" customHeight="1" x14ac:dyDescent="0.2">
      <c r="A75" s="5"/>
      <c r="C75" s="10"/>
      <c r="D75" s="10"/>
      <c r="E75" s="10"/>
      <c r="F75" s="10"/>
      <c r="G75" s="10" t="s">
        <v>180</v>
      </c>
      <c r="H75" s="129"/>
      <c r="I75" s="129">
        <f t="shared" ref="I75:O75" si="8">+(I73-H73)/I73</f>
        <v>0.47112085387526764</v>
      </c>
      <c r="J75" s="129">
        <f t="shared" si="8"/>
        <v>5.93337346983321E-2</v>
      </c>
      <c r="K75" s="129">
        <f t="shared" si="8"/>
        <v>0.46329322058918665</v>
      </c>
      <c r="L75" s="129">
        <f t="shared" si="8"/>
        <v>-0.60379351514505908</v>
      </c>
      <c r="M75" s="129">
        <f t="shared" si="8"/>
        <v>-0.50189027703386191</v>
      </c>
      <c r="N75" s="129">
        <f t="shared" si="8"/>
        <v>0.41603651450483908</v>
      </c>
      <c r="O75" s="129">
        <f t="shared" si="8"/>
        <v>0.36547198436547262</v>
      </c>
      <c r="P75" s="2"/>
      <c r="Q75" s="92"/>
      <c r="R75" s="2"/>
      <c r="S75" s="2"/>
      <c r="T75" s="2"/>
      <c r="U75" s="2"/>
      <c r="V75" s="2"/>
      <c r="W75" s="2"/>
    </row>
    <row r="76" spans="1:36" ht="14.25" customHeight="1" x14ac:dyDescent="0.2">
      <c r="A76" s="5"/>
      <c r="C76" s="10"/>
      <c r="D76" s="10"/>
      <c r="E76" s="10"/>
      <c r="F76" s="10"/>
      <c r="H76" s="92">
        <f>+H70</f>
        <v>316823.40999999997</v>
      </c>
      <c r="I76" s="92">
        <f t="shared" ref="I76:I77" si="9">+SUM(H72:I72)</f>
        <v>378700.89999999997</v>
      </c>
      <c r="J76" s="92">
        <f t="shared" ref="J76:J77" si="10">+SUM(H72:J72)</f>
        <v>503149.27999999997</v>
      </c>
      <c r="K76" s="92">
        <f t="shared" ref="K76:K77" si="11">+SUM(H72:K72)</f>
        <v>660605.32999999996</v>
      </c>
      <c r="L76" s="92">
        <f t="shared" ref="L76:L77" si="12">+SUM(H72:L72)</f>
        <v>967980.82</v>
      </c>
      <c r="M76" s="92">
        <f t="shared" ref="M76:M77" si="13">+SUM(H72:M72)</f>
        <v>1297004.3018999998</v>
      </c>
      <c r="N76" s="92">
        <f>+SUM(H72:N72)</f>
        <v>1526232.5818999999</v>
      </c>
      <c r="O76" s="92">
        <f>+SUM(H72:O72)</f>
        <v>1918341.1919</v>
      </c>
      <c r="P76" s="2"/>
      <c r="Q76" s="2"/>
      <c r="R76" s="2"/>
      <c r="S76" s="2"/>
      <c r="T76" s="2"/>
      <c r="U76" s="2"/>
      <c r="V76" s="2"/>
      <c r="W76" s="2"/>
    </row>
    <row r="77" spans="1:36" ht="14.25" customHeight="1" x14ac:dyDescent="0.2">
      <c r="A77" s="5"/>
      <c r="C77" s="10"/>
      <c r="D77" s="10"/>
      <c r="E77" s="10"/>
      <c r="F77" s="10"/>
      <c r="G77" s="10"/>
      <c r="H77" s="92">
        <f>+H73</f>
        <v>111275.58000000002</v>
      </c>
      <c r="I77" s="92">
        <f t="shared" si="9"/>
        <v>321674.45999999996</v>
      </c>
      <c r="J77" s="92">
        <f t="shared" si="10"/>
        <v>545344.52</v>
      </c>
      <c r="K77" s="92">
        <f t="shared" si="11"/>
        <v>962089.88</v>
      </c>
      <c r="L77" s="92">
        <f t="shared" si="12"/>
        <v>1221939.6400000001</v>
      </c>
      <c r="M77" s="92">
        <f t="shared" si="13"/>
        <v>1394954.7823000001</v>
      </c>
      <c r="N77" s="92">
        <f t="shared" ref="N77" si="14">+SUM(H73:N73)</f>
        <v>1691232.1123000002</v>
      </c>
      <c r="O77" s="92">
        <f>+SUM(H73:O73)</f>
        <v>2158157.6422999999</v>
      </c>
      <c r="P77" s="2"/>
      <c r="Q77" s="2"/>
      <c r="R77" s="2"/>
      <c r="S77" s="2"/>
      <c r="T77" s="2"/>
      <c r="U77" s="2"/>
      <c r="V77" s="2"/>
      <c r="W77" s="2"/>
    </row>
    <row r="78" spans="1:36" ht="14.25" customHeight="1" x14ac:dyDescent="0.2">
      <c r="A78" s="5"/>
      <c r="C78" s="10"/>
      <c r="D78" s="10"/>
      <c r="E78" s="10"/>
      <c r="F78" s="10"/>
      <c r="G78" s="10" t="s">
        <v>181</v>
      </c>
      <c r="H78" s="129">
        <f t="shared" ref="H78:O78" si="15">+H77/H76-1</f>
        <v>-0.64877727943146613</v>
      </c>
      <c r="I78" s="129">
        <f t="shared" si="15"/>
        <v>-0.15058437938753255</v>
      </c>
      <c r="J78" s="129">
        <f t="shared" si="15"/>
        <v>8.3862268470303869E-2</v>
      </c>
      <c r="K78" s="129">
        <f t="shared" si="15"/>
        <v>0.45637619968945775</v>
      </c>
      <c r="L78" s="129">
        <f t="shared" si="15"/>
        <v>0.26235935129375831</v>
      </c>
      <c r="M78" s="129">
        <f t="shared" si="15"/>
        <v>7.5520551671656833E-2</v>
      </c>
      <c r="N78" s="129">
        <f t="shared" si="15"/>
        <v>0.10810903420407469</v>
      </c>
      <c r="O78" s="129">
        <f t="shared" si="15"/>
        <v>0.12501240728844309</v>
      </c>
      <c r="P78" s="2"/>
      <c r="Q78" s="2"/>
      <c r="R78" s="2"/>
      <c r="S78" s="2"/>
      <c r="T78" s="2"/>
      <c r="U78" s="2"/>
      <c r="V78" s="2"/>
      <c r="W78" s="2"/>
    </row>
    <row r="79" spans="1:36" ht="14.25" customHeight="1" x14ac:dyDescent="0.2">
      <c r="A79" s="5"/>
      <c r="C79" s="10"/>
      <c r="D79" s="10"/>
      <c r="E79" s="10"/>
      <c r="F79" s="10"/>
      <c r="G79" s="10"/>
      <c r="H79" s="92"/>
      <c r="I79" s="92"/>
      <c r="J79" s="92"/>
      <c r="K79" s="92"/>
      <c r="L79" s="92"/>
      <c r="M79" s="92"/>
      <c r="N79" s="92"/>
      <c r="O79" s="92"/>
      <c r="P79" s="2"/>
      <c r="Q79" s="2"/>
      <c r="R79" s="2"/>
      <c r="S79" s="2"/>
      <c r="T79" s="2"/>
      <c r="U79" s="2"/>
      <c r="V79" s="2"/>
      <c r="W79" s="2"/>
    </row>
    <row r="80" spans="1:36" ht="14.25" customHeight="1" x14ac:dyDescent="0.2">
      <c r="A80" s="5"/>
      <c r="C80" s="10"/>
      <c r="D80" s="10"/>
      <c r="E80" s="10"/>
      <c r="F80" s="10"/>
      <c r="G80" s="237" t="s">
        <v>81</v>
      </c>
      <c r="H80" s="104">
        <v>44896</v>
      </c>
      <c r="I80" s="105">
        <v>45261</v>
      </c>
      <c r="J80" s="104">
        <v>44927</v>
      </c>
      <c r="K80" s="105">
        <v>45292</v>
      </c>
      <c r="L80" s="104">
        <v>44958</v>
      </c>
      <c r="M80" s="105">
        <v>45323</v>
      </c>
      <c r="N80" s="104">
        <v>44986</v>
      </c>
      <c r="O80" s="105">
        <v>45352</v>
      </c>
      <c r="P80" s="104">
        <v>45017</v>
      </c>
      <c r="Q80" s="105">
        <v>45383</v>
      </c>
      <c r="R80" s="231">
        <v>45047</v>
      </c>
      <c r="S80" s="105">
        <v>45413</v>
      </c>
      <c r="T80" s="231">
        <v>45078</v>
      </c>
      <c r="U80" s="105">
        <v>45444</v>
      </c>
      <c r="V80" s="232">
        <v>45108</v>
      </c>
      <c r="W80" s="233">
        <v>45474</v>
      </c>
      <c r="X80" s="232">
        <v>45139</v>
      </c>
      <c r="Y80" s="233">
        <v>45505</v>
      </c>
      <c r="Z80" s="232">
        <v>45170</v>
      </c>
      <c r="AA80" s="233">
        <v>45536</v>
      </c>
      <c r="AB80" s="232">
        <v>45200</v>
      </c>
      <c r="AC80" s="233">
        <v>45566</v>
      </c>
      <c r="AD80" s="232">
        <v>45231</v>
      </c>
      <c r="AE80" s="233">
        <v>45597</v>
      </c>
      <c r="AF80" s="163" t="s">
        <v>182</v>
      </c>
      <c r="AG80" s="205" t="s">
        <v>0</v>
      </c>
      <c r="AH80" s="163" t="s">
        <v>183</v>
      </c>
      <c r="AI80" s="163" t="s">
        <v>0</v>
      </c>
      <c r="AJ80" s="163"/>
    </row>
    <row r="81" spans="1:36" ht="14.25" customHeight="1" x14ac:dyDescent="0.2">
      <c r="A81" s="5"/>
      <c r="C81" s="10"/>
      <c r="D81" s="10"/>
      <c r="E81" s="10"/>
      <c r="F81" s="10"/>
      <c r="G81" s="164"/>
      <c r="H81" s="238"/>
      <c r="I81" s="238"/>
      <c r="J81" s="238"/>
      <c r="K81" s="238"/>
      <c r="L81" s="238"/>
      <c r="M81" s="238"/>
      <c r="N81" s="238"/>
      <c r="O81" s="238"/>
      <c r="P81" s="165"/>
      <c r="Q81" s="238"/>
      <c r="R81" s="165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163"/>
      <c r="AG81" s="205"/>
      <c r="AH81" s="163"/>
      <c r="AI81" s="163"/>
      <c r="AJ81" s="163"/>
    </row>
    <row r="82" spans="1:36" ht="14.25" customHeight="1" x14ac:dyDescent="0.2">
      <c r="C82" s="10"/>
      <c r="D82" s="10"/>
      <c r="E82" s="10"/>
      <c r="F82" s="10"/>
      <c r="G82" s="6" t="str">
        <f>+D43</f>
        <v>LAURA SAUCEDO</v>
      </c>
      <c r="H82" s="92">
        <f t="shared" ref="H82:V82" si="16">+SUMIF($D$5:$D$65,$G$82,H5:H65)</f>
        <v>37339.299999999996</v>
      </c>
      <c r="I82" s="92">
        <f t="shared" si="16"/>
        <v>16886.259999999998</v>
      </c>
      <c r="J82" s="92">
        <f>+SUMIF($D$5:$D$65,$G$82,J5:J65)</f>
        <v>21774.94</v>
      </c>
      <c r="K82" s="92">
        <f t="shared" si="16"/>
        <v>37572.699999999997</v>
      </c>
      <c r="L82" s="92">
        <f t="shared" si="16"/>
        <v>20806.11</v>
      </c>
      <c r="M82" s="92">
        <f t="shared" si="16"/>
        <v>42756</v>
      </c>
      <c r="N82" s="92">
        <f t="shared" si="16"/>
        <v>22459.11</v>
      </c>
      <c r="O82" s="92">
        <f t="shared" si="16"/>
        <v>62721.430000000008</v>
      </c>
      <c r="P82" s="92">
        <f t="shared" si="16"/>
        <v>22459.11</v>
      </c>
      <c r="Q82" s="92">
        <f t="shared" si="16"/>
        <v>31734.85</v>
      </c>
      <c r="R82" s="92">
        <f t="shared" si="16"/>
        <v>38815.109999999993</v>
      </c>
      <c r="S82" s="92">
        <f t="shared" si="16"/>
        <v>41896.362299999993</v>
      </c>
      <c r="T82" s="92">
        <f t="shared" si="16"/>
        <v>127871.15</v>
      </c>
      <c r="U82" s="92">
        <f t="shared" si="16"/>
        <v>90351.959999999992</v>
      </c>
      <c r="V82" s="92">
        <f t="shared" si="16"/>
        <v>125469.07</v>
      </c>
      <c r="W82" s="92">
        <f>+SUMIF($D$5:$D$67,$G$82,W5:W67)</f>
        <v>91044.03</v>
      </c>
      <c r="X82" s="92">
        <f>+SUMIF($D$5:$D$65,$G$82,X5:X65)</f>
        <v>22086.399999999998</v>
      </c>
      <c r="Y82" s="92">
        <f>+SUMIF($D$5:$D$67,$G$82,Y5:Y67)</f>
        <v>78224.62999999999</v>
      </c>
      <c r="Z82" s="92">
        <f>+SUMIF($D$5:$D$65,$G$82,Z5:Z65)</f>
        <v>22459.11</v>
      </c>
      <c r="AA82" s="92">
        <f>+SUMIF($D$5:$D$67,$G$82,AA5:AA67)</f>
        <v>116650.75</v>
      </c>
      <c r="AB82" s="92">
        <f>+SUMIF($D$5:$D$65,$G$82,AB5:AB68)</f>
        <v>46638.41</v>
      </c>
      <c r="AC82" s="92">
        <f>+SUMIF($D$5:$D$68,$G$82,AC5:AC68)</f>
        <v>129078.75</v>
      </c>
      <c r="AD82" s="92">
        <f>+SUMIF($D$5:$D$65,$G$82,AD5:AD68)</f>
        <v>75155.19</v>
      </c>
      <c r="AE82" s="92">
        <f>+SUMIF($D$5:$D$69,$G$82,AE5:AE69)</f>
        <v>180768.01</v>
      </c>
      <c r="AF82" s="2">
        <f>+H82+J82+L82+N82+P82+R82+T82+V82+X82+Z82+AB82+AD82</f>
        <v>583333.01</v>
      </c>
      <c r="AG82" s="4">
        <f t="shared" ref="AG82:AG85" si="17">+AF82/$AF$86</f>
        <v>0.21790183922838502</v>
      </c>
      <c r="AH82" s="2">
        <f>+O82+M82+K82+I82+Q82+S82+U82+W82+Y82+AA82+AC82+AE82</f>
        <v>919685.73230000003</v>
      </c>
      <c r="AI82" s="4">
        <f t="shared" ref="AI82:AI85" si="18">+AH82/$AH$86</f>
        <v>0.22586536918449315</v>
      </c>
      <c r="AJ82" s="2"/>
    </row>
    <row r="83" spans="1:36" ht="14.25" customHeight="1" x14ac:dyDescent="0.2">
      <c r="C83" s="10"/>
      <c r="D83" s="10"/>
      <c r="E83" s="10"/>
      <c r="F83" s="10"/>
      <c r="G83" s="6" t="str">
        <f>+D50</f>
        <v>RENE POVEDA</v>
      </c>
      <c r="H83" s="92">
        <f t="shared" ref="H83:V83" si="19">+SUMIF($D$5:$D$65,$G$83,H5:H65)</f>
        <v>665.55</v>
      </c>
      <c r="I83" s="92">
        <f t="shared" si="19"/>
        <v>32688.54</v>
      </c>
      <c r="J83" s="92">
        <f t="shared" si="19"/>
        <v>665.55</v>
      </c>
      <c r="K83" s="92">
        <f t="shared" si="19"/>
        <v>39288.380000000005</v>
      </c>
      <c r="L83" s="92">
        <f t="shared" si="19"/>
        <v>665.55</v>
      </c>
      <c r="M83" s="92">
        <f t="shared" si="19"/>
        <v>59544.650000000009</v>
      </c>
      <c r="N83" s="92">
        <f t="shared" si="19"/>
        <v>665.55</v>
      </c>
      <c r="O83" s="92">
        <f t="shared" si="19"/>
        <v>43350.48</v>
      </c>
      <c r="P83" s="92">
        <f t="shared" si="19"/>
        <v>665.55</v>
      </c>
      <c r="Q83" s="92">
        <f t="shared" si="19"/>
        <v>77050.2</v>
      </c>
      <c r="R83" s="92">
        <f t="shared" si="19"/>
        <v>1970.55</v>
      </c>
      <c r="S83" s="92">
        <f t="shared" si="19"/>
        <v>51850.61</v>
      </c>
      <c r="T83" s="92">
        <f t="shared" si="19"/>
        <v>665.55</v>
      </c>
      <c r="U83" s="92">
        <f t="shared" si="19"/>
        <v>17787.97</v>
      </c>
      <c r="V83" s="92">
        <f t="shared" si="19"/>
        <v>665.55</v>
      </c>
      <c r="W83" s="92">
        <f>+SUMIF($D$5:$D$67,$G$83,W5:W67)</f>
        <v>76586.010000000009</v>
      </c>
      <c r="X83" s="92">
        <f>+SUMIF($D$5:$D$65,$G$83,X5:X65)</f>
        <v>0</v>
      </c>
      <c r="Y83" s="92">
        <f>+SUMIF($D$5:$D$67,$G$83,Y5:Y67)</f>
        <v>16751.870000000003</v>
      </c>
      <c r="Z83" s="92">
        <f>+SUMIF($D$5:$D$65,$G$83,Z5:Z67)</f>
        <v>665.55</v>
      </c>
      <c r="AA83" s="92">
        <f>+SUMIF($D$5:$D$67,$G$83,AA5:AA67)</f>
        <v>30479.95</v>
      </c>
      <c r="AB83" s="92">
        <f>+SUMIF($D$5:$D$65,$G$83,AB5:AB68)</f>
        <v>665.55</v>
      </c>
      <c r="AC83" s="92">
        <f>+SUMIF($D$5:$D$68,$G$83,AC5:AC68)</f>
        <v>16888.86</v>
      </c>
      <c r="AD83" s="92">
        <f>+SUMIF($D$5:$D$65,$G$83,AD5:AD68)</f>
        <v>665.55</v>
      </c>
      <c r="AE83" s="92">
        <f>+SUMIF($D$5:$D$69,$G$83,AE5:AE69)</f>
        <v>17014.82</v>
      </c>
      <c r="AF83" s="2">
        <f t="shared" ref="AF83:AF85" si="20">+H83+J83+L83+N83+P83+R83+T83+V83+X83+Z83+AB83+AD83</f>
        <v>8626.0500000000011</v>
      </c>
      <c r="AG83" s="4">
        <f t="shared" si="17"/>
        <v>3.2222283465083022E-3</v>
      </c>
      <c r="AH83" s="2">
        <f t="shared" ref="AH83:AH85" si="21">+O83+M83+K83+I83+Q83+S83+U83+W83+Y83+AA83+AC83+AE83</f>
        <v>479282.33999999997</v>
      </c>
      <c r="AI83" s="4">
        <f t="shared" si="18"/>
        <v>0.11770681969479081</v>
      </c>
      <c r="AJ83" s="2"/>
    </row>
    <row r="84" spans="1:36" ht="14.25" customHeight="1" x14ac:dyDescent="0.2">
      <c r="C84" s="10"/>
      <c r="D84" s="10"/>
      <c r="E84" s="10"/>
      <c r="F84" s="10"/>
      <c r="G84" s="6" t="str">
        <f>+D8</f>
        <v>MIRTHA ARAUJO</v>
      </c>
      <c r="H84" s="92">
        <f t="shared" ref="H84:V84" si="22">+SUMIF($D$5:$D$65,$G$84,H5:H65)</f>
        <v>0</v>
      </c>
      <c r="I84" s="92">
        <f t="shared" si="22"/>
        <v>12716.62</v>
      </c>
      <c r="J84" s="92">
        <f t="shared" si="22"/>
        <v>0</v>
      </c>
      <c r="K84" s="92">
        <f t="shared" si="22"/>
        <v>3785.69</v>
      </c>
      <c r="L84" s="92">
        <f t="shared" si="22"/>
        <v>0</v>
      </c>
      <c r="M84" s="92">
        <f t="shared" si="22"/>
        <v>3785.69</v>
      </c>
      <c r="N84" s="92">
        <f t="shared" si="22"/>
        <v>12180</v>
      </c>
      <c r="O84" s="92">
        <f t="shared" si="22"/>
        <v>0</v>
      </c>
      <c r="P84" s="92">
        <f t="shared" si="22"/>
        <v>6055.2</v>
      </c>
      <c r="Q84" s="92">
        <f t="shared" si="22"/>
        <v>7917.98</v>
      </c>
      <c r="R84" s="92">
        <f t="shared" si="22"/>
        <v>0</v>
      </c>
      <c r="S84" s="92">
        <f t="shared" si="22"/>
        <v>0</v>
      </c>
      <c r="T84" s="92">
        <f t="shared" si="22"/>
        <v>0</v>
      </c>
      <c r="U84" s="92">
        <f t="shared" si="22"/>
        <v>0</v>
      </c>
      <c r="V84" s="92">
        <f t="shared" si="22"/>
        <v>6211.8</v>
      </c>
      <c r="W84" s="92">
        <f>+SUMIF($D$5:$D$67,$G$84,W5:W67)</f>
        <v>0</v>
      </c>
      <c r="X84" s="92">
        <f>+SUMIF($D$5:$D$65,$G$84,X5:X65)</f>
        <v>6211.8</v>
      </c>
      <c r="Y84" s="92">
        <f>+SUMIF($D$5:$D$65,$G$84,Y5:Y65)</f>
        <v>0</v>
      </c>
      <c r="Z84" s="92">
        <f>+SUMIF($D$5:$D$67,$G$84,Z5:Z67)</f>
        <v>6211.8</v>
      </c>
      <c r="AA84" s="92">
        <f>+SUMIF($D$5:$D$67,$G$84,AA5:AA67)</f>
        <v>0</v>
      </c>
      <c r="AB84" s="92">
        <f>+SUMIF($D$5:$D$67,$G$84,AB5:AB68)</f>
        <v>12423.6</v>
      </c>
      <c r="AC84" s="92">
        <f>+SUMIF($D$5:$D$68,$G$84,AC5:AC68)</f>
        <v>0</v>
      </c>
      <c r="AD84" s="92">
        <f>+SUMIF($D$5:$D$67,$G$84,AD5:AD68)</f>
        <v>0</v>
      </c>
      <c r="AE84" s="92">
        <f>+SUMIF($D$5:$D$69,$G$84,AE5:AE69)</f>
        <v>0</v>
      </c>
      <c r="AF84" s="2">
        <f t="shared" si="20"/>
        <v>49294.2</v>
      </c>
      <c r="AG84" s="4">
        <f t="shared" si="17"/>
        <v>1.8413661937787228E-2</v>
      </c>
      <c r="AH84" s="2">
        <f t="shared" si="21"/>
        <v>28205.98</v>
      </c>
      <c r="AI84" s="4">
        <f t="shared" si="18"/>
        <v>6.9270989667069224E-3</v>
      </c>
      <c r="AJ84" s="2"/>
    </row>
    <row r="85" spans="1:36" ht="14.25" customHeight="1" x14ac:dyDescent="0.2">
      <c r="C85" s="10"/>
      <c r="D85" s="10"/>
      <c r="E85" s="10"/>
      <c r="F85" s="10"/>
      <c r="G85" s="6" t="str">
        <f>+D41</f>
        <v>YERKO VARGAS</v>
      </c>
      <c r="H85" s="92">
        <f t="shared" ref="H85:V85" si="23">+SUMIF($D$5:$D$54,$G$85,H5:H65)</f>
        <v>278818.56</v>
      </c>
      <c r="I85" s="92">
        <f t="shared" si="23"/>
        <v>48984.160000000003</v>
      </c>
      <c r="J85" s="92">
        <f t="shared" si="23"/>
        <v>39437</v>
      </c>
      <c r="K85" s="92">
        <f t="shared" si="23"/>
        <v>129752.11000000002</v>
      </c>
      <c r="L85" s="92">
        <f t="shared" si="23"/>
        <v>102976.72</v>
      </c>
      <c r="M85" s="92">
        <f t="shared" si="23"/>
        <v>117583.72</v>
      </c>
      <c r="N85" s="92">
        <f t="shared" si="23"/>
        <v>122151.39</v>
      </c>
      <c r="O85" s="92">
        <f t="shared" si="23"/>
        <v>310673.45</v>
      </c>
      <c r="P85" s="92">
        <f t="shared" si="23"/>
        <v>278195.63</v>
      </c>
      <c r="Q85" s="92">
        <f t="shared" si="23"/>
        <v>143146.73000000001</v>
      </c>
      <c r="R85" s="92">
        <f t="shared" si="23"/>
        <v>288237.82189999998</v>
      </c>
      <c r="S85" s="92">
        <f t="shared" si="23"/>
        <v>79268.17</v>
      </c>
      <c r="T85" s="92">
        <f t="shared" si="23"/>
        <v>100691.58000000002</v>
      </c>
      <c r="U85" s="92">
        <f t="shared" si="23"/>
        <v>188137.40000000002</v>
      </c>
      <c r="V85" s="92">
        <f t="shared" si="23"/>
        <v>259762.19</v>
      </c>
      <c r="W85" s="92">
        <f>+SUMIF($D$5:$D$67,$G$85,W5:W67)</f>
        <v>299295.49</v>
      </c>
      <c r="X85" s="92">
        <f>+SUMIF($D$5:$D$54,$G$85,X5:X65)</f>
        <v>208168.08</v>
      </c>
      <c r="Y85" s="92">
        <f>+SUMIF($D$5:$D$54,$G$85,Y5:Y65)</f>
        <v>578291.91</v>
      </c>
      <c r="Z85" s="92">
        <f>+SUMIF($D$5:$D$67,$G$85,Z5:Z67)</f>
        <v>186933.22999999998</v>
      </c>
      <c r="AA85" s="92">
        <f>+SUMIF($D$5:$D$67,$G$85,AA5:AA67)</f>
        <v>277939.12</v>
      </c>
      <c r="AB85" s="92">
        <f>+SUMIF($D$5:$D$67,$G$85,AB5:AB68)</f>
        <v>103576.39</v>
      </c>
      <c r="AC85" s="92">
        <f>+SUMIF($D$5:$D$68,$G$85,AC5:AC68)</f>
        <v>423958.64</v>
      </c>
      <c r="AD85" s="92">
        <f>+SUMIF($D$5:$D$67,$G$85,AD5:AD68)</f>
        <v>66843.06</v>
      </c>
      <c r="AE85" s="92">
        <f>+SUMIF($D$5:$D$69,$G$85,AE5:AE69)</f>
        <v>47626.58</v>
      </c>
      <c r="AF85" s="2">
        <f t="shared" si="20"/>
        <v>2035791.6519000002</v>
      </c>
      <c r="AG85" s="4">
        <f t="shared" si="17"/>
        <v>0.7604622704873194</v>
      </c>
      <c r="AH85" s="2">
        <f t="shared" si="21"/>
        <v>2644657.4800000004</v>
      </c>
      <c r="AI85" s="4">
        <f t="shared" si="18"/>
        <v>0.64950071215400906</v>
      </c>
      <c r="AJ85" s="2"/>
    </row>
    <row r="86" spans="1:36" ht="14.25" customHeight="1" x14ac:dyDescent="0.2">
      <c r="C86" s="10"/>
      <c r="D86" s="10"/>
      <c r="E86" s="10"/>
      <c r="F86" s="10"/>
      <c r="G86" s="164" t="s">
        <v>86</v>
      </c>
      <c r="H86" s="207">
        <f t="shared" ref="H86:X86" si="24">SUM(H82:H85)</f>
        <v>316823.40999999997</v>
      </c>
      <c r="I86" s="207">
        <f t="shared" si="24"/>
        <v>111275.58000000002</v>
      </c>
      <c r="J86" s="207">
        <f t="shared" si="24"/>
        <v>61877.49</v>
      </c>
      <c r="K86" s="207">
        <f t="shared" si="24"/>
        <v>210398.88</v>
      </c>
      <c r="L86" s="207">
        <f t="shared" si="24"/>
        <v>124448.38</v>
      </c>
      <c r="M86" s="207">
        <f t="shared" si="24"/>
        <v>223670.06</v>
      </c>
      <c r="N86" s="207">
        <f t="shared" si="24"/>
        <v>157456.04999999999</v>
      </c>
      <c r="O86" s="207">
        <f t="shared" si="24"/>
        <v>416745.36</v>
      </c>
      <c r="P86" s="207">
        <f t="shared" si="24"/>
        <v>307375.49</v>
      </c>
      <c r="Q86" s="207">
        <f t="shared" si="24"/>
        <v>259849.76</v>
      </c>
      <c r="R86" s="207">
        <f t="shared" si="24"/>
        <v>329023.48189999996</v>
      </c>
      <c r="S86" s="207">
        <f t="shared" si="24"/>
        <v>173015.14230000001</v>
      </c>
      <c r="T86" s="207">
        <f t="shared" si="24"/>
        <v>229228.28000000003</v>
      </c>
      <c r="U86" s="207">
        <f t="shared" si="24"/>
        <v>296277.33</v>
      </c>
      <c r="V86" s="207">
        <f t="shared" si="24"/>
        <v>392108.61</v>
      </c>
      <c r="W86" s="207">
        <f>SUM(W82:W85)</f>
        <v>466925.53</v>
      </c>
      <c r="X86" s="207">
        <f t="shared" si="24"/>
        <v>236466.27999999997</v>
      </c>
      <c r="Y86" s="207">
        <f t="shared" ref="Y86:AF86" si="25">SUM(Y82:Y85)</f>
        <v>673268.41</v>
      </c>
      <c r="Z86" s="207">
        <f t="shared" si="25"/>
        <v>216269.68999999997</v>
      </c>
      <c r="AA86" s="207">
        <f t="shared" si="25"/>
        <v>425069.82</v>
      </c>
      <c r="AB86" s="207">
        <f t="shared" si="25"/>
        <v>163303.95000000001</v>
      </c>
      <c r="AC86" s="207">
        <f t="shared" si="25"/>
        <v>569926.25</v>
      </c>
      <c r="AD86" s="207">
        <f t="shared" si="25"/>
        <v>142663.79999999999</v>
      </c>
      <c r="AE86" s="207">
        <f t="shared" si="25"/>
        <v>245409.41000000003</v>
      </c>
      <c r="AF86" s="165">
        <f t="shared" si="25"/>
        <v>2677044.9119000002</v>
      </c>
      <c r="AG86" s="208">
        <f t="shared" ref="AG86:AI86" si="26">SUM(AG82:AG85)</f>
        <v>1</v>
      </c>
      <c r="AH86" s="165">
        <f t="shared" si="26"/>
        <v>4071831.5323000005</v>
      </c>
      <c r="AI86" s="208">
        <f t="shared" si="26"/>
        <v>1</v>
      </c>
      <c r="AJ86" s="165"/>
    </row>
    <row r="87" spans="1:36" ht="14.25" customHeight="1" x14ac:dyDescent="0.2">
      <c r="C87" s="10"/>
      <c r="D87" s="10"/>
      <c r="E87" s="10"/>
      <c r="F87" s="10"/>
      <c r="H87" s="92"/>
      <c r="I87" s="92"/>
      <c r="J87" s="130"/>
      <c r="K87" s="92"/>
      <c r="L87" s="92"/>
      <c r="M87" s="92"/>
      <c r="N87" s="92"/>
      <c r="O87" s="92"/>
      <c r="P87" s="2"/>
      <c r="Q87" s="2"/>
      <c r="R87" s="2"/>
      <c r="S87" s="2"/>
      <c r="T87" s="2"/>
      <c r="U87" s="2"/>
      <c r="V87" s="2"/>
      <c r="W87" s="2"/>
    </row>
    <row r="88" spans="1:36" ht="14.25" customHeight="1" x14ac:dyDescent="0.2">
      <c r="C88" s="10"/>
      <c r="D88" s="10"/>
      <c r="E88" s="10"/>
      <c r="F88" s="10"/>
      <c r="G88" s="237" t="s">
        <v>87</v>
      </c>
      <c r="H88" s="104">
        <v>44896</v>
      </c>
      <c r="I88" s="105">
        <v>45261</v>
      </c>
      <c r="J88" s="104">
        <v>44927</v>
      </c>
      <c r="K88" s="105">
        <v>45292</v>
      </c>
      <c r="L88" s="104">
        <v>44958</v>
      </c>
      <c r="M88" s="105">
        <v>45323</v>
      </c>
      <c r="N88" s="104">
        <v>44986</v>
      </c>
      <c r="O88" s="105">
        <v>45352</v>
      </c>
      <c r="P88" s="104">
        <v>45017</v>
      </c>
      <c r="Q88" s="105">
        <v>45383</v>
      </c>
      <c r="R88" s="231">
        <v>45047</v>
      </c>
      <c r="S88" s="105">
        <v>45413</v>
      </c>
      <c r="T88" s="231">
        <v>45078</v>
      </c>
      <c r="U88" s="105">
        <v>45444</v>
      </c>
      <c r="V88" s="232">
        <v>45108</v>
      </c>
      <c r="W88" s="233">
        <v>45474</v>
      </c>
      <c r="X88" s="232">
        <v>45139</v>
      </c>
      <c r="Y88" s="233">
        <v>45505</v>
      </c>
      <c r="Z88" s="232">
        <v>45170</v>
      </c>
      <c r="AA88" s="233">
        <v>45536</v>
      </c>
      <c r="AB88" s="232">
        <v>45200</v>
      </c>
      <c r="AC88" s="233">
        <v>45566</v>
      </c>
      <c r="AD88" s="232">
        <v>45231</v>
      </c>
      <c r="AE88" s="233">
        <v>45597</v>
      </c>
    </row>
    <row r="89" spans="1:36" ht="14.25" customHeight="1" x14ac:dyDescent="0.2">
      <c r="C89" s="10"/>
      <c r="D89" s="10"/>
      <c r="E89" s="10"/>
      <c r="F89" s="10"/>
      <c r="G89" s="164"/>
      <c r="H89" s="207"/>
      <c r="I89" s="207"/>
      <c r="J89" s="239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38"/>
      <c r="Y89" s="238"/>
      <c r="Z89" s="238"/>
      <c r="AA89" s="238"/>
      <c r="AB89" s="238"/>
      <c r="AC89" s="238"/>
      <c r="AD89" s="238"/>
      <c r="AE89" s="238"/>
    </row>
    <row r="90" spans="1:36" ht="14.25" customHeight="1" x14ac:dyDescent="0.2">
      <c r="C90" s="10"/>
      <c r="D90" s="10"/>
      <c r="G90" s="6" t="s">
        <v>24</v>
      </c>
      <c r="H90" s="2">
        <f t="shared" ref="H90:X90" si="27">+SUMIF($E$5:$E$65,$G$90,H5:H65)</f>
        <v>316823.40999999997</v>
      </c>
      <c r="I90" s="2">
        <f t="shared" si="27"/>
        <v>64958.83</v>
      </c>
      <c r="J90" s="2">
        <f t="shared" si="27"/>
        <v>61877.49</v>
      </c>
      <c r="K90" s="2">
        <f t="shared" si="27"/>
        <v>145726.78</v>
      </c>
      <c r="L90" s="2">
        <f t="shared" si="27"/>
        <v>124448.38</v>
      </c>
      <c r="M90" s="2">
        <f t="shared" si="27"/>
        <v>133558.38999999998</v>
      </c>
      <c r="N90" s="2">
        <f t="shared" si="27"/>
        <v>157456.04999999999</v>
      </c>
      <c r="O90" s="2">
        <f t="shared" si="27"/>
        <v>330179.28000000003</v>
      </c>
      <c r="P90" s="2">
        <f t="shared" si="27"/>
        <v>301320.28999999998</v>
      </c>
      <c r="Q90" s="2">
        <f t="shared" si="27"/>
        <v>161641.62</v>
      </c>
      <c r="R90" s="2">
        <f t="shared" si="27"/>
        <v>329023.48190000001</v>
      </c>
      <c r="S90" s="2">
        <f t="shared" si="27"/>
        <v>93640.996299999999</v>
      </c>
      <c r="T90" s="2">
        <f t="shared" si="27"/>
        <v>229228.28</v>
      </c>
      <c r="U90" s="2">
        <f t="shared" si="27"/>
        <v>200107.29</v>
      </c>
      <c r="V90" s="2">
        <f t="shared" si="27"/>
        <v>390531.47000000003</v>
      </c>
      <c r="W90" s="2">
        <f t="shared" si="27"/>
        <v>324258.57999999996</v>
      </c>
      <c r="X90" s="2">
        <f t="shared" si="27"/>
        <v>234889.14</v>
      </c>
      <c r="Y90" s="2">
        <f>+SUMIF($E$5:$E$67,$G$90,Y5:Y67)</f>
        <v>596730</v>
      </c>
      <c r="Z90" s="2">
        <f>+SUMIF($E$5:$E$67,$G$90,Z5:Z67)</f>
        <v>216269.69</v>
      </c>
      <c r="AA90" s="2">
        <f>+SUMIF($E$5:$E$67,$G$90,AA5:AA67)</f>
        <v>326681.43</v>
      </c>
      <c r="AB90" s="2">
        <f>+SUMIF($E$5:$E$67,$G$90,AB5:AB68)</f>
        <v>160149.68</v>
      </c>
      <c r="AC90" s="2">
        <f>+SUMIF($E$5:$E$68,$G$90,AC5:AC68)</f>
        <v>391153.94</v>
      </c>
      <c r="AD90" s="2">
        <f>+SUMIF($E$5:$E$69,$G$90,AD5:AD69)</f>
        <v>99782.73</v>
      </c>
      <c r="AE90" s="2">
        <f>+SUMIF($E$5:$E$69,$G$90,AE5:AE69)</f>
        <v>119877.63</v>
      </c>
    </row>
    <row r="91" spans="1:36" ht="14.25" customHeight="1" x14ac:dyDescent="0.2">
      <c r="C91" s="10"/>
      <c r="D91" s="10"/>
      <c r="G91" s="6" t="s">
        <v>27</v>
      </c>
      <c r="H91" s="2">
        <f t="shared" ref="H91:X91" si="28">SUMIF($E$5:$E$65,$G$91,H5:H65)</f>
        <v>0</v>
      </c>
      <c r="I91" s="2">
        <f t="shared" si="28"/>
        <v>46316.75</v>
      </c>
      <c r="J91" s="2">
        <f t="shared" si="28"/>
        <v>0</v>
      </c>
      <c r="K91" s="2">
        <f t="shared" si="28"/>
        <v>64672.1</v>
      </c>
      <c r="L91" s="2">
        <f t="shared" si="28"/>
        <v>0</v>
      </c>
      <c r="M91" s="2">
        <f t="shared" si="28"/>
        <v>90111.67</v>
      </c>
      <c r="N91" s="2">
        <f t="shared" si="28"/>
        <v>0</v>
      </c>
      <c r="O91" s="2">
        <f t="shared" si="28"/>
        <v>86566.080000000002</v>
      </c>
      <c r="P91" s="2">
        <f t="shared" si="28"/>
        <v>6055.2</v>
      </c>
      <c r="Q91" s="2">
        <f t="shared" si="28"/>
        <v>98208.139999999985</v>
      </c>
      <c r="R91" s="2">
        <f t="shared" si="28"/>
        <v>0</v>
      </c>
      <c r="S91" s="2">
        <f t="shared" si="28"/>
        <v>79374.145999999993</v>
      </c>
      <c r="T91" s="2">
        <f t="shared" si="28"/>
        <v>0</v>
      </c>
      <c r="U91" s="2">
        <f t="shared" si="28"/>
        <v>96170.04</v>
      </c>
      <c r="V91" s="2">
        <f t="shared" si="28"/>
        <v>1577.14</v>
      </c>
      <c r="W91" s="2">
        <f t="shared" si="28"/>
        <v>142666.94999999998</v>
      </c>
      <c r="X91" s="2">
        <f t="shared" si="28"/>
        <v>1577.14</v>
      </c>
      <c r="Y91" s="2">
        <f>SUMIF($E$5:$E$67,$G$91,Y5:Y67)</f>
        <v>76538.409999999989</v>
      </c>
      <c r="Z91" s="2">
        <f>SUMIF($E$5:$E$67,$G$91,Z5:Z67)</f>
        <v>0</v>
      </c>
      <c r="AA91" s="2">
        <f>SUMIF($E$5:$E$67,$G$91,AA5:AA67)</f>
        <v>98388.389999999985</v>
      </c>
      <c r="AB91" s="2">
        <f>SUMIF($E$5:$E$67,$G$91,AB5:AB68)</f>
        <v>3154.27</v>
      </c>
      <c r="AC91" s="2">
        <f>SUMIF($E$5:$E$68,$G$91,AC5:AC68)</f>
        <v>178772.31</v>
      </c>
      <c r="AD91" s="2">
        <f>SUMIF($E$5:$E$69,$G$91,AD5:AD69)</f>
        <v>42881.07</v>
      </c>
      <c r="AE91" s="2">
        <f>SUMIF($E$5:$E$69,$G$91,AE5:AE69)</f>
        <v>125531.78000000001</v>
      </c>
    </row>
    <row r="92" spans="1:36" ht="14.25" customHeight="1" x14ac:dyDescent="0.2">
      <c r="C92" s="10"/>
      <c r="D92" s="10"/>
      <c r="G92" s="164" t="s">
        <v>7</v>
      </c>
      <c r="H92" s="165">
        <f t="shared" ref="H92:Y92" si="29">+H90+H91</f>
        <v>316823.40999999997</v>
      </c>
      <c r="I92" s="165">
        <f t="shared" si="29"/>
        <v>111275.58</v>
      </c>
      <c r="J92" s="165">
        <f t="shared" si="29"/>
        <v>61877.49</v>
      </c>
      <c r="K92" s="165">
        <f t="shared" si="29"/>
        <v>210398.88</v>
      </c>
      <c r="L92" s="165">
        <f t="shared" si="29"/>
        <v>124448.38</v>
      </c>
      <c r="M92" s="165">
        <f t="shared" si="29"/>
        <v>223670.06</v>
      </c>
      <c r="N92" s="165">
        <f t="shared" si="29"/>
        <v>157456.04999999999</v>
      </c>
      <c r="O92" s="165">
        <f t="shared" si="29"/>
        <v>416745.36000000004</v>
      </c>
      <c r="P92" s="165">
        <f t="shared" si="29"/>
        <v>307375.49</v>
      </c>
      <c r="Q92" s="165">
        <f t="shared" si="29"/>
        <v>259849.75999999998</v>
      </c>
      <c r="R92" s="165">
        <f t="shared" si="29"/>
        <v>329023.48190000001</v>
      </c>
      <c r="S92" s="165">
        <f t="shared" si="29"/>
        <v>173015.14230000001</v>
      </c>
      <c r="T92" s="165">
        <f t="shared" si="29"/>
        <v>229228.28</v>
      </c>
      <c r="U92" s="165">
        <f t="shared" si="29"/>
        <v>296277.33</v>
      </c>
      <c r="V92" s="165">
        <f t="shared" si="29"/>
        <v>392108.61000000004</v>
      </c>
      <c r="W92" s="165">
        <f t="shared" si="29"/>
        <v>466925.52999999991</v>
      </c>
      <c r="X92" s="165">
        <f t="shared" si="29"/>
        <v>236466.28000000003</v>
      </c>
      <c r="Y92" s="165">
        <f t="shared" si="29"/>
        <v>673268.41</v>
      </c>
      <c r="Z92" s="165">
        <f t="shared" ref="Z92:AE92" si="30">SUM(Z90:Z91)</f>
        <v>216269.69</v>
      </c>
      <c r="AA92" s="165">
        <f t="shared" si="30"/>
        <v>425069.81999999995</v>
      </c>
      <c r="AB92" s="165">
        <f t="shared" si="30"/>
        <v>163303.94999999998</v>
      </c>
      <c r="AC92" s="165">
        <f t="shared" si="30"/>
        <v>569926.25</v>
      </c>
      <c r="AD92" s="165">
        <f t="shared" si="30"/>
        <v>142663.79999999999</v>
      </c>
      <c r="AE92" s="165">
        <f t="shared" si="30"/>
        <v>245409.41000000003</v>
      </c>
    </row>
    <row r="93" spans="1:36" ht="14.25" customHeight="1" x14ac:dyDescent="0.2">
      <c r="C93" s="10"/>
      <c r="D93" s="10"/>
      <c r="H93" s="2">
        <f t="shared" ref="H93:W93" si="31">+H92-H70</f>
        <v>0</v>
      </c>
      <c r="I93" s="2">
        <f t="shared" si="31"/>
        <v>0</v>
      </c>
      <c r="J93" s="2">
        <f t="shared" si="31"/>
        <v>0</v>
      </c>
      <c r="K93" s="2">
        <f t="shared" si="31"/>
        <v>0</v>
      </c>
      <c r="L93" s="2">
        <f t="shared" si="31"/>
        <v>0</v>
      </c>
      <c r="M93" s="2">
        <f t="shared" si="31"/>
        <v>0</v>
      </c>
      <c r="N93" s="2">
        <f t="shared" si="31"/>
        <v>0</v>
      </c>
      <c r="O93" s="2">
        <f t="shared" si="31"/>
        <v>0</v>
      </c>
      <c r="P93" s="2">
        <f t="shared" si="31"/>
        <v>0</v>
      </c>
      <c r="Q93" s="2">
        <f t="shared" si="31"/>
        <v>0</v>
      </c>
      <c r="R93" s="2">
        <f t="shared" si="31"/>
        <v>0</v>
      </c>
      <c r="S93" s="2">
        <f t="shared" si="31"/>
        <v>0</v>
      </c>
      <c r="T93" s="2">
        <f t="shared" si="31"/>
        <v>0</v>
      </c>
      <c r="U93" s="2">
        <f t="shared" si="31"/>
        <v>0</v>
      </c>
      <c r="V93" s="2">
        <f t="shared" si="31"/>
        <v>0</v>
      </c>
      <c r="W93" s="2">
        <f t="shared" si="31"/>
        <v>0</v>
      </c>
    </row>
    <row r="94" spans="1:36" ht="14.25" customHeight="1" x14ac:dyDescent="0.2">
      <c r="C94" s="10"/>
      <c r="D94" s="10"/>
      <c r="G94" s="95" t="s">
        <v>88</v>
      </c>
      <c r="H94" s="104">
        <v>44896</v>
      </c>
      <c r="I94" s="105">
        <v>45261</v>
      </c>
      <c r="J94" s="104">
        <v>44927</v>
      </c>
      <c r="K94" s="105">
        <v>45292</v>
      </c>
      <c r="L94" s="104">
        <v>44958</v>
      </c>
      <c r="M94" s="105">
        <v>45323</v>
      </c>
      <c r="N94" s="104">
        <v>44986</v>
      </c>
      <c r="O94" s="105">
        <v>45352</v>
      </c>
      <c r="P94" s="104">
        <v>45017</v>
      </c>
      <c r="Q94" s="105">
        <v>45383</v>
      </c>
      <c r="R94" s="231">
        <v>45047</v>
      </c>
      <c r="S94" s="105">
        <v>45413</v>
      </c>
      <c r="T94" s="231">
        <v>45078</v>
      </c>
      <c r="U94" s="105">
        <v>45444</v>
      </c>
      <c r="V94" s="232">
        <v>45108</v>
      </c>
      <c r="W94" s="233">
        <v>45474</v>
      </c>
      <c r="X94" s="232">
        <v>45139</v>
      </c>
      <c r="Y94" s="233">
        <v>45505</v>
      </c>
      <c r="Z94" s="232">
        <v>45170</v>
      </c>
      <c r="AA94" s="233">
        <v>45536</v>
      </c>
      <c r="AB94" s="232">
        <v>45200</v>
      </c>
      <c r="AC94" s="233">
        <v>45566</v>
      </c>
      <c r="AD94" s="232">
        <v>45200</v>
      </c>
      <c r="AE94" s="233">
        <v>45566</v>
      </c>
    </row>
    <row r="95" spans="1:36" ht="14.25" customHeight="1" x14ac:dyDescent="0.2">
      <c r="C95" s="10"/>
      <c r="D95" s="10"/>
      <c r="G95" s="164"/>
      <c r="H95" s="238"/>
      <c r="I95" s="238"/>
      <c r="J95" s="238"/>
      <c r="K95" s="2"/>
      <c r="L95" s="238"/>
      <c r="M95" s="238"/>
      <c r="N95" s="238"/>
      <c r="O95" s="238"/>
      <c r="P95" s="207"/>
      <c r="Q95" s="207"/>
      <c r="R95" s="207"/>
      <c r="S95" s="207"/>
      <c r="T95" s="207"/>
      <c r="U95" s="207"/>
      <c r="V95" s="207"/>
      <c r="W95" s="207"/>
      <c r="X95" s="238"/>
      <c r="Y95" s="238"/>
      <c r="Z95" s="238"/>
      <c r="AA95" s="238"/>
      <c r="AB95" s="238"/>
      <c r="AC95" s="238"/>
      <c r="AD95" s="238"/>
      <c r="AE95" s="238"/>
    </row>
    <row r="96" spans="1:36" ht="14.25" customHeight="1" x14ac:dyDescent="0.2">
      <c r="C96" s="10"/>
      <c r="D96" s="10"/>
      <c r="G96" s="6" t="str">
        <f t="shared" ref="G96:G98" si="32">+G82</f>
        <v>LAURA SAUCEDO</v>
      </c>
      <c r="H96" s="92"/>
      <c r="I96" s="92">
        <f>SUMIFS(I$5:I$67,$D$5:$D$67,$G96,$E$5:$E$67,"NUEVA")</f>
        <v>1577.14</v>
      </c>
      <c r="J96" s="92">
        <f t="shared" ref="J96:K96" si="33">SUMIFS(J$5:J$67,$D$5:$D$67,$G96,$E$5:$E$67,"NUEVA")</f>
        <v>0</v>
      </c>
      <c r="K96" s="92">
        <f t="shared" si="33"/>
        <v>22263.58</v>
      </c>
      <c r="L96" s="92">
        <f t="shared" ref="L96:AA96" si="34">SUMIFS(L$5:L$67,$D$5:$D$67,$G96,$E$5:$E$67,"NUEVA")</f>
        <v>0</v>
      </c>
      <c r="M96" s="92">
        <f t="shared" si="34"/>
        <v>27446.879999999997</v>
      </c>
      <c r="N96" s="92">
        <f t="shared" si="34"/>
        <v>0</v>
      </c>
      <c r="O96" s="92">
        <f t="shared" si="34"/>
        <v>43881.15</v>
      </c>
      <c r="P96" s="92">
        <f t="shared" si="34"/>
        <v>0</v>
      </c>
      <c r="Q96" s="92">
        <f t="shared" si="34"/>
        <v>13905.51</v>
      </c>
      <c r="R96" s="92">
        <f t="shared" si="34"/>
        <v>0</v>
      </c>
      <c r="S96" s="92">
        <f t="shared" si="34"/>
        <v>28189.085999999996</v>
      </c>
      <c r="T96" s="92">
        <f t="shared" si="34"/>
        <v>0</v>
      </c>
      <c r="U96" s="92">
        <f t="shared" si="34"/>
        <v>79047.62</v>
      </c>
      <c r="V96" s="92">
        <f t="shared" si="34"/>
        <v>1577.14</v>
      </c>
      <c r="W96" s="92">
        <f t="shared" si="34"/>
        <v>66746.489999999991</v>
      </c>
      <c r="X96" s="92">
        <f t="shared" si="34"/>
        <v>1577.14</v>
      </c>
      <c r="Y96" s="92">
        <f t="shared" si="34"/>
        <v>60452.09</v>
      </c>
      <c r="Z96" s="92">
        <f t="shared" si="34"/>
        <v>0</v>
      </c>
      <c r="AA96" s="92">
        <f t="shared" si="34"/>
        <v>68573.989999999991</v>
      </c>
      <c r="AB96" s="92">
        <f t="shared" ref="AB96:AC98" si="35">SUMIFS(AB$5:AB$68,$D$5:$D$68,$G96,$E$5:$E$68,"NUEVA")</f>
        <v>3154.27</v>
      </c>
      <c r="AC96" s="92">
        <f t="shared" si="35"/>
        <v>65665.799999999988</v>
      </c>
      <c r="AD96" s="92">
        <f t="shared" ref="AD96:AE99" si="36">SUMIFS(AD$5:AD$69,$D$5:$D$69,$G96,$E$5:$E$69,"NUEVA")</f>
        <v>42881.07</v>
      </c>
      <c r="AE96" s="92">
        <f t="shared" si="36"/>
        <v>109182.51000000001</v>
      </c>
      <c r="AI96" s="2"/>
    </row>
    <row r="97" spans="3:37" ht="14.25" customHeight="1" x14ac:dyDescent="0.2">
      <c r="C97" s="10"/>
      <c r="D97" s="10"/>
      <c r="G97" s="6" t="str">
        <f t="shared" si="32"/>
        <v>RENE POVEDA</v>
      </c>
      <c r="H97" s="92"/>
      <c r="I97" s="92">
        <f t="shared" ref="I97:K98" si="37">SUMIFS(I$5:I$67,$D$5:$D$67,$G97,$E$5:$E$67,"NUEVA")</f>
        <v>32022.99</v>
      </c>
      <c r="J97" s="92">
        <f t="shared" si="37"/>
        <v>0</v>
      </c>
      <c r="K97" s="92">
        <f t="shared" si="37"/>
        <v>38622.83</v>
      </c>
      <c r="L97" s="92">
        <f>SUMIFS(L$5:L$67,$D$5:$D$67,$G97,$E$5:$E$67,"NUEVA")</f>
        <v>0</v>
      </c>
      <c r="M97" s="92">
        <f t="shared" ref="M97:M98" si="38">SUMIFS(M$5:M$67,$D$5:$D$67,$G97,$E$5:$E$67,"NUEVA")</f>
        <v>58879.100000000006</v>
      </c>
      <c r="N97" s="92">
        <f t="shared" ref="N97:AA97" si="39">SUMIFS(N$5:N$67,$D$5:$D$67,$G97,$E$5:$E$67,"NUEVA")</f>
        <v>0</v>
      </c>
      <c r="O97" s="92">
        <f t="shared" si="39"/>
        <v>42684.93</v>
      </c>
      <c r="P97" s="92">
        <f t="shared" si="39"/>
        <v>0</v>
      </c>
      <c r="Q97" s="92">
        <f t="shared" si="39"/>
        <v>76384.649999999994</v>
      </c>
      <c r="R97" s="92">
        <f t="shared" si="39"/>
        <v>0</v>
      </c>
      <c r="S97" s="92">
        <f t="shared" si="39"/>
        <v>51185.06</v>
      </c>
      <c r="T97" s="92">
        <f t="shared" si="39"/>
        <v>0</v>
      </c>
      <c r="U97" s="92">
        <f t="shared" si="39"/>
        <v>17122.420000000002</v>
      </c>
      <c r="V97" s="92">
        <f t="shared" si="39"/>
        <v>0</v>
      </c>
      <c r="W97" s="92">
        <f t="shared" si="39"/>
        <v>75920.460000000006</v>
      </c>
      <c r="X97" s="92">
        <f t="shared" si="39"/>
        <v>0</v>
      </c>
      <c r="Y97" s="92">
        <f t="shared" si="39"/>
        <v>16086.320000000002</v>
      </c>
      <c r="Z97" s="92">
        <f t="shared" si="39"/>
        <v>0</v>
      </c>
      <c r="AA97" s="92">
        <f t="shared" si="39"/>
        <v>29814.400000000001</v>
      </c>
      <c r="AB97" s="92">
        <f t="shared" si="35"/>
        <v>0</v>
      </c>
      <c r="AC97" s="92">
        <f t="shared" si="35"/>
        <v>16223.310000000001</v>
      </c>
      <c r="AD97" s="92">
        <f t="shared" si="36"/>
        <v>0</v>
      </c>
      <c r="AE97" s="92">
        <f t="shared" si="36"/>
        <v>16349.269999999999</v>
      </c>
      <c r="AI97" s="2"/>
    </row>
    <row r="98" spans="3:37" ht="14.25" customHeight="1" x14ac:dyDescent="0.2">
      <c r="C98" s="10"/>
      <c r="D98" s="10"/>
      <c r="G98" s="6" t="str">
        <f t="shared" si="32"/>
        <v>MIRTHA ARAUJO</v>
      </c>
      <c r="H98" s="92"/>
      <c r="I98" s="92">
        <f t="shared" si="37"/>
        <v>12716.62</v>
      </c>
      <c r="J98" s="130"/>
      <c r="K98" s="92">
        <f>SUMIFS(K$5:K$67,$D$5:$D$67,$G98,$E$5:$E$67,"NUEVA")</f>
        <v>3785.69</v>
      </c>
      <c r="L98" s="92">
        <f>SUMIFS(L$5:L$67,$D$5:$D$67,$G98,$E$5:$E$67,"NUEVA")</f>
        <v>0</v>
      </c>
      <c r="M98" s="92">
        <f t="shared" si="38"/>
        <v>3785.69</v>
      </c>
      <c r="N98" s="92">
        <f t="shared" ref="N98:T98" si="40">SUMIFS(N$5:N$67,$D$5:$D$67,$G98,$E$5:$E$67,"NUEVA")</f>
        <v>0</v>
      </c>
      <c r="O98" s="92">
        <f t="shared" si="40"/>
        <v>0</v>
      </c>
      <c r="P98" s="92">
        <f t="shared" si="40"/>
        <v>6055.2</v>
      </c>
      <c r="Q98" s="92">
        <f t="shared" si="40"/>
        <v>7917.98</v>
      </c>
      <c r="R98" s="92">
        <f t="shared" si="40"/>
        <v>0</v>
      </c>
      <c r="S98" s="92">
        <f t="shared" si="40"/>
        <v>0</v>
      </c>
      <c r="T98" s="92">
        <f t="shared" si="40"/>
        <v>0</v>
      </c>
      <c r="U98" s="92">
        <v>0</v>
      </c>
      <c r="V98" s="92">
        <f t="shared" ref="V98:AA98" si="41">SUMIFS(V$5:V$67,$D$5:$D$67,$G98,$E$5:$E$67,"NUEVA")</f>
        <v>0</v>
      </c>
      <c r="W98" s="92">
        <f t="shared" si="41"/>
        <v>0</v>
      </c>
      <c r="X98" s="92">
        <f t="shared" si="41"/>
        <v>0</v>
      </c>
      <c r="Y98" s="92">
        <f t="shared" si="41"/>
        <v>0</v>
      </c>
      <c r="Z98" s="92">
        <f t="shared" si="41"/>
        <v>0</v>
      </c>
      <c r="AA98" s="92">
        <f t="shared" si="41"/>
        <v>0</v>
      </c>
      <c r="AB98" s="92">
        <f t="shared" si="35"/>
        <v>0</v>
      </c>
      <c r="AC98" s="92">
        <f t="shared" si="35"/>
        <v>0</v>
      </c>
      <c r="AD98" s="92">
        <f t="shared" si="36"/>
        <v>0</v>
      </c>
      <c r="AE98" s="92">
        <f t="shared" si="36"/>
        <v>0</v>
      </c>
      <c r="AI98" s="2"/>
    </row>
    <row r="99" spans="3:37" ht="14.25" customHeight="1" x14ac:dyDescent="0.2">
      <c r="C99" s="10"/>
      <c r="D99" s="10"/>
      <c r="G99" s="6" t="s">
        <v>17</v>
      </c>
      <c r="H99" s="92"/>
      <c r="I99" s="92"/>
      <c r="J99" s="130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>
        <f>SUMIFS(AC$5:AC$68,$D$5:$D$68,$G99,$E$5:$E$68,"NUEVA")</f>
        <v>96883.199999999997</v>
      </c>
      <c r="AD99" s="92">
        <f t="shared" si="36"/>
        <v>0</v>
      </c>
      <c r="AE99" s="92">
        <f t="shared" si="36"/>
        <v>0</v>
      </c>
      <c r="AI99" s="2"/>
    </row>
    <row r="100" spans="3:37" ht="14.25" customHeight="1" x14ac:dyDescent="0.2">
      <c r="C100" s="10"/>
      <c r="D100" s="10"/>
      <c r="G100" s="164" t="s">
        <v>86</v>
      </c>
      <c r="H100" s="207">
        <f t="shared" ref="H100:Q100" si="42">SUM(H96:H98)</f>
        <v>0</v>
      </c>
      <c r="I100" s="207">
        <f t="shared" si="42"/>
        <v>46316.750000000007</v>
      </c>
      <c r="J100" s="207">
        <f t="shared" si="42"/>
        <v>0</v>
      </c>
      <c r="K100" s="207">
        <f t="shared" si="42"/>
        <v>64672.100000000006</v>
      </c>
      <c r="L100" s="207">
        <f t="shared" si="42"/>
        <v>0</v>
      </c>
      <c r="M100" s="207">
        <f t="shared" si="42"/>
        <v>90111.670000000013</v>
      </c>
      <c r="N100" s="207">
        <f t="shared" si="42"/>
        <v>0</v>
      </c>
      <c r="O100" s="207">
        <f t="shared" si="42"/>
        <v>86566.080000000002</v>
      </c>
      <c r="P100" s="207">
        <f t="shared" si="42"/>
        <v>6055.2</v>
      </c>
      <c r="Q100" s="207">
        <f t="shared" si="42"/>
        <v>98208.139999999985</v>
      </c>
      <c r="R100" s="207"/>
      <c r="S100" s="207">
        <f t="shared" ref="S100:W100" si="43">SUM(S96:S98)</f>
        <v>79374.145999999993</v>
      </c>
      <c r="T100" s="207">
        <f t="shared" si="43"/>
        <v>0</v>
      </c>
      <c r="U100" s="207">
        <f t="shared" si="43"/>
        <v>96170.04</v>
      </c>
      <c r="V100" s="207">
        <f t="shared" si="43"/>
        <v>1577.14</v>
      </c>
      <c r="W100" s="207">
        <f t="shared" si="43"/>
        <v>142666.95000000001</v>
      </c>
      <c r="X100" s="207">
        <f>SUM(X96:X98)</f>
        <v>1577.14</v>
      </c>
      <c r="Y100" s="207">
        <f>SUM(Y96:Y98)</f>
        <v>76538.41</v>
      </c>
      <c r="Z100" s="207">
        <f>SUM(Z96:Z98)</f>
        <v>0</v>
      </c>
      <c r="AA100" s="207">
        <f>SUM(AA96:AA98)</f>
        <v>98388.389999999985</v>
      </c>
      <c r="AB100" s="207">
        <f>SUM(AB96:AB98)</f>
        <v>3154.27</v>
      </c>
      <c r="AC100" s="207">
        <f>SUM(AC96:AC99)</f>
        <v>178772.31</v>
      </c>
      <c r="AD100" s="207">
        <f>SUM(AD96:AD98)</f>
        <v>42881.07</v>
      </c>
      <c r="AE100" s="207">
        <f>SUM(AE96:AE99)</f>
        <v>125531.78000000001</v>
      </c>
    </row>
    <row r="101" spans="3:37" ht="14.25" customHeight="1" x14ac:dyDescent="0.2">
      <c r="C101" s="10"/>
      <c r="D101" s="10"/>
      <c r="H101" s="2"/>
      <c r="I101" s="2">
        <f t="shared" ref="I101:W101" si="44">+I100-I91</f>
        <v>0</v>
      </c>
      <c r="J101" s="2">
        <f t="shared" si="44"/>
        <v>0</v>
      </c>
      <c r="K101" s="2">
        <f t="shared" si="44"/>
        <v>0</v>
      </c>
      <c r="L101" s="2">
        <f t="shared" si="44"/>
        <v>0</v>
      </c>
      <c r="M101" s="2">
        <f t="shared" si="44"/>
        <v>0</v>
      </c>
      <c r="N101" s="2">
        <f t="shared" si="44"/>
        <v>0</v>
      </c>
      <c r="O101" s="2">
        <f t="shared" si="44"/>
        <v>0</v>
      </c>
      <c r="P101" s="2">
        <f t="shared" si="44"/>
        <v>0</v>
      </c>
      <c r="Q101" s="2">
        <f t="shared" si="44"/>
        <v>0</v>
      </c>
      <c r="R101" s="2">
        <f t="shared" si="44"/>
        <v>0</v>
      </c>
      <c r="S101" s="2">
        <f t="shared" si="44"/>
        <v>0</v>
      </c>
      <c r="T101" s="2">
        <f t="shared" si="44"/>
        <v>0</v>
      </c>
      <c r="U101" s="2">
        <f t="shared" si="44"/>
        <v>0</v>
      </c>
      <c r="V101" s="2">
        <f t="shared" si="44"/>
        <v>0</v>
      </c>
      <c r="W101" s="2">
        <f t="shared" si="44"/>
        <v>0</v>
      </c>
    </row>
    <row r="102" spans="3:37" ht="14.25" customHeight="1" x14ac:dyDescent="0.2">
      <c r="C102" s="10"/>
      <c r="D102" s="10"/>
      <c r="G102" s="95" t="s">
        <v>89</v>
      </c>
      <c r="H102" s="104">
        <v>44896</v>
      </c>
      <c r="I102" s="105">
        <v>45261</v>
      </c>
      <c r="J102" s="104">
        <v>44927</v>
      </c>
      <c r="K102" s="105">
        <v>45292</v>
      </c>
      <c r="L102" s="104">
        <v>44958</v>
      </c>
      <c r="M102" s="105">
        <v>45323</v>
      </c>
      <c r="N102" s="104">
        <v>44986</v>
      </c>
      <c r="O102" s="105">
        <v>45352</v>
      </c>
      <c r="P102" s="104">
        <v>45017</v>
      </c>
      <c r="Q102" s="105">
        <v>45383</v>
      </c>
      <c r="R102" s="231">
        <v>45047</v>
      </c>
      <c r="S102" s="105">
        <v>45413</v>
      </c>
      <c r="T102" s="231">
        <v>45078</v>
      </c>
      <c r="U102" s="105">
        <v>45444</v>
      </c>
      <c r="V102" s="232">
        <v>45108</v>
      </c>
      <c r="W102" s="233">
        <v>45474</v>
      </c>
      <c r="X102" s="232">
        <v>45139</v>
      </c>
      <c r="Y102" s="233">
        <v>45505</v>
      </c>
      <c r="Z102" s="232">
        <v>45170</v>
      </c>
      <c r="AA102" s="233">
        <v>45536</v>
      </c>
      <c r="AB102" s="232">
        <v>45200</v>
      </c>
      <c r="AC102" s="233">
        <v>45566</v>
      </c>
      <c r="AD102" s="232">
        <v>45231</v>
      </c>
      <c r="AE102" s="233">
        <v>45597</v>
      </c>
      <c r="AF102" s="131" t="s">
        <v>10</v>
      </c>
      <c r="AG102" s="132" t="s">
        <v>182</v>
      </c>
      <c r="AH102" s="133" t="s">
        <v>0</v>
      </c>
      <c r="AI102" s="132" t="s">
        <v>183</v>
      </c>
      <c r="AJ102" s="132" t="s">
        <v>0</v>
      </c>
      <c r="AK102" s="134"/>
    </row>
    <row r="103" spans="3:37" ht="14.25" customHeight="1" x14ac:dyDescent="0.2">
      <c r="C103" s="10"/>
      <c r="D103" s="10"/>
      <c r="G103" s="164"/>
      <c r="H103" s="207"/>
      <c r="I103" s="207"/>
      <c r="J103" s="239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38"/>
      <c r="Y103" s="238"/>
      <c r="Z103" s="238"/>
      <c r="AA103" s="238"/>
      <c r="AB103" s="238"/>
      <c r="AC103" s="238"/>
      <c r="AD103" s="238"/>
      <c r="AE103" s="238"/>
      <c r="AF103" s="240"/>
      <c r="AG103" s="241"/>
      <c r="AH103" s="242"/>
      <c r="AI103" s="241"/>
      <c r="AJ103" s="241"/>
      <c r="AK103" s="243"/>
    </row>
    <row r="104" spans="3:37" ht="14.25" customHeight="1" x14ac:dyDescent="0.2">
      <c r="C104" s="10"/>
      <c r="D104" s="10"/>
      <c r="G104" s="6" t="str">
        <f>+C8</f>
        <v>OTC</v>
      </c>
      <c r="H104" s="2">
        <f>+SUMIF($C$5:$C$65,$G$104,H5:H65)</f>
        <v>2422.08</v>
      </c>
      <c r="I104" s="2">
        <f t="shared" ref="I104" si="45">+SUMIF($C$5:$C$65,$G$104,I5:I65)</f>
        <v>40959.350000000006</v>
      </c>
      <c r="J104" s="2">
        <f t="shared" ref="J104:V104" si="46">+SUMIF($C$5:$C$65,$G$104,J5:J65)</f>
        <v>2785.39</v>
      </c>
      <c r="K104" s="2">
        <f t="shared" si="46"/>
        <v>38622.83</v>
      </c>
      <c r="L104" s="2">
        <f t="shared" si="46"/>
        <v>0</v>
      </c>
      <c r="M104" s="2">
        <f t="shared" si="46"/>
        <v>15138</v>
      </c>
      <c r="N104" s="2">
        <f t="shared" si="46"/>
        <v>12180</v>
      </c>
      <c r="O104" s="2">
        <f t="shared" si="46"/>
        <v>12149.55</v>
      </c>
      <c r="P104" s="2">
        <f t="shared" si="46"/>
        <v>6055.2</v>
      </c>
      <c r="Q104" s="2">
        <f t="shared" si="46"/>
        <v>33346.49</v>
      </c>
      <c r="R104" s="2">
        <f t="shared" si="46"/>
        <v>16443</v>
      </c>
      <c r="S104" s="2">
        <f t="shared" si="46"/>
        <v>0</v>
      </c>
      <c r="T104" s="2">
        <f t="shared" si="46"/>
        <v>1653</v>
      </c>
      <c r="U104" s="2">
        <f t="shared" si="46"/>
        <v>11310</v>
      </c>
      <c r="V104" s="2">
        <f t="shared" si="46"/>
        <v>109471.62000000001</v>
      </c>
      <c r="W104" s="2">
        <f>+SUMIF($C$5:$C$67,$G$104,W5:W67)</f>
        <v>72035.19</v>
      </c>
      <c r="X104" s="2">
        <f>+SUMIF($C$5:$C$67,$G$104,X5:X67)</f>
        <v>6211.8</v>
      </c>
      <c r="Y104" s="2">
        <f>+SUMIF($C$5:$C$67,$G$104,Y5:Y67)</f>
        <v>0</v>
      </c>
      <c r="Z104" s="2">
        <f>+SUMIF($C$5:$C$67,$G$104,Z5:Z67)</f>
        <v>6211.8</v>
      </c>
      <c r="AA104" s="2">
        <f>+SUMIF($C$5:$C$67,$G$104,AA5:AA67)</f>
        <v>12615</v>
      </c>
      <c r="AB104" s="2">
        <f>+SUMIF($C$5:$C$68,$G$104,AB5:AB68)</f>
        <v>27318.5</v>
      </c>
      <c r="AC104" s="2">
        <f>+SUMIF($C$5:$C$68,$G$104,AC5:AC68)</f>
        <v>0</v>
      </c>
      <c r="AD104" s="2">
        <f>+SUMIF($C$5:$C$69,$G$104,AD5:AD69)</f>
        <v>19090.84</v>
      </c>
      <c r="AE104" s="2">
        <f>+SUMIF($C$5:$C$69,$G$104,AE5:AE69)</f>
        <v>11845.92</v>
      </c>
      <c r="AF104" s="135" t="str">
        <f t="shared" ref="AF104:AF109" si="47">+G104</f>
        <v>OTC</v>
      </c>
      <c r="AG104" s="2">
        <f t="shared" ref="AG104:AG109" si="48">+H104+J104+L104+N104+P104+R104+T104+V104+X104+Z104+AB104+AD104</f>
        <v>209843.22999999998</v>
      </c>
      <c r="AH104" s="4">
        <f t="shared" ref="AH104:AH110" ca="1" si="49">+AG104/$AG$110</f>
        <v>0.14705081750426036</v>
      </c>
      <c r="AI104" s="2">
        <f t="shared" ref="AI104:AI109" si="50">+O104+M104+K104+I104+Q104+S104+U104+W104+Y104+AA104+AC104+AE104</f>
        <v>248022.33000000002</v>
      </c>
      <c r="AJ104" s="4">
        <f t="shared" ref="AJ104:AJ110" ca="1" si="51">+AI104/$AI$110</f>
        <v>7.966766989640732E-2</v>
      </c>
      <c r="AK104" s="243"/>
    </row>
    <row r="105" spans="3:37" ht="14.25" customHeight="1" x14ac:dyDescent="0.2">
      <c r="C105" s="10"/>
      <c r="D105" s="10"/>
      <c r="G105" s="6" t="str">
        <f>+C48</f>
        <v>TRX</v>
      </c>
      <c r="H105" s="2">
        <f>+SUMIF($C$5:$C$65,$G$105,H5:H65)</f>
        <v>214518.62</v>
      </c>
      <c r="I105" s="2">
        <f t="shared" ref="I105:V105" si="52">+SUMIF($C$5:$C$65,$G$105,I5:I65)</f>
        <v>8713.6</v>
      </c>
      <c r="J105" s="2">
        <f>+SUMIF($C$5:$C$65,$G$105,J5:J65)</f>
        <v>15518.96</v>
      </c>
      <c r="K105" s="2">
        <f t="shared" si="52"/>
        <v>96137.920000000013</v>
      </c>
      <c r="L105" s="2">
        <f t="shared" si="52"/>
        <v>84156.010000000009</v>
      </c>
      <c r="M105" s="2">
        <f t="shared" si="52"/>
        <v>95386.54</v>
      </c>
      <c r="N105" s="2">
        <f t="shared" si="52"/>
        <v>90209.14</v>
      </c>
      <c r="O105" s="2">
        <f t="shared" si="52"/>
        <v>281295.29000000004</v>
      </c>
      <c r="P105" s="2">
        <f t="shared" si="52"/>
        <v>85647.51</v>
      </c>
      <c r="Q105" s="2">
        <f t="shared" si="52"/>
        <v>125881.58</v>
      </c>
      <c r="R105" s="2">
        <f t="shared" si="52"/>
        <v>110414.1719</v>
      </c>
      <c r="S105" s="2">
        <f t="shared" si="52"/>
        <v>85793.17</v>
      </c>
      <c r="T105" s="2">
        <f t="shared" si="52"/>
        <v>111937.04</v>
      </c>
      <c r="U105" s="2">
        <f t="shared" si="52"/>
        <v>175764.26</v>
      </c>
      <c r="V105" s="2">
        <f t="shared" si="52"/>
        <v>198502.01</v>
      </c>
      <c r="W105" s="2">
        <f>+SUMIF($C$5:$C$67,$G$105,W5:W67)</f>
        <v>312345.49</v>
      </c>
      <c r="X105" s="2">
        <f>+SUMIF($C$5:$C$67,$G$105,X5:X67)</f>
        <v>96190.32</v>
      </c>
      <c r="Y105" s="2">
        <f>+SUMIF($C$5:$C$67,$G$105,Y5:Y67)</f>
        <v>584816.91</v>
      </c>
      <c r="Z105" s="2">
        <f>+SUMIF($C$5:$C$67,$G$105,Z5:Z67)</f>
        <v>146662.66999999998</v>
      </c>
      <c r="AA105" s="2">
        <f>+SUMIF($C$5:$C$67,$G$105,AA5:AA67)</f>
        <v>314768.33999999997</v>
      </c>
      <c r="AB105" s="2">
        <f>+SUMIF($C$5:$C$68,$G$105,AB5:AB68)</f>
        <v>45469.96</v>
      </c>
      <c r="AC105" s="2">
        <f>+SUMIF($C$5:$C$68,$G$105,AC5:AC68)</f>
        <v>297668.78000000003</v>
      </c>
      <c r="AD105" s="2">
        <f>+SUMIF($C$5:$C$69,$G$105,AD5:AD69)</f>
        <v>17942.010000000002</v>
      </c>
      <c r="AE105" s="2">
        <f>+SUMIF($C$5:$C$69,$G$105,AE5:AE69)</f>
        <v>107964.54000000001</v>
      </c>
      <c r="AF105" s="135" t="str">
        <f t="shared" si="47"/>
        <v>TRX</v>
      </c>
      <c r="AG105" s="2">
        <f t="shared" si="48"/>
        <v>1217168.4219</v>
      </c>
      <c r="AH105" s="4">
        <f t="shared" ca="1" si="49"/>
        <v>0.8529491824957397</v>
      </c>
      <c r="AI105" s="2">
        <f t="shared" si="50"/>
        <v>2486536.42</v>
      </c>
      <c r="AJ105" s="211">
        <f t="shared" ca="1" si="51"/>
        <v>0.79870454686057657</v>
      </c>
      <c r="AK105" s="347">
        <f ca="1">+AJ105+AJ106+AJ108</f>
        <v>0.87971758297973812</v>
      </c>
    </row>
    <row r="106" spans="3:37" ht="14.25" customHeight="1" x14ac:dyDescent="0.2">
      <c r="C106" s="10"/>
      <c r="D106" s="10"/>
      <c r="G106" s="6" t="str">
        <f t="shared" ref="G106:G108" si="53">+C11</f>
        <v>TRX CG</v>
      </c>
      <c r="H106" s="2">
        <f>+SUMIF($C$5:$C$65,$G$106,H5:H65)</f>
        <v>0</v>
      </c>
      <c r="I106" s="2">
        <f t="shared" ref="I106:V106" si="54">+SUMIF($C$5:$C$65,$G$106,I5:I65)</f>
        <v>0</v>
      </c>
      <c r="J106" s="2">
        <f t="shared" si="54"/>
        <v>0</v>
      </c>
      <c r="K106" s="2">
        <f t="shared" si="54"/>
        <v>0</v>
      </c>
      <c r="L106" s="2">
        <f t="shared" si="54"/>
        <v>0</v>
      </c>
      <c r="M106" s="2">
        <f t="shared" si="54"/>
        <v>0</v>
      </c>
      <c r="N106" s="2">
        <f t="shared" si="54"/>
        <v>0</v>
      </c>
      <c r="O106" s="2">
        <f t="shared" si="54"/>
        <v>0</v>
      </c>
      <c r="P106" s="2">
        <f t="shared" si="54"/>
        <v>0</v>
      </c>
      <c r="Q106" s="2">
        <f t="shared" si="54"/>
        <v>6821.89</v>
      </c>
      <c r="R106" s="2">
        <f t="shared" si="54"/>
        <v>0</v>
      </c>
      <c r="S106" s="2">
        <f t="shared" si="54"/>
        <v>6821.89</v>
      </c>
      <c r="T106" s="2">
        <f t="shared" si="54"/>
        <v>0</v>
      </c>
      <c r="U106" s="2">
        <f t="shared" si="54"/>
        <v>24560.01</v>
      </c>
      <c r="V106" s="2">
        <f t="shared" si="54"/>
        <v>0</v>
      </c>
      <c r="W106" s="2">
        <f>+SUMIF($C$5:$C$67,$G$106,W5:W67)</f>
        <v>19154.96</v>
      </c>
      <c r="X106" s="2">
        <f>+SUMIF($C$5:$C$67,$G$106,X5:X67)</f>
        <v>0</v>
      </c>
      <c r="Y106" s="2">
        <f>+SUMIF($C$5:$C$67,$G$106,Y5:Y67)</f>
        <v>26300.63</v>
      </c>
      <c r="Z106" s="2">
        <f>+SUMIF($C$5:$C$67,$G$106,Z5:Z67)</f>
        <v>0</v>
      </c>
      <c r="AA106" s="2">
        <f>+SUMIF($C$5:$C$67,$G$106,AA5:AA67)</f>
        <v>27071.53</v>
      </c>
      <c r="AB106" s="2">
        <f>+SUMIF($C$5:$C$68,$G$106,AB5:AB68)</f>
        <v>0</v>
      </c>
      <c r="AC106" s="2">
        <f>+SUMIF($C$5:$C$68,$G$106,AC5:AC68)</f>
        <v>29929.040000000001</v>
      </c>
      <c r="AD106" s="2">
        <f>+SUMIF($C$5:$C$69,$G$106,AD5:AD69)</f>
        <v>0</v>
      </c>
      <c r="AE106" s="2">
        <f>+SUMIF($C$5:$C$69,$G$106,AE5:AE69)</f>
        <v>47762.76</v>
      </c>
      <c r="AF106" s="135" t="str">
        <f t="shared" si="47"/>
        <v>TRX CG</v>
      </c>
      <c r="AG106" s="2">
        <f t="shared" si="48"/>
        <v>0</v>
      </c>
      <c r="AH106" s="4">
        <f t="shared" ca="1" si="49"/>
        <v>0</v>
      </c>
      <c r="AI106" s="2">
        <f t="shared" si="50"/>
        <v>188422.71000000002</v>
      </c>
      <c r="AJ106" s="211">
        <f t="shared" ca="1" si="51"/>
        <v>6.0523575684763894E-2</v>
      </c>
      <c r="AK106" s="348"/>
    </row>
    <row r="107" spans="3:37" ht="14.25" customHeight="1" x14ac:dyDescent="0.2">
      <c r="C107" s="10"/>
      <c r="D107" s="10"/>
      <c r="G107" s="6" t="str">
        <f t="shared" si="53"/>
        <v>TRX META</v>
      </c>
      <c r="H107" s="2">
        <f>+SUMIF($C$5:$C$65,$G$107,H5:H65)</f>
        <v>0</v>
      </c>
      <c r="I107" s="2">
        <f t="shared" ref="I107:V107" si="55">+SUMIF($C$5:$C$65,$G$107,I5:I65)</f>
        <v>0</v>
      </c>
      <c r="J107" s="2">
        <f t="shared" si="55"/>
        <v>0</v>
      </c>
      <c r="K107" s="2">
        <f t="shared" si="55"/>
        <v>7774.83</v>
      </c>
      <c r="L107" s="2">
        <f t="shared" si="55"/>
        <v>0</v>
      </c>
      <c r="M107" s="2">
        <f t="shared" si="55"/>
        <v>0</v>
      </c>
      <c r="N107" s="2">
        <f t="shared" si="55"/>
        <v>0</v>
      </c>
      <c r="O107" s="2">
        <f t="shared" si="55"/>
        <v>6542.03</v>
      </c>
      <c r="P107" s="2">
        <f t="shared" si="55"/>
        <v>0</v>
      </c>
      <c r="Q107" s="2">
        <f t="shared" si="55"/>
        <v>6893.11</v>
      </c>
      <c r="R107" s="2">
        <f t="shared" si="55"/>
        <v>0</v>
      </c>
      <c r="S107" s="2">
        <f t="shared" si="55"/>
        <v>6957.9299999999994</v>
      </c>
      <c r="T107" s="2">
        <f t="shared" si="55"/>
        <v>0</v>
      </c>
      <c r="U107" s="2">
        <f t="shared" si="55"/>
        <v>10547.34</v>
      </c>
      <c r="V107" s="2">
        <f t="shared" si="55"/>
        <v>0</v>
      </c>
      <c r="W107" s="2">
        <f>+SUMIF($C$5:$C$67,$G$107,W5:W67)</f>
        <v>8660.07</v>
      </c>
      <c r="X107" s="2">
        <f>+SUMIF($C$5:$C$67,$G$107,X5:X67)</f>
        <v>0</v>
      </c>
      <c r="Y107" s="2">
        <f>+SUMIF($C$5:$C$67,$G$107,Y5:Y67)</f>
        <v>8647.5399999999991</v>
      </c>
      <c r="Z107" s="2">
        <f>+SUMIF($C$5:$C$67,$G$107,Z5:Z67)</f>
        <v>0</v>
      </c>
      <c r="AA107" s="2">
        <f>+SUMIF($C$5:$C$67,$G$107,AA5:AA67)</f>
        <v>8933.619999999999</v>
      </c>
      <c r="AB107" s="2">
        <f>+SUMIF($C$5:$C$68,$G$106,AB5:AB68)</f>
        <v>0</v>
      </c>
      <c r="AC107" s="2">
        <f>+SUMIF($C$5:$C$68,$G$107,AC5:AC68)</f>
        <v>10369.83</v>
      </c>
      <c r="AD107" s="2">
        <f>+SUMIF($C$5:$C$69,$G$107,AD5:AD69)</f>
        <v>0</v>
      </c>
      <c r="AE107" s="2">
        <f>+SUMIF($C$5:$C$69,$G$107,AE5:AE69)</f>
        <v>18428.830000000002</v>
      </c>
      <c r="AF107" s="135" t="str">
        <f t="shared" si="47"/>
        <v>TRX META</v>
      </c>
      <c r="AG107" s="2">
        <f t="shared" si="48"/>
        <v>0</v>
      </c>
      <c r="AH107" s="4">
        <f t="shared" ca="1" si="49"/>
        <v>0</v>
      </c>
      <c r="AI107" s="2">
        <f t="shared" si="50"/>
        <v>93755.13</v>
      </c>
      <c r="AJ107" s="4">
        <f t="shared" ca="1" si="51"/>
        <v>3.0115243042571023E-2</v>
      </c>
      <c r="AK107" s="348"/>
    </row>
    <row r="108" spans="3:37" ht="14.25" customHeight="1" x14ac:dyDescent="0.2">
      <c r="C108" s="10"/>
      <c r="D108" s="10"/>
      <c r="G108" s="6" t="str">
        <f t="shared" si="53"/>
        <v>TRX CARRITO</v>
      </c>
      <c r="H108" s="2">
        <f ca="1">+SUMIF($C$5:$C$70,$G$108,H5:H54)</f>
        <v>0</v>
      </c>
      <c r="I108" s="2">
        <f t="shared" ref="I108:U108" ca="1" si="56">+SUMIF($C$5:$C$70,$G$108,I5:I54)</f>
        <v>0</v>
      </c>
      <c r="J108" s="2">
        <f t="shared" ca="1" si="56"/>
        <v>0</v>
      </c>
      <c r="K108" s="2">
        <f t="shared" ca="1" si="56"/>
        <v>0</v>
      </c>
      <c r="L108" s="2">
        <f t="shared" ca="1" si="56"/>
        <v>0</v>
      </c>
      <c r="M108" s="2">
        <f t="shared" ca="1" si="56"/>
        <v>12904.25</v>
      </c>
      <c r="N108" s="2">
        <f t="shared" ca="1" si="56"/>
        <v>0</v>
      </c>
      <c r="O108" s="2">
        <f t="shared" ca="1" si="56"/>
        <v>3393</v>
      </c>
      <c r="P108" s="2">
        <f t="shared" ca="1" si="56"/>
        <v>0</v>
      </c>
      <c r="Q108" s="2">
        <f t="shared" ca="1" si="56"/>
        <v>4164.78</v>
      </c>
      <c r="R108" s="2">
        <f t="shared" ca="1" si="56"/>
        <v>0</v>
      </c>
      <c r="S108" s="2">
        <f t="shared" ca="1" si="56"/>
        <v>5133</v>
      </c>
      <c r="T108" s="2">
        <f t="shared" ca="1" si="56"/>
        <v>0</v>
      </c>
      <c r="U108" s="2">
        <f t="shared" ca="1" si="56"/>
        <v>6873</v>
      </c>
      <c r="V108" s="2">
        <f>+SUMIF($C$5:$C$65,$G$108,V5:V65)</f>
        <v>0</v>
      </c>
      <c r="W108" s="2">
        <f ca="1">+SUMIF($C$5:$C$70,$G$108,W5:W67)</f>
        <v>5133</v>
      </c>
      <c r="X108" s="2">
        <f>+SUMIF($C$5:$C$67,$G$108,X5:X67)</f>
        <v>0</v>
      </c>
      <c r="Y108" s="2">
        <f ca="1">+SUMIF($C$5:$C$70,$G$108,Y5:Y67)</f>
        <v>6612</v>
      </c>
      <c r="Z108" s="2">
        <f>+SUMIF($C$5:$C$67,$G$108,Z5:Z67)</f>
        <v>0</v>
      </c>
      <c r="AA108" s="2">
        <f>+SUMIF($C$5:$C$67,$G$108,AA5:AA67)</f>
        <v>6612</v>
      </c>
      <c r="AB108" s="2">
        <f>+SUMIF($C$5:$C$68,$G$106,AB5:AB68)</f>
        <v>0</v>
      </c>
      <c r="AC108" s="2">
        <f>+SUMIF($C$5:$C$68,$G$108,AC5:AC68)</f>
        <v>6612</v>
      </c>
      <c r="AD108" s="2">
        <f>+SUMIF($C$5:$C$69,$G$108,AD5:AD69)</f>
        <v>0</v>
      </c>
      <c r="AE108" s="2">
        <f>+SUMIF($C$5:$C$69,$G$108,AE5:AE69)</f>
        <v>6351</v>
      </c>
      <c r="AF108" s="135" t="str">
        <f t="shared" si="47"/>
        <v>TRX CARRITO</v>
      </c>
      <c r="AG108" s="2">
        <f t="shared" ca="1" si="48"/>
        <v>0</v>
      </c>
      <c r="AH108" s="4">
        <f t="shared" ca="1" si="49"/>
        <v>0</v>
      </c>
      <c r="AI108" s="2">
        <f t="shared" ca="1" si="50"/>
        <v>63788.03</v>
      </c>
      <c r="AJ108" s="211">
        <f t="shared" ca="1" si="51"/>
        <v>2.0489460434397685E-2</v>
      </c>
      <c r="AK108" s="348"/>
    </row>
    <row r="109" spans="3:37" ht="14.25" customHeight="1" x14ac:dyDescent="0.2">
      <c r="C109" s="10"/>
      <c r="D109" s="10"/>
      <c r="G109" s="6" t="str">
        <f>+C40</f>
        <v>TRX CAMPAÑAS</v>
      </c>
      <c r="H109" s="2">
        <f>+SUMIF($C$5:$C$65,$G$109,H5:H65)</f>
        <v>0</v>
      </c>
      <c r="I109" s="2">
        <f t="shared" ref="I109:V109" si="57">+SUMIF($C$5:$C$65,$G$109,I5:I65)</f>
        <v>0</v>
      </c>
      <c r="J109" s="2">
        <f t="shared" si="57"/>
        <v>0</v>
      </c>
      <c r="K109" s="2">
        <f t="shared" si="57"/>
        <v>0</v>
      </c>
      <c r="L109" s="2">
        <f t="shared" si="57"/>
        <v>0</v>
      </c>
      <c r="M109" s="2">
        <f t="shared" si="57"/>
        <v>31486.41</v>
      </c>
      <c r="N109" s="2">
        <f t="shared" si="57"/>
        <v>0</v>
      </c>
      <c r="O109" s="2">
        <f t="shared" si="57"/>
        <v>4.8499999999999996</v>
      </c>
      <c r="P109" s="2">
        <f t="shared" si="57"/>
        <v>0</v>
      </c>
      <c r="Q109" s="2">
        <f t="shared" si="57"/>
        <v>157.83000000000001</v>
      </c>
      <c r="R109" s="2">
        <f t="shared" si="57"/>
        <v>0</v>
      </c>
      <c r="S109" s="2">
        <f t="shared" si="57"/>
        <v>353.05</v>
      </c>
      <c r="T109" s="2">
        <f t="shared" si="57"/>
        <v>0</v>
      </c>
      <c r="U109" s="2">
        <f t="shared" si="57"/>
        <v>422.07</v>
      </c>
      <c r="V109" s="2">
        <f t="shared" si="57"/>
        <v>0</v>
      </c>
      <c r="W109" s="2">
        <f>+SUMIF($C$5:$C$67,$G$109,W5:W67)</f>
        <v>262.97000000000003</v>
      </c>
      <c r="X109" s="2">
        <f>+SUMIF($C$5:$C$67,$G$109,X5:X67)</f>
        <v>0</v>
      </c>
      <c r="Y109" s="2">
        <f>+SUMIF($C$5:$C$67,$G$109,Y5:Y67)</f>
        <v>0</v>
      </c>
      <c r="Z109" s="2">
        <f>+SUMIF($C$5:$C$67,$G$109,Z5:Z67)</f>
        <v>0</v>
      </c>
      <c r="AA109" s="2">
        <f>+SUMIF($C$5:$C$67,$G$109,AA5:AA67)</f>
        <v>0</v>
      </c>
      <c r="AB109" s="2">
        <f>+SUMIF($C$5:$C$68,$G$106,AB5:AB68)</f>
        <v>0</v>
      </c>
      <c r="AC109" s="2">
        <f>+SUMIF($C$5:$C$68,$G$109,AC5:AC68)</f>
        <v>0</v>
      </c>
      <c r="AD109" s="2">
        <f>+SUMIF($C$5:$C$69,$G$109,AD5:AD69)</f>
        <v>0</v>
      </c>
      <c r="AE109" s="2">
        <f>+SUMIF($C$5:$C$69,$G$109,AE5:AE69)</f>
        <v>0</v>
      </c>
      <c r="AF109" s="135" t="str">
        <f t="shared" si="47"/>
        <v>TRX CAMPAÑAS</v>
      </c>
      <c r="AG109" s="2">
        <f t="shared" si="48"/>
        <v>0</v>
      </c>
      <c r="AH109" s="4">
        <f t="shared" ca="1" si="49"/>
        <v>0</v>
      </c>
      <c r="AI109" s="2">
        <f t="shared" si="50"/>
        <v>32687.18</v>
      </c>
      <c r="AJ109" s="4">
        <f t="shared" ca="1" si="51"/>
        <v>1.0499504081283516E-2</v>
      </c>
      <c r="AK109" s="244"/>
    </row>
    <row r="110" spans="3:37" ht="14.25" customHeight="1" x14ac:dyDescent="0.2">
      <c r="C110" s="10"/>
      <c r="D110" s="10"/>
      <c r="G110" s="164" t="s">
        <v>184</v>
      </c>
      <c r="H110" s="165">
        <f t="shared" ref="H110:X110" ca="1" si="58">+SUM(H104:H109)</f>
        <v>216940.69999999998</v>
      </c>
      <c r="I110" s="165">
        <f t="shared" ca="1" si="58"/>
        <v>49672.950000000004</v>
      </c>
      <c r="J110" s="165">
        <f t="shared" ca="1" si="58"/>
        <v>18304.349999999999</v>
      </c>
      <c r="K110" s="165">
        <f t="shared" ca="1" si="58"/>
        <v>142535.57999999999</v>
      </c>
      <c r="L110" s="165">
        <f t="shared" ca="1" si="58"/>
        <v>84156.010000000009</v>
      </c>
      <c r="M110" s="165">
        <f t="shared" ca="1" si="58"/>
        <v>154915.19999999998</v>
      </c>
      <c r="N110" s="165">
        <f t="shared" ca="1" si="58"/>
        <v>102389.14</v>
      </c>
      <c r="O110" s="165">
        <f t="shared" ca="1" si="58"/>
        <v>303384.72000000003</v>
      </c>
      <c r="P110" s="165">
        <f ca="1">+SUM(P104:P109)</f>
        <v>91702.709999999992</v>
      </c>
      <c r="Q110" s="165">
        <f t="shared" ca="1" si="58"/>
        <v>177265.68</v>
      </c>
      <c r="R110" s="165">
        <f t="shared" ca="1" si="58"/>
        <v>126857.1719</v>
      </c>
      <c r="S110" s="165">
        <f t="shared" ca="1" si="58"/>
        <v>105059.04</v>
      </c>
      <c r="T110" s="165">
        <f t="shared" ca="1" si="58"/>
        <v>113590.04</v>
      </c>
      <c r="U110" s="165">
        <f t="shared" ca="1" si="58"/>
        <v>229476.68000000002</v>
      </c>
      <c r="V110" s="165">
        <f t="shared" si="58"/>
        <v>307973.63</v>
      </c>
      <c r="W110" s="165">
        <f t="shared" ca="1" si="58"/>
        <v>417591.68</v>
      </c>
      <c r="X110" s="165">
        <f t="shared" si="58"/>
        <v>102402.12000000001</v>
      </c>
      <c r="Y110" s="165">
        <f ca="1">+SUM(Y104:Y109)</f>
        <v>626377.08000000007</v>
      </c>
      <c r="Z110" s="165">
        <f t="shared" ref="Z110:AE110" si="59">SUM(Z104:Z109)</f>
        <v>152874.46999999997</v>
      </c>
      <c r="AA110" s="165">
        <f t="shared" si="59"/>
        <v>370000.49</v>
      </c>
      <c r="AB110" s="165">
        <f t="shared" si="59"/>
        <v>72788.459999999992</v>
      </c>
      <c r="AC110" s="165">
        <f t="shared" si="59"/>
        <v>344579.65</v>
      </c>
      <c r="AD110" s="165">
        <f t="shared" si="59"/>
        <v>37032.850000000006</v>
      </c>
      <c r="AE110" s="165">
        <f t="shared" si="59"/>
        <v>192353.05</v>
      </c>
      <c r="AF110" s="136" t="s">
        <v>86</v>
      </c>
      <c r="AG110" s="137">
        <f ca="1">SUM(AG104:AG109)</f>
        <v>1427011.6518999999</v>
      </c>
      <c r="AH110" s="138">
        <f t="shared" ca="1" si="49"/>
        <v>1</v>
      </c>
      <c r="AI110" s="137">
        <f ca="1">SUM(AI104:AI109)</f>
        <v>3113211.8</v>
      </c>
      <c r="AJ110" s="138">
        <f t="shared" ca="1" si="51"/>
        <v>1</v>
      </c>
      <c r="AK110" s="139"/>
    </row>
    <row r="111" spans="3:37" ht="14.25" customHeight="1" x14ac:dyDescent="0.2">
      <c r="C111" s="10"/>
      <c r="D111" s="10"/>
      <c r="F111" s="352" t="s">
        <v>250</v>
      </c>
      <c r="H111" s="2">
        <f t="shared" ref="H111:W111" ca="1" si="60">+H110-H70</f>
        <v>-99882.709999999992</v>
      </c>
      <c r="I111" s="2">
        <f t="shared" ca="1" si="60"/>
        <v>-61602.630000000012</v>
      </c>
      <c r="J111" s="2">
        <f t="shared" ca="1" si="60"/>
        <v>-43573.14</v>
      </c>
      <c r="K111" s="2">
        <f t="shared" ca="1" si="60"/>
        <v>-67863.299999999988</v>
      </c>
      <c r="L111" s="2">
        <f t="shared" ca="1" si="60"/>
        <v>-40292.369999999995</v>
      </c>
      <c r="M111" s="2">
        <f t="shared" ca="1" si="60"/>
        <v>-68754.860000000015</v>
      </c>
      <c r="N111" s="2">
        <f t="shared" ca="1" si="60"/>
        <v>-55066.909999999989</v>
      </c>
      <c r="O111" s="2">
        <f t="shared" ca="1" si="60"/>
        <v>-113360.63999999996</v>
      </c>
      <c r="P111" s="2">
        <f t="shared" ca="1" si="60"/>
        <v>-215672.78</v>
      </c>
      <c r="Q111" s="2">
        <f t="shared" ca="1" si="60"/>
        <v>-82584.080000000016</v>
      </c>
      <c r="R111" s="2">
        <f t="shared" ca="1" si="60"/>
        <v>-202166.31</v>
      </c>
      <c r="S111" s="2">
        <f t="shared" ca="1" si="60"/>
        <v>-67956.102299999984</v>
      </c>
      <c r="T111" s="2">
        <f t="shared" ca="1" si="60"/>
        <v>-115638.24</v>
      </c>
      <c r="U111" s="2">
        <f t="shared" ca="1" si="60"/>
        <v>-66800.649999999936</v>
      </c>
      <c r="V111" s="2">
        <f t="shared" si="60"/>
        <v>-84134.979999999981</v>
      </c>
      <c r="W111" s="2">
        <f t="shared" ca="1" si="60"/>
        <v>-49333.849999999977</v>
      </c>
    </row>
    <row r="112" spans="3:37" ht="14.25" customHeight="1" x14ac:dyDescent="0.2">
      <c r="C112" s="10"/>
      <c r="D112" s="10"/>
      <c r="F112" s="352"/>
      <c r="G112" s="164" t="s">
        <v>90</v>
      </c>
      <c r="H112" s="104">
        <v>44896</v>
      </c>
      <c r="I112" s="105">
        <v>45261</v>
      </c>
      <c r="J112" s="104">
        <v>44927</v>
      </c>
      <c r="K112" s="105">
        <v>45292</v>
      </c>
      <c r="L112" s="104">
        <v>44958</v>
      </c>
      <c r="M112" s="105">
        <v>45323</v>
      </c>
      <c r="N112" s="104">
        <v>44986</v>
      </c>
      <c r="O112" s="105">
        <v>45352</v>
      </c>
      <c r="P112" s="104">
        <v>45017</v>
      </c>
      <c r="Q112" s="105">
        <v>45383</v>
      </c>
      <c r="R112" s="231">
        <v>45047</v>
      </c>
      <c r="S112" s="105">
        <v>45413</v>
      </c>
      <c r="T112" s="231">
        <v>45078</v>
      </c>
      <c r="U112" s="105">
        <v>45444</v>
      </c>
      <c r="V112" s="232">
        <v>45108</v>
      </c>
      <c r="W112" s="233">
        <v>45474</v>
      </c>
      <c r="X112" s="232">
        <v>45139</v>
      </c>
      <c r="Y112" s="233">
        <v>45505</v>
      </c>
      <c r="Z112" s="232">
        <v>45170</v>
      </c>
      <c r="AA112" s="233">
        <v>45536</v>
      </c>
      <c r="AB112" s="232">
        <v>45200</v>
      </c>
      <c r="AC112" s="233">
        <v>45566</v>
      </c>
      <c r="AD112" s="232">
        <v>45231</v>
      </c>
      <c r="AE112" s="233">
        <v>45597</v>
      </c>
    </row>
    <row r="113" spans="1:57" ht="14.25" customHeight="1" x14ac:dyDescent="0.2">
      <c r="C113" s="10"/>
      <c r="D113" s="10"/>
      <c r="F113" s="352"/>
      <c r="G113" s="6" t="s">
        <v>91</v>
      </c>
      <c r="H113" s="2">
        <f t="shared" ref="H113:N113" ca="1" si="61">+H110</f>
        <v>216940.69999999998</v>
      </c>
      <c r="I113" s="2">
        <f ca="1">+I110</f>
        <v>49672.950000000004</v>
      </c>
      <c r="J113" s="2">
        <f t="shared" ca="1" si="61"/>
        <v>18304.349999999999</v>
      </c>
      <c r="K113" s="2">
        <f ca="1">+K110</f>
        <v>142535.57999999999</v>
      </c>
      <c r="L113" s="2">
        <f t="shared" ca="1" si="61"/>
        <v>84156.010000000009</v>
      </c>
      <c r="M113" s="2">
        <f ca="1">+M110</f>
        <v>154915.19999999998</v>
      </c>
      <c r="N113" s="2">
        <f t="shared" ca="1" si="61"/>
        <v>102389.14</v>
      </c>
      <c r="O113" s="2">
        <f ca="1">+O110</f>
        <v>303384.72000000003</v>
      </c>
      <c r="P113" s="2">
        <f ca="1">+P110</f>
        <v>91702.709999999992</v>
      </c>
      <c r="Q113" s="2">
        <f ca="1">+Q110</f>
        <v>177265.68</v>
      </c>
      <c r="R113" s="2">
        <f ca="1">+R110</f>
        <v>126857.1719</v>
      </c>
      <c r="S113" s="2">
        <f ca="1">+S110</f>
        <v>105059.04</v>
      </c>
      <c r="T113" s="2">
        <f t="shared" ref="T113" ca="1" si="62">+T110</f>
        <v>113590.04</v>
      </c>
      <c r="U113" s="2">
        <f t="shared" ref="U113:AE113" ca="1" si="63">+U110</f>
        <v>229476.68000000002</v>
      </c>
      <c r="V113" s="2">
        <f t="shared" si="63"/>
        <v>307973.63</v>
      </c>
      <c r="W113" s="2">
        <f t="shared" ca="1" si="63"/>
        <v>417591.68</v>
      </c>
      <c r="X113" s="288">
        <f t="shared" si="63"/>
        <v>102402.12000000001</v>
      </c>
      <c r="Y113" s="288">
        <f t="shared" ca="1" si="63"/>
        <v>626377.08000000007</v>
      </c>
      <c r="Z113" s="288">
        <f t="shared" si="63"/>
        <v>152874.46999999997</v>
      </c>
      <c r="AA113" s="288">
        <f t="shared" si="63"/>
        <v>370000.49</v>
      </c>
      <c r="AB113" s="288">
        <f t="shared" si="63"/>
        <v>72788.459999999992</v>
      </c>
      <c r="AC113" s="288">
        <f t="shared" si="63"/>
        <v>344579.65</v>
      </c>
      <c r="AD113" s="288">
        <f t="shared" si="63"/>
        <v>37032.850000000006</v>
      </c>
      <c r="AE113" s="288">
        <f t="shared" si="63"/>
        <v>192353.05</v>
      </c>
    </row>
    <row r="114" spans="1:57" ht="14.25" customHeight="1" x14ac:dyDescent="0.2">
      <c r="C114" s="10"/>
      <c r="D114" s="10"/>
      <c r="F114" s="352"/>
      <c r="G114" s="212" t="s">
        <v>92</v>
      </c>
      <c r="H114" s="213">
        <f>+'PRES DIRECTORIO 24'!B118</f>
        <v>267540.63999999996</v>
      </c>
      <c r="I114" s="2">
        <f t="shared" ref="I114:I117" ca="1" si="64">+I113</f>
        <v>49672.950000000004</v>
      </c>
      <c r="J114" s="213">
        <f>+H114</f>
        <v>267540.63999999996</v>
      </c>
      <c r="K114" s="2">
        <f t="shared" ref="K114:K117" ca="1" si="65">+K113</f>
        <v>142535.57999999999</v>
      </c>
      <c r="L114" s="213">
        <f>+J114</f>
        <v>267540.63999999996</v>
      </c>
      <c r="M114" s="2">
        <f t="shared" ref="M114:M117" ca="1" si="66">+M113</f>
        <v>154915.19999999998</v>
      </c>
      <c r="N114" s="213">
        <f>+L114</f>
        <v>267540.63999999996</v>
      </c>
      <c r="O114" s="2">
        <f t="shared" ref="O114:O117" ca="1" si="67">+O113</f>
        <v>303384.72000000003</v>
      </c>
      <c r="P114" s="213">
        <f>+N114</f>
        <v>267540.63999999996</v>
      </c>
      <c r="Q114" s="2">
        <f t="shared" ref="Q114:Q117" ca="1" si="68">+Q113</f>
        <v>177265.68</v>
      </c>
      <c r="R114" s="213">
        <f>+P114</f>
        <v>267540.63999999996</v>
      </c>
      <c r="S114" s="2">
        <f t="shared" ref="S114:S117" ca="1" si="69">+S113</f>
        <v>105059.04</v>
      </c>
      <c r="T114" s="213">
        <f>+R114</f>
        <v>267540.63999999996</v>
      </c>
      <c r="U114" s="2">
        <f t="shared" ref="U114:U116" ca="1" si="70">+U113</f>
        <v>229476.68000000002</v>
      </c>
      <c r="V114" s="213">
        <f>+T114</f>
        <v>267540.63999999996</v>
      </c>
      <c r="W114" s="2">
        <f ca="1">+W113</f>
        <v>417591.68</v>
      </c>
      <c r="X114" s="213">
        <f>+V114</f>
        <v>267540.63999999996</v>
      </c>
      <c r="Y114" s="288">
        <f ca="1">+Y113</f>
        <v>626377.08000000007</v>
      </c>
      <c r="Z114" s="213">
        <f>+X114</f>
        <v>267540.63999999996</v>
      </c>
      <c r="AA114" s="288">
        <f>+AA113</f>
        <v>370000.49</v>
      </c>
      <c r="AB114" s="213">
        <f>+Z114</f>
        <v>267540.63999999996</v>
      </c>
      <c r="AC114" s="288">
        <f>+AC113</f>
        <v>344579.65</v>
      </c>
      <c r="AD114" s="213">
        <f>+AB114</f>
        <v>267540.63999999996</v>
      </c>
      <c r="AE114" s="288">
        <f>+AE113</f>
        <v>192353.05</v>
      </c>
    </row>
    <row r="115" spans="1:57" ht="14.25" customHeight="1" x14ac:dyDescent="0.2">
      <c r="A115" s="214"/>
      <c r="B115" s="214"/>
      <c r="C115" s="215"/>
      <c r="D115" s="215"/>
      <c r="E115" s="214"/>
      <c r="F115" s="352"/>
      <c r="G115" s="216" t="s">
        <v>93</v>
      </c>
      <c r="H115" s="217">
        <v>167000</v>
      </c>
      <c r="I115" s="2">
        <f ca="1">+I114</f>
        <v>49672.950000000004</v>
      </c>
      <c r="J115" s="217">
        <f>+'[2]PRESUPUESTO DIRECTORIO'!$B$122</f>
        <v>181946.56</v>
      </c>
      <c r="K115" s="2">
        <f t="shared" ca="1" si="65"/>
        <v>142535.57999999999</v>
      </c>
      <c r="L115" s="217">
        <f>+'[2]PRESUPUESTO DIRECTORIO'!$C$122</f>
        <v>197509.12</v>
      </c>
      <c r="M115" s="2">
        <f t="shared" ca="1" si="66"/>
        <v>154915.19999999998</v>
      </c>
      <c r="N115" s="217">
        <f>+'[2]PRESUPUESTO DIRECTORIO'!$D$122</f>
        <v>213071.68</v>
      </c>
      <c r="O115" s="2">
        <f t="shared" ca="1" si="67"/>
        <v>303384.72000000003</v>
      </c>
      <c r="P115" s="217">
        <f>+'PRES DIRECTORIO 24'!E122</f>
        <v>228634.23999999999</v>
      </c>
      <c r="Q115" s="2">
        <f t="shared" ca="1" si="68"/>
        <v>177265.68</v>
      </c>
      <c r="R115" s="217">
        <f>+'PRES DIRECTORIO 24'!F122</f>
        <v>244196.8</v>
      </c>
      <c r="S115" s="2">
        <f t="shared" ca="1" si="69"/>
        <v>105059.04</v>
      </c>
      <c r="T115" s="217">
        <f>+'PRES DIRECTORIO 24'!G122</f>
        <v>259759.35999999999</v>
      </c>
      <c r="U115" s="219">
        <f t="shared" ca="1" si="70"/>
        <v>229476.68000000002</v>
      </c>
      <c r="V115" s="217">
        <f>+'PRES DIRECTORIO 24'!H122</f>
        <v>275321.92</v>
      </c>
      <c r="W115" s="219">
        <f ca="1">+W114</f>
        <v>417591.68</v>
      </c>
      <c r="X115" s="217">
        <f>+'PRES DIRECTORIO 24'!I122</f>
        <v>290884.47999999998</v>
      </c>
      <c r="Y115" s="288">
        <f t="shared" ref="Y115:AA116" ca="1" si="71">+Y114</f>
        <v>626377.08000000007</v>
      </c>
      <c r="Z115" s="217">
        <f>+'PRES DIRECTORIO 24'!J122</f>
        <v>306447.04000000004</v>
      </c>
      <c r="AA115" s="288">
        <f t="shared" si="71"/>
        <v>370000.49</v>
      </c>
      <c r="AB115" s="217">
        <f>+'PRES DIRECTORIO 24'!K122</f>
        <v>322009.59999999998</v>
      </c>
      <c r="AC115" s="219">
        <f>+AC114</f>
        <v>344579.65</v>
      </c>
      <c r="AD115" s="217">
        <f>+'PRES DIRECTORIO 24'!L122</f>
        <v>337572.16000000003</v>
      </c>
      <c r="AE115" s="219">
        <f>+AE114</f>
        <v>192353.05</v>
      </c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</row>
    <row r="116" spans="1:57" ht="14.25" customHeight="1" x14ac:dyDescent="0.2">
      <c r="C116" s="10"/>
      <c r="D116" s="10"/>
      <c r="F116" s="352"/>
      <c r="G116" s="6" t="s">
        <v>94</v>
      </c>
      <c r="H116" s="219">
        <f>+H123</f>
        <v>318118.96000000002</v>
      </c>
      <c r="I116" s="219">
        <f t="shared" ca="1" si="64"/>
        <v>49672.950000000004</v>
      </c>
      <c r="J116" s="219">
        <f>+H116</f>
        <v>318118.96000000002</v>
      </c>
      <c r="K116" s="219">
        <f t="shared" ca="1" si="65"/>
        <v>142535.57999999999</v>
      </c>
      <c r="L116" s="219">
        <f>+J116</f>
        <v>318118.96000000002</v>
      </c>
      <c r="M116" s="219">
        <f t="shared" ca="1" si="66"/>
        <v>154915.19999999998</v>
      </c>
      <c r="N116" s="219">
        <f>+L116</f>
        <v>318118.96000000002</v>
      </c>
      <c r="O116" s="219">
        <f t="shared" ca="1" si="67"/>
        <v>303384.72000000003</v>
      </c>
      <c r="P116" s="2">
        <f>+N116</f>
        <v>318118.96000000002</v>
      </c>
      <c r="Q116" s="2">
        <f t="shared" ca="1" si="68"/>
        <v>177265.68</v>
      </c>
      <c r="R116" s="2">
        <f>+P116</f>
        <v>318118.96000000002</v>
      </c>
      <c r="S116" s="2">
        <f t="shared" ca="1" si="69"/>
        <v>105059.04</v>
      </c>
      <c r="T116" s="2">
        <f>+R116</f>
        <v>318118.96000000002</v>
      </c>
      <c r="U116" s="2">
        <f t="shared" ca="1" si="70"/>
        <v>229476.68000000002</v>
      </c>
      <c r="V116" s="2">
        <f>+T116</f>
        <v>318118.96000000002</v>
      </c>
      <c r="W116" s="2">
        <f t="shared" ref="W116:W117" ca="1" si="72">+W115</f>
        <v>417591.68</v>
      </c>
      <c r="X116" s="288">
        <f>+V116</f>
        <v>318118.96000000002</v>
      </c>
      <c r="Y116" s="288">
        <f t="shared" ca="1" si="71"/>
        <v>626377.08000000007</v>
      </c>
      <c r="Z116" s="288">
        <f>+X116</f>
        <v>318118.96000000002</v>
      </c>
      <c r="AA116" s="288">
        <f t="shared" si="71"/>
        <v>370000.49</v>
      </c>
      <c r="AB116" s="288">
        <f>+Z116</f>
        <v>318118.96000000002</v>
      </c>
      <c r="AC116" s="288">
        <f>+AC115</f>
        <v>344579.65</v>
      </c>
      <c r="AD116" s="288">
        <f>+AB116</f>
        <v>318118.96000000002</v>
      </c>
      <c r="AE116" s="288">
        <f>+AE115</f>
        <v>192353.05</v>
      </c>
    </row>
    <row r="117" spans="1:57" ht="14.25" customHeight="1" x14ac:dyDescent="0.2">
      <c r="C117" s="10"/>
      <c r="D117" s="10"/>
      <c r="F117" s="352"/>
      <c r="G117" s="6" t="s">
        <v>95</v>
      </c>
      <c r="H117" s="92">
        <f>+H124</f>
        <v>189727.84</v>
      </c>
      <c r="I117" s="2">
        <f t="shared" ca="1" si="64"/>
        <v>49672.950000000004</v>
      </c>
      <c r="J117" s="2">
        <f>+'PRES GO BIG 24'!C122</f>
        <v>213071.68</v>
      </c>
      <c r="K117" s="2">
        <f t="shared" ca="1" si="65"/>
        <v>142535.57999999999</v>
      </c>
      <c r="L117" s="2">
        <f>+'PRES GO BIG 24'!D122</f>
        <v>236415.52000000002</v>
      </c>
      <c r="M117" s="2">
        <f t="shared" ca="1" si="66"/>
        <v>154915.19999999998</v>
      </c>
      <c r="N117" s="2">
        <f>+'PRES GO BIG 24'!E122</f>
        <v>259759.35999999999</v>
      </c>
      <c r="O117" s="2">
        <f t="shared" ca="1" si="67"/>
        <v>303384.72000000003</v>
      </c>
      <c r="P117" s="2">
        <f>+'PRES GO BIG 24'!F122</f>
        <v>283103.2</v>
      </c>
      <c r="Q117" s="2">
        <f t="shared" ca="1" si="68"/>
        <v>177265.68</v>
      </c>
      <c r="R117" s="2">
        <f>+'PRES GO BIG 24'!G122</f>
        <v>306447.04000000004</v>
      </c>
      <c r="S117" s="2">
        <f t="shared" ca="1" si="69"/>
        <v>105059.04</v>
      </c>
      <c r="T117" s="2">
        <f>+'PRES GO BIG 24'!H122</f>
        <v>329790.88</v>
      </c>
      <c r="U117" s="2">
        <f ca="1">+U116</f>
        <v>229476.68000000002</v>
      </c>
      <c r="V117" s="2">
        <f>+'PRES GO BIG 24'!I122</f>
        <v>353134.72</v>
      </c>
      <c r="W117" s="2">
        <f t="shared" ca="1" si="72"/>
        <v>417591.68</v>
      </c>
      <c r="X117" s="2">
        <f>+'PRES GO BIG 24'!J122</f>
        <v>376478.56</v>
      </c>
      <c r="Y117" s="288">
        <f ca="1">+Y116</f>
        <v>626377.08000000007</v>
      </c>
      <c r="Z117" s="2">
        <f>+'PRES GO BIG 24'!K122</f>
        <v>399822.4</v>
      </c>
      <c r="AA117" s="288">
        <f>+AA116</f>
        <v>370000.49</v>
      </c>
      <c r="AB117" s="288">
        <f>+'PRES GO BIG 24'!L122</f>
        <v>423166.24</v>
      </c>
      <c r="AC117" s="288">
        <f>+AC116</f>
        <v>344579.65</v>
      </c>
      <c r="AD117" s="288">
        <f>+'PRES GO BIG 24'!M122</f>
        <v>446510.08000000002</v>
      </c>
      <c r="AE117" s="288">
        <f>+AE116</f>
        <v>192353.05</v>
      </c>
    </row>
    <row r="118" spans="1:57" ht="14.25" customHeight="1" x14ac:dyDescent="0.2">
      <c r="C118" s="10"/>
      <c r="D118" s="10"/>
      <c r="F118" s="325"/>
      <c r="H118" s="9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57" ht="14.25" customHeight="1" x14ac:dyDescent="0.2">
      <c r="C119" s="10"/>
      <c r="D119" s="10"/>
      <c r="F119" s="352" t="s">
        <v>249</v>
      </c>
      <c r="G119" s="163" t="s">
        <v>185</v>
      </c>
      <c r="H119" s="223" t="s">
        <v>97</v>
      </c>
      <c r="I119" s="223" t="s">
        <v>0</v>
      </c>
      <c r="J119" s="223" t="s">
        <v>97</v>
      </c>
      <c r="K119" s="223" t="s">
        <v>0</v>
      </c>
      <c r="L119" s="223" t="s">
        <v>97</v>
      </c>
      <c r="M119" s="223" t="s">
        <v>0</v>
      </c>
      <c r="N119" s="223" t="s">
        <v>97</v>
      </c>
      <c r="O119" s="223" t="s">
        <v>0</v>
      </c>
      <c r="P119" s="223" t="s">
        <v>97</v>
      </c>
      <c r="Q119" s="223" t="s">
        <v>0</v>
      </c>
      <c r="R119" s="223" t="s">
        <v>97</v>
      </c>
      <c r="S119" s="223" t="s">
        <v>0</v>
      </c>
      <c r="T119" s="223" t="s">
        <v>97</v>
      </c>
      <c r="U119" s="223" t="s">
        <v>0</v>
      </c>
      <c r="V119" s="223" t="s">
        <v>97</v>
      </c>
      <c r="W119" s="223" t="s">
        <v>0</v>
      </c>
      <c r="X119" s="223" t="s">
        <v>97</v>
      </c>
      <c r="Y119" s="223" t="s">
        <v>0</v>
      </c>
      <c r="Z119" s="223" t="s">
        <v>97</v>
      </c>
      <c r="AA119" s="223" t="s">
        <v>0</v>
      </c>
      <c r="AB119" s="223" t="s">
        <v>97</v>
      </c>
      <c r="AC119" s="223" t="s">
        <v>0</v>
      </c>
      <c r="AD119" s="223" t="s">
        <v>97</v>
      </c>
      <c r="AE119" s="223" t="s">
        <v>0</v>
      </c>
    </row>
    <row r="120" spans="1:57" ht="19.5" customHeight="1" x14ac:dyDescent="0.2">
      <c r="C120" s="10"/>
      <c r="D120" s="10"/>
      <c r="F120" s="352"/>
      <c r="G120" s="6" t="str">
        <f t="shared" ref="G120:G121" si="73">+G114</f>
        <v>Presupuesto Lineal Directorio</v>
      </c>
      <c r="H120" s="2">
        <f>+'PRES DIRECTORIO 24'!B118</f>
        <v>267540.63999999996</v>
      </c>
      <c r="I120" s="245">
        <f ca="1">+I113/H120-1</f>
        <v>-0.81433493618016306</v>
      </c>
      <c r="J120" s="2">
        <f>+H120*2</f>
        <v>535081.27999999991</v>
      </c>
      <c r="K120" s="245">
        <f ca="1">+(K113+I113)/J120-1</f>
        <v>-0.64078629325249414</v>
      </c>
      <c r="L120" s="2">
        <f>+H120*3</f>
        <v>802621.91999999993</v>
      </c>
      <c r="M120" s="245">
        <f ca="1">+(K113+M113+I113)/L120-1</f>
        <v>-0.56751277114385312</v>
      </c>
      <c r="N120" s="2">
        <f>+H120*4</f>
        <v>1070162.5599999998</v>
      </c>
      <c r="O120" s="245">
        <f ca="1">+(I113+K113+M113+O113)/N120-1</f>
        <v>-0.39214052676258826</v>
      </c>
      <c r="P120" s="2">
        <f>+H120*5</f>
        <v>1337703.1999999997</v>
      </c>
      <c r="Q120" s="245">
        <f ca="1">+(Q113+O113+M113+K113+I113)/P120-1</f>
        <v>-0.38119746592517678</v>
      </c>
      <c r="R120" s="2">
        <f>+H120*6</f>
        <v>1605243.8399999999</v>
      </c>
      <c r="S120" s="245">
        <f ca="1">+(I113+S113+Q113+O113+M113+K113)/R120-1</f>
        <v>-0.41888381892186544</v>
      </c>
      <c r="T120" s="2">
        <f>+H120*7</f>
        <v>1872784.4799999997</v>
      </c>
      <c r="U120" s="245">
        <f ca="1">+(U113+S113+Q113+O113+M113+K113+I113)/T120-1</f>
        <v>-0.37936806802243461</v>
      </c>
      <c r="V120" s="2">
        <f>+H120*8</f>
        <v>2140325.1199999996</v>
      </c>
      <c r="W120" s="246">
        <f ca="1">+(W113+U113+S113+Q113+O113+M113+K113+I113)/V120-1</f>
        <v>-0.26184040207872705</v>
      </c>
      <c r="X120" s="2">
        <f>+H120*9</f>
        <v>2407865.7599999998</v>
      </c>
      <c r="Y120" s="246">
        <f ca="1">+(Y113+W113+U113+S113+Q113+O113+M113+K113+I113)/X120-1</f>
        <v>-8.3720261049768818E-2</v>
      </c>
      <c r="Z120" s="2">
        <f>+H120*10</f>
        <v>2675406.3999999994</v>
      </c>
      <c r="AA120" s="246">
        <f ca="1">+(AA113+Y113+W113+U113+S113+Q113+O113+M113+K113+I113)/Z120-1</f>
        <v>-3.7051305551186187E-2</v>
      </c>
      <c r="AB120" s="2">
        <f>+H120*11</f>
        <v>2942947.0399999996</v>
      </c>
      <c r="AC120" s="246">
        <f ca="1">+(AC113+AA113+Y113+W113+U113+S113+Q113+O113+M113+K113+I113)/AB120-1</f>
        <v>-7.5055003368319495E-3</v>
      </c>
      <c r="AD120" s="2">
        <f>+H120*12</f>
        <v>3210487.6799999997</v>
      </c>
      <c r="AE120" s="246">
        <f ca="1">+(AE113+AC113+AA113+Y113+W113+U113+S113+Q113+O113+M113+K113+I113)/AD120-1</f>
        <v>-3.0299409216234419E-2</v>
      </c>
    </row>
    <row r="121" spans="1:57" ht="15.75" customHeight="1" x14ac:dyDescent="0.2">
      <c r="C121" s="10"/>
      <c r="D121" s="10"/>
      <c r="F121" s="352"/>
      <c r="G121" s="6" t="str">
        <f t="shared" si="73"/>
        <v>Presupuesto Snowball Directorio</v>
      </c>
      <c r="H121" s="2">
        <f>+H115</f>
        <v>167000</v>
      </c>
      <c r="I121" s="245">
        <f ca="1">+I114/H121-1</f>
        <v>-0.70255718562874248</v>
      </c>
      <c r="J121" s="2">
        <f>+'PRES DIRECTORIO 24'!B122+'PRES DIRECTORIO 24'!C122</f>
        <v>379455.68</v>
      </c>
      <c r="K121" s="245">
        <f ca="1">+(K114+I114)/J121-1</f>
        <v>-0.49346250397411362</v>
      </c>
      <c r="L121" s="2">
        <f>+SUM('PRES DIRECTORIO 24'!B122:D122)</f>
        <v>592527.35999999999</v>
      </c>
      <c r="M121" s="245">
        <f t="shared" ref="M121" ca="1" si="74">+(K114+M114+I114)/L121-1</f>
        <v>-0.41416421682198779</v>
      </c>
      <c r="N121" s="2">
        <f>+SUM('PRES DIRECTORIO 24'!B122:E122)</f>
        <v>821161.6</v>
      </c>
      <c r="O121" s="245">
        <f t="shared" ref="O121:O124" ca="1" si="75">+(I114+K114+M114+O114)/N121-1</f>
        <v>-0.20781920391796205</v>
      </c>
      <c r="P121" s="2">
        <f>+SUM('PRES DIRECTORIO 24'!B122:F122)</f>
        <v>1065358.3999999999</v>
      </c>
      <c r="Q121" s="245">
        <f t="shared" ref="Q121:Q124" ca="1" si="76">+(Q114+O114+M114+K114+I114)/P121-1</f>
        <v>-0.22300877338555747</v>
      </c>
      <c r="R121" s="2">
        <f>+SUM('PRES DIRECTORIO 24'!B122:G122)</f>
        <v>1325117.7599999998</v>
      </c>
      <c r="S121" s="245">
        <f t="shared" ref="S121:S124" ca="1" si="77">+(S114+Q114+O114+M114+K114+I114)/R121-1</f>
        <v>-0.29603753103422292</v>
      </c>
      <c r="T121" s="2">
        <f>+SUM('PRES DIRECTORIO 24'!B122:H122)</f>
        <v>1600439.6799999997</v>
      </c>
      <c r="U121" s="245">
        <f t="shared" ref="U121:U124" ca="1" si="78">+(U114+S114+Q114+O114+M114+K114+I114)/T121-1</f>
        <v>-0.27375591562438617</v>
      </c>
      <c r="V121" s="2">
        <f>+SUM('PRES DIRECTORIO 24'!B122:I122)</f>
        <v>1891324.1599999997</v>
      </c>
      <c r="W121" s="246">
        <f ca="1">+(W114+U114+S114+Q114+O114+M114+K114+I114)/V121-1</f>
        <v>-0.1646585162852251</v>
      </c>
      <c r="X121" s="2">
        <f>+SUM('PRES DIRECTORIO 24'!B122:J122)</f>
        <v>2197771.1999999997</v>
      </c>
      <c r="Y121" s="246">
        <f t="shared" ref="Y121:Y124" ca="1" si="79">+(Y114+W114+U114+S114+Q114+O114+M114+K114+I114)/X121-1</f>
        <v>3.8709261455425192E-3</v>
      </c>
      <c r="Z121" s="2">
        <f>+SUM('PRES DIRECTORIO 24'!B122:K122)</f>
        <v>2519780.7999999998</v>
      </c>
      <c r="AA121" s="246">
        <f ca="1">+(AA114+Y114+W114+U114+S114+Q114+O114+M114+K114+I114)/Z121-1</f>
        <v>2.2421910667785427E-2</v>
      </c>
      <c r="AB121" s="2">
        <f>+SUM('PRES DIRECTORIO 24'!B122:L122)</f>
        <v>2857352.96</v>
      </c>
      <c r="AC121" s="246">
        <f ca="1">+(AC114+AA114+Y114+W114+U114+S114+Q114+O114+M114+K114)/AB121-1</f>
        <v>4.8411380020760841E-3</v>
      </c>
      <c r="AD121" s="2">
        <f>+SUM('PRES DIRECTORIO 24'!B122:M122)</f>
        <v>3210487.6799999997</v>
      </c>
      <c r="AE121" s="246">
        <f ca="1">+(AE114+AC114+AA114+Y114+W114+U114+S114+Q114+O114+M114)/AD121-1</f>
        <v>-9.0168360340818765E-2</v>
      </c>
    </row>
    <row r="122" spans="1:57" ht="14.25" customHeight="1" x14ac:dyDescent="0.2">
      <c r="C122" s="10"/>
      <c r="D122" s="10"/>
      <c r="F122" s="352"/>
      <c r="G122" s="6" t="s">
        <v>98</v>
      </c>
      <c r="H122" s="2">
        <f ca="1">+H113</f>
        <v>216940.69999999998</v>
      </c>
      <c r="I122" s="245">
        <f ca="1">+I115/H122-1</f>
        <v>-0.77102982520108032</v>
      </c>
      <c r="J122" s="2">
        <f ca="1">+H122+K113</f>
        <v>359476.27999999997</v>
      </c>
      <c r="K122" s="245">
        <f ca="1">+(K115+I115)/J122-1</f>
        <v>-0.46530956089787057</v>
      </c>
      <c r="L122" s="2">
        <f ca="1">+J122+M113</f>
        <v>514391.48</v>
      </c>
      <c r="M122" s="245">
        <f ca="1">+(K115+M115+I115)/L122-1</f>
        <v>-0.32517597297684642</v>
      </c>
      <c r="N122" s="2">
        <f ca="1">+L122+O113</f>
        <v>817776.2</v>
      </c>
      <c r="O122" s="245">
        <f t="shared" ca="1" si="75"/>
        <v>-0.20453976283486852</v>
      </c>
      <c r="P122" s="2">
        <f ca="1">+N122+Q113</f>
        <v>995041.87999999989</v>
      </c>
      <c r="Q122" s="245">
        <f t="shared" ca="1" si="76"/>
        <v>-0.1681012160010793</v>
      </c>
      <c r="R122" s="2">
        <f ca="1">+P122+S113</f>
        <v>1100100.92</v>
      </c>
      <c r="S122" s="245">
        <f t="shared" ca="1" si="77"/>
        <v>-0.15204764122913395</v>
      </c>
      <c r="T122" s="2">
        <f ca="1">+R122+U113</f>
        <v>1329577.5999999999</v>
      </c>
      <c r="U122" s="245">
        <f t="shared" ca="1" si="78"/>
        <v>-0.12580518053252387</v>
      </c>
      <c r="V122" s="2">
        <f ca="1">+T122+W113</f>
        <v>1747169.2799999998</v>
      </c>
      <c r="W122" s="246">
        <f t="shared" ref="W122:W123" ca="1" si="80">+(W115+U115+S115+Q115+O115+M115+K115+I115)/V122-1</f>
        <v>-9.5736430301704867E-2</v>
      </c>
      <c r="X122" s="2">
        <f ca="1">+V122+Y113</f>
        <v>2373546.36</v>
      </c>
      <c r="Y122" s="246">
        <f t="shared" ca="1" si="79"/>
        <v>-7.0471659125292962E-2</v>
      </c>
      <c r="Z122" s="2">
        <f ca="1">+X122+AA113</f>
        <v>2743546.8499999996</v>
      </c>
      <c r="AA122" s="246">
        <f t="shared" ref="AA122:AA124" ca="1" si="81">+(AA115+Y115+W115+U115+S115+Q115+O115+M115+K115+I115)/Z122-1</f>
        <v>-6.0967703175908605E-2</v>
      </c>
      <c r="AB122" s="2">
        <f ca="1">+Z122+AC113</f>
        <v>3088126.4999999995</v>
      </c>
      <c r="AC122" s="246">
        <f t="shared" ref="AC122:AC124" ca="1" si="82">+(AC115+AA115+Y115+W115+U115+S115+Q115+O115+M115+K115)/AB122-1</f>
        <v>-7.0249939566918274E-2</v>
      </c>
      <c r="AD122" s="2">
        <f ca="1">+AB122+AE113</f>
        <v>3280479.5499999993</v>
      </c>
      <c r="AE122" s="246">
        <f t="shared" ref="AE122:AE124" ca="1" si="83">+(AE115+AC115+AA115+Y115+W115+U115+S115+Q115+O115+M115)/AD122-1</f>
        <v>-0.10958040570623251</v>
      </c>
    </row>
    <row r="123" spans="1:57" ht="14.25" customHeight="1" x14ac:dyDescent="0.2">
      <c r="C123" s="10"/>
      <c r="D123" s="10"/>
      <c r="F123" s="352"/>
      <c r="G123" s="6" t="s">
        <v>94</v>
      </c>
      <c r="H123" s="92">
        <f>+'PRES GO BIG 24'!B118</f>
        <v>318118.96000000002</v>
      </c>
      <c r="I123" s="245">
        <f t="shared" ref="I123:I124" ca="1" si="84">+I116/H123-1</f>
        <v>-0.84385416700721017</v>
      </c>
      <c r="J123" s="2">
        <f>+H123*2</f>
        <v>636237.92000000004</v>
      </c>
      <c r="K123" s="245">
        <f t="shared" ref="K123:K124" ca="1" si="85">+(K116+I116)/J123-1</f>
        <v>-0.69789834280861474</v>
      </c>
      <c r="L123" s="2">
        <f>+H123*3</f>
        <v>954356.88000000012</v>
      </c>
      <c r="M123" s="245">
        <f t="shared" ref="M123:M124" ca="1" si="86">+(K116+M116+I116)/L123-1</f>
        <v>-0.63627471308217531</v>
      </c>
      <c r="N123" s="2">
        <f>+J123*4</f>
        <v>2544951.6800000002</v>
      </c>
      <c r="O123" s="245">
        <f t="shared" ca="1" si="75"/>
        <v>-0.74439261259372913</v>
      </c>
      <c r="P123" s="2">
        <f>+H123*5</f>
        <v>1590594.8</v>
      </c>
      <c r="Q123" s="245">
        <f t="shared" ca="1" si="76"/>
        <v>-0.4795820217694664</v>
      </c>
      <c r="R123" s="2">
        <f>+H123*6</f>
        <v>1908713.7600000002</v>
      </c>
      <c r="S123" s="245">
        <f t="shared" ca="1" si="77"/>
        <v>-0.51127655201689348</v>
      </c>
      <c r="T123" s="2">
        <f>+H123*7</f>
        <v>2226832.7200000002</v>
      </c>
      <c r="U123" s="245">
        <f t="shared" ca="1" si="78"/>
        <v>-0.47804348321233581</v>
      </c>
      <c r="V123" s="2">
        <f>+H123*8</f>
        <v>2544951.6800000002</v>
      </c>
      <c r="W123" s="246">
        <f t="shared" ca="1" si="80"/>
        <v>-0.37920175757521657</v>
      </c>
      <c r="X123" s="2">
        <f>+H123*9</f>
        <v>2863070.64</v>
      </c>
      <c r="Y123" s="246">
        <f t="shared" ca="1" si="79"/>
        <v>-0.22940126618741064</v>
      </c>
      <c r="Z123" s="2">
        <f>+H123*10</f>
        <v>3181189.6</v>
      </c>
      <c r="AA123" s="246">
        <f t="shared" ca="1" si="81"/>
        <v>-0.19015229397204103</v>
      </c>
      <c r="AB123" s="2">
        <f>+H123*11</f>
        <v>3499308.56</v>
      </c>
      <c r="AC123" s="246">
        <f t="shared" ca="1" si="82"/>
        <v>-0.1794991065320628</v>
      </c>
      <c r="AD123" s="2">
        <f>+H123*12</f>
        <v>3817427.5200000005</v>
      </c>
      <c r="AE123" s="246">
        <f t="shared" ca="1" si="83"/>
        <v>-0.23482417028313352</v>
      </c>
    </row>
    <row r="124" spans="1:57" ht="14.25" customHeight="1" x14ac:dyDescent="0.2">
      <c r="C124" s="10"/>
      <c r="D124" s="10"/>
      <c r="F124" s="352"/>
      <c r="G124" s="6" t="s">
        <v>95</v>
      </c>
      <c r="H124" s="92">
        <f>+'PRES GO BIG 24'!B122</f>
        <v>189727.84</v>
      </c>
      <c r="I124" s="245">
        <f t="shared" ca="1" si="84"/>
        <v>-0.73818839660009838</v>
      </c>
      <c r="J124" s="2">
        <f>+'PRES GO BIG 24'!B122+'PRES GO BIG 24'!C122</f>
        <v>402799.52</v>
      </c>
      <c r="K124" s="245">
        <f t="shared" ca="1" si="85"/>
        <v>-0.52281837376568874</v>
      </c>
      <c r="L124" s="2">
        <f>+'PRES GO BIG 24'!B122+'PRES GO BIG 24'!C122+'PRES GO BIG 24'!D122</f>
        <v>639215.04</v>
      </c>
      <c r="M124" s="245">
        <f t="shared" ca="1" si="86"/>
        <v>-0.4569531248826687</v>
      </c>
      <c r="N124" s="2">
        <f>+'PRES GO BIG 24'!B122+'PRES GO BIG 24'!C122+'PRES GO BIG 24'!D122+'PRES GO BIG 24'!E122</f>
        <v>898974.4</v>
      </c>
      <c r="O124" s="245">
        <f t="shared" ca="1" si="75"/>
        <v>-0.2763882375293446</v>
      </c>
      <c r="P124" s="2">
        <f>+'PRES GO BIG 24'!B122+'PRES GO BIG 24'!C122+'PRES GO BIG 24'!D122+'PRES GO BIG 24'!E122+'PRES GO BIG 24'!F122</f>
        <v>1182077.6000000001</v>
      </c>
      <c r="Q124" s="245">
        <f t="shared" ca="1" si="76"/>
        <v>-0.29972945092606451</v>
      </c>
      <c r="R124" s="2">
        <f>+'PRES GO BIG 24'!B122+'PRES GO BIG 24'!C122+'PRES GO BIG 24'!D122+'PRES GO BIG 24'!E122+'PRES GO BIG 24'!F122+'PRES GO BIG 24'!G122</f>
        <v>1488524.6400000001</v>
      </c>
      <c r="S124" s="245">
        <f t="shared" ca="1" si="77"/>
        <v>-0.3733169442193448</v>
      </c>
      <c r="T124" s="2">
        <f>+'PRES GO BIG 24'!B122+'PRES GO BIG 24'!C122+'PRES GO BIG 24'!D122+'PRES GO BIG 24'!E122+'PRES GO BIG 24'!F122+'PRES GO BIG 24'!G122+'PRES GO BIG 24'!H122</f>
        <v>1818315.52</v>
      </c>
      <c r="U124" s="245">
        <f t="shared" ca="1" si="78"/>
        <v>-0.36077658843279292</v>
      </c>
      <c r="V124" s="2">
        <f>+'PRES GO BIG 24'!B122+'PRES GO BIG 24'!C122+'PRES GO BIG 24'!D122+'PRES GO BIG 24'!E122+'PRES GO BIG 24'!F122+'PRES GO BIG 24'!G122+'PRES GO BIG 24'!H122+'PRES GO BIG 24'!I122</f>
        <v>2171450.2400000002</v>
      </c>
      <c r="W124" s="246">
        <f ca="1">+(W117+U117+S117+Q117+O117+M117+K117+I117)/V124-1</f>
        <v>-0.27242102955119996</v>
      </c>
      <c r="X124" s="2">
        <f>+'PRES GO BIG 24'!B122+'PRES GO BIG 24'!C122+'PRES GO BIG 24'!D122+'PRES GO BIG 24'!E122+'PRES GO BIG 24'!F122+'PRES GO BIG 24'!G122+'PRES GO BIG 24'!H122+'PRES GO BIG 24'!I122+'PRES GO BIG 24'!J122</f>
        <v>2547928.8000000003</v>
      </c>
      <c r="Y124" s="246">
        <f t="shared" ca="1" si="79"/>
        <v>-0.13408937879268856</v>
      </c>
      <c r="Z124" s="2">
        <f>+'PRES GO BIG 24'!B122+'PRES GO BIG 24'!C122+'PRES GO BIG 24'!D122+'PRES GO BIG 24'!E122+'PRES GO BIG 24'!F122+'PRES GO BIG 24'!G122+'PRES GO BIG 24'!H122+'PRES GO BIG 24'!I122+'PRES GO BIG 24'!J122+'PRES GO BIG 24'!K122</f>
        <v>2947751.2</v>
      </c>
      <c r="AA124" s="246">
        <f t="shared" ca="1" si="81"/>
        <v>-0.12601881054276209</v>
      </c>
      <c r="AB124" s="2">
        <f>+'PRES GO BIG 24'!B122+'PRES GO BIG 24'!C122+'PRES GO BIG 24'!D122+'PRES GO BIG 24'!E122+'PRES GO BIG 24'!F122+'PRES GO BIG 24'!G122+'PRES GO BIG 24'!H122+'PRES GO BIG 24'!I122+'PRES GO BIG 24'!J122+'PRES GO BIG 24'!K122+'PRES GO BIG 24'!L122</f>
        <v>3370917.4400000004</v>
      </c>
      <c r="AC124" s="246">
        <f t="shared" ca="1" si="82"/>
        <v>-0.14824796183676325</v>
      </c>
      <c r="AD124" s="2">
        <f>+'PRES DIRECTORIO 24'!B122+'PRES DIRECTORIO 24'!C122+'PRES DIRECTORIO 24'!D122+'PRES DIRECTORIO 24'!E122+'PRES DIRECTORIO 24'!F122+'PRES DIRECTORIO 24'!G122+'PRES DIRECTORIO 24'!H122+'PRES DIRECTORIO 24'!I122+'PRES DIRECTORIO 24'!J122+'PRES DIRECTORIO 24'!K122+'PRES DIRECTORIO 24'!L122+'PRES DIRECTORIO 24'!M122</f>
        <v>3210487.6799999997</v>
      </c>
      <c r="AE124" s="246">
        <f t="shared" ca="1" si="83"/>
        <v>-9.0168360340818765E-2</v>
      </c>
    </row>
    <row r="125" spans="1:57" ht="14.25" customHeight="1" x14ac:dyDescent="0.2">
      <c r="C125" s="10"/>
      <c r="D125" s="10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57" ht="14.25" customHeight="1" x14ac:dyDescent="0.2">
      <c r="C126" s="10"/>
      <c r="D126" s="10"/>
      <c r="E126" s="10"/>
      <c r="F126" s="10"/>
      <c r="H126" s="247" t="s">
        <v>97</v>
      </c>
      <c r="I126" s="247" t="s">
        <v>99</v>
      </c>
      <c r="J126" s="247" t="s">
        <v>0</v>
      </c>
      <c r="K126" s="92"/>
      <c r="L126" s="92"/>
      <c r="M126" s="92"/>
      <c r="N126" s="92"/>
      <c r="O126" s="92"/>
      <c r="P126" s="2"/>
      <c r="Q126" s="2"/>
      <c r="R126" s="2"/>
      <c r="S126" s="2"/>
      <c r="T126" s="2"/>
      <c r="U126" s="2"/>
      <c r="V126" s="2"/>
      <c r="W126" s="2"/>
      <c r="X126" s="2"/>
      <c r="AF126" s="6"/>
    </row>
    <row r="127" spans="1:57" ht="14.25" customHeight="1" x14ac:dyDescent="0.2">
      <c r="C127" s="10"/>
      <c r="D127" s="10"/>
      <c r="E127" s="10"/>
      <c r="F127" s="10"/>
      <c r="H127" s="92">
        <f>+'PRES DIRECTORIO 24'!N122</f>
        <v>3210487.6799999997</v>
      </c>
      <c r="I127" s="92">
        <f ca="1">+I117+K117+M117+O117+Q117+S117+U117+W117+Y117+AA117+AC117+AE117</f>
        <v>3113211.7999999993</v>
      </c>
      <c r="J127" s="96">
        <f t="shared" ref="J127:J128" ca="1" si="87">+I127/H127</f>
        <v>0.96970059078376514</v>
      </c>
      <c r="K127" s="92"/>
      <c r="L127" s="92"/>
      <c r="M127" s="92"/>
      <c r="N127" s="92"/>
      <c r="O127" s="92"/>
      <c r="P127" s="2"/>
      <c r="Q127" s="2"/>
      <c r="R127" s="2"/>
      <c r="S127" s="2"/>
      <c r="T127" s="2"/>
      <c r="U127" s="2"/>
      <c r="V127" s="2"/>
      <c r="W127" s="2"/>
      <c r="AF127" s="9"/>
      <c r="AH127" s="4"/>
    </row>
    <row r="128" spans="1:57" ht="14.25" customHeight="1" x14ac:dyDescent="0.2">
      <c r="C128" s="10"/>
      <c r="D128" s="10"/>
      <c r="E128" s="10"/>
      <c r="F128" s="10"/>
      <c r="H128" s="92">
        <v>12</v>
      </c>
      <c r="I128" s="92">
        <v>12</v>
      </c>
      <c r="J128" s="4">
        <f t="shared" si="87"/>
        <v>1</v>
      </c>
      <c r="K128" s="92"/>
      <c r="L128" s="92"/>
      <c r="M128" s="92"/>
      <c r="N128" s="92"/>
      <c r="O128" s="92"/>
      <c r="P128" s="2"/>
      <c r="Q128" s="2"/>
      <c r="R128" s="2"/>
      <c r="S128" s="2"/>
      <c r="T128" s="2"/>
      <c r="U128" s="2"/>
      <c r="V128" s="2"/>
      <c r="W128" s="2"/>
      <c r="AF128" s="9"/>
      <c r="AH128" s="4"/>
    </row>
    <row r="129" spans="3:35" s="326" customFormat="1" ht="14.25" customHeight="1" x14ac:dyDescent="0.2">
      <c r="C129" s="327"/>
      <c r="D129" s="327"/>
      <c r="E129" s="327"/>
      <c r="F129" s="327"/>
      <c r="H129" s="328"/>
      <c r="I129" s="328"/>
      <c r="J129" s="329"/>
      <c r="K129" s="328"/>
      <c r="L129" s="328"/>
      <c r="M129" s="328"/>
      <c r="N129" s="328"/>
      <c r="O129" s="328"/>
      <c r="P129" s="330"/>
      <c r="Q129" s="330"/>
      <c r="R129" s="330"/>
      <c r="S129" s="330"/>
      <c r="T129" s="330"/>
      <c r="U129" s="330"/>
      <c r="V129" s="330"/>
      <c r="W129" s="330"/>
      <c r="AF129" s="331"/>
      <c r="AH129" s="329"/>
    </row>
    <row r="130" spans="3:35" ht="14.25" customHeight="1" x14ac:dyDescent="0.2">
      <c r="C130" s="10"/>
      <c r="D130" s="10"/>
      <c r="E130" s="10"/>
      <c r="F130" s="10"/>
      <c r="G130" s="349" t="s">
        <v>100</v>
      </c>
      <c r="H130" s="346"/>
      <c r="I130" s="346"/>
      <c r="J130" s="130"/>
      <c r="K130" s="92"/>
      <c r="L130" s="92"/>
      <c r="M130" s="92"/>
      <c r="N130" s="92"/>
      <c r="O130" s="92"/>
      <c r="P130" s="2"/>
      <c r="Q130" s="2"/>
      <c r="R130" s="2"/>
      <c r="S130" s="2"/>
      <c r="T130" s="2"/>
      <c r="U130" s="2"/>
      <c r="V130" s="2"/>
      <c r="W130" s="2"/>
      <c r="AF130" s="9"/>
      <c r="AH130" s="4"/>
    </row>
    <row r="131" spans="3:35" ht="14.25" customHeight="1" x14ac:dyDescent="0.2">
      <c r="C131" s="10"/>
      <c r="D131" s="10"/>
      <c r="E131" s="10"/>
      <c r="F131" s="10"/>
      <c r="G131" s="163" t="s">
        <v>101</v>
      </c>
      <c r="H131" s="223" t="s">
        <v>102</v>
      </c>
      <c r="I131" s="223" t="s">
        <v>103</v>
      </c>
      <c r="J131" s="2"/>
      <c r="K131" s="92"/>
      <c r="L131" s="92"/>
      <c r="M131" s="92"/>
      <c r="N131" s="92"/>
      <c r="O131" s="92"/>
      <c r="P131" s="2"/>
      <c r="Q131" s="2"/>
      <c r="R131" s="2"/>
      <c r="S131" s="2"/>
      <c r="T131" s="2"/>
      <c r="U131" s="2"/>
      <c r="V131" s="2"/>
      <c r="W131" s="2"/>
      <c r="AF131" s="9"/>
      <c r="AG131" s="9"/>
    </row>
    <row r="132" spans="3:35" ht="14.25" customHeight="1" x14ac:dyDescent="0.2">
      <c r="C132" s="10"/>
      <c r="D132" s="10"/>
      <c r="E132" s="10"/>
      <c r="F132" s="10"/>
      <c r="G132" s="6" t="s">
        <v>104</v>
      </c>
      <c r="H132" s="2">
        <f>+'PRES DIRECTORIO 24'!U13</f>
        <v>91000</v>
      </c>
      <c r="I132" s="2">
        <f>+'PRES DIRECTORIO 24'!V13</f>
        <v>13000</v>
      </c>
      <c r="J132" s="140">
        <v>10</v>
      </c>
      <c r="K132" s="92"/>
      <c r="L132" s="92"/>
      <c r="M132" s="92"/>
      <c r="N132" s="92"/>
      <c r="O132" s="92"/>
      <c r="P132" s="2"/>
      <c r="Q132" s="2"/>
      <c r="R132" s="2"/>
      <c r="S132" s="2"/>
      <c r="T132" s="2"/>
      <c r="U132" s="2"/>
      <c r="V132" s="2"/>
      <c r="W132" s="2"/>
      <c r="AF132" s="9"/>
      <c r="AG132" s="2"/>
    </row>
    <row r="133" spans="3:35" ht="14.25" customHeight="1" x14ac:dyDescent="0.2">
      <c r="C133" s="10"/>
      <c r="D133" s="10"/>
      <c r="E133" s="10"/>
      <c r="F133" s="10"/>
      <c r="G133" s="6" t="s">
        <v>106</v>
      </c>
      <c r="H133" s="2">
        <f>+'PRES DIRECTORIO 24'!U14</f>
        <v>72800</v>
      </c>
      <c r="I133" s="2">
        <f>+'PRES DIRECTORIO 24'!V14</f>
        <v>10400</v>
      </c>
      <c r="J133" s="140">
        <v>8</v>
      </c>
      <c r="K133" s="92"/>
      <c r="L133" s="92"/>
      <c r="M133" s="92"/>
      <c r="N133" s="92"/>
      <c r="O133" s="92"/>
      <c r="P133" s="2"/>
      <c r="Q133" s="2"/>
      <c r="R133" s="2"/>
      <c r="S133" s="2"/>
      <c r="T133" s="2"/>
      <c r="U133" s="2"/>
      <c r="V133" s="2"/>
      <c r="W133" s="2"/>
      <c r="AF133" s="9"/>
      <c r="AG133" s="2"/>
    </row>
    <row r="134" spans="3:35" ht="14.25" customHeight="1" x14ac:dyDescent="0.2">
      <c r="C134" s="10"/>
      <c r="D134" s="10"/>
      <c r="E134" s="10"/>
      <c r="F134" s="10"/>
      <c r="G134" s="6" t="s">
        <v>109</v>
      </c>
      <c r="H134" s="2">
        <f>+'PRES DIRECTORIO 24'!U15</f>
        <v>36400</v>
      </c>
      <c r="I134" s="2">
        <f>+'PRES DIRECTORIO 24'!V15</f>
        <v>5200</v>
      </c>
      <c r="J134" s="140">
        <v>4</v>
      </c>
      <c r="K134" s="92"/>
      <c r="L134" s="92"/>
      <c r="M134" s="92"/>
      <c r="N134" s="92"/>
      <c r="O134" s="92"/>
      <c r="P134" s="2"/>
      <c r="Q134" s="2"/>
      <c r="R134" s="2"/>
      <c r="S134" s="2"/>
      <c r="T134" s="2"/>
      <c r="U134" s="2"/>
      <c r="V134" s="2"/>
      <c r="W134" s="2"/>
      <c r="AF134" s="9"/>
      <c r="AG134" s="2"/>
    </row>
    <row r="135" spans="3:35" ht="14.25" customHeight="1" x14ac:dyDescent="0.2">
      <c r="C135" s="10"/>
      <c r="D135" s="10"/>
      <c r="E135" s="10"/>
      <c r="F135" s="10"/>
      <c r="G135" s="6" t="s">
        <v>112</v>
      </c>
      <c r="H135" s="2">
        <f>+'PRES DIRECTORIO 24'!U16</f>
        <v>9100</v>
      </c>
      <c r="I135" s="2">
        <f>+'PRES DIRECTORIO 24'!V16</f>
        <v>1300</v>
      </c>
      <c r="J135" s="140">
        <v>2</v>
      </c>
      <c r="K135" s="92"/>
      <c r="L135" s="92"/>
      <c r="M135" s="92"/>
      <c r="N135" s="92"/>
      <c r="O135" s="92"/>
      <c r="P135" s="2"/>
      <c r="Q135" s="2"/>
      <c r="R135" s="2"/>
      <c r="S135" s="2"/>
      <c r="T135" s="2"/>
      <c r="U135" s="2"/>
      <c r="V135" s="2"/>
      <c r="W135" s="2"/>
      <c r="AF135" s="9"/>
      <c r="AG135" s="2"/>
    </row>
    <row r="136" spans="3:35" ht="14.25" customHeight="1" x14ac:dyDescent="0.2">
      <c r="C136" s="10"/>
      <c r="D136" s="10"/>
      <c r="E136" s="10"/>
      <c r="F136" s="10"/>
      <c r="G136" s="163" t="s">
        <v>115</v>
      </c>
      <c r="H136" s="223">
        <f t="shared" ref="H136:I136" si="88">SUM(H132:H135)</f>
        <v>209300</v>
      </c>
      <c r="I136" s="223">
        <f t="shared" si="88"/>
        <v>29900</v>
      </c>
      <c r="J136" s="2"/>
      <c r="K136" s="92"/>
      <c r="L136" s="92"/>
      <c r="M136" s="92"/>
      <c r="N136" s="92"/>
      <c r="O136" s="92"/>
      <c r="P136" s="2"/>
      <c r="Q136" s="2"/>
      <c r="R136" s="2"/>
      <c r="S136" s="2"/>
      <c r="T136" s="2"/>
      <c r="U136" s="2"/>
      <c r="V136" s="2"/>
      <c r="W136" s="2"/>
      <c r="AF136" s="9"/>
      <c r="AG136" s="2"/>
    </row>
    <row r="137" spans="3:35" ht="14.25" customHeight="1" x14ac:dyDescent="0.2">
      <c r="C137" s="10"/>
      <c r="D137" s="10"/>
      <c r="E137" s="10"/>
      <c r="F137" s="10"/>
      <c r="H137" s="2"/>
      <c r="I137" s="2"/>
      <c r="J137" s="2"/>
      <c r="K137" s="92"/>
      <c r="L137" s="92"/>
      <c r="M137" s="92"/>
      <c r="N137" s="92"/>
      <c r="O137" s="92"/>
      <c r="P137" s="2"/>
      <c r="Q137" s="2"/>
      <c r="R137" s="2"/>
      <c r="S137" s="2"/>
      <c r="T137" s="2"/>
      <c r="U137" s="2"/>
      <c r="V137" s="2"/>
      <c r="W137" s="2"/>
      <c r="AF137" s="9"/>
    </row>
    <row r="138" spans="3:35" ht="14.25" customHeight="1" x14ac:dyDescent="0.2">
      <c r="C138" s="10"/>
      <c r="D138" s="10"/>
      <c r="E138" s="10"/>
      <c r="F138" s="10"/>
      <c r="G138" s="163" t="s">
        <v>118</v>
      </c>
      <c r="H138" s="223">
        <f>+'PRES DIRECTORIO 24'!U20</f>
        <v>9100</v>
      </c>
      <c r="I138" s="224">
        <f>+'PRES DIRECTORIO 24'!V20</f>
        <v>1300</v>
      </c>
      <c r="J138" s="2"/>
      <c r="K138" s="92"/>
      <c r="L138" s="92"/>
      <c r="M138" s="92"/>
      <c r="N138" s="92"/>
      <c r="O138" s="92"/>
      <c r="P138" s="2"/>
      <c r="Q138" s="2"/>
      <c r="R138" s="2"/>
      <c r="S138" s="2"/>
      <c r="T138" s="2"/>
      <c r="U138" s="2"/>
      <c r="V138" s="2"/>
      <c r="W138" s="2"/>
      <c r="AE138" s="297"/>
      <c r="AF138" s="308"/>
      <c r="AG138" s="297"/>
      <c r="AH138" s="297"/>
    </row>
    <row r="139" spans="3:35" ht="14.25" customHeight="1" x14ac:dyDescent="0.2">
      <c r="C139" s="10"/>
      <c r="D139" s="10"/>
      <c r="E139" s="10"/>
      <c r="F139" s="10"/>
      <c r="H139" s="223">
        <f>+'PRES DIRECTORIO 24'!U21</f>
        <v>54600</v>
      </c>
      <c r="I139" s="224">
        <f>+'PRES DIRECTORIO 24'!V21</f>
        <v>7800</v>
      </c>
      <c r="J139" s="2"/>
      <c r="K139" s="92"/>
      <c r="L139" s="92"/>
      <c r="M139" s="92"/>
      <c r="N139" s="92"/>
      <c r="O139" s="92"/>
      <c r="P139" s="2"/>
      <c r="Q139" s="2"/>
      <c r="R139" s="2"/>
      <c r="S139" s="2"/>
      <c r="T139" s="2"/>
      <c r="U139" s="2"/>
      <c r="V139" s="2"/>
      <c r="W139" s="2"/>
      <c r="AD139" s="297"/>
      <c r="AE139" s="297"/>
      <c r="AF139" s="308"/>
      <c r="AG139" s="297"/>
      <c r="AH139" s="297"/>
      <c r="AI139" s="297"/>
    </row>
    <row r="140" spans="3:35" ht="14.25" hidden="1" customHeight="1" x14ac:dyDescent="0.2">
      <c r="C140" s="10"/>
      <c r="D140" s="10"/>
      <c r="E140" s="10"/>
      <c r="F140" s="10"/>
      <c r="G140" s="163" t="s">
        <v>120</v>
      </c>
      <c r="H140" s="223"/>
      <c r="I140" s="223"/>
      <c r="J140" s="223"/>
      <c r="K140" s="223"/>
      <c r="L140" s="223"/>
      <c r="M140" s="92"/>
      <c r="N140" s="92"/>
      <c r="O140" s="92"/>
      <c r="P140" s="2"/>
      <c r="Q140" s="2"/>
      <c r="R140" s="2"/>
      <c r="S140" s="2"/>
      <c r="T140" s="2"/>
      <c r="U140" s="2"/>
      <c r="V140" s="2"/>
      <c r="W140" s="2"/>
      <c r="AD140" s="297"/>
      <c r="AE140" s="297"/>
      <c r="AF140" s="308"/>
      <c r="AG140" s="297"/>
      <c r="AH140" s="297"/>
      <c r="AI140" s="297"/>
    </row>
    <row r="141" spans="3:35" ht="14.25" hidden="1" customHeight="1" x14ac:dyDescent="0.2">
      <c r="C141" s="10"/>
      <c r="D141" s="10"/>
      <c r="E141" s="10"/>
      <c r="F141" s="10"/>
      <c r="H141" s="225" t="s">
        <v>122</v>
      </c>
      <c r="I141" s="225" t="s">
        <v>123</v>
      </c>
      <c r="J141" s="225" t="s">
        <v>124</v>
      </c>
      <c r="K141" s="225" t="s">
        <v>125</v>
      </c>
      <c r="L141" s="225"/>
      <c r="M141" s="92"/>
      <c r="N141" s="92"/>
      <c r="O141" s="92"/>
      <c r="P141" s="2"/>
      <c r="Q141" s="2"/>
      <c r="R141" s="2"/>
      <c r="S141" s="2"/>
      <c r="T141" s="2"/>
      <c r="U141" s="2"/>
      <c r="V141" s="2"/>
      <c r="W141" s="2"/>
      <c r="AD141" s="297"/>
      <c r="AE141" s="297"/>
      <c r="AF141" s="308"/>
      <c r="AG141" s="297"/>
      <c r="AH141" s="297"/>
      <c r="AI141" s="297"/>
    </row>
    <row r="142" spans="3:35" ht="14.25" hidden="1" customHeight="1" x14ac:dyDescent="0.2">
      <c r="C142" s="10"/>
      <c r="D142" s="10"/>
      <c r="E142" s="10"/>
      <c r="F142" s="10"/>
      <c r="H142" s="2">
        <f>+I138</f>
        <v>1300</v>
      </c>
      <c r="I142" s="2">
        <f t="shared" ref="I142:J142" si="89">+H142</f>
        <v>1300</v>
      </c>
      <c r="J142" s="2">
        <f t="shared" si="89"/>
        <v>1300</v>
      </c>
      <c r="K142" s="2"/>
      <c r="L142" s="92"/>
      <c r="M142" s="92"/>
      <c r="N142" s="92"/>
      <c r="O142" s="92"/>
      <c r="P142" s="2"/>
      <c r="Q142" s="2"/>
      <c r="R142" s="2"/>
      <c r="S142" s="2"/>
      <c r="T142" s="2"/>
      <c r="U142" s="2"/>
      <c r="V142" s="2"/>
      <c r="W142" s="2"/>
      <c r="AD142" s="297"/>
      <c r="AE142" s="297"/>
      <c r="AF142" s="308"/>
      <c r="AG142" s="297"/>
      <c r="AH142" s="297"/>
      <c r="AI142" s="297"/>
    </row>
    <row r="143" spans="3:35" ht="14.25" hidden="1" customHeight="1" x14ac:dyDescent="0.2">
      <c r="C143" s="10"/>
      <c r="D143" s="10"/>
      <c r="E143" s="10"/>
      <c r="F143" s="10"/>
      <c r="H143" s="2"/>
      <c r="I143" s="2">
        <f>+I142</f>
        <v>1300</v>
      </c>
      <c r="J143" s="2">
        <f>+I143</f>
        <v>1300</v>
      </c>
      <c r="K143" s="2"/>
      <c r="L143" s="92"/>
      <c r="M143" s="92"/>
      <c r="N143" s="92"/>
      <c r="O143" s="92"/>
      <c r="P143" s="2"/>
      <c r="Q143" s="2"/>
      <c r="R143" s="2"/>
      <c r="S143" s="2"/>
      <c r="T143" s="2"/>
      <c r="U143" s="2"/>
      <c r="V143" s="2"/>
      <c r="W143" s="2"/>
      <c r="AD143" s="297"/>
      <c r="AE143" s="297"/>
      <c r="AF143" s="308"/>
      <c r="AG143" s="297"/>
      <c r="AH143" s="297"/>
      <c r="AI143" s="297"/>
    </row>
    <row r="144" spans="3:35" ht="14.25" hidden="1" customHeight="1" x14ac:dyDescent="0.2">
      <c r="C144" s="10"/>
      <c r="D144" s="10"/>
      <c r="E144" s="10"/>
      <c r="F144" s="10"/>
      <c r="H144" s="2"/>
      <c r="I144" s="2"/>
      <c r="J144" s="2">
        <f>+J143</f>
        <v>1300</v>
      </c>
      <c r="K144" s="2" t="s">
        <v>126</v>
      </c>
      <c r="L144" s="92" t="s">
        <v>127</v>
      </c>
      <c r="M144" s="92"/>
      <c r="N144" s="92"/>
      <c r="O144" s="92"/>
      <c r="P144" s="2"/>
      <c r="Q144" s="2"/>
      <c r="R144" s="2"/>
      <c r="S144" s="2"/>
      <c r="T144" s="2"/>
      <c r="U144" s="2"/>
      <c r="V144" s="2"/>
      <c r="W144" s="2"/>
      <c r="AD144" s="297"/>
      <c r="AE144" s="297"/>
      <c r="AF144" s="308"/>
      <c r="AG144" s="297"/>
      <c r="AH144" s="297"/>
      <c r="AI144" s="297"/>
    </row>
    <row r="145" spans="3:35" ht="14.25" hidden="1" customHeight="1" x14ac:dyDescent="0.2">
      <c r="C145" s="10"/>
      <c r="D145" s="10"/>
      <c r="E145" s="10"/>
      <c r="F145" s="10"/>
      <c r="H145" s="2">
        <f t="shared" ref="H145:J145" si="90">SUM(H142:H144)</f>
        <v>1300</v>
      </c>
      <c r="I145" s="2">
        <f t="shared" si="90"/>
        <v>2600</v>
      </c>
      <c r="J145" s="2">
        <f t="shared" si="90"/>
        <v>3900</v>
      </c>
      <c r="K145" s="224">
        <f>+H145+I145+J145</f>
        <v>7800</v>
      </c>
      <c r="L145" s="226">
        <f>+K145*3</f>
        <v>23400</v>
      </c>
      <c r="M145" s="92"/>
      <c r="N145" s="92"/>
      <c r="O145" s="92"/>
      <c r="P145" s="2"/>
      <c r="Q145" s="2"/>
      <c r="R145" s="2"/>
      <c r="S145" s="2"/>
      <c r="T145" s="2"/>
      <c r="U145" s="2"/>
      <c r="V145" s="2"/>
      <c r="W145" s="2"/>
      <c r="AD145" s="297"/>
      <c r="AE145" s="297"/>
      <c r="AF145" s="308"/>
      <c r="AG145" s="297"/>
      <c r="AH145" s="297"/>
      <c r="AI145" s="297"/>
    </row>
    <row r="146" spans="3:35" ht="14.25" hidden="1" customHeight="1" x14ac:dyDescent="0.2">
      <c r="C146" s="10"/>
      <c r="D146" s="10"/>
      <c r="E146" s="10"/>
      <c r="F146" s="10"/>
      <c r="H146" s="92"/>
      <c r="I146" s="92"/>
      <c r="J146" s="130"/>
      <c r="K146" s="92">
        <f t="shared" ref="K146:L146" si="91">+K145*6.96</f>
        <v>54288</v>
      </c>
      <c r="L146" s="92">
        <f t="shared" si="91"/>
        <v>162864</v>
      </c>
      <c r="M146" s="92"/>
      <c r="N146" s="92"/>
      <c r="O146" s="92"/>
      <c r="P146" s="2"/>
      <c r="Q146" s="2"/>
      <c r="R146" s="2"/>
      <c r="S146" s="2"/>
      <c r="T146" s="2"/>
      <c r="U146" s="2"/>
      <c r="V146" s="2"/>
      <c r="W146" s="2"/>
      <c r="AD146" s="297"/>
      <c r="AE146" s="297"/>
      <c r="AF146" s="308"/>
      <c r="AG146" s="297"/>
      <c r="AH146" s="297"/>
      <c r="AI146" s="297"/>
    </row>
    <row r="147" spans="3:35" ht="14.25" hidden="1" customHeight="1" x14ac:dyDescent="0.2">
      <c r="C147" s="10"/>
      <c r="D147" s="10"/>
      <c r="E147" s="10"/>
      <c r="F147" s="10"/>
      <c r="H147" s="92"/>
      <c r="I147" s="92"/>
      <c r="J147" s="248" t="s">
        <v>128</v>
      </c>
      <c r="K147" s="248"/>
      <c r="L147" s="92">
        <f>+K91+M91+O91</f>
        <v>241349.84999999998</v>
      </c>
      <c r="M147" s="249">
        <f>+L147/L146-1</f>
        <v>0.48191036693191847</v>
      </c>
      <c r="N147" s="92"/>
      <c r="O147" s="92"/>
      <c r="P147" s="2"/>
      <c r="Q147" s="2"/>
      <c r="R147" s="2"/>
      <c r="S147" s="2"/>
      <c r="T147" s="2"/>
      <c r="U147" s="2"/>
      <c r="V147" s="2"/>
      <c r="W147" s="2"/>
      <c r="AD147" s="297"/>
      <c r="AE147" s="297"/>
      <c r="AF147" s="308"/>
      <c r="AG147" s="297"/>
      <c r="AH147" s="297"/>
      <c r="AI147" s="297"/>
    </row>
    <row r="148" spans="3:35" ht="14.25" customHeight="1" x14ac:dyDescent="0.2">
      <c r="C148" s="10"/>
      <c r="D148" s="10"/>
      <c r="E148" s="10"/>
      <c r="F148" s="10"/>
      <c r="G148" s="351" t="str">
        <f>+G119</f>
        <v>12 MESES INCLUIDO DICIEMBRE 2023</v>
      </c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2"/>
      <c r="U148" s="2"/>
      <c r="V148" s="2"/>
      <c r="W148" s="2"/>
      <c r="AD148" s="297"/>
      <c r="AE148" s="297"/>
      <c r="AF148" s="308"/>
      <c r="AG148" s="305"/>
      <c r="AH148" s="297"/>
      <c r="AI148" s="297"/>
    </row>
    <row r="149" spans="3:35" ht="14.25" customHeight="1" x14ac:dyDescent="0.2">
      <c r="C149" s="10"/>
      <c r="D149" s="10"/>
      <c r="E149" s="10"/>
      <c r="F149" s="10"/>
      <c r="G149" s="250"/>
      <c r="H149" s="225" t="s">
        <v>122</v>
      </c>
      <c r="I149" s="225" t="s">
        <v>123</v>
      </c>
      <c r="J149" s="225" t="s">
        <v>124</v>
      </c>
      <c r="K149" s="225" t="s">
        <v>129</v>
      </c>
      <c r="L149" s="225" t="s">
        <v>130</v>
      </c>
      <c r="M149" s="225" t="s">
        <v>131</v>
      </c>
      <c r="N149" s="225" t="s">
        <v>132</v>
      </c>
      <c r="O149" s="225" t="s">
        <v>133</v>
      </c>
      <c r="P149" s="225" t="s">
        <v>186</v>
      </c>
      <c r="Q149" s="225" t="s">
        <v>187</v>
      </c>
      <c r="R149" s="225" t="s">
        <v>188</v>
      </c>
      <c r="S149" s="225" t="s">
        <v>189</v>
      </c>
      <c r="T149" s="225" t="str">
        <f>+K141</f>
        <v>TOTAL</v>
      </c>
      <c r="V149" s="2"/>
      <c r="W149" s="2"/>
      <c r="AD149" s="297"/>
      <c r="AE149" s="297"/>
      <c r="AF149" s="308"/>
      <c r="AG149" s="306"/>
      <c r="AH149" s="297"/>
      <c r="AI149" s="297"/>
    </row>
    <row r="150" spans="3:35" ht="14.25" customHeight="1" x14ac:dyDescent="0.2">
      <c r="C150" s="10"/>
      <c r="D150" s="10"/>
      <c r="E150" s="10"/>
      <c r="F150" s="10"/>
      <c r="H150" s="2">
        <f>+H138</f>
        <v>9100</v>
      </c>
      <c r="I150" s="2">
        <f t="shared" ref="I150:N150" si="92">+H150</f>
        <v>9100</v>
      </c>
      <c r="J150" s="2">
        <f t="shared" si="92"/>
        <v>9100</v>
      </c>
      <c r="K150" s="2">
        <f t="shared" si="92"/>
        <v>9100</v>
      </c>
      <c r="L150" s="92">
        <f t="shared" si="92"/>
        <v>9100</v>
      </c>
      <c r="M150" s="92">
        <f t="shared" si="92"/>
        <v>9100</v>
      </c>
      <c r="N150" s="92">
        <f t="shared" si="92"/>
        <v>9100</v>
      </c>
      <c r="O150" s="92">
        <f>+N150</f>
        <v>9100</v>
      </c>
      <c r="P150" s="92">
        <f>+O150</f>
        <v>9100</v>
      </c>
      <c r="Q150" s="92">
        <f>+P150</f>
        <v>9100</v>
      </c>
      <c r="R150" s="92">
        <f>+Q150</f>
        <v>9100</v>
      </c>
      <c r="S150" s="92">
        <f>+R150</f>
        <v>9100</v>
      </c>
      <c r="T150" s="92">
        <f t="shared" ref="T150:T160" si="93">SUM(H150:R150)</f>
        <v>100100</v>
      </c>
      <c r="V150" s="2"/>
      <c r="W150" s="2"/>
      <c r="AD150" s="297"/>
      <c r="AE150" s="297"/>
      <c r="AF150" s="308"/>
      <c r="AG150" s="306"/>
      <c r="AH150" s="297"/>
      <c r="AI150" s="297"/>
    </row>
    <row r="151" spans="3:35" ht="14.25" customHeight="1" x14ac:dyDescent="0.2">
      <c r="C151" s="10"/>
      <c r="D151" s="10"/>
      <c r="E151" s="10"/>
      <c r="F151" s="10"/>
      <c r="H151" s="2"/>
      <c r="I151" s="2">
        <f>+I150</f>
        <v>9100</v>
      </c>
      <c r="J151" s="2">
        <f t="shared" ref="J151:N151" si="94">+I151</f>
        <v>9100</v>
      </c>
      <c r="K151" s="2">
        <f t="shared" si="94"/>
        <v>9100</v>
      </c>
      <c r="L151" s="92">
        <f t="shared" si="94"/>
        <v>9100</v>
      </c>
      <c r="M151" s="92">
        <f t="shared" si="94"/>
        <v>9100</v>
      </c>
      <c r="N151" s="92">
        <f t="shared" si="94"/>
        <v>9100</v>
      </c>
      <c r="O151" s="92">
        <f>+N151</f>
        <v>9100</v>
      </c>
      <c r="P151" s="92">
        <f t="shared" ref="P151:S157" si="95">+O151</f>
        <v>9100</v>
      </c>
      <c r="Q151" s="92">
        <f t="shared" si="95"/>
        <v>9100</v>
      </c>
      <c r="R151" s="92">
        <f t="shared" si="95"/>
        <v>9100</v>
      </c>
      <c r="S151" s="92">
        <f t="shared" si="95"/>
        <v>9100</v>
      </c>
      <c r="T151" s="92">
        <f t="shared" si="93"/>
        <v>91000</v>
      </c>
      <c r="V151" s="2"/>
      <c r="W151" s="2"/>
      <c r="AD151" s="297"/>
      <c r="AE151" s="297"/>
      <c r="AF151" s="308"/>
      <c r="AG151" s="306"/>
      <c r="AH151" s="297"/>
      <c r="AI151" s="297"/>
    </row>
    <row r="152" spans="3:35" ht="15" customHeight="1" x14ac:dyDescent="0.2">
      <c r="C152" s="10"/>
      <c r="D152" s="10"/>
      <c r="E152" s="10"/>
      <c r="F152" s="10"/>
      <c r="H152" s="2"/>
      <c r="I152" s="2"/>
      <c r="J152" s="2">
        <f>+J151</f>
        <v>9100</v>
      </c>
      <c r="K152" s="92">
        <f t="shared" ref="K152:O152" si="96">+J152</f>
        <v>9100</v>
      </c>
      <c r="L152" s="92">
        <f t="shared" si="96"/>
        <v>9100</v>
      </c>
      <c r="M152" s="92">
        <f t="shared" si="96"/>
        <v>9100</v>
      </c>
      <c r="N152" s="92">
        <f t="shared" si="96"/>
        <v>9100</v>
      </c>
      <c r="O152" s="92">
        <f t="shared" si="96"/>
        <v>9100</v>
      </c>
      <c r="P152" s="92">
        <f t="shared" si="95"/>
        <v>9100</v>
      </c>
      <c r="Q152" s="92">
        <f t="shared" si="95"/>
        <v>9100</v>
      </c>
      <c r="R152" s="92">
        <f t="shared" si="95"/>
        <v>9100</v>
      </c>
      <c r="S152" s="92">
        <f t="shared" si="95"/>
        <v>9100</v>
      </c>
      <c r="T152" s="92">
        <f t="shared" si="93"/>
        <v>81900</v>
      </c>
      <c r="V152" s="2"/>
      <c r="W152" s="2"/>
      <c r="X152" s="97"/>
      <c r="Y152" s="97"/>
      <c r="Z152" s="97"/>
      <c r="AA152" s="97"/>
      <c r="AB152" s="97"/>
      <c r="AC152" s="97"/>
      <c r="AD152" s="323"/>
      <c r="AE152" s="323"/>
      <c r="AF152" s="308"/>
      <c r="AG152" s="306"/>
      <c r="AH152" s="297"/>
      <c r="AI152" s="297"/>
    </row>
    <row r="153" spans="3:35" ht="14.25" customHeight="1" x14ac:dyDescent="0.2">
      <c r="C153" s="10"/>
      <c r="D153" s="10"/>
      <c r="E153" s="10"/>
      <c r="F153" s="10"/>
      <c r="H153" s="92"/>
      <c r="I153" s="92"/>
      <c r="J153" s="130"/>
      <c r="K153" s="92">
        <f>+K152</f>
        <v>9100</v>
      </c>
      <c r="L153" s="92">
        <f>+K152</f>
        <v>9100</v>
      </c>
      <c r="M153" s="92">
        <f t="shared" ref="M153:O153" si="97">+L153</f>
        <v>9100</v>
      </c>
      <c r="N153" s="92">
        <f t="shared" si="97"/>
        <v>9100</v>
      </c>
      <c r="O153" s="92">
        <f t="shared" si="97"/>
        <v>9100</v>
      </c>
      <c r="P153" s="92">
        <f t="shared" si="95"/>
        <v>9100</v>
      </c>
      <c r="Q153" s="92">
        <f t="shared" si="95"/>
        <v>9100</v>
      </c>
      <c r="R153" s="92">
        <f t="shared" si="95"/>
        <v>9100</v>
      </c>
      <c r="S153" s="92">
        <f t="shared" si="95"/>
        <v>9100</v>
      </c>
      <c r="T153" s="92">
        <f t="shared" si="93"/>
        <v>72800</v>
      </c>
      <c r="V153" s="141"/>
      <c r="W153" s="2"/>
      <c r="AD153" s="297"/>
      <c r="AE153" s="297"/>
      <c r="AF153" s="297"/>
      <c r="AG153" s="297"/>
      <c r="AH153" s="297"/>
      <c r="AI153" s="297"/>
    </row>
    <row r="154" spans="3:35" ht="14.25" customHeight="1" x14ac:dyDescent="0.2">
      <c r="C154" s="10"/>
      <c r="D154" s="10"/>
      <c r="E154" s="10"/>
      <c r="F154" s="10"/>
      <c r="H154" s="92"/>
      <c r="I154" s="92"/>
      <c r="J154" s="130"/>
      <c r="K154" s="92"/>
      <c r="L154" s="92">
        <f t="shared" ref="L154:M154" si="98">+L153</f>
        <v>9100</v>
      </c>
      <c r="M154" s="92">
        <f t="shared" si="98"/>
        <v>9100</v>
      </c>
      <c r="N154" s="92">
        <f t="shared" ref="N154:O154" si="99">+M154</f>
        <v>9100</v>
      </c>
      <c r="O154" s="92">
        <f t="shared" si="99"/>
        <v>9100</v>
      </c>
      <c r="P154" s="92">
        <f t="shared" si="95"/>
        <v>9100</v>
      </c>
      <c r="Q154" s="92">
        <f t="shared" si="95"/>
        <v>9100</v>
      </c>
      <c r="R154" s="92">
        <f t="shared" si="95"/>
        <v>9100</v>
      </c>
      <c r="S154" s="92">
        <f t="shared" si="95"/>
        <v>9100</v>
      </c>
      <c r="T154" s="92">
        <f t="shared" si="93"/>
        <v>63700</v>
      </c>
      <c r="V154" s="2"/>
      <c r="W154" s="2"/>
      <c r="AE154" s="297"/>
      <c r="AF154" s="297"/>
      <c r="AG154" s="297"/>
      <c r="AH154" s="297"/>
    </row>
    <row r="155" spans="3:35" ht="14.25" customHeight="1" x14ac:dyDescent="0.2">
      <c r="C155" s="10"/>
      <c r="D155" s="10"/>
      <c r="E155" s="10"/>
      <c r="F155" s="10"/>
      <c r="H155" s="92"/>
      <c r="I155" s="92"/>
      <c r="J155" s="130"/>
      <c r="K155" s="92"/>
      <c r="L155" s="92"/>
      <c r="M155" s="92">
        <f>+M154</f>
        <v>9100</v>
      </c>
      <c r="N155" s="92">
        <f t="shared" ref="N155:O155" si="100">+M155</f>
        <v>9100</v>
      </c>
      <c r="O155" s="92">
        <f t="shared" si="100"/>
        <v>9100</v>
      </c>
      <c r="P155" s="92">
        <f>+O155</f>
        <v>9100</v>
      </c>
      <c r="Q155" s="92">
        <f>+P155</f>
        <v>9100</v>
      </c>
      <c r="R155" s="92">
        <f>+Q155</f>
        <v>9100</v>
      </c>
      <c r="S155" s="92">
        <f>+R155</f>
        <v>9100</v>
      </c>
      <c r="T155" s="92">
        <f t="shared" si="93"/>
        <v>54600</v>
      </c>
      <c r="V155" s="2"/>
      <c r="W155" s="2"/>
    </row>
    <row r="156" spans="3:35" ht="14.25" customHeight="1" x14ac:dyDescent="0.2">
      <c r="C156" s="10"/>
      <c r="D156" s="10"/>
      <c r="E156" s="10"/>
      <c r="F156" s="10"/>
      <c r="H156" s="92"/>
      <c r="I156" s="92"/>
      <c r="J156" s="130"/>
      <c r="K156" s="92"/>
      <c r="L156" s="92"/>
      <c r="M156" s="92"/>
      <c r="N156" s="92">
        <f>+N155</f>
        <v>9100</v>
      </c>
      <c r="O156" s="92">
        <f>+N156</f>
        <v>9100</v>
      </c>
      <c r="P156" s="92">
        <f t="shared" si="95"/>
        <v>9100</v>
      </c>
      <c r="Q156" s="92">
        <f t="shared" si="95"/>
        <v>9100</v>
      </c>
      <c r="R156" s="92">
        <f t="shared" si="95"/>
        <v>9100</v>
      </c>
      <c r="S156" s="92">
        <f t="shared" si="95"/>
        <v>9100</v>
      </c>
      <c r="T156" s="92">
        <f t="shared" si="93"/>
        <v>45500</v>
      </c>
      <c r="V156" s="2"/>
      <c r="W156" s="2"/>
    </row>
    <row r="157" spans="3:35" ht="14.25" customHeight="1" x14ac:dyDescent="0.2">
      <c r="C157" s="10"/>
      <c r="D157" s="10"/>
      <c r="E157" s="10"/>
      <c r="F157" s="10"/>
      <c r="H157" s="92"/>
      <c r="I157" s="92"/>
      <c r="J157" s="130"/>
      <c r="K157" s="92"/>
      <c r="L157" s="92"/>
      <c r="M157" s="92"/>
      <c r="N157" s="92"/>
      <c r="O157" s="92">
        <f>+O156</f>
        <v>9100</v>
      </c>
      <c r="P157" s="92">
        <f t="shared" si="95"/>
        <v>9100</v>
      </c>
      <c r="Q157" s="92">
        <f t="shared" si="95"/>
        <v>9100</v>
      </c>
      <c r="R157" s="92">
        <f t="shared" si="95"/>
        <v>9100</v>
      </c>
      <c r="S157" s="92">
        <f t="shared" si="95"/>
        <v>9100</v>
      </c>
      <c r="T157" s="92">
        <f t="shared" si="93"/>
        <v>36400</v>
      </c>
      <c r="V157" s="2"/>
      <c r="W157" s="2"/>
    </row>
    <row r="158" spans="3:35" ht="14.25" customHeight="1" x14ac:dyDescent="0.2">
      <c r="C158" s="10"/>
      <c r="D158" s="10"/>
      <c r="E158" s="10"/>
      <c r="F158" s="10"/>
      <c r="H158" s="92"/>
      <c r="I158" s="92"/>
      <c r="J158" s="130"/>
      <c r="K158" s="92"/>
      <c r="L158" s="92"/>
      <c r="M158" s="92"/>
      <c r="N158" s="92"/>
      <c r="O158" s="92"/>
      <c r="P158" s="92">
        <v>9100</v>
      </c>
      <c r="Q158" s="92">
        <v>9100</v>
      </c>
      <c r="R158" s="92">
        <v>9100</v>
      </c>
      <c r="S158" s="92">
        <v>9100</v>
      </c>
      <c r="T158" s="92">
        <f t="shared" si="93"/>
        <v>27300</v>
      </c>
      <c r="V158" s="2"/>
      <c r="W158" s="2"/>
    </row>
    <row r="159" spans="3:35" ht="14.25" customHeight="1" x14ac:dyDescent="0.2">
      <c r="C159" s="10"/>
      <c r="D159" s="10"/>
      <c r="E159" s="10"/>
      <c r="F159" s="10"/>
      <c r="H159" s="92"/>
      <c r="I159" s="92"/>
      <c r="J159" s="130"/>
      <c r="K159" s="92"/>
      <c r="L159" s="92"/>
      <c r="M159" s="92"/>
      <c r="N159" s="92"/>
      <c r="O159" s="92"/>
      <c r="P159" s="92"/>
      <c r="Q159" s="92">
        <v>9100</v>
      </c>
      <c r="R159" s="92">
        <v>9100</v>
      </c>
      <c r="S159" s="92">
        <v>9100</v>
      </c>
      <c r="T159" s="92">
        <f t="shared" si="93"/>
        <v>18200</v>
      </c>
      <c r="V159" s="2"/>
      <c r="W159" s="2"/>
    </row>
    <row r="160" spans="3:35" ht="14.25" customHeight="1" x14ac:dyDescent="0.2">
      <c r="C160" s="10"/>
      <c r="D160" s="10"/>
      <c r="E160" s="10"/>
      <c r="F160" s="10"/>
      <c r="H160" s="92"/>
      <c r="I160" s="92"/>
      <c r="J160" s="130"/>
      <c r="K160" s="92"/>
      <c r="L160" s="92"/>
      <c r="M160" s="92"/>
      <c r="N160" s="92"/>
      <c r="O160" s="92"/>
      <c r="P160" s="92"/>
      <c r="Q160" s="92"/>
      <c r="R160" s="92">
        <v>9100</v>
      </c>
      <c r="S160" s="92">
        <v>9100</v>
      </c>
      <c r="T160" s="92">
        <f t="shared" si="93"/>
        <v>9100</v>
      </c>
      <c r="V160" s="2"/>
      <c r="W160" s="2"/>
    </row>
    <row r="161" spans="3:37" ht="14.25" customHeight="1" x14ac:dyDescent="0.2">
      <c r="C161" s="10"/>
      <c r="D161" s="10"/>
      <c r="E161" s="10"/>
      <c r="F161" s="10"/>
      <c r="H161" s="92"/>
      <c r="I161" s="92"/>
      <c r="J161" s="130"/>
      <c r="K161" s="92"/>
      <c r="L161" s="92"/>
      <c r="M161" s="92"/>
      <c r="N161" s="92"/>
      <c r="O161" s="92"/>
      <c r="P161" s="92"/>
      <c r="Q161" s="92"/>
      <c r="R161" s="92"/>
      <c r="S161" s="92">
        <v>9100</v>
      </c>
      <c r="T161" s="92"/>
      <c r="V161" s="2"/>
      <c r="W161" s="2"/>
    </row>
    <row r="162" spans="3:37" ht="14.25" customHeight="1" x14ac:dyDescent="0.2">
      <c r="C162" s="10"/>
      <c r="D162" s="10"/>
      <c r="E162" s="10"/>
      <c r="F162" s="10"/>
      <c r="G162" s="251" t="s">
        <v>190</v>
      </c>
      <c r="H162" s="229">
        <f>SUM(H150:H153)</f>
        <v>9100</v>
      </c>
      <c r="I162" s="229">
        <f t="shared" ref="I162:M162" si="101">SUM(I150:I156)</f>
        <v>18200</v>
      </c>
      <c r="J162" s="229">
        <f t="shared" si="101"/>
        <v>27300</v>
      </c>
      <c r="K162" s="229">
        <f t="shared" si="101"/>
        <v>36400</v>
      </c>
      <c r="L162" s="229">
        <f t="shared" si="101"/>
        <v>45500</v>
      </c>
      <c r="M162" s="229">
        <f t="shared" si="101"/>
        <v>54600</v>
      </c>
      <c r="N162" s="229">
        <f>SUM(N150:N156)</f>
        <v>63700</v>
      </c>
      <c r="O162" s="229">
        <f>SUM(O150:O157)</f>
        <v>72800</v>
      </c>
      <c r="P162" s="229">
        <f>SUM(P150:P158)</f>
        <v>81900</v>
      </c>
      <c r="Q162" s="229">
        <f>SUM(Q150:Q159)</f>
        <v>91000</v>
      </c>
      <c r="R162" s="229">
        <f>SUM(R150:R160)</f>
        <v>100100</v>
      </c>
      <c r="S162" s="229">
        <f>SUM(S150:S161)</f>
        <v>109200</v>
      </c>
      <c r="T162" s="252">
        <f>SUM(H162:S162)</f>
        <v>709800</v>
      </c>
      <c r="U162" s="2"/>
      <c r="V162" s="2"/>
      <c r="W162" s="2"/>
    </row>
    <row r="163" spans="3:37" ht="14.25" customHeight="1" x14ac:dyDescent="0.2">
      <c r="C163" s="10"/>
      <c r="D163" s="10"/>
      <c r="E163" s="10"/>
      <c r="F163" s="10"/>
      <c r="G163" s="251" t="s">
        <v>191</v>
      </c>
      <c r="H163" s="92">
        <f>+I100/3</f>
        <v>15438.91666666667</v>
      </c>
      <c r="I163" s="92">
        <f>+K100/3</f>
        <v>21557.366666666669</v>
      </c>
      <c r="J163" s="92">
        <f>+M100/3</f>
        <v>30037.223333333339</v>
      </c>
      <c r="K163" s="92">
        <f>+O100/3</f>
        <v>28855.360000000001</v>
      </c>
      <c r="L163" s="92">
        <f>+Q100/3</f>
        <v>32736.046666666662</v>
      </c>
      <c r="M163" s="92">
        <f>+S100/3</f>
        <v>26458.048666666666</v>
      </c>
      <c r="N163" s="92">
        <f>+U100/3</f>
        <v>32056.679999999997</v>
      </c>
      <c r="O163" s="92">
        <f>+W100/3</f>
        <v>47555.65</v>
      </c>
      <c r="P163" s="92">
        <f>+Y100/3</f>
        <v>25512.803333333333</v>
      </c>
      <c r="Q163" s="92">
        <f>+AA100/3</f>
        <v>32796.129999999997</v>
      </c>
      <c r="R163" s="92">
        <f>+AC100/3</f>
        <v>59590.77</v>
      </c>
      <c r="S163" s="92">
        <f>+AE100/3</f>
        <v>41843.926666666674</v>
      </c>
      <c r="T163" s="252">
        <f>SUM(H163:S163)</f>
        <v>394438.92200000002</v>
      </c>
      <c r="U163" s="253">
        <f>+T163/T162</f>
        <v>0.55570431389123698</v>
      </c>
      <c r="W163" s="247" t="s">
        <v>192</v>
      </c>
      <c r="X163" s="247" t="s">
        <v>193</v>
      </c>
      <c r="Y163" s="225" t="s">
        <v>194</v>
      </c>
      <c r="Z163" s="350">
        <f>+Y165/Y164-1</f>
        <v>-0.44429568610876302</v>
      </c>
      <c r="AF163" s="92"/>
      <c r="AG163" s="92"/>
      <c r="AH163" s="92"/>
      <c r="AI163" s="92"/>
      <c r="AJ163" s="92"/>
      <c r="AK163" s="92"/>
    </row>
    <row r="164" spans="3:37" ht="14.25" customHeight="1" x14ac:dyDescent="0.2">
      <c r="C164" s="10"/>
      <c r="D164" s="10"/>
      <c r="E164" s="10"/>
      <c r="F164" s="10"/>
      <c r="G164" s="251" t="s">
        <v>195</v>
      </c>
      <c r="H164" s="92">
        <f>+I100</f>
        <v>46316.750000000007</v>
      </c>
      <c r="I164" s="92">
        <f>+K100</f>
        <v>64672.100000000006</v>
      </c>
      <c r="J164" s="92">
        <f>+M100</f>
        <v>90111.670000000013</v>
      </c>
      <c r="K164" s="92">
        <f>+O100</f>
        <v>86566.080000000002</v>
      </c>
      <c r="L164" s="92">
        <f>+Q100</f>
        <v>98208.139999999985</v>
      </c>
      <c r="M164" s="92">
        <f>+S100</f>
        <v>79374.145999999993</v>
      </c>
      <c r="N164" s="92">
        <f>+U100</f>
        <v>96170.04</v>
      </c>
      <c r="O164" s="92">
        <f>+W100</f>
        <v>142666.95000000001</v>
      </c>
      <c r="P164" s="92">
        <f>+Y100</f>
        <v>76538.41</v>
      </c>
      <c r="Q164" s="288">
        <f>+AA100</f>
        <v>98388.389999999985</v>
      </c>
      <c r="R164" s="288">
        <f>+AC100</f>
        <v>178772.31</v>
      </c>
      <c r="S164" s="288">
        <f>+AE100</f>
        <v>125531.78000000001</v>
      </c>
      <c r="T164" s="252">
        <f>SUM(H164:S164)</f>
        <v>1183316.7660000001</v>
      </c>
      <c r="U164" s="2"/>
      <c r="W164" s="2" t="s">
        <v>196</v>
      </c>
      <c r="X164" s="254">
        <f>+H162+I162+J162+K162+L162+M162+N162+O162+P162+Q162+R162+S162</f>
        <v>709800</v>
      </c>
      <c r="Y164" s="255">
        <f>+X164*3</f>
        <v>2129400</v>
      </c>
      <c r="Z164" s="346"/>
    </row>
    <row r="165" spans="3:37" ht="14.25" customHeight="1" x14ac:dyDescent="0.2">
      <c r="C165" s="10"/>
      <c r="D165" s="10"/>
      <c r="E165" s="10"/>
      <c r="F165" s="10"/>
      <c r="H165" s="92"/>
      <c r="I165" s="92"/>
      <c r="J165" s="130"/>
      <c r="K165" s="92"/>
      <c r="L165" s="92"/>
      <c r="M165" s="92"/>
      <c r="N165" s="92"/>
      <c r="O165" s="92"/>
      <c r="P165" s="2"/>
      <c r="Q165" s="2"/>
      <c r="R165" s="2"/>
      <c r="S165" s="2"/>
      <c r="W165" s="2" t="s">
        <v>197</v>
      </c>
      <c r="X165" s="254">
        <f>+H163+I163+J163+K163+L163+M163+N163+O163+P163+Q163+R163+S163</f>
        <v>394438.92200000002</v>
      </c>
      <c r="Y165" s="255">
        <f>+T164</f>
        <v>1183316.7660000001</v>
      </c>
      <c r="Z165" s="346"/>
    </row>
    <row r="166" spans="3:37" ht="14.25" customHeight="1" x14ac:dyDescent="0.2">
      <c r="C166" s="10"/>
      <c r="D166" s="10"/>
      <c r="E166" s="10"/>
      <c r="F166" s="10"/>
      <c r="G166" s="98" t="s">
        <v>138</v>
      </c>
      <c r="H166" s="99">
        <f>+'PRES DIRECTORIO 24'!I123</f>
        <v>3210487.6799999997</v>
      </c>
      <c r="I166" s="99">
        <f ca="1">+I127</f>
        <v>3113211.7999999993</v>
      </c>
      <c r="J166" s="142">
        <f ca="1">+I166/H166</f>
        <v>0.96970059078376514</v>
      </c>
      <c r="K166" s="92"/>
      <c r="L166" s="92"/>
      <c r="M166" s="92"/>
      <c r="N166" s="92"/>
      <c r="O166" s="92"/>
      <c r="P166" s="2"/>
      <c r="Q166" s="2"/>
      <c r="R166" s="2"/>
      <c r="W166" s="2"/>
      <c r="X166" s="239"/>
      <c r="Y166" s="92"/>
      <c r="Z166" s="256"/>
    </row>
    <row r="167" spans="3:37" ht="14.25" customHeight="1" x14ac:dyDescent="0.2">
      <c r="C167" s="10"/>
      <c r="D167" s="10"/>
      <c r="E167" s="10"/>
      <c r="F167" s="10"/>
      <c r="H167" s="92"/>
      <c r="I167" s="92"/>
      <c r="J167" s="130"/>
      <c r="K167" s="92"/>
      <c r="L167" s="92"/>
      <c r="M167" s="92"/>
      <c r="N167" s="92"/>
      <c r="O167" s="92"/>
      <c r="P167" s="2"/>
      <c r="Q167" s="2"/>
      <c r="R167" s="2"/>
      <c r="W167" s="2"/>
      <c r="X167" s="92"/>
      <c r="Y167" s="92"/>
      <c r="Z167" s="143"/>
    </row>
    <row r="168" spans="3:37" ht="14.25" customHeight="1" x14ac:dyDescent="0.2">
      <c r="C168" s="10"/>
      <c r="D168" s="10"/>
      <c r="E168" s="10"/>
      <c r="F168" s="10"/>
      <c r="G168" s="6"/>
      <c r="H168" s="92"/>
      <c r="I168" s="92"/>
      <c r="J168" s="130"/>
      <c r="K168" s="92"/>
      <c r="L168" s="92"/>
      <c r="M168" s="92"/>
      <c r="N168" s="92"/>
      <c r="O168" s="92"/>
      <c r="P168" s="2"/>
      <c r="Q168" s="2"/>
      <c r="R168" s="2"/>
      <c r="W168" s="2"/>
      <c r="X168" s="92"/>
      <c r="Y168" s="230"/>
      <c r="Z168" s="143"/>
    </row>
    <row r="169" spans="3:37" ht="14.25" customHeight="1" x14ac:dyDescent="0.2">
      <c r="C169" s="10"/>
      <c r="D169" s="10"/>
      <c r="E169" s="10"/>
      <c r="F169" s="10"/>
      <c r="G169" s="6"/>
      <c r="H169" s="92"/>
      <c r="I169" s="92"/>
      <c r="J169" s="130"/>
      <c r="K169" s="92"/>
      <c r="L169" s="92"/>
      <c r="M169" s="92"/>
      <c r="N169" s="92"/>
      <c r="O169" s="92"/>
      <c r="P169" s="2"/>
      <c r="Q169" s="2"/>
      <c r="R169" s="2"/>
      <c r="W169" s="247" t="s">
        <v>192</v>
      </c>
      <c r="X169" s="247" t="s">
        <v>193</v>
      </c>
      <c r="Y169" s="225" t="s">
        <v>194</v>
      </c>
      <c r="Z169" s="257"/>
    </row>
    <row r="170" spans="3:37" ht="14.25" customHeight="1" x14ac:dyDescent="0.2">
      <c r="C170" s="10"/>
      <c r="D170" s="10"/>
      <c r="E170" s="10"/>
      <c r="F170" s="10"/>
      <c r="H170" s="92"/>
      <c r="I170" s="92"/>
      <c r="J170" s="130"/>
      <c r="K170" s="92"/>
      <c r="L170" s="92"/>
      <c r="M170" s="92"/>
      <c r="N170" s="92"/>
      <c r="O170" s="92"/>
      <c r="P170" s="2"/>
      <c r="Q170" s="2"/>
      <c r="R170" s="2"/>
      <c r="W170" s="2" t="s">
        <v>196</v>
      </c>
      <c r="X170" s="254">
        <f>+X164</f>
        <v>709800</v>
      </c>
      <c r="Y170" s="255">
        <f>+X170*3</f>
        <v>2129400</v>
      </c>
      <c r="Z170" s="257"/>
    </row>
    <row r="171" spans="3:37" ht="14.25" customHeight="1" x14ac:dyDescent="0.2">
      <c r="C171" s="10"/>
      <c r="D171" s="10"/>
      <c r="E171" s="10"/>
      <c r="F171" s="10"/>
      <c r="H171" s="92"/>
      <c r="I171" s="92"/>
      <c r="J171" s="130"/>
      <c r="K171" s="92"/>
      <c r="L171" s="92"/>
      <c r="M171" s="92"/>
      <c r="N171" s="92"/>
      <c r="O171" s="92"/>
      <c r="P171" s="2"/>
      <c r="Q171" s="2"/>
      <c r="R171" s="2"/>
      <c r="W171" s="2" t="s">
        <v>198</v>
      </c>
      <c r="X171" s="2">
        <f>+X170</f>
        <v>709800</v>
      </c>
      <c r="Y171" s="254">
        <v>283057.46600000001</v>
      </c>
      <c r="Z171" s="258">
        <f>+Y171/X171-1</f>
        <v>-0.6012151789236404</v>
      </c>
    </row>
    <row r="172" spans="3:37" ht="14.25" customHeight="1" x14ac:dyDescent="0.2">
      <c r="C172" s="10"/>
      <c r="D172" s="10"/>
      <c r="E172" s="10"/>
      <c r="F172" s="10"/>
      <c r="H172" s="92"/>
      <c r="I172" s="92"/>
      <c r="J172" s="130"/>
      <c r="K172" s="92"/>
      <c r="L172" s="92"/>
      <c r="M172" s="92"/>
      <c r="N172" s="92"/>
      <c r="O172" s="92"/>
      <c r="P172" s="2"/>
      <c r="Q172" s="2"/>
      <c r="R172" s="2"/>
      <c r="W172" s="2" t="s">
        <v>199</v>
      </c>
      <c r="X172" s="2">
        <f>+X171</f>
        <v>709800</v>
      </c>
      <c r="Y172" s="92">
        <v>28205.98</v>
      </c>
      <c r="Z172" s="258">
        <f>+Y172/X172-1</f>
        <v>-0.96026207382361228</v>
      </c>
    </row>
    <row r="173" spans="3:37" ht="14.25" customHeight="1" x14ac:dyDescent="0.2">
      <c r="C173" s="10"/>
      <c r="D173" s="10"/>
      <c r="E173" s="10"/>
      <c r="F173" s="10"/>
      <c r="G173" s="6"/>
      <c r="H173" s="92"/>
      <c r="I173" s="92"/>
      <c r="J173" s="92"/>
      <c r="K173" s="92"/>
      <c r="L173" s="92"/>
      <c r="M173" s="92"/>
      <c r="N173" s="92"/>
      <c r="O173" s="92"/>
      <c r="P173" s="92"/>
      <c r="Q173" s="2"/>
      <c r="R173" s="2"/>
      <c r="W173" s="2" t="s">
        <v>200</v>
      </c>
      <c r="X173" s="2">
        <f>+X172</f>
        <v>709800</v>
      </c>
      <c r="Y173" s="92">
        <v>392822.44</v>
      </c>
      <c r="Z173" s="258">
        <f t="shared" ref="Z173" si="102">+Y173/X173-1</f>
        <v>-0.4465730628346013</v>
      </c>
    </row>
    <row r="174" spans="3:37" ht="14.25" customHeight="1" x14ac:dyDescent="0.2">
      <c r="C174" s="10"/>
      <c r="D174" s="10"/>
      <c r="E174" s="10"/>
      <c r="F174" s="10"/>
      <c r="G174" s="6"/>
      <c r="H174" s="92"/>
      <c r="I174" s="92"/>
      <c r="J174" s="92"/>
      <c r="K174" s="92"/>
      <c r="L174" s="92"/>
      <c r="M174" s="92"/>
      <c r="N174" s="92"/>
      <c r="O174" s="92"/>
      <c r="P174" s="289"/>
      <c r="Q174" s="92"/>
      <c r="R174" s="2"/>
      <c r="W174" s="2"/>
      <c r="X174" s="2"/>
      <c r="Y174" s="144">
        <f>SUM(Y171:Y173)</f>
        <v>704085.88599999994</v>
      </c>
      <c r="Z174" s="2"/>
    </row>
    <row r="175" spans="3:37" ht="14.25" customHeight="1" x14ac:dyDescent="0.2">
      <c r="C175" s="10"/>
      <c r="D175" s="10"/>
      <c r="E175" s="10"/>
      <c r="F175" s="10"/>
      <c r="H175" s="92"/>
      <c r="I175" s="92"/>
      <c r="J175" s="130"/>
      <c r="K175" s="92"/>
      <c r="L175" s="92"/>
      <c r="M175" s="92"/>
      <c r="N175" s="92"/>
      <c r="O175" s="92"/>
      <c r="P175" s="2"/>
      <c r="Q175" s="2"/>
      <c r="R175" s="2"/>
      <c r="U175" s="2"/>
      <c r="V175" s="2"/>
      <c r="W175" s="2"/>
    </row>
    <row r="176" spans="3:37" ht="14.25" customHeight="1" x14ac:dyDescent="0.2">
      <c r="C176" s="10"/>
      <c r="D176" s="10"/>
      <c r="E176" s="10"/>
      <c r="F176" s="10"/>
      <c r="G176" s="6"/>
      <c r="H176" s="92"/>
      <c r="I176" s="92"/>
      <c r="J176" s="92"/>
      <c r="K176" s="92"/>
      <c r="L176" s="92"/>
      <c r="M176" s="92"/>
      <c r="N176" s="92"/>
      <c r="O176" s="92"/>
      <c r="P176" s="92"/>
      <c r="Q176" s="2"/>
      <c r="R176" s="2"/>
    </row>
    <row r="177" spans="3:23" ht="14.25" customHeight="1" x14ac:dyDescent="0.2">
      <c r="C177" s="10"/>
      <c r="D177" s="10"/>
      <c r="E177" s="10"/>
      <c r="F177" s="10"/>
      <c r="G177" s="6"/>
      <c r="H177" s="92"/>
      <c r="I177" s="92"/>
      <c r="J177" s="92"/>
      <c r="K177" s="92"/>
      <c r="L177" s="92"/>
      <c r="M177" s="92"/>
      <c r="N177" s="92"/>
      <c r="O177" s="92"/>
      <c r="P177" s="289"/>
      <c r="Q177" s="2"/>
      <c r="R177" s="2"/>
    </row>
    <row r="178" spans="3:23" ht="14.25" customHeight="1" x14ac:dyDescent="0.2">
      <c r="C178" s="10"/>
      <c r="D178" s="10"/>
      <c r="E178" s="10"/>
      <c r="F178" s="10"/>
      <c r="H178" s="92"/>
      <c r="I178" s="92"/>
      <c r="J178" s="130"/>
      <c r="K178" s="92"/>
      <c r="L178" s="92"/>
      <c r="M178" s="92"/>
      <c r="N178" s="92"/>
      <c r="O178" s="92"/>
      <c r="P178" s="2"/>
      <c r="Q178" s="2"/>
      <c r="R178" s="2"/>
    </row>
    <row r="179" spans="3:23" ht="14.25" customHeight="1" x14ac:dyDescent="0.2">
      <c r="C179" s="10"/>
      <c r="D179" s="10"/>
      <c r="E179" s="10"/>
      <c r="F179" s="10"/>
      <c r="H179" s="92"/>
      <c r="I179" s="92"/>
      <c r="J179" s="130"/>
      <c r="K179" s="92"/>
      <c r="L179" s="92"/>
      <c r="M179" s="92"/>
      <c r="N179" s="92"/>
      <c r="O179" s="92"/>
      <c r="P179" s="2"/>
      <c r="Q179" s="2"/>
      <c r="R179" s="2"/>
    </row>
    <row r="180" spans="3:23" ht="14.25" customHeight="1" x14ac:dyDescent="0.2">
      <c r="C180" s="10"/>
      <c r="D180" s="10"/>
      <c r="E180" s="10"/>
      <c r="F180" s="10"/>
      <c r="G180" s="6"/>
      <c r="H180" s="129"/>
      <c r="I180" s="129"/>
      <c r="J180" s="145"/>
      <c r="K180" s="129"/>
      <c r="L180" s="129"/>
      <c r="M180" s="129"/>
      <c r="N180" s="129"/>
      <c r="O180" s="129"/>
      <c r="P180" s="129"/>
      <c r="Q180" s="2"/>
      <c r="R180" s="2"/>
      <c r="S180" s="2"/>
      <c r="T180" s="2"/>
    </row>
    <row r="181" spans="3:23" ht="14.25" customHeight="1" x14ac:dyDescent="0.2">
      <c r="C181" s="10"/>
      <c r="D181" s="10"/>
      <c r="E181" s="10"/>
      <c r="F181" s="10"/>
      <c r="G181" s="6"/>
      <c r="H181" s="129"/>
      <c r="I181" s="129"/>
      <c r="J181" s="145"/>
      <c r="K181" s="129"/>
      <c r="L181" s="129"/>
      <c r="M181" s="129"/>
      <c r="N181" s="129"/>
      <c r="O181" s="129"/>
      <c r="P181" s="129"/>
      <c r="Q181" s="2"/>
      <c r="R181" s="2"/>
      <c r="S181" s="2"/>
      <c r="T181" s="2"/>
    </row>
    <row r="182" spans="3:23" ht="14.25" customHeight="1" x14ac:dyDescent="0.2">
      <c r="C182" s="10"/>
      <c r="D182" s="10"/>
      <c r="E182" s="10"/>
      <c r="F182" s="10"/>
      <c r="H182" s="92"/>
      <c r="I182" s="92"/>
      <c r="J182" s="130"/>
      <c r="K182" s="92"/>
      <c r="L182" s="92"/>
      <c r="M182" s="92"/>
      <c r="N182" s="92"/>
      <c r="O182" s="92"/>
      <c r="P182" s="2"/>
      <c r="Q182" s="2"/>
      <c r="R182" s="2"/>
      <c r="S182" s="2"/>
      <c r="T182" s="2"/>
    </row>
    <row r="183" spans="3:23" ht="14.25" customHeight="1" x14ac:dyDescent="0.2">
      <c r="C183" s="10"/>
      <c r="D183" s="10"/>
      <c r="E183" s="10"/>
      <c r="F183" s="10"/>
      <c r="H183" s="92"/>
      <c r="I183" s="92"/>
      <c r="J183" s="130"/>
      <c r="K183" s="92"/>
      <c r="L183" s="92"/>
      <c r="M183" s="92"/>
      <c r="N183" s="92"/>
      <c r="O183" s="92"/>
      <c r="P183" s="2"/>
      <c r="Q183" s="2"/>
      <c r="R183" s="2"/>
      <c r="S183" s="2"/>
      <c r="T183" s="2"/>
    </row>
    <row r="184" spans="3:23" ht="14.25" customHeight="1" x14ac:dyDescent="0.2">
      <c r="C184" s="10"/>
      <c r="D184" s="10"/>
      <c r="E184" s="10"/>
      <c r="F184" s="10"/>
      <c r="H184" s="92"/>
      <c r="I184" s="92"/>
      <c r="J184" s="130"/>
      <c r="K184" s="92"/>
      <c r="L184" s="92"/>
      <c r="M184" s="92"/>
      <c r="N184" s="92"/>
      <c r="O184" s="92"/>
      <c r="P184" s="2"/>
      <c r="Q184" s="2"/>
      <c r="R184" s="2"/>
      <c r="S184" s="2"/>
      <c r="T184" s="2"/>
    </row>
    <row r="185" spans="3:23" ht="14.25" customHeight="1" x14ac:dyDescent="0.2">
      <c r="C185" s="10"/>
      <c r="D185" s="10"/>
      <c r="E185" s="10"/>
      <c r="F185" s="10"/>
      <c r="H185" s="92"/>
      <c r="I185" s="92"/>
      <c r="J185" s="130"/>
      <c r="K185" s="92"/>
      <c r="L185" s="92"/>
      <c r="M185" s="92"/>
      <c r="N185" s="92"/>
      <c r="O185" s="92"/>
      <c r="P185" s="2"/>
      <c r="Q185" s="2"/>
      <c r="R185" s="2"/>
      <c r="S185" s="2"/>
      <c r="T185" s="2"/>
    </row>
    <row r="186" spans="3:23" ht="14.25" customHeight="1" x14ac:dyDescent="0.2">
      <c r="C186" s="10"/>
      <c r="D186" s="10"/>
      <c r="E186" s="10"/>
      <c r="F186" s="10"/>
      <c r="G186" s="6"/>
      <c r="H186" s="92"/>
      <c r="I186" s="92"/>
      <c r="J186" s="92"/>
      <c r="K186" s="92"/>
      <c r="L186" s="92"/>
      <c r="M186" s="92"/>
      <c r="N186" s="92"/>
      <c r="O186" s="92"/>
      <c r="P186" s="92"/>
      <c r="Q186" s="2"/>
      <c r="R186" s="2"/>
      <c r="S186" s="2"/>
      <c r="T186" s="2"/>
    </row>
    <row r="187" spans="3:23" ht="14.25" customHeight="1" x14ac:dyDescent="0.2">
      <c r="C187" s="10"/>
      <c r="D187" s="10"/>
      <c r="E187" s="10"/>
      <c r="F187" s="10"/>
      <c r="H187" s="92"/>
      <c r="I187" s="92"/>
      <c r="J187" s="92"/>
      <c r="K187" s="92"/>
      <c r="L187" s="92"/>
      <c r="M187" s="92"/>
      <c r="N187" s="92"/>
      <c r="O187" s="92"/>
      <c r="P187" s="289"/>
      <c r="Q187" s="2"/>
      <c r="R187" s="2"/>
      <c r="S187" s="2"/>
      <c r="T187" s="2"/>
    </row>
    <row r="188" spans="3:23" ht="14.25" customHeight="1" x14ac:dyDescent="0.2">
      <c r="C188" s="10"/>
      <c r="D188" s="10"/>
      <c r="E188" s="10"/>
      <c r="F188" s="10"/>
      <c r="H188" s="92"/>
      <c r="I188" s="92"/>
      <c r="J188" s="130"/>
      <c r="K188" s="92"/>
      <c r="L188" s="92"/>
      <c r="M188" s="92"/>
      <c r="N188" s="92"/>
      <c r="O188" s="92"/>
      <c r="P188" s="2"/>
      <c r="Q188" s="2"/>
      <c r="R188" s="2"/>
      <c r="S188" s="2"/>
      <c r="T188" s="2"/>
      <c r="U188" s="2"/>
      <c r="V188" s="2"/>
      <c r="W188" s="2"/>
    </row>
    <row r="189" spans="3:23" ht="14.25" customHeight="1" x14ac:dyDescent="0.2">
      <c r="C189" s="10"/>
      <c r="D189" s="10"/>
      <c r="E189" s="10"/>
      <c r="F189" s="10"/>
      <c r="H189" s="92"/>
      <c r="I189" s="92"/>
      <c r="J189" s="92"/>
      <c r="K189" s="92"/>
      <c r="L189" s="92"/>
      <c r="M189" s="92"/>
      <c r="N189" s="92"/>
      <c r="O189" s="92"/>
      <c r="P189" s="92"/>
      <c r="Q189" s="2"/>
      <c r="R189" s="2"/>
      <c r="S189" s="2"/>
      <c r="T189" s="2"/>
      <c r="U189" s="2"/>
      <c r="V189" s="2"/>
      <c r="W189" s="2"/>
    </row>
    <row r="190" spans="3:23" ht="14.25" customHeight="1" x14ac:dyDescent="0.2">
      <c r="C190" s="10"/>
      <c r="D190" s="10"/>
      <c r="E190" s="10"/>
      <c r="F190" s="10"/>
      <c r="H190" s="92"/>
      <c r="I190" s="92"/>
      <c r="J190" s="92"/>
      <c r="K190" s="92"/>
      <c r="L190" s="92"/>
      <c r="M190" s="92"/>
      <c r="N190" s="92"/>
      <c r="O190" s="92"/>
      <c r="P190" s="92"/>
      <c r="Q190" s="2"/>
      <c r="R190" s="2"/>
      <c r="S190" s="2"/>
      <c r="T190" s="2"/>
      <c r="U190" s="2"/>
      <c r="V190" s="2"/>
      <c r="W190" s="2"/>
    </row>
    <row r="191" spans="3:23" ht="14.25" customHeight="1" x14ac:dyDescent="0.2">
      <c r="C191" s="10"/>
      <c r="D191" s="10"/>
      <c r="E191" s="10"/>
      <c r="F191" s="10"/>
      <c r="H191" s="92"/>
      <c r="I191" s="92"/>
      <c r="J191" s="130"/>
      <c r="K191" s="92"/>
      <c r="L191" s="92"/>
      <c r="M191" s="92"/>
      <c r="N191" s="92"/>
      <c r="O191" s="92"/>
      <c r="P191" s="2"/>
      <c r="Q191" s="2"/>
      <c r="R191" s="2"/>
      <c r="S191" s="2"/>
      <c r="T191" s="2"/>
      <c r="U191" s="2"/>
      <c r="V191" s="2"/>
      <c r="W191" s="2"/>
    </row>
    <row r="192" spans="3:23" ht="14.25" customHeight="1" x14ac:dyDescent="0.2">
      <c r="C192" s="10"/>
      <c r="D192" s="10"/>
      <c r="E192" s="10"/>
      <c r="F192" s="10"/>
      <c r="G192" s="6"/>
      <c r="H192" s="92"/>
      <c r="I192" s="92"/>
      <c r="J192" s="130"/>
      <c r="K192" s="92"/>
      <c r="L192" s="92"/>
      <c r="M192" s="92"/>
      <c r="N192" s="92"/>
      <c r="O192" s="92"/>
      <c r="P192" s="2"/>
      <c r="Q192" s="2"/>
      <c r="R192" s="2"/>
      <c r="S192" s="2"/>
      <c r="T192" s="2"/>
      <c r="U192" s="2"/>
      <c r="V192" s="2"/>
      <c r="W192" s="2"/>
    </row>
    <row r="193" spans="3:23" ht="14.25" customHeight="1" x14ac:dyDescent="0.2">
      <c r="C193" s="10"/>
      <c r="D193" s="10"/>
      <c r="E193" s="10"/>
      <c r="F193" s="10"/>
      <c r="H193" s="92"/>
      <c r="I193" s="92"/>
      <c r="J193" s="130"/>
      <c r="K193" s="92"/>
      <c r="L193" s="92"/>
      <c r="M193" s="92"/>
      <c r="N193" s="92"/>
      <c r="O193" s="92"/>
      <c r="P193" s="2"/>
      <c r="Q193" s="2"/>
      <c r="R193" s="2"/>
      <c r="S193" s="2"/>
      <c r="T193" s="2"/>
      <c r="U193" s="2"/>
      <c r="V193" s="2"/>
      <c r="W193" s="2"/>
    </row>
    <row r="194" spans="3:23" ht="14.25" customHeight="1" x14ac:dyDescent="0.2">
      <c r="C194" s="10"/>
      <c r="D194" s="10"/>
      <c r="E194" s="10"/>
      <c r="F194" s="10"/>
      <c r="H194" s="92"/>
      <c r="I194" s="92"/>
      <c r="J194" s="130"/>
      <c r="K194" s="92"/>
      <c r="L194" s="92"/>
      <c r="M194" s="92"/>
      <c r="N194" s="92"/>
      <c r="O194" s="92"/>
      <c r="P194" s="2"/>
      <c r="Q194" s="2"/>
      <c r="R194" s="2"/>
      <c r="S194" s="2"/>
      <c r="T194" s="2"/>
      <c r="U194" s="2"/>
      <c r="V194" s="2"/>
      <c r="W194" s="2"/>
    </row>
    <row r="195" spans="3:23" ht="14.25" customHeight="1" x14ac:dyDescent="0.2">
      <c r="C195" s="10"/>
      <c r="D195" s="10"/>
      <c r="E195" s="10"/>
      <c r="F195" s="10"/>
      <c r="H195" s="92"/>
      <c r="I195" s="92"/>
      <c r="J195" s="130"/>
      <c r="K195" s="92"/>
      <c r="L195" s="92"/>
      <c r="M195" s="92"/>
      <c r="N195" s="92"/>
      <c r="O195" s="92"/>
      <c r="P195" s="2"/>
      <c r="Q195" s="2"/>
      <c r="R195" s="2"/>
      <c r="S195" s="2"/>
      <c r="T195" s="2"/>
      <c r="U195" s="2"/>
      <c r="V195" s="2"/>
      <c r="W195" s="2"/>
    </row>
    <row r="196" spans="3:23" ht="14.25" customHeight="1" x14ac:dyDescent="0.2">
      <c r="C196" s="10"/>
      <c r="D196" s="10"/>
      <c r="E196" s="10"/>
      <c r="F196" s="10"/>
      <c r="H196" s="92"/>
      <c r="I196" s="92"/>
      <c r="J196" s="130"/>
      <c r="K196" s="92"/>
      <c r="L196" s="92"/>
      <c r="M196" s="92"/>
      <c r="N196" s="92"/>
      <c r="O196" s="92"/>
      <c r="P196" s="2"/>
      <c r="Q196" s="2"/>
      <c r="R196" s="2"/>
      <c r="S196" s="2"/>
      <c r="T196" s="2"/>
      <c r="U196" s="2"/>
      <c r="V196" s="2"/>
      <c r="W196" s="2"/>
    </row>
    <row r="197" spans="3:23" ht="14.25" customHeight="1" x14ac:dyDescent="0.2">
      <c r="C197" s="10"/>
      <c r="D197" s="10"/>
      <c r="E197" s="10"/>
      <c r="F197" s="10"/>
      <c r="G197" s="6"/>
      <c r="H197" s="92"/>
      <c r="I197" s="92"/>
      <c r="J197" s="92"/>
      <c r="K197" s="92"/>
      <c r="L197" s="92"/>
      <c r="M197" s="92"/>
      <c r="N197" s="92"/>
      <c r="O197" s="92"/>
      <c r="P197" s="92"/>
      <c r="Q197" s="2"/>
      <c r="R197" s="2"/>
      <c r="S197" s="2"/>
      <c r="T197" s="2"/>
      <c r="U197" s="2"/>
      <c r="V197" s="2"/>
      <c r="W197" s="2"/>
    </row>
    <row r="198" spans="3:23" ht="14.25" customHeight="1" x14ac:dyDescent="0.2">
      <c r="C198" s="10"/>
      <c r="D198" s="10"/>
      <c r="E198" s="10"/>
      <c r="F198" s="10"/>
      <c r="H198" s="92"/>
      <c r="I198" s="92"/>
      <c r="J198" s="92"/>
      <c r="K198" s="92"/>
      <c r="L198" s="92"/>
      <c r="M198" s="92"/>
      <c r="N198" s="92"/>
      <c r="O198" s="92"/>
      <c r="P198" s="92"/>
      <c r="Q198" s="2"/>
      <c r="R198" s="2"/>
      <c r="S198" s="2"/>
      <c r="T198" s="2"/>
      <c r="U198" s="2"/>
      <c r="V198" s="2"/>
      <c r="W198" s="2"/>
    </row>
    <row r="199" spans="3:23" ht="14.25" customHeight="1" x14ac:dyDescent="0.2">
      <c r="C199" s="10"/>
      <c r="D199" s="10"/>
      <c r="E199" s="10"/>
      <c r="F199" s="10"/>
      <c r="H199" s="92"/>
      <c r="I199" s="92"/>
      <c r="J199" s="130"/>
      <c r="K199" s="92"/>
      <c r="L199" s="92"/>
      <c r="M199" s="92"/>
      <c r="N199" s="92"/>
      <c r="O199" s="92"/>
      <c r="P199" s="2"/>
      <c r="Q199" s="2"/>
      <c r="R199" s="2"/>
      <c r="S199" s="2"/>
      <c r="T199" s="2"/>
      <c r="U199" s="2"/>
      <c r="V199" s="2"/>
      <c r="W199" s="2"/>
    </row>
    <row r="200" spans="3:23" ht="14.25" customHeight="1" x14ac:dyDescent="0.2">
      <c r="C200" s="10"/>
      <c r="D200" s="10"/>
      <c r="E200" s="10"/>
      <c r="F200" s="10"/>
      <c r="H200" s="92"/>
      <c r="I200" s="92"/>
      <c r="J200" s="130"/>
      <c r="K200" s="92"/>
      <c r="L200" s="92"/>
      <c r="M200" s="92"/>
      <c r="N200" s="92"/>
      <c r="O200" s="92"/>
      <c r="P200" s="2"/>
      <c r="Q200" s="2"/>
      <c r="R200" s="2"/>
      <c r="S200" s="2"/>
      <c r="T200" s="2"/>
      <c r="U200" s="2"/>
      <c r="V200" s="2"/>
      <c r="W200" s="2"/>
    </row>
    <row r="201" spans="3:23" ht="14.25" customHeight="1" x14ac:dyDescent="0.2">
      <c r="C201" s="10"/>
      <c r="D201" s="10"/>
      <c r="E201" s="10"/>
      <c r="F201" s="10"/>
      <c r="H201" s="92"/>
      <c r="I201" s="92"/>
      <c r="J201" s="130"/>
      <c r="K201" s="92"/>
      <c r="L201" s="92"/>
      <c r="M201" s="92"/>
      <c r="N201" s="92"/>
      <c r="O201" s="92"/>
      <c r="P201" s="2"/>
      <c r="Q201" s="2"/>
      <c r="R201" s="2"/>
      <c r="S201" s="2"/>
      <c r="T201" s="2"/>
      <c r="U201" s="2"/>
      <c r="V201" s="2"/>
      <c r="W201" s="2"/>
    </row>
    <row r="202" spans="3:23" ht="14.25" customHeight="1" x14ac:dyDescent="0.2">
      <c r="C202" s="10"/>
      <c r="D202" s="10"/>
      <c r="E202" s="10"/>
      <c r="F202" s="10"/>
      <c r="H202" s="92"/>
      <c r="I202" s="92"/>
      <c r="J202" s="130"/>
      <c r="K202" s="92"/>
      <c r="L202" s="92"/>
      <c r="M202" s="92"/>
      <c r="N202" s="92"/>
      <c r="O202" s="92"/>
      <c r="P202" s="2"/>
      <c r="Q202" s="2"/>
      <c r="R202" s="2"/>
      <c r="S202" s="2"/>
      <c r="T202" s="2"/>
      <c r="U202" s="2"/>
      <c r="V202" s="2"/>
      <c r="W202" s="2"/>
    </row>
    <row r="203" spans="3:23" ht="14.25" customHeight="1" x14ac:dyDescent="0.2">
      <c r="C203" s="10"/>
      <c r="D203" s="10"/>
      <c r="E203" s="10"/>
      <c r="F203" s="10"/>
      <c r="H203" s="92"/>
      <c r="I203" s="92"/>
      <c r="J203" s="130"/>
      <c r="K203" s="92"/>
      <c r="L203" s="92"/>
      <c r="M203" s="92"/>
      <c r="N203" s="92"/>
      <c r="O203" s="92"/>
      <c r="P203" s="2"/>
      <c r="Q203" s="2"/>
      <c r="R203" s="2"/>
      <c r="S203" s="2"/>
      <c r="T203" s="2"/>
      <c r="U203" s="2"/>
      <c r="V203" s="2"/>
      <c r="W203" s="2"/>
    </row>
    <row r="204" spans="3:23" ht="14.25" customHeight="1" x14ac:dyDescent="0.2">
      <c r="C204" s="10"/>
      <c r="D204" s="10"/>
      <c r="E204" s="10"/>
      <c r="F204" s="10"/>
      <c r="G204" s="6"/>
      <c r="H204" s="92"/>
      <c r="I204" s="92"/>
      <c r="J204" s="92"/>
      <c r="K204" s="92"/>
      <c r="L204" s="92"/>
      <c r="M204" s="92"/>
      <c r="N204" s="92"/>
      <c r="O204" s="92"/>
      <c r="P204" s="2"/>
      <c r="Q204" s="2"/>
      <c r="R204" s="2"/>
      <c r="S204" s="2"/>
      <c r="T204" s="2"/>
      <c r="U204" s="2"/>
      <c r="V204" s="2"/>
      <c r="W204" s="2"/>
    </row>
    <row r="205" spans="3:23" ht="14.25" customHeight="1" x14ac:dyDescent="0.2">
      <c r="C205" s="10"/>
      <c r="D205" s="10"/>
      <c r="E205" s="10"/>
      <c r="F205" s="10"/>
      <c r="H205" s="92"/>
      <c r="I205" s="92"/>
      <c r="J205" s="130"/>
      <c r="K205" s="92"/>
      <c r="L205" s="92"/>
      <c r="M205" s="92"/>
      <c r="N205" s="92"/>
      <c r="O205" s="92"/>
      <c r="P205" s="2"/>
      <c r="Q205" s="2"/>
      <c r="R205" s="2"/>
      <c r="S205" s="2"/>
      <c r="T205" s="2"/>
      <c r="U205" s="2"/>
      <c r="V205" s="2"/>
      <c r="W205" s="2"/>
    </row>
    <row r="206" spans="3:23" ht="14.25" customHeight="1" x14ac:dyDescent="0.2">
      <c r="C206" s="10"/>
      <c r="D206" s="10"/>
      <c r="E206" s="10"/>
      <c r="F206" s="10"/>
      <c r="H206" s="92"/>
      <c r="I206" s="92"/>
      <c r="J206" s="92"/>
      <c r="K206" s="92"/>
      <c r="L206" s="92"/>
      <c r="M206" s="92"/>
      <c r="N206" s="92"/>
      <c r="O206" s="92"/>
      <c r="P206" s="2"/>
      <c r="Q206" s="2"/>
      <c r="R206" s="2"/>
      <c r="S206" s="2"/>
      <c r="T206" s="2"/>
      <c r="U206" s="2"/>
      <c r="V206" s="2"/>
      <c r="W206" s="2"/>
    </row>
    <row r="207" spans="3:23" ht="14.25" customHeight="1" x14ac:dyDescent="0.2">
      <c r="C207" s="10"/>
      <c r="D207" s="10"/>
      <c r="E207" s="10"/>
      <c r="F207" s="10"/>
      <c r="H207" s="92"/>
      <c r="I207" s="92"/>
      <c r="J207" s="92"/>
      <c r="K207" s="92"/>
      <c r="L207" s="92"/>
      <c r="M207" s="92"/>
      <c r="N207" s="92"/>
      <c r="O207" s="92"/>
      <c r="P207" s="92"/>
      <c r="Q207" s="2"/>
      <c r="R207" s="2"/>
      <c r="S207" s="2"/>
      <c r="T207" s="2"/>
      <c r="U207" s="2"/>
      <c r="V207" s="2"/>
      <c r="W207" s="2"/>
    </row>
    <row r="208" spans="3:23" ht="14.25" customHeight="1" x14ac:dyDescent="0.2">
      <c r="C208" s="10"/>
      <c r="D208" s="10"/>
      <c r="E208" s="10"/>
      <c r="F208" s="10"/>
      <c r="H208" s="92"/>
      <c r="I208" s="92"/>
      <c r="J208" s="130"/>
      <c r="K208" s="92"/>
      <c r="L208" s="92"/>
      <c r="M208" s="92"/>
      <c r="N208" s="92"/>
      <c r="O208" s="92"/>
      <c r="P208" s="2"/>
      <c r="Q208" s="2"/>
      <c r="R208" s="2"/>
      <c r="S208" s="2"/>
      <c r="T208" s="2"/>
      <c r="U208" s="2"/>
      <c r="V208" s="2"/>
      <c r="W208" s="2"/>
    </row>
    <row r="209" spans="3:23" ht="14.25" customHeight="1" x14ac:dyDescent="0.2">
      <c r="C209" s="10"/>
      <c r="D209" s="10"/>
      <c r="E209" s="10"/>
      <c r="F209" s="10"/>
      <c r="H209" s="92"/>
      <c r="I209" s="92"/>
      <c r="J209" s="130"/>
      <c r="K209" s="92"/>
      <c r="L209" s="92"/>
      <c r="M209" s="92"/>
      <c r="N209" s="92"/>
      <c r="O209" s="92"/>
      <c r="P209" s="2"/>
      <c r="Q209" s="2"/>
      <c r="R209" s="2"/>
      <c r="S209" s="2"/>
      <c r="T209" s="2"/>
      <c r="U209" s="2"/>
      <c r="V209" s="2"/>
      <c r="W209" s="2"/>
    </row>
    <row r="210" spans="3:23" ht="14.25" customHeight="1" x14ac:dyDescent="0.2">
      <c r="C210" s="10"/>
      <c r="D210" s="10"/>
      <c r="E210" s="10"/>
      <c r="F210" s="10"/>
      <c r="H210" s="92"/>
      <c r="I210" s="92"/>
      <c r="J210" s="130"/>
      <c r="K210" s="92"/>
      <c r="L210" s="92"/>
      <c r="M210" s="92"/>
      <c r="N210" s="92"/>
      <c r="O210" s="92"/>
      <c r="P210" s="2"/>
      <c r="Q210" s="2"/>
      <c r="R210" s="2"/>
      <c r="S210" s="2"/>
      <c r="T210" s="2"/>
      <c r="U210" s="2"/>
      <c r="V210" s="2"/>
      <c r="W210" s="2"/>
    </row>
    <row r="211" spans="3:23" ht="14.25" customHeight="1" x14ac:dyDescent="0.2">
      <c r="C211" s="10"/>
      <c r="D211" s="10"/>
      <c r="E211" s="10"/>
      <c r="F211" s="10"/>
      <c r="H211" s="92"/>
      <c r="I211" s="92"/>
      <c r="J211" s="130"/>
      <c r="K211" s="92"/>
      <c r="L211" s="92"/>
      <c r="M211" s="92"/>
      <c r="N211" s="92"/>
      <c r="O211" s="92"/>
      <c r="P211" s="2"/>
      <c r="Q211" s="2"/>
      <c r="R211" s="2"/>
      <c r="S211" s="2"/>
      <c r="T211" s="2"/>
      <c r="U211" s="2"/>
      <c r="V211" s="2"/>
      <c r="W211" s="2"/>
    </row>
    <row r="212" spans="3:23" ht="14.25" customHeight="1" x14ac:dyDescent="0.2">
      <c r="C212" s="10"/>
      <c r="D212" s="10"/>
      <c r="E212" s="10"/>
      <c r="F212" s="10"/>
      <c r="H212" s="92"/>
      <c r="I212" s="92"/>
      <c r="J212" s="130"/>
      <c r="K212" s="92"/>
      <c r="L212" s="92"/>
      <c r="M212" s="92"/>
      <c r="N212" s="92"/>
      <c r="O212" s="92"/>
      <c r="P212" s="2"/>
      <c r="Q212" s="2"/>
      <c r="R212" s="2"/>
      <c r="S212" s="2"/>
      <c r="T212" s="2"/>
      <c r="U212" s="2"/>
      <c r="V212" s="2"/>
      <c r="W212" s="2"/>
    </row>
    <row r="213" spans="3:23" ht="14.25" customHeight="1" x14ac:dyDescent="0.2">
      <c r="C213" s="10"/>
      <c r="D213" s="10"/>
      <c r="E213" s="10"/>
      <c r="F213" s="10"/>
      <c r="H213" s="92"/>
      <c r="I213" s="92"/>
      <c r="J213" s="130"/>
      <c r="K213" s="92"/>
      <c r="L213" s="92"/>
      <c r="M213" s="92"/>
      <c r="N213" s="92"/>
      <c r="O213" s="92"/>
      <c r="P213" s="2"/>
      <c r="Q213" s="2"/>
      <c r="R213" s="2"/>
      <c r="S213" s="2"/>
      <c r="T213" s="2"/>
      <c r="U213" s="2"/>
      <c r="V213" s="2"/>
      <c r="W213" s="2"/>
    </row>
    <row r="214" spans="3:23" ht="14.25" customHeight="1" x14ac:dyDescent="0.2">
      <c r="C214" s="10"/>
      <c r="D214" s="10"/>
      <c r="E214" s="10"/>
      <c r="F214" s="10"/>
      <c r="H214" s="92"/>
      <c r="I214" s="92"/>
      <c r="J214" s="130"/>
      <c r="K214" s="92"/>
      <c r="L214" s="92"/>
      <c r="M214" s="92"/>
      <c r="N214" s="92"/>
      <c r="O214" s="92"/>
      <c r="P214" s="2"/>
      <c r="Q214" s="2"/>
      <c r="R214" s="2"/>
      <c r="S214" s="2"/>
      <c r="T214" s="2"/>
      <c r="U214" s="2"/>
      <c r="V214" s="2"/>
      <c r="W214" s="2"/>
    </row>
    <row r="215" spans="3:23" ht="14.25" customHeight="1" x14ac:dyDescent="0.2">
      <c r="C215" s="10"/>
      <c r="D215" s="10"/>
      <c r="E215" s="10"/>
      <c r="F215" s="10"/>
      <c r="H215" s="92"/>
      <c r="I215" s="92"/>
      <c r="J215" s="130"/>
      <c r="K215" s="92"/>
      <c r="L215" s="92"/>
      <c r="M215" s="92"/>
      <c r="N215" s="92"/>
      <c r="O215" s="92"/>
      <c r="P215" s="2"/>
      <c r="Q215" s="2"/>
      <c r="R215" s="2"/>
      <c r="S215" s="2"/>
      <c r="T215" s="2"/>
      <c r="U215" s="2"/>
      <c r="V215" s="2"/>
      <c r="W215" s="2"/>
    </row>
    <row r="216" spans="3:23" ht="14.25" customHeight="1" x14ac:dyDescent="0.2">
      <c r="C216" s="10"/>
      <c r="D216" s="10"/>
      <c r="E216" s="10"/>
      <c r="F216" s="10"/>
      <c r="H216" s="92"/>
      <c r="I216" s="92"/>
      <c r="J216" s="130"/>
      <c r="K216" s="92"/>
      <c r="L216" s="92"/>
      <c r="M216" s="92"/>
      <c r="N216" s="92"/>
      <c r="O216" s="92"/>
      <c r="P216" s="2"/>
      <c r="Q216" s="2"/>
      <c r="R216" s="2"/>
      <c r="S216" s="2"/>
      <c r="T216" s="2"/>
      <c r="U216" s="2"/>
      <c r="V216" s="2"/>
      <c r="W216" s="2"/>
    </row>
    <row r="217" spans="3:23" ht="14.25" customHeight="1" x14ac:dyDescent="0.2">
      <c r="C217" s="10"/>
      <c r="D217" s="10"/>
      <c r="E217" s="10"/>
      <c r="F217" s="10"/>
      <c r="H217" s="92"/>
      <c r="I217" s="92"/>
      <c r="J217" s="130"/>
      <c r="K217" s="92"/>
      <c r="L217" s="92"/>
      <c r="M217" s="92"/>
      <c r="N217" s="92"/>
      <c r="O217" s="92"/>
      <c r="P217" s="2"/>
      <c r="Q217" s="2"/>
      <c r="R217" s="2"/>
      <c r="S217" s="2"/>
      <c r="T217" s="2"/>
      <c r="U217" s="2"/>
      <c r="V217" s="2"/>
      <c r="W217" s="2"/>
    </row>
    <row r="218" spans="3:23" ht="14.25" customHeight="1" x14ac:dyDescent="0.2">
      <c r="C218" s="10"/>
      <c r="D218" s="10"/>
      <c r="E218" s="10"/>
      <c r="F218" s="10"/>
      <c r="H218" s="92"/>
      <c r="I218" s="92"/>
      <c r="J218" s="130"/>
      <c r="K218" s="92"/>
      <c r="L218" s="92"/>
      <c r="M218" s="92"/>
      <c r="N218" s="92"/>
      <c r="O218" s="92"/>
      <c r="P218" s="2"/>
      <c r="Q218" s="2"/>
      <c r="R218" s="2"/>
      <c r="S218" s="2"/>
      <c r="T218" s="2"/>
      <c r="U218" s="2"/>
      <c r="V218" s="2"/>
      <c r="W218" s="2"/>
    </row>
    <row r="219" spans="3:23" ht="14.25" customHeight="1" x14ac:dyDescent="0.2">
      <c r="C219" s="10"/>
      <c r="D219" s="10"/>
      <c r="E219" s="10"/>
      <c r="F219" s="10"/>
      <c r="H219" s="92"/>
      <c r="I219" s="92"/>
      <c r="J219" s="130"/>
      <c r="K219" s="92"/>
      <c r="L219" s="92"/>
      <c r="M219" s="92"/>
      <c r="N219" s="92"/>
      <c r="O219" s="92"/>
      <c r="P219" s="2"/>
      <c r="Q219" s="2"/>
      <c r="R219" s="2"/>
      <c r="S219" s="2"/>
      <c r="T219" s="2"/>
      <c r="U219" s="2"/>
      <c r="V219" s="2"/>
      <c r="W219" s="2"/>
    </row>
    <row r="220" spans="3:23" ht="14.25" customHeight="1" x14ac:dyDescent="0.2">
      <c r="C220" s="10"/>
      <c r="D220" s="10"/>
      <c r="E220" s="10"/>
      <c r="F220" s="10"/>
      <c r="H220" s="92"/>
      <c r="I220" s="92"/>
      <c r="J220" s="130"/>
      <c r="K220" s="92"/>
      <c r="L220" s="92"/>
      <c r="M220" s="92"/>
      <c r="N220" s="92"/>
      <c r="O220" s="92"/>
      <c r="P220" s="2"/>
      <c r="Q220" s="2"/>
      <c r="R220" s="2"/>
      <c r="S220" s="2"/>
      <c r="T220" s="2"/>
      <c r="U220" s="2"/>
      <c r="V220" s="2"/>
      <c r="W220" s="2"/>
    </row>
    <row r="221" spans="3:23" ht="14.25" customHeight="1" x14ac:dyDescent="0.2">
      <c r="C221" s="10"/>
      <c r="D221" s="10"/>
      <c r="E221" s="10"/>
      <c r="F221" s="10"/>
      <c r="H221" s="92"/>
      <c r="I221" s="92"/>
      <c r="J221" s="130"/>
      <c r="K221" s="92"/>
      <c r="L221" s="92"/>
      <c r="M221" s="92"/>
      <c r="N221" s="92"/>
      <c r="O221" s="92"/>
      <c r="P221" s="2"/>
      <c r="Q221" s="2"/>
      <c r="R221" s="2"/>
      <c r="S221" s="2"/>
      <c r="T221" s="2"/>
      <c r="U221" s="2"/>
      <c r="V221" s="2"/>
      <c r="W221" s="2"/>
    </row>
    <row r="222" spans="3:23" ht="14.25" customHeight="1" x14ac:dyDescent="0.2">
      <c r="C222" s="10"/>
      <c r="D222" s="10"/>
      <c r="E222" s="10"/>
      <c r="F222" s="10"/>
      <c r="H222" s="92"/>
      <c r="I222" s="92"/>
      <c r="J222" s="130"/>
      <c r="K222" s="92"/>
      <c r="L222" s="92"/>
      <c r="M222" s="92"/>
      <c r="N222" s="92"/>
      <c r="O222" s="92"/>
      <c r="P222" s="2"/>
      <c r="Q222" s="2"/>
      <c r="R222" s="2"/>
      <c r="S222" s="2"/>
      <c r="T222" s="2"/>
      <c r="U222" s="2"/>
      <c r="V222" s="2"/>
      <c r="W222" s="2"/>
    </row>
    <row r="223" spans="3:23" ht="14.25" customHeight="1" x14ac:dyDescent="0.2">
      <c r="C223" s="10"/>
      <c r="D223" s="10"/>
      <c r="E223" s="10"/>
      <c r="F223" s="10"/>
      <c r="H223" s="92"/>
      <c r="I223" s="92"/>
      <c r="J223" s="130"/>
      <c r="K223" s="92"/>
      <c r="L223" s="92"/>
      <c r="M223" s="92"/>
      <c r="N223" s="92"/>
      <c r="O223" s="92"/>
      <c r="P223" s="2"/>
      <c r="Q223" s="2"/>
      <c r="R223" s="2"/>
      <c r="S223" s="2"/>
      <c r="T223" s="2"/>
      <c r="U223" s="2"/>
      <c r="V223" s="2"/>
      <c r="W223" s="2"/>
    </row>
    <row r="224" spans="3:23" ht="14.25" customHeight="1" x14ac:dyDescent="0.2">
      <c r="C224" s="10"/>
      <c r="D224" s="10"/>
      <c r="E224" s="10"/>
      <c r="F224" s="10"/>
      <c r="H224" s="92"/>
      <c r="I224" s="92"/>
      <c r="J224" s="130"/>
      <c r="K224" s="92"/>
      <c r="L224" s="92"/>
      <c r="M224" s="92"/>
      <c r="N224" s="92"/>
      <c r="O224" s="92"/>
      <c r="P224" s="2"/>
      <c r="Q224" s="2"/>
      <c r="R224" s="2"/>
      <c r="S224" s="2"/>
      <c r="T224" s="2"/>
      <c r="U224" s="2"/>
      <c r="V224" s="2"/>
      <c r="W224" s="2"/>
    </row>
    <row r="225" spans="3:23" ht="14.25" customHeight="1" x14ac:dyDescent="0.2">
      <c r="C225" s="10"/>
      <c r="D225" s="10"/>
      <c r="E225" s="10"/>
      <c r="F225" s="10"/>
      <c r="H225" s="92"/>
      <c r="I225" s="92"/>
      <c r="J225" s="130"/>
      <c r="K225" s="92"/>
      <c r="L225" s="92"/>
      <c r="M225" s="92"/>
      <c r="N225" s="92"/>
      <c r="O225" s="92"/>
      <c r="P225" s="2"/>
      <c r="Q225" s="2"/>
      <c r="R225" s="2"/>
      <c r="S225" s="2"/>
      <c r="T225" s="2"/>
      <c r="U225" s="2"/>
      <c r="V225" s="2"/>
      <c r="W225" s="2"/>
    </row>
    <row r="226" spans="3:23" ht="14.25" customHeight="1" x14ac:dyDescent="0.2">
      <c r="C226" s="10"/>
      <c r="D226" s="10"/>
      <c r="E226" s="10"/>
      <c r="F226" s="10"/>
      <c r="H226" s="92"/>
      <c r="I226" s="92"/>
      <c r="J226" s="130"/>
      <c r="K226" s="92"/>
      <c r="L226" s="92"/>
      <c r="M226" s="92"/>
      <c r="N226" s="92"/>
      <c r="O226" s="92"/>
      <c r="P226" s="2"/>
      <c r="Q226" s="2"/>
      <c r="R226" s="2"/>
      <c r="S226" s="2"/>
      <c r="T226" s="2"/>
      <c r="U226" s="2"/>
      <c r="V226" s="2"/>
      <c r="W226" s="2"/>
    </row>
    <row r="227" spans="3:23" ht="14.25" customHeight="1" x14ac:dyDescent="0.2">
      <c r="C227" s="10"/>
      <c r="D227" s="10"/>
      <c r="E227" s="10"/>
      <c r="F227" s="10"/>
      <c r="H227" s="92"/>
      <c r="I227" s="92"/>
      <c r="J227" s="130"/>
      <c r="K227" s="92"/>
      <c r="L227" s="92"/>
      <c r="M227" s="92"/>
      <c r="N227" s="92"/>
      <c r="O227" s="92"/>
      <c r="P227" s="2"/>
      <c r="Q227" s="2"/>
      <c r="R227" s="2"/>
      <c r="S227" s="2"/>
      <c r="T227" s="2"/>
      <c r="U227" s="2"/>
      <c r="V227" s="2"/>
      <c r="W227" s="2"/>
    </row>
    <row r="228" spans="3:23" ht="14.25" customHeight="1" x14ac:dyDescent="0.2">
      <c r="C228" s="10"/>
      <c r="D228" s="10"/>
      <c r="E228" s="10"/>
      <c r="F228" s="10"/>
      <c r="H228" s="92"/>
      <c r="I228" s="92"/>
      <c r="J228" s="130"/>
      <c r="K228" s="92"/>
      <c r="L228" s="92"/>
      <c r="M228" s="92"/>
      <c r="N228" s="92"/>
      <c r="O228" s="92"/>
      <c r="P228" s="2"/>
      <c r="Q228" s="2"/>
      <c r="R228" s="2"/>
      <c r="S228" s="2"/>
      <c r="T228" s="2"/>
      <c r="U228" s="2"/>
      <c r="V228" s="2"/>
      <c r="W228" s="2"/>
    </row>
    <row r="229" spans="3:23" ht="14.25" customHeight="1" x14ac:dyDescent="0.2">
      <c r="C229" s="10"/>
      <c r="D229" s="10"/>
      <c r="E229" s="10"/>
      <c r="F229" s="10"/>
      <c r="H229" s="92"/>
      <c r="I229" s="92"/>
      <c r="J229" s="130"/>
      <c r="K229" s="92"/>
      <c r="L229" s="92"/>
      <c r="M229" s="92"/>
      <c r="N229" s="92"/>
      <c r="O229" s="92"/>
      <c r="P229" s="2"/>
      <c r="Q229" s="2"/>
      <c r="R229" s="2"/>
      <c r="S229" s="2"/>
      <c r="T229" s="2"/>
      <c r="U229" s="2"/>
      <c r="V229" s="2"/>
      <c r="W229" s="2"/>
    </row>
    <row r="230" spans="3:23" ht="14.25" customHeight="1" x14ac:dyDescent="0.2">
      <c r="C230" s="10"/>
      <c r="D230" s="10"/>
      <c r="E230" s="10"/>
      <c r="F230" s="10"/>
      <c r="H230" s="92"/>
      <c r="I230" s="92"/>
      <c r="J230" s="130"/>
      <c r="K230" s="92"/>
      <c r="L230" s="92"/>
      <c r="M230" s="92"/>
      <c r="N230" s="92"/>
      <c r="O230" s="92"/>
      <c r="P230" s="2"/>
      <c r="Q230" s="2"/>
      <c r="R230" s="2"/>
      <c r="S230" s="2"/>
      <c r="T230" s="2"/>
      <c r="U230" s="2"/>
      <c r="V230" s="2"/>
      <c r="W230" s="2"/>
    </row>
    <row r="231" spans="3:23" ht="14.25" customHeight="1" x14ac:dyDescent="0.2">
      <c r="C231" s="10"/>
      <c r="D231" s="10"/>
      <c r="E231" s="10"/>
      <c r="F231" s="10"/>
      <c r="H231" s="92"/>
      <c r="I231" s="92"/>
      <c r="J231" s="130"/>
      <c r="K231" s="92"/>
      <c r="L231" s="92"/>
      <c r="M231" s="92"/>
      <c r="N231" s="92"/>
      <c r="O231" s="92"/>
      <c r="P231" s="2"/>
      <c r="Q231" s="2"/>
      <c r="R231" s="2"/>
      <c r="S231" s="2"/>
      <c r="T231" s="2"/>
      <c r="U231" s="2"/>
      <c r="V231" s="2"/>
      <c r="W231" s="2"/>
    </row>
    <row r="232" spans="3:23" ht="14.25" customHeight="1" x14ac:dyDescent="0.2">
      <c r="C232" s="10"/>
      <c r="D232" s="10"/>
      <c r="E232" s="10"/>
      <c r="F232" s="10"/>
      <c r="H232" s="92"/>
      <c r="I232" s="92"/>
      <c r="J232" s="130"/>
      <c r="K232" s="92"/>
      <c r="L232" s="92"/>
      <c r="M232" s="92"/>
      <c r="N232" s="92"/>
      <c r="O232" s="92"/>
      <c r="P232" s="2"/>
      <c r="Q232" s="2"/>
      <c r="R232" s="2"/>
      <c r="S232" s="2"/>
      <c r="T232" s="2"/>
      <c r="U232" s="2"/>
      <c r="V232" s="2"/>
      <c r="W232" s="2"/>
    </row>
    <row r="233" spans="3:23" ht="14.25" customHeight="1" x14ac:dyDescent="0.2">
      <c r="C233" s="10"/>
      <c r="D233" s="10"/>
      <c r="E233" s="10"/>
      <c r="F233" s="10"/>
      <c r="H233" s="92"/>
      <c r="I233" s="92"/>
      <c r="J233" s="130"/>
      <c r="K233" s="92"/>
      <c r="L233" s="92"/>
      <c r="M233" s="92"/>
      <c r="N233" s="92"/>
      <c r="O233" s="92"/>
      <c r="P233" s="2"/>
      <c r="Q233" s="2"/>
      <c r="R233" s="2"/>
      <c r="S233" s="2"/>
      <c r="T233" s="2"/>
      <c r="U233" s="2"/>
      <c r="V233" s="2"/>
      <c r="W233" s="2"/>
    </row>
    <row r="234" spans="3:23" ht="14.25" customHeight="1" x14ac:dyDescent="0.2">
      <c r="C234" s="10"/>
      <c r="D234" s="10"/>
      <c r="E234" s="10"/>
      <c r="F234" s="10"/>
      <c r="H234" s="92"/>
      <c r="I234" s="92"/>
      <c r="J234" s="130"/>
      <c r="K234" s="92"/>
      <c r="L234" s="92"/>
      <c r="M234" s="92"/>
      <c r="N234" s="92"/>
      <c r="O234" s="92"/>
      <c r="P234" s="2"/>
      <c r="Q234" s="2"/>
      <c r="R234" s="2"/>
      <c r="S234" s="2"/>
      <c r="T234" s="2"/>
      <c r="U234" s="2"/>
      <c r="V234" s="2"/>
      <c r="W234" s="2"/>
    </row>
    <row r="235" spans="3:23" ht="14.25" customHeight="1" x14ac:dyDescent="0.2">
      <c r="C235" s="10"/>
      <c r="D235" s="10"/>
      <c r="E235" s="10"/>
      <c r="F235" s="10"/>
      <c r="H235" s="92"/>
      <c r="I235" s="92"/>
      <c r="J235" s="130"/>
      <c r="K235" s="92"/>
      <c r="L235" s="92"/>
      <c r="M235" s="92"/>
      <c r="N235" s="92"/>
      <c r="O235" s="92"/>
      <c r="P235" s="2"/>
      <c r="Q235" s="2"/>
      <c r="R235" s="2"/>
      <c r="S235" s="2"/>
      <c r="T235" s="2"/>
      <c r="U235" s="2"/>
      <c r="V235" s="2"/>
      <c r="W235" s="2"/>
    </row>
    <row r="236" spans="3:23" ht="14.25" customHeight="1" x14ac:dyDescent="0.2">
      <c r="C236" s="10"/>
      <c r="D236" s="10"/>
      <c r="E236" s="10"/>
      <c r="F236" s="10"/>
      <c r="H236" s="92"/>
      <c r="I236" s="92"/>
      <c r="J236" s="130"/>
      <c r="K236" s="92"/>
      <c r="L236" s="92"/>
      <c r="M236" s="92"/>
      <c r="N236" s="92"/>
      <c r="O236" s="92"/>
      <c r="P236" s="2"/>
      <c r="Q236" s="2"/>
      <c r="R236" s="2"/>
      <c r="S236" s="2"/>
      <c r="T236" s="2"/>
      <c r="U236" s="2"/>
      <c r="V236" s="2"/>
      <c r="W236" s="2"/>
    </row>
    <row r="237" spans="3:23" ht="14.25" customHeight="1" x14ac:dyDescent="0.2">
      <c r="C237" s="10"/>
      <c r="D237" s="10"/>
      <c r="E237" s="10"/>
      <c r="F237" s="10"/>
      <c r="H237" s="92"/>
      <c r="I237" s="92"/>
      <c r="J237" s="130"/>
      <c r="K237" s="92"/>
      <c r="L237" s="92"/>
      <c r="M237" s="92"/>
      <c r="N237" s="92"/>
      <c r="O237" s="92"/>
      <c r="P237" s="2"/>
      <c r="Q237" s="2"/>
      <c r="R237" s="2"/>
      <c r="S237" s="2"/>
      <c r="T237" s="2"/>
      <c r="U237" s="2"/>
      <c r="V237" s="2"/>
      <c r="W237" s="2"/>
    </row>
    <row r="238" spans="3:23" ht="14.25" customHeight="1" x14ac:dyDescent="0.2">
      <c r="C238" s="10"/>
      <c r="D238" s="10"/>
      <c r="E238" s="10"/>
      <c r="F238" s="10"/>
      <c r="H238" s="92"/>
      <c r="I238" s="92"/>
      <c r="J238" s="130"/>
      <c r="K238" s="92"/>
      <c r="L238" s="92"/>
      <c r="M238" s="92"/>
      <c r="N238" s="92"/>
      <c r="O238" s="92"/>
      <c r="P238" s="2"/>
      <c r="Q238" s="2"/>
      <c r="R238" s="2"/>
      <c r="S238" s="2"/>
      <c r="T238" s="2"/>
      <c r="U238" s="2"/>
      <c r="V238" s="2"/>
      <c r="W238" s="2"/>
    </row>
    <row r="239" spans="3:23" ht="14.25" customHeight="1" x14ac:dyDescent="0.2">
      <c r="C239" s="10"/>
      <c r="D239" s="10"/>
      <c r="E239" s="10"/>
      <c r="F239" s="10"/>
      <c r="H239" s="92"/>
      <c r="I239" s="92"/>
      <c r="J239" s="130"/>
      <c r="K239" s="92"/>
      <c r="L239" s="92"/>
      <c r="M239" s="92"/>
      <c r="N239" s="92"/>
      <c r="O239" s="92"/>
      <c r="P239" s="2"/>
      <c r="Q239" s="2"/>
      <c r="R239" s="2"/>
      <c r="S239" s="2"/>
      <c r="T239" s="2"/>
      <c r="U239" s="2"/>
      <c r="V239" s="2"/>
      <c r="W239" s="2"/>
    </row>
    <row r="240" spans="3:23" ht="14.25" customHeight="1" x14ac:dyDescent="0.2">
      <c r="C240" s="10"/>
      <c r="D240" s="10"/>
      <c r="E240" s="10"/>
      <c r="F240" s="10"/>
      <c r="H240" s="92"/>
      <c r="I240" s="92"/>
      <c r="J240" s="130"/>
      <c r="K240" s="92"/>
      <c r="L240" s="92"/>
      <c r="M240" s="92"/>
      <c r="N240" s="92"/>
      <c r="O240" s="92"/>
      <c r="P240" s="2"/>
      <c r="Q240" s="2"/>
      <c r="R240" s="2"/>
      <c r="S240" s="2"/>
      <c r="T240" s="2"/>
      <c r="U240" s="2"/>
      <c r="V240" s="2"/>
      <c r="W240" s="2"/>
    </row>
    <row r="241" spans="3:23" ht="14.25" customHeight="1" x14ac:dyDescent="0.2">
      <c r="C241" s="10"/>
      <c r="D241" s="10"/>
      <c r="E241" s="10"/>
      <c r="F241" s="10"/>
      <c r="H241" s="92"/>
      <c r="I241" s="92"/>
      <c r="J241" s="130"/>
      <c r="K241" s="92"/>
      <c r="L241" s="92"/>
      <c r="M241" s="92"/>
      <c r="N241" s="92"/>
      <c r="O241" s="92"/>
      <c r="P241" s="2"/>
      <c r="Q241" s="2"/>
      <c r="R241" s="2"/>
      <c r="S241" s="2"/>
      <c r="T241" s="2"/>
      <c r="U241" s="2"/>
      <c r="V241" s="2"/>
      <c r="W241" s="2"/>
    </row>
    <row r="242" spans="3:23" ht="14.25" customHeight="1" x14ac:dyDescent="0.2">
      <c r="C242" s="10"/>
      <c r="D242" s="10"/>
      <c r="E242" s="10"/>
      <c r="F242" s="10"/>
      <c r="H242" s="92"/>
      <c r="I242" s="92"/>
      <c r="J242" s="130"/>
      <c r="K242" s="92"/>
      <c r="L242" s="92"/>
      <c r="M242" s="92"/>
      <c r="N242" s="92"/>
      <c r="O242" s="92"/>
      <c r="P242" s="2"/>
      <c r="Q242" s="2"/>
      <c r="R242" s="2"/>
      <c r="S242" s="2"/>
      <c r="T242" s="2"/>
      <c r="U242" s="2"/>
      <c r="V242" s="2"/>
      <c r="W242" s="2"/>
    </row>
    <row r="243" spans="3:23" ht="14.25" customHeight="1" x14ac:dyDescent="0.2">
      <c r="C243" s="10"/>
      <c r="D243" s="10"/>
      <c r="E243" s="10"/>
      <c r="F243" s="10"/>
      <c r="H243" s="92"/>
      <c r="I243" s="92"/>
      <c r="J243" s="130"/>
      <c r="K243" s="92"/>
      <c r="L243" s="92"/>
      <c r="M243" s="92"/>
      <c r="N243" s="92"/>
      <c r="O243" s="92"/>
      <c r="P243" s="2"/>
      <c r="Q243" s="2"/>
      <c r="R243" s="2"/>
      <c r="S243" s="2"/>
      <c r="T243" s="2"/>
      <c r="U243" s="2"/>
      <c r="V243" s="2"/>
      <c r="W243" s="2"/>
    </row>
    <row r="244" spans="3:23" ht="14.25" customHeight="1" x14ac:dyDescent="0.2">
      <c r="C244" s="10"/>
      <c r="D244" s="10"/>
      <c r="E244" s="10"/>
      <c r="F244" s="10"/>
      <c r="H244" s="92"/>
      <c r="I244" s="92"/>
      <c r="J244" s="130"/>
      <c r="K244" s="92"/>
      <c r="L244" s="92"/>
      <c r="M244" s="92"/>
      <c r="N244" s="92"/>
      <c r="O244" s="92"/>
      <c r="P244" s="2"/>
      <c r="Q244" s="2"/>
      <c r="R244" s="2"/>
      <c r="S244" s="2"/>
      <c r="T244" s="2"/>
      <c r="U244" s="2"/>
      <c r="V244" s="2"/>
      <c r="W244" s="2"/>
    </row>
    <row r="245" spans="3:23" ht="14.25" customHeight="1" x14ac:dyDescent="0.2">
      <c r="C245" s="10"/>
      <c r="D245" s="10"/>
      <c r="E245" s="10"/>
      <c r="F245" s="10"/>
      <c r="H245" s="92"/>
      <c r="I245" s="92"/>
      <c r="J245" s="130"/>
      <c r="K245" s="92"/>
      <c r="L245" s="92"/>
      <c r="M245" s="92"/>
      <c r="N245" s="92"/>
      <c r="O245" s="92"/>
      <c r="P245" s="2"/>
      <c r="Q245" s="2"/>
      <c r="R245" s="2"/>
      <c r="S245" s="2"/>
      <c r="T245" s="2"/>
      <c r="U245" s="2"/>
      <c r="V245" s="2"/>
      <c r="W245" s="2"/>
    </row>
    <row r="246" spans="3:23" ht="14.25" customHeight="1" x14ac:dyDescent="0.2">
      <c r="C246" s="10"/>
      <c r="D246" s="10"/>
      <c r="E246" s="10"/>
      <c r="F246" s="10"/>
      <c r="H246" s="92"/>
      <c r="I246" s="92"/>
      <c r="J246" s="130"/>
      <c r="K246" s="92"/>
      <c r="L246" s="92"/>
      <c r="M246" s="92"/>
      <c r="N246" s="92"/>
      <c r="O246" s="92"/>
      <c r="P246" s="2"/>
      <c r="Q246" s="2"/>
      <c r="R246" s="2"/>
      <c r="S246" s="2"/>
      <c r="T246" s="2"/>
      <c r="U246" s="2"/>
      <c r="V246" s="2"/>
      <c r="W246" s="2"/>
    </row>
    <row r="247" spans="3:23" ht="14.25" customHeight="1" x14ac:dyDescent="0.2">
      <c r="C247" s="10"/>
      <c r="D247" s="10"/>
      <c r="E247" s="10"/>
      <c r="F247" s="10"/>
      <c r="H247" s="92"/>
      <c r="I247" s="92"/>
      <c r="J247" s="130"/>
      <c r="K247" s="92"/>
      <c r="L247" s="92"/>
      <c r="M247" s="92"/>
      <c r="N247" s="92"/>
      <c r="O247" s="92"/>
      <c r="P247" s="2"/>
      <c r="Q247" s="2"/>
      <c r="R247" s="2"/>
      <c r="S247" s="2"/>
      <c r="T247" s="2"/>
      <c r="U247" s="2"/>
      <c r="V247" s="2"/>
      <c r="W247" s="2"/>
    </row>
    <row r="248" spans="3:23" ht="14.25" customHeight="1" x14ac:dyDescent="0.2">
      <c r="C248" s="10"/>
      <c r="D248" s="10"/>
      <c r="E248" s="10"/>
      <c r="F248" s="10"/>
      <c r="H248" s="92"/>
      <c r="I248" s="92"/>
      <c r="J248" s="130"/>
      <c r="K248" s="92"/>
      <c r="L248" s="92"/>
      <c r="M248" s="92"/>
      <c r="N248" s="92"/>
      <c r="O248" s="92"/>
      <c r="P248" s="2"/>
      <c r="Q248" s="2"/>
      <c r="R248" s="2"/>
      <c r="S248" s="2"/>
      <c r="T248" s="2"/>
      <c r="U248" s="2"/>
      <c r="V248" s="2"/>
      <c r="W248" s="2"/>
    </row>
    <row r="249" spans="3:23" ht="14.25" customHeight="1" x14ac:dyDescent="0.2">
      <c r="C249" s="10"/>
      <c r="D249" s="10"/>
      <c r="E249" s="10"/>
      <c r="F249" s="10"/>
      <c r="H249" s="92"/>
      <c r="I249" s="92"/>
      <c r="J249" s="130"/>
      <c r="K249" s="92"/>
      <c r="L249" s="92"/>
      <c r="M249" s="92"/>
      <c r="N249" s="92"/>
      <c r="O249" s="92"/>
      <c r="P249" s="2"/>
      <c r="Q249" s="2"/>
      <c r="R249" s="2"/>
      <c r="S249" s="2"/>
      <c r="T249" s="2"/>
      <c r="U249" s="2"/>
      <c r="V249" s="2"/>
      <c r="W249" s="2"/>
    </row>
    <row r="250" spans="3:23" ht="14.25" customHeight="1" x14ac:dyDescent="0.2">
      <c r="C250" s="10"/>
      <c r="D250" s="10"/>
      <c r="E250" s="10"/>
      <c r="F250" s="10"/>
      <c r="H250" s="92"/>
      <c r="I250" s="92"/>
      <c r="J250" s="130"/>
      <c r="K250" s="92"/>
      <c r="L250" s="92"/>
      <c r="M250" s="92"/>
      <c r="N250" s="92"/>
      <c r="O250" s="92"/>
      <c r="P250" s="2"/>
      <c r="Q250" s="2"/>
      <c r="R250" s="2"/>
      <c r="S250" s="2"/>
      <c r="T250" s="2"/>
      <c r="U250" s="2"/>
      <c r="V250" s="2"/>
      <c r="W250" s="2"/>
    </row>
    <row r="251" spans="3:23" ht="14.25" customHeight="1" x14ac:dyDescent="0.2">
      <c r="C251" s="10"/>
      <c r="D251" s="10"/>
      <c r="E251" s="10"/>
      <c r="F251" s="10"/>
      <c r="H251" s="92"/>
      <c r="I251" s="92"/>
      <c r="J251" s="130"/>
      <c r="K251" s="92"/>
      <c r="L251" s="92"/>
      <c r="M251" s="92"/>
      <c r="N251" s="92"/>
      <c r="O251" s="92"/>
      <c r="P251" s="2"/>
      <c r="Q251" s="2"/>
      <c r="R251" s="2"/>
      <c r="S251" s="2"/>
      <c r="T251" s="2"/>
      <c r="U251" s="2"/>
      <c r="V251" s="2"/>
      <c r="W251" s="2"/>
    </row>
    <row r="252" spans="3:23" ht="14.25" customHeight="1" x14ac:dyDescent="0.2">
      <c r="C252" s="10"/>
      <c r="D252" s="10"/>
      <c r="E252" s="10"/>
      <c r="F252" s="10"/>
      <c r="H252" s="92"/>
      <c r="I252" s="92"/>
      <c r="J252" s="130"/>
      <c r="K252" s="92"/>
      <c r="L252" s="92"/>
      <c r="M252" s="92"/>
      <c r="N252" s="92"/>
      <c r="O252" s="92"/>
      <c r="P252" s="2"/>
      <c r="Q252" s="2"/>
      <c r="R252" s="2"/>
      <c r="S252" s="2"/>
      <c r="T252" s="2"/>
      <c r="U252" s="2"/>
      <c r="V252" s="2"/>
      <c r="W252" s="2"/>
    </row>
    <row r="253" spans="3:23" ht="14.25" customHeight="1" x14ac:dyDescent="0.2">
      <c r="C253" s="10"/>
      <c r="D253" s="10"/>
      <c r="E253" s="10"/>
      <c r="F253" s="10"/>
      <c r="H253" s="92"/>
      <c r="I253" s="92"/>
      <c r="J253" s="130"/>
      <c r="K253" s="92"/>
      <c r="L253" s="92"/>
      <c r="M253" s="92"/>
      <c r="N253" s="92"/>
      <c r="O253" s="92"/>
      <c r="P253" s="2"/>
      <c r="Q253" s="2"/>
      <c r="R253" s="2"/>
      <c r="S253" s="2"/>
      <c r="T253" s="2"/>
      <c r="U253" s="2"/>
      <c r="V253" s="2"/>
      <c r="W253" s="2"/>
    </row>
    <row r="254" spans="3:23" ht="14.25" customHeight="1" x14ac:dyDescent="0.2">
      <c r="C254" s="10"/>
      <c r="D254" s="10"/>
      <c r="E254" s="10"/>
      <c r="F254" s="10"/>
      <c r="H254" s="92"/>
      <c r="I254" s="92"/>
      <c r="J254" s="130"/>
      <c r="K254" s="92"/>
      <c r="L254" s="92"/>
      <c r="M254" s="92"/>
      <c r="N254" s="92"/>
      <c r="O254" s="92"/>
      <c r="P254" s="2"/>
      <c r="Q254" s="2"/>
      <c r="R254" s="2"/>
      <c r="S254" s="2"/>
      <c r="T254" s="2"/>
      <c r="U254" s="2"/>
      <c r="V254" s="2"/>
      <c r="W254" s="2"/>
    </row>
    <row r="255" spans="3:23" ht="14.25" customHeight="1" x14ac:dyDescent="0.2">
      <c r="C255" s="10"/>
      <c r="D255" s="10"/>
      <c r="E255" s="10"/>
      <c r="F255" s="10"/>
      <c r="H255" s="92"/>
      <c r="I255" s="92"/>
      <c r="J255" s="130"/>
      <c r="K255" s="92"/>
      <c r="L255" s="92"/>
      <c r="M255" s="92"/>
      <c r="N255" s="92"/>
      <c r="O255" s="92"/>
      <c r="P255" s="2"/>
      <c r="Q255" s="2"/>
      <c r="R255" s="2"/>
      <c r="S255" s="2"/>
      <c r="T255" s="2"/>
      <c r="U255" s="2"/>
      <c r="V255" s="2"/>
      <c r="W255" s="2"/>
    </row>
    <row r="256" spans="3:23" ht="14.25" customHeight="1" x14ac:dyDescent="0.2">
      <c r="C256" s="10"/>
      <c r="D256" s="10"/>
      <c r="E256" s="10"/>
      <c r="F256" s="10"/>
      <c r="H256" s="92"/>
      <c r="I256" s="92"/>
      <c r="J256" s="130"/>
      <c r="K256" s="92"/>
      <c r="L256" s="92"/>
      <c r="M256" s="92"/>
      <c r="N256" s="92"/>
      <c r="O256" s="92"/>
      <c r="P256" s="2"/>
      <c r="Q256" s="2"/>
      <c r="R256" s="2"/>
      <c r="S256" s="2"/>
      <c r="T256" s="2"/>
      <c r="U256" s="2"/>
      <c r="V256" s="2"/>
      <c r="W256" s="2"/>
    </row>
    <row r="257" spans="3:23" ht="14.25" customHeight="1" x14ac:dyDescent="0.2">
      <c r="C257" s="10"/>
      <c r="D257" s="10"/>
      <c r="E257" s="10"/>
      <c r="F257" s="10"/>
      <c r="H257" s="92"/>
      <c r="I257" s="92"/>
      <c r="J257" s="130"/>
      <c r="K257" s="92"/>
      <c r="L257" s="92"/>
      <c r="M257" s="92"/>
      <c r="N257" s="92"/>
      <c r="O257" s="92"/>
      <c r="P257" s="2"/>
      <c r="Q257" s="2"/>
      <c r="R257" s="2"/>
      <c r="S257" s="2"/>
      <c r="T257" s="2"/>
      <c r="U257" s="2"/>
      <c r="V257" s="2"/>
      <c r="W257" s="2"/>
    </row>
    <row r="258" spans="3:23" ht="14.25" customHeight="1" x14ac:dyDescent="0.2">
      <c r="C258" s="10"/>
      <c r="D258" s="10"/>
      <c r="E258" s="10"/>
      <c r="F258" s="10"/>
      <c r="H258" s="92"/>
      <c r="I258" s="92"/>
      <c r="J258" s="130"/>
      <c r="K258" s="92"/>
      <c r="L258" s="92"/>
      <c r="M258" s="92"/>
      <c r="N258" s="92"/>
      <c r="O258" s="92"/>
      <c r="P258" s="2"/>
      <c r="Q258" s="2"/>
      <c r="R258" s="2"/>
      <c r="S258" s="2"/>
      <c r="T258" s="2"/>
      <c r="U258" s="2"/>
      <c r="V258" s="2"/>
      <c r="W258" s="2"/>
    </row>
    <row r="259" spans="3:23" ht="14.25" customHeight="1" x14ac:dyDescent="0.2">
      <c r="C259" s="10"/>
      <c r="D259" s="10"/>
      <c r="E259" s="10"/>
      <c r="F259" s="10"/>
      <c r="H259" s="92"/>
      <c r="I259" s="92"/>
      <c r="J259" s="130"/>
      <c r="K259" s="92"/>
      <c r="L259" s="92"/>
      <c r="M259" s="92"/>
      <c r="N259" s="92"/>
      <c r="O259" s="92"/>
      <c r="P259" s="2"/>
      <c r="Q259" s="2"/>
      <c r="R259" s="2"/>
      <c r="S259" s="2"/>
      <c r="T259" s="2"/>
      <c r="U259" s="2"/>
      <c r="V259" s="2"/>
      <c r="W259" s="2"/>
    </row>
    <row r="260" spans="3:23" ht="14.25" customHeight="1" x14ac:dyDescent="0.2">
      <c r="C260" s="10"/>
      <c r="D260" s="10"/>
      <c r="E260" s="10"/>
      <c r="F260" s="10"/>
      <c r="H260" s="92"/>
      <c r="I260" s="92"/>
      <c r="J260" s="130"/>
      <c r="K260" s="92"/>
      <c r="L260" s="92"/>
      <c r="M260" s="92"/>
      <c r="N260" s="92"/>
      <c r="O260" s="92"/>
      <c r="P260" s="2"/>
      <c r="Q260" s="2"/>
      <c r="R260" s="2"/>
      <c r="S260" s="2"/>
      <c r="T260" s="2"/>
      <c r="U260" s="2"/>
      <c r="V260" s="2"/>
      <c r="W260" s="2"/>
    </row>
    <row r="261" spans="3:23" ht="14.25" customHeight="1" x14ac:dyDescent="0.2">
      <c r="C261" s="10"/>
      <c r="D261" s="10"/>
      <c r="E261" s="10"/>
      <c r="F261" s="10"/>
      <c r="H261" s="92"/>
      <c r="I261" s="92"/>
      <c r="J261" s="130"/>
      <c r="K261" s="92"/>
      <c r="L261" s="92"/>
      <c r="M261" s="92"/>
      <c r="N261" s="92"/>
      <c r="O261" s="92"/>
      <c r="P261" s="2"/>
      <c r="Q261" s="2"/>
      <c r="R261" s="2"/>
      <c r="S261" s="2"/>
      <c r="T261" s="2"/>
      <c r="U261" s="2"/>
      <c r="V261" s="2"/>
      <c r="W261" s="2"/>
    </row>
    <row r="262" spans="3:23" ht="14.25" customHeight="1" x14ac:dyDescent="0.2">
      <c r="C262" s="10"/>
      <c r="D262" s="10"/>
      <c r="E262" s="10"/>
      <c r="F262" s="10"/>
      <c r="H262" s="92"/>
      <c r="I262" s="92"/>
      <c r="J262" s="130"/>
      <c r="K262" s="92"/>
      <c r="L262" s="92"/>
      <c r="M262" s="92"/>
      <c r="N262" s="92"/>
      <c r="O262" s="92"/>
      <c r="P262" s="2"/>
      <c r="Q262" s="2"/>
      <c r="R262" s="2"/>
      <c r="S262" s="2"/>
      <c r="T262" s="2"/>
      <c r="U262" s="2"/>
      <c r="V262" s="2"/>
      <c r="W262" s="2"/>
    </row>
    <row r="263" spans="3:23" ht="14.25" customHeight="1" x14ac:dyDescent="0.2">
      <c r="C263" s="10"/>
      <c r="D263" s="10"/>
      <c r="E263" s="10"/>
      <c r="F263" s="10"/>
      <c r="H263" s="92"/>
      <c r="I263" s="92"/>
      <c r="J263" s="130"/>
      <c r="K263" s="92"/>
      <c r="L263" s="92"/>
      <c r="M263" s="92"/>
      <c r="N263" s="92"/>
      <c r="O263" s="92"/>
      <c r="P263" s="2"/>
      <c r="Q263" s="2"/>
      <c r="R263" s="2"/>
      <c r="S263" s="2"/>
      <c r="T263" s="2"/>
      <c r="U263" s="2"/>
      <c r="V263" s="2"/>
      <c r="W263" s="2"/>
    </row>
    <row r="264" spans="3:23" ht="14.25" customHeight="1" x14ac:dyDescent="0.2">
      <c r="C264" s="10"/>
      <c r="D264" s="10"/>
      <c r="E264" s="10"/>
      <c r="F264" s="10"/>
      <c r="H264" s="92"/>
      <c r="I264" s="92"/>
      <c r="J264" s="130"/>
      <c r="K264" s="92"/>
      <c r="L264" s="92"/>
      <c r="M264" s="92"/>
      <c r="N264" s="92"/>
      <c r="O264" s="92"/>
      <c r="P264" s="2"/>
      <c r="Q264" s="2"/>
      <c r="R264" s="2"/>
      <c r="S264" s="2"/>
      <c r="T264" s="2"/>
      <c r="U264" s="2"/>
      <c r="V264" s="2"/>
      <c r="W264" s="2"/>
    </row>
    <row r="265" spans="3:23" ht="14.25" customHeight="1" x14ac:dyDescent="0.2">
      <c r="C265" s="10"/>
      <c r="D265" s="10"/>
      <c r="E265" s="10"/>
      <c r="F265" s="10"/>
      <c r="H265" s="92"/>
      <c r="I265" s="92"/>
      <c r="J265" s="130"/>
      <c r="K265" s="92"/>
      <c r="L265" s="92"/>
      <c r="M265" s="92"/>
      <c r="N265" s="92"/>
      <c r="O265" s="92"/>
      <c r="P265" s="2"/>
      <c r="Q265" s="2"/>
      <c r="R265" s="2"/>
      <c r="S265" s="2"/>
      <c r="T265" s="2"/>
      <c r="U265" s="2"/>
      <c r="V265" s="2"/>
      <c r="W265" s="2"/>
    </row>
    <row r="266" spans="3:23" ht="14.25" customHeight="1" x14ac:dyDescent="0.2">
      <c r="C266" s="10"/>
      <c r="D266" s="10"/>
      <c r="E266" s="10"/>
      <c r="F266" s="10"/>
      <c r="H266" s="92"/>
      <c r="I266" s="92"/>
      <c r="J266" s="130"/>
      <c r="K266" s="92"/>
      <c r="L266" s="92"/>
      <c r="M266" s="92"/>
      <c r="N266" s="92"/>
      <c r="O266" s="92"/>
      <c r="P266" s="2"/>
      <c r="Q266" s="2"/>
      <c r="R266" s="2"/>
      <c r="S266" s="2"/>
      <c r="T266" s="2"/>
      <c r="U266" s="2"/>
      <c r="V266" s="2"/>
      <c r="W266" s="2"/>
    </row>
    <row r="267" spans="3:23" ht="14.25" customHeight="1" x14ac:dyDescent="0.2">
      <c r="C267" s="10"/>
      <c r="D267" s="10"/>
      <c r="E267" s="10"/>
      <c r="F267" s="10"/>
      <c r="H267" s="92"/>
      <c r="I267" s="92"/>
      <c r="J267" s="130"/>
      <c r="K267" s="92"/>
      <c r="L267" s="92"/>
      <c r="M267" s="92"/>
      <c r="N267" s="92"/>
      <c r="O267" s="92"/>
      <c r="P267" s="2"/>
      <c r="Q267" s="2"/>
      <c r="R267" s="2"/>
      <c r="S267" s="2"/>
      <c r="T267" s="2"/>
      <c r="U267" s="2"/>
      <c r="V267" s="2"/>
      <c r="W267" s="2"/>
    </row>
    <row r="268" spans="3:23" ht="14.25" customHeight="1" x14ac:dyDescent="0.2">
      <c r="C268" s="10"/>
      <c r="D268" s="10"/>
      <c r="E268" s="10"/>
      <c r="F268" s="10"/>
      <c r="H268" s="92"/>
      <c r="I268" s="92"/>
      <c r="J268" s="130"/>
      <c r="K268" s="92"/>
      <c r="L268" s="92"/>
      <c r="M268" s="92"/>
      <c r="N268" s="92"/>
      <c r="O268" s="92"/>
      <c r="P268" s="2"/>
      <c r="Q268" s="2"/>
      <c r="R268" s="2"/>
      <c r="S268" s="2"/>
      <c r="T268" s="2"/>
      <c r="U268" s="2"/>
      <c r="V268" s="2"/>
      <c r="W268" s="2"/>
    </row>
    <row r="269" spans="3:23" ht="14.25" customHeight="1" x14ac:dyDescent="0.2">
      <c r="C269" s="10"/>
      <c r="D269" s="10"/>
      <c r="E269" s="10"/>
      <c r="F269" s="10"/>
      <c r="H269" s="92"/>
      <c r="I269" s="92"/>
      <c r="J269" s="130"/>
      <c r="K269" s="92"/>
      <c r="L269" s="92"/>
      <c r="M269" s="92"/>
      <c r="N269" s="92"/>
      <c r="O269" s="92"/>
      <c r="P269" s="2"/>
      <c r="Q269" s="2"/>
      <c r="R269" s="2"/>
      <c r="S269" s="2"/>
      <c r="T269" s="2"/>
      <c r="U269" s="2"/>
      <c r="V269" s="2"/>
      <c r="W269" s="2"/>
    </row>
    <row r="270" spans="3:23" ht="14.25" customHeight="1" x14ac:dyDescent="0.2">
      <c r="C270" s="10"/>
      <c r="D270" s="10"/>
      <c r="E270" s="10"/>
      <c r="F270" s="10"/>
      <c r="H270" s="92"/>
      <c r="I270" s="92"/>
      <c r="J270" s="130"/>
      <c r="K270" s="92"/>
      <c r="L270" s="92"/>
      <c r="M270" s="92"/>
      <c r="N270" s="92"/>
      <c r="O270" s="92"/>
      <c r="P270" s="2"/>
      <c r="Q270" s="2"/>
      <c r="R270" s="2"/>
      <c r="S270" s="2"/>
      <c r="T270" s="2"/>
      <c r="U270" s="2"/>
      <c r="V270" s="2"/>
      <c r="W270" s="2"/>
    </row>
    <row r="271" spans="3:23" ht="14.25" customHeight="1" x14ac:dyDescent="0.2">
      <c r="C271" s="10"/>
      <c r="D271" s="10"/>
      <c r="E271" s="10"/>
      <c r="F271" s="10"/>
      <c r="H271" s="92"/>
      <c r="I271" s="92"/>
      <c r="J271" s="130"/>
      <c r="K271" s="92"/>
      <c r="L271" s="92"/>
      <c r="M271" s="92"/>
      <c r="N271" s="92"/>
      <c r="O271" s="92"/>
      <c r="P271" s="2"/>
      <c r="Q271" s="2"/>
      <c r="R271" s="2"/>
      <c r="S271" s="2"/>
      <c r="T271" s="2"/>
      <c r="U271" s="2"/>
      <c r="V271" s="2"/>
      <c r="W271" s="2"/>
    </row>
    <row r="272" spans="3:23" ht="14.25" customHeight="1" x14ac:dyDescent="0.2">
      <c r="C272" s="10"/>
      <c r="D272" s="10"/>
      <c r="E272" s="10"/>
      <c r="F272" s="10"/>
      <c r="H272" s="92"/>
      <c r="I272" s="92"/>
      <c r="J272" s="130"/>
      <c r="K272" s="92"/>
      <c r="L272" s="92"/>
      <c r="M272" s="92"/>
      <c r="N272" s="92"/>
      <c r="O272" s="92"/>
      <c r="P272" s="2"/>
      <c r="Q272" s="2"/>
      <c r="R272" s="2"/>
      <c r="S272" s="2"/>
      <c r="T272" s="2"/>
      <c r="U272" s="2"/>
      <c r="V272" s="2"/>
      <c r="W272" s="2"/>
    </row>
    <row r="273" spans="3:23" ht="14.25" customHeight="1" x14ac:dyDescent="0.2">
      <c r="C273" s="10"/>
      <c r="D273" s="10"/>
      <c r="E273" s="10"/>
      <c r="F273" s="10"/>
      <c r="H273" s="92"/>
      <c r="I273" s="92"/>
      <c r="J273" s="130"/>
      <c r="K273" s="92"/>
      <c r="L273" s="92"/>
      <c r="M273" s="92"/>
      <c r="N273" s="92"/>
      <c r="O273" s="92"/>
      <c r="P273" s="2"/>
      <c r="Q273" s="2"/>
      <c r="R273" s="2"/>
      <c r="S273" s="2"/>
      <c r="T273" s="2"/>
      <c r="U273" s="2"/>
      <c r="V273" s="2"/>
      <c r="W273" s="2"/>
    </row>
    <row r="274" spans="3:23" ht="14.25" customHeight="1" x14ac:dyDescent="0.2">
      <c r="C274" s="10"/>
      <c r="D274" s="10"/>
      <c r="E274" s="10"/>
      <c r="F274" s="10"/>
      <c r="H274" s="92"/>
      <c r="I274" s="92"/>
      <c r="J274" s="130"/>
      <c r="K274" s="92"/>
      <c r="L274" s="92"/>
      <c r="M274" s="92"/>
      <c r="N274" s="92"/>
      <c r="O274" s="92"/>
      <c r="P274" s="2"/>
      <c r="Q274" s="2"/>
      <c r="R274" s="2"/>
      <c r="S274" s="2"/>
      <c r="T274" s="2"/>
      <c r="U274" s="2"/>
      <c r="V274" s="2"/>
      <c r="W274" s="2"/>
    </row>
    <row r="275" spans="3:23" ht="14.25" customHeight="1" x14ac:dyDescent="0.2">
      <c r="C275" s="10"/>
      <c r="D275" s="10"/>
      <c r="E275" s="10"/>
      <c r="F275" s="10"/>
      <c r="H275" s="92"/>
      <c r="I275" s="92"/>
      <c r="J275" s="130"/>
      <c r="K275" s="92"/>
      <c r="L275" s="92"/>
      <c r="M275" s="92"/>
      <c r="N275" s="92"/>
      <c r="O275" s="92"/>
      <c r="P275" s="2"/>
      <c r="Q275" s="2"/>
      <c r="R275" s="2"/>
      <c r="S275" s="2"/>
      <c r="T275" s="2"/>
      <c r="U275" s="2"/>
      <c r="V275" s="2"/>
      <c r="W275" s="2"/>
    </row>
    <row r="276" spans="3:23" ht="14.25" customHeight="1" x14ac:dyDescent="0.2">
      <c r="C276" s="10"/>
      <c r="D276" s="10"/>
      <c r="E276" s="10"/>
      <c r="F276" s="10"/>
      <c r="H276" s="92"/>
      <c r="I276" s="92"/>
      <c r="J276" s="130"/>
      <c r="K276" s="92"/>
      <c r="L276" s="92"/>
      <c r="M276" s="92"/>
      <c r="N276" s="92"/>
      <c r="O276" s="92"/>
      <c r="P276" s="2"/>
      <c r="Q276" s="2"/>
      <c r="R276" s="2"/>
      <c r="S276" s="2"/>
      <c r="T276" s="2"/>
      <c r="U276" s="2"/>
      <c r="V276" s="2"/>
      <c r="W276" s="2"/>
    </row>
    <row r="277" spans="3:23" ht="14.25" customHeight="1" x14ac:dyDescent="0.2">
      <c r="C277" s="10"/>
      <c r="D277" s="10"/>
      <c r="E277" s="10"/>
      <c r="F277" s="10"/>
      <c r="H277" s="92"/>
      <c r="I277" s="92"/>
      <c r="J277" s="130"/>
      <c r="K277" s="92"/>
      <c r="L277" s="92"/>
      <c r="M277" s="92"/>
      <c r="N277" s="92"/>
      <c r="O277" s="92"/>
      <c r="P277" s="2"/>
      <c r="Q277" s="2"/>
      <c r="R277" s="2"/>
      <c r="S277" s="2"/>
      <c r="T277" s="2"/>
      <c r="U277" s="2"/>
      <c r="V277" s="2"/>
      <c r="W277" s="2"/>
    </row>
    <row r="278" spans="3:23" ht="14.25" customHeight="1" x14ac:dyDescent="0.2">
      <c r="C278" s="10"/>
      <c r="D278" s="10"/>
      <c r="E278" s="10"/>
      <c r="F278" s="10"/>
      <c r="H278" s="92"/>
      <c r="I278" s="92"/>
      <c r="J278" s="130"/>
      <c r="K278" s="92"/>
      <c r="L278" s="92"/>
      <c r="M278" s="92"/>
      <c r="N278" s="92"/>
      <c r="O278" s="92"/>
      <c r="P278" s="2"/>
      <c r="Q278" s="2"/>
      <c r="R278" s="2"/>
      <c r="S278" s="2"/>
      <c r="T278" s="2"/>
      <c r="U278" s="2"/>
      <c r="V278" s="2"/>
      <c r="W278" s="2"/>
    </row>
    <row r="279" spans="3:23" ht="14.25" customHeight="1" x14ac:dyDescent="0.2">
      <c r="C279" s="10"/>
      <c r="D279" s="10"/>
      <c r="E279" s="10"/>
      <c r="F279" s="10"/>
      <c r="H279" s="92"/>
      <c r="I279" s="92"/>
      <c r="J279" s="130"/>
      <c r="K279" s="92"/>
      <c r="L279" s="92"/>
      <c r="M279" s="92"/>
      <c r="N279" s="92"/>
      <c r="O279" s="92"/>
      <c r="P279" s="2"/>
      <c r="Q279" s="2"/>
      <c r="R279" s="2"/>
      <c r="S279" s="2"/>
      <c r="T279" s="2"/>
      <c r="U279" s="2"/>
      <c r="V279" s="2"/>
      <c r="W279" s="2"/>
    </row>
    <row r="280" spans="3:23" ht="14.25" customHeight="1" x14ac:dyDescent="0.2">
      <c r="C280" s="10"/>
      <c r="D280" s="10"/>
      <c r="E280" s="10"/>
      <c r="F280" s="10"/>
      <c r="H280" s="92"/>
      <c r="I280" s="92"/>
      <c r="J280" s="130"/>
      <c r="K280" s="92"/>
      <c r="L280" s="92"/>
      <c r="M280" s="92"/>
      <c r="N280" s="92"/>
      <c r="O280" s="92"/>
      <c r="P280" s="2"/>
      <c r="Q280" s="2"/>
      <c r="R280" s="2"/>
      <c r="S280" s="2"/>
      <c r="T280" s="2"/>
      <c r="U280" s="2"/>
      <c r="V280" s="2"/>
      <c r="W280" s="2"/>
    </row>
    <row r="281" spans="3:23" ht="14.25" customHeight="1" x14ac:dyDescent="0.2">
      <c r="C281" s="10"/>
      <c r="D281" s="10"/>
      <c r="E281" s="10"/>
      <c r="F281" s="10"/>
      <c r="H281" s="92"/>
      <c r="I281" s="92"/>
      <c r="J281" s="130"/>
      <c r="K281" s="92"/>
      <c r="L281" s="92"/>
      <c r="M281" s="92"/>
      <c r="N281" s="92"/>
      <c r="O281" s="92"/>
      <c r="P281" s="2"/>
      <c r="Q281" s="2"/>
      <c r="R281" s="2"/>
      <c r="S281" s="2"/>
      <c r="T281" s="2"/>
      <c r="U281" s="2"/>
      <c r="V281" s="2"/>
      <c r="W281" s="2"/>
    </row>
    <row r="282" spans="3:23" ht="14.25" customHeight="1" x14ac:dyDescent="0.2">
      <c r="C282" s="10"/>
      <c r="D282" s="10"/>
      <c r="E282" s="10"/>
      <c r="F282" s="10"/>
      <c r="H282" s="92"/>
      <c r="I282" s="92"/>
      <c r="J282" s="130"/>
      <c r="K282" s="92"/>
      <c r="L282" s="92"/>
      <c r="M282" s="92"/>
      <c r="N282" s="92"/>
      <c r="O282" s="92"/>
      <c r="P282" s="2"/>
      <c r="Q282" s="2"/>
      <c r="R282" s="2"/>
      <c r="S282" s="2"/>
      <c r="T282" s="2"/>
      <c r="U282" s="2"/>
      <c r="V282" s="2"/>
      <c r="W282" s="2"/>
    </row>
    <row r="283" spans="3:23" ht="14.25" customHeight="1" x14ac:dyDescent="0.2">
      <c r="C283" s="10"/>
      <c r="D283" s="10"/>
      <c r="E283" s="10"/>
      <c r="F283" s="10"/>
      <c r="H283" s="92"/>
      <c r="I283" s="92"/>
      <c r="J283" s="130"/>
      <c r="K283" s="92"/>
      <c r="L283" s="92"/>
      <c r="M283" s="92"/>
      <c r="N283" s="92"/>
      <c r="O283" s="92"/>
      <c r="P283" s="2"/>
      <c r="Q283" s="2"/>
      <c r="R283" s="2"/>
      <c r="S283" s="2"/>
      <c r="T283" s="2"/>
      <c r="U283" s="2"/>
      <c r="V283" s="2"/>
      <c r="W283" s="2"/>
    </row>
    <row r="284" spans="3:23" ht="14.25" customHeight="1" x14ac:dyDescent="0.2">
      <c r="C284" s="10"/>
      <c r="D284" s="10"/>
      <c r="E284" s="10"/>
      <c r="F284" s="10"/>
      <c r="H284" s="92"/>
      <c r="I284" s="92"/>
      <c r="J284" s="130"/>
      <c r="K284" s="92"/>
      <c r="L284" s="92"/>
      <c r="M284" s="92"/>
      <c r="N284" s="92"/>
      <c r="O284" s="92"/>
      <c r="P284" s="2"/>
      <c r="Q284" s="2"/>
      <c r="R284" s="2"/>
      <c r="S284" s="2"/>
      <c r="T284" s="2"/>
      <c r="U284" s="2"/>
      <c r="V284" s="2"/>
      <c r="W284" s="2"/>
    </row>
    <row r="285" spans="3:23" ht="14.25" customHeight="1" x14ac:dyDescent="0.2">
      <c r="C285" s="10"/>
      <c r="D285" s="10"/>
      <c r="E285" s="10"/>
      <c r="F285" s="10"/>
      <c r="H285" s="92"/>
      <c r="I285" s="92"/>
      <c r="J285" s="130"/>
      <c r="K285" s="92"/>
      <c r="L285" s="92"/>
      <c r="M285" s="92"/>
      <c r="N285" s="92"/>
      <c r="O285" s="92"/>
      <c r="P285" s="2"/>
      <c r="Q285" s="2"/>
      <c r="R285" s="2"/>
      <c r="S285" s="2"/>
      <c r="T285" s="2"/>
      <c r="U285" s="2"/>
      <c r="V285" s="2"/>
      <c r="W285" s="2"/>
    </row>
    <row r="286" spans="3:23" ht="14.25" customHeight="1" x14ac:dyDescent="0.2">
      <c r="C286" s="10"/>
      <c r="D286" s="10"/>
      <c r="E286" s="10"/>
      <c r="F286" s="10"/>
      <c r="H286" s="92"/>
      <c r="I286" s="92"/>
      <c r="J286" s="130"/>
      <c r="K286" s="92"/>
      <c r="L286" s="92"/>
      <c r="M286" s="92"/>
      <c r="N286" s="92"/>
      <c r="O286" s="92"/>
      <c r="P286" s="2"/>
      <c r="Q286" s="2"/>
      <c r="R286" s="2"/>
      <c r="S286" s="2"/>
      <c r="T286" s="2"/>
      <c r="U286" s="2"/>
      <c r="V286" s="2"/>
      <c r="W286" s="2"/>
    </row>
    <row r="287" spans="3:23" ht="14.25" customHeight="1" x14ac:dyDescent="0.2">
      <c r="C287" s="10"/>
      <c r="D287" s="10"/>
      <c r="E287" s="10"/>
      <c r="F287" s="10"/>
      <c r="H287" s="92"/>
      <c r="I287" s="92"/>
      <c r="J287" s="130"/>
      <c r="K287" s="92"/>
      <c r="L287" s="92"/>
      <c r="M287" s="92"/>
      <c r="N287" s="92"/>
      <c r="O287" s="92"/>
      <c r="P287" s="2"/>
      <c r="Q287" s="2"/>
      <c r="R287" s="2"/>
      <c r="S287" s="2"/>
      <c r="T287" s="2"/>
      <c r="U287" s="2"/>
      <c r="V287" s="2"/>
      <c r="W287" s="2"/>
    </row>
    <row r="288" spans="3:23" ht="14.25" customHeight="1" x14ac:dyDescent="0.2">
      <c r="C288" s="10"/>
      <c r="D288" s="10"/>
      <c r="E288" s="10"/>
      <c r="F288" s="10"/>
      <c r="H288" s="92"/>
      <c r="I288" s="92"/>
      <c r="J288" s="130"/>
      <c r="K288" s="92"/>
      <c r="L288" s="92"/>
      <c r="M288" s="92"/>
      <c r="N288" s="92"/>
      <c r="O288" s="92"/>
      <c r="P288" s="2"/>
      <c r="Q288" s="2"/>
      <c r="R288" s="2"/>
      <c r="S288" s="2"/>
      <c r="T288" s="2"/>
      <c r="U288" s="2"/>
      <c r="V288" s="2"/>
      <c r="W288" s="2"/>
    </row>
    <row r="289" spans="3:23" ht="14.25" customHeight="1" x14ac:dyDescent="0.2">
      <c r="C289" s="10"/>
      <c r="D289" s="10"/>
      <c r="E289" s="10"/>
      <c r="F289" s="10"/>
      <c r="H289" s="92"/>
      <c r="I289" s="92"/>
      <c r="J289" s="130"/>
      <c r="K289" s="92"/>
      <c r="L289" s="92"/>
      <c r="M289" s="92"/>
      <c r="N289" s="92"/>
      <c r="O289" s="92"/>
      <c r="P289" s="2"/>
      <c r="Q289" s="2"/>
      <c r="R289" s="2"/>
      <c r="S289" s="2"/>
      <c r="T289" s="2"/>
      <c r="U289" s="2"/>
      <c r="V289" s="2"/>
      <c r="W289" s="2"/>
    </row>
    <row r="290" spans="3:23" ht="14.25" customHeight="1" x14ac:dyDescent="0.2">
      <c r="C290" s="10"/>
      <c r="D290" s="10"/>
      <c r="E290" s="10"/>
      <c r="F290" s="10"/>
      <c r="H290" s="92"/>
      <c r="I290" s="92"/>
      <c r="J290" s="130"/>
      <c r="K290" s="92"/>
      <c r="L290" s="92"/>
      <c r="M290" s="92"/>
      <c r="N290" s="92"/>
      <c r="O290" s="92"/>
      <c r="P290" s="2"/>
      <c r="Q290" s="2"/>
      <c r="R290" s="2"/>
      <c r="S290" s="2"/>
      <c r="T290" s="2"/>
      <c r="U290" s="2"/>
      <c r="V290" s="2"/>
      <c r="W290" s="2"/>
    </row>
    <row r="291" spans="3:23" ht="14.25" customHeight="1" x14ac:dyDescent="0.2">
      <c r="C291" s="10"/>
      <c r="D291" s="10"/>
      <c r="E291" s="10"/>
      <c r="F291" s="10"/>
      <c r="H291" s="92"/>
      <c r="I291" s="92"/>
      <c r="J291" s="130"/>
      <c r="K291" s="92"/>
      <c r="L291" s="92"/>
      <c r="M291" s="92"/>
      <c r="N291" s="92"/>
      <c r="O291" s="92"/>
      <c r="P291" s="2"/>
      <c r="Q291" s="2"/>
      <c r="R291" s="2"/>
      <c r="S291" s="2"/>
      <c r="T291" s="2"/>
      <c r="U291" s="2"/>
      <c r="V291" s="2"/>
      <c r="W291" s="2"/>
    </row>
    <row r="292" spans="3:23" ht="14.25" customHeight="1" x14ac:dyDescent="0.2">
      <c r="C292" s="10"/>
      <c r="D292" s="10"/>
      <c r="E292" s="10"/>
      <c r="F292" s="10"/>
      <c r="H292" s="92"/>
      <c r="I292" s="92"/>
      <c r="J292" s="130"/>
      <c r="K292" s="92"/>
      <c r="L292" s="92"/>
      <c r="M292" s="92"/>
      <c r="N292" s="92"/>
      <c r="O292" s="92"/>
      <c r="P292" s="2"/>
      <c r="Q292" s="2"/>
      <c r="R292" s="2"/>
      <c r="S292" s="2"/>
      <c r="T292" s="2"/>
      <c r="U292" s="2"/>
      <c r="V292" s="2"/>
      <c r="W292" s="2"/>
    </row>
    <row r="293" spans="3:23" ht="14.25" customHeight="1" x14ac:dyDescent="0.2">
      <c r="C293" s="10"/>
      <c r="D293" s="10"/>
      <c r="E293" s="10"/>
      <c r="F293" s="10"/>
      <c r="H293" s="92"/>
      <c r="I293" s="92"/>
      <c r="J293" s="130"/>
      <c r="K293" s="92"/>
      <c r="L293" s="92"/>
      <c r="M293" s="92"/>
      <c r="N293" s="92"/>
      <c r="O293" s="92"/>
      <c r="P293" s="2"/>
      <c r="Q293" s="2"/>
      <c r="R293" s="2"/>
      <c r="S293" s="2"/>
      <c r="T293" s="2"/>
      <c r="U293" s="2"/>
      <c r="V293" s="2"/>
      <c r="W293" s="2"/>
    </row>
    <row r="294" spans="3:23" ht="14.25" customHeight="1" x14ac:dyDescent="0.2">
      <c r="C294" s="10"/>
      <c r="D294" s="10"/>
      <c r="E294" s="10"/>
      <c r="F294" s="10"/>
      <c r="H294" s="92"/>
      <c r="I294" s="92"/>
      <c r="J294" s="130"/>
      <c r="K294" s="92"/>
      <c r="L294" s="92"/>
      <c r="M294" s="92"/>
      <c r="N294" s="92"/>
      <c r="O294" s="92"/>
      <c r="P294" s="2"/>
      <c r="Q294" s="2"/>
      <c r="R294" s="2"/>
      <c r="S294" s="2"/>
      <c r="T294" s="2"/>
      <c r="U294" s="2"/>
      <c r="V294" s="2"/>
      <c r="W294" s="2"/>
    </row>
    <row r="295" spans="3:23" ht="14.25" customHeight="1" x14ac:dyDescent="0.2">
      <c r="C295" s="10"/>
      <c r="D295" s="10"/>
      <c r="E295" s="10"/>
      <c r="F295" s="10"/>
      <c r="H295" s="92"/>
      <c r="I295" s="92"/>
      <c r="J295" s="130"/>
      <c r="K295" s="92"/>
      <c r="L295" s="92"/>
      <c r="M295" s="92"/>
      <c r="N295" s="92"/>
      <c r="O295" s="92"/>
      <c r="P295" s="2"/>
      <c r="Q295" s="2"/>
      <c r="R295" s="2"/>
      <c r="S295" s="2"/>
      <c r="T295" s="2"/>
      <c r="U295" s="2"/>
      <c r="V295" s="2"/>
      <c r="W295" s="2"/>
    </row>
    <row r="296" spans="3:23" ht="14.25" customHeight="1" x14ac:dyDescent="0.2">
      <c r="C296" s="10"/>
      <c r="D296" s="10"/>
      <c r="E296" s="10"/>
      <c r="F296" s="10"/>
      <c r="H296" s="92"/>
      <c r="I296" s="92"/>
      <c r="J296" s="130"/>
      <c r="K296" s="92"/>
      <c r="L296" s="92"/>
      <c r="M296" s="92"/>
      <c r="N296" s="92"/>
      <c r="O296" s="92"/>
      <c r="P296" s="2"/>
      <c r="Q296" s="2"/>
      <c r="R296" s="2"/>
      <c r="S296" s="2"/>
      <c r="T296" s="2"/>
      <c r="U296" s="2"/>
      <c r="V296" s="2"/>
      <c r="W296" s="2"/>
    </row>
    <row r="297" spans="3:23" ht="14.25" customHeight="1" x14ac:dyDescent="0.2">
      <c r="C297" s="10"/>
      <c r="D297" s="10"/>
      <c r="E297" s="10"/>
      <c r="F297" s="10"/>
      <c r="H297" s="92"/>
      <c r="I297" s="92"/>
      <c r="J297" s="130"/>
      <c r="K297" s="92"/>
      <c r="L297" s="92"/>
      <c r="M297" s="92"/>
      <c r="N297" s="92"/>
      <c r="O297" s="92"/>
      <c r="P297" s="2"/>
      <c r="Q297" s="2"/>
      <c r="R297" s="2"/>
      <c r="S297" s="2"/>
      <c r="T297" s="2"/>
      <c r="U297" s="2"/>
      <c r="V297" s="2"/>
      <c r="W297" s="2"/>
    </row>
    <row r="298" spans="3:23" ht="14.25" customHeight="1" x14ac:dyDescent="0.2">
      <c r="C298" s="10"/>
      <c r="D298" s="10"/>
      <c r="E298" s="10"/>
      <c r="F298" s="10"/>
      <c r="H298" s="92"/>
      <c r="I298" s="92"/>
      <c r="J298" s="130"/>
      <c r="K298" s="92"/>
      <c r="L298" s="92"/>
      <c r="M298" s="92"/>
      <c r="N298" s="92"/>
      <c r="O298" s="92"/>
      <c r="P298" s="2"/>
      <c r="Q298" s="2"/>
      <c r="R298" s="2"/>
      <c r="S298" s="2"/>
      <c r="T298" s="2"/>
      <c r="U298" s="2"/>
      <c r="V298" s="2"/>
      <c r="W298" s="2"/>
    </row>
    <row r="299" spans="3:23" ht="14.25" customHeight="1" x14ac:dyDescent="0.2">
      <c r="C299" s="10"/>
      <c r="D299" s="10"/>
      <c r="E299" s="10"/>
      <c r="F299" s="10"/>
      <c r="H299" s="92"/>
      <c r="I299" s="92"/>
      <c r="J299" s="130"/>
      <c r="K299" s="92"/>
      <c r="L299" s="92"/>
      <c r="M299" s="92"/>
      <c r="N299" s="92"/>
      <c r="O299" s="92"/>
      <c r="P299" s="2"/>
      <c r="Q299" s="2"/>
      <c r="R299" s="2"/>
      <c r="S299" s="2"/>
      <c r="T299" s="2"/>
      <c r="U299" s="2"/>
      <c r="V299" s="2"/>
      <c r="W299" s="2"/>
    </row>
    <row r="300" spans="3:23" ht="14.25" customHeight="1" x14ac:dyDescent="0.2">
      <c r="C300" s="10"/>
      <c r="D300" s="10"/>
      <c r="E300" s="10"/>
      <c r="F300" s="10"/>
      <c r="H300" s="92"/>
      <c r="I300" s="92"/>
      <c r="J300" s="130"/>
      <c r="K300" s="92"/>
      <c r="L300" s="92"/>
      <c r="M300" s="92"/>
      <c r="N300" s="92"/>
      <c r="O300" s="92"/>
      <c r="P300" s="2"/>
      <c r="Q300" s="2"/>
      <c r="R300" s="2"/>
      <c r="S300" s="2"/>
      <c r="T300" s="2"/>
      <c r="U300" s="2"/>
      <c r="V300" s="2"/>
      <c r="W300" s="2"/>
    </row>
    <row r="301" spans="3:23" ht="14.25" customHeight="1" x14ac:dyDescent="0.2">
      <c r="C301" s="10"/>
      <c r="D301" s="10"/>
      <c r="E301" s="10"/>
      <c r="F301" s="10"/>
      <c r="H301" s="92"/>
      <c r="I301" s="92"/>
      <c r="J301" s="130"/>
      <c r="K301" s="92"/>
      <c r="L301" s="92"/>
      <c r="M301" s="92"/>
      <c r="N301" s="92"/>
      <c r="O301" s="92"/>
      <c r="P301" s="2"/>
      <c r="Q301" s="2"/>
      <c r="R301" s="2"/>
      <c r="S301" s="2"/>
      <c r="T301" s="2"/>
      <c r="U301" s="2"/>
      <c r="V301" s="2"/>
      <c r="W301" s="2"/>
    </row>
    <row r="302" spans="3:23" ht="14.25" customHeight="1" x14ac:dyDescent="0.2">
      <c r="C302" s="10"/>
      <c r="D302" s="10"/>
      <c r="E302" s="10"/>
      <c r="F302" s="10"/>
      <c r="H302" s="92"/>
      <c r="I302" s="92"/>
      <c r="J302" s="130"/>
      <c r="K302" s="92"/>
      <c r="L302" s="92"/>
      <c r="M302" s="92"/>
      <c r="N302" s="92"/>
      <c r="O302" s="92"/>
      <c r="P302" s="2"/>
      <c r="Q302" s="2"/>
      <c r="R302" s="2"/>
      <c r="S302" s="2"/>
      <c r="T302" s="2"/>
      <c r="U302" s="2"/>
      <c r="V302" s="2"/>
      <c r="W302" s="2"/>
    </row>
    <row r="303" spans="3:23" ht="14.25" customHeight="1" x14ac:dyDescent="0.2">
      <c r="C303" s="10"/>
      <c r="D303" s="10"/>
      <c r="E303" s="10"/>
      <c r="F303" s="10"/>
      <c r="H303" s="92"/>
      <c r="I303" s="92"/>
      <c r="J303" s="130"/>
      <c r="K303" s="92"/>
      <c r="L303" s="92"/>
      <c r="M303" s="92"/>
      <c r="N303" s="92"/>
      <c r="O303" s="92"/>
      <c r="P303" s="2"/>
      <c r="Q303" s="2"/>
      <c r="R303" s="2"/>
      <c r="S303" s="2"/>
      <c r="T303" s="2"/>
      <c r="U303" s="2"/>
      <c r="V303" s="2"/>
      <c r="W303" s="2"/>
    </row>
    <row r="304" spans="3:23" ht="14.25" customHeight="1" x14ac:dyDescent="0.2">
      <c r="C304" s="10"/>
      <c r="D304" s="10"/>
      <c r="E304" s="10"/>
      <c r="F304" s="10"/>
      <c r="H304" s="92"/>
      <c r="I304" s="92"/>
      <c r="J304" s="130"/>
      <c r="K304" s="92"/>
      <c r="L304" s="92"/>
      <c r="M304" s="92"/>
      <c r="N304" s="92"/>
      <c r="O304" s="92"/>
      <c r="P304" s="2"/>
      <c r="Q304" s="2"/>
      <c r="R304" s="2"/>
      <c r="S304" s="2"/>
      <c r="T304" s="2"/>
      <c r="U304" s="2"/>
      <c r="V304" s="2"/>
      <c r="W304" s="2"/>
    </row>
    <row r="305" spans="3:23" ht="14.25" customHeight="1" x14ac:dyDescent="0.2">
      <c r="C305" s="10"/>
      <c r="D305" s="10"/>
      <c r="E305" s="10"/>
      <c r="F305" s="10"/>
      <c r="H305" s="92"/>
      <c r="I305" s="92"/>
      <c r="J305" s="130"/>
      <c r="K305" s="92"/>
      <c r="L305" s="92"/>
      <c r="M305" s="92"/>
      <c r="N305" s="92"/>
      <c r="O305" s="92"/>
      <c r="P305" s="2"/>
      <c r="Q305" s="2"/>
      <c r="R305" s="2"/>
      <c r="S305" s="2"/>
      <c r="T305" s="2"/>
      <c r="U305" s="2"/>
      <c r="V305" s="2"/>
      <c r="W305" s="2"/>
    </row>
    <row r="306" spans="3:23" ht="14.25" customHeight="1" x14ac:dyDescent="0.2">
      <c r="C306" s="10"/>
      <c r="D306" s="10"/>
      <c r="E306" s="10"/>
      <c r="F306" s="10"/>
      <c r="H306" s="92"/>
      <c r="I306" s="92"/>
      <c r="J306" s="130"/>
      <c r="K306" s="92"/>
      <c r="L306" s="92"/>
      <c r="M306" s="92"/>
      <c r="N306" s="92"/>
      <c r="O306" s="92"/>
      <c r="P306" s="2"/>
      <c r="Q306" s="2"/>
      <c r="R306" s="2"/>
      <c r="S306" s="2"/>
      <c r="T306" s="2"/>
      <c r="U306" s="2"/>
      <c r="V306" s="2"/>
      <c r="W306" s="2"/>
    </row>
    <row r="307" spans="3:23" ht="14.25" customHeight="1" x14ac:dyDescent="0.2">
      <c r="C307" s="10"/>
      <c r="D307" s="10"/>
      <c r="E307" s="10"/>
      <c r="F307" s="10"/>
      <c r="H307" s="92"/>
      <c r="I307" s="92"/>
      <c r="J307" s="130"/>
      <c r="K307" s="92"/>
      <c r="L307" s="92"/>
      <c r="M307" s="92"/>
      <c r="N307" s="92"/>
      <c r="O307" s="92"/>
      <c r="P307" s="2"/>
      <c r="Q307" s="2"/>
      <c r="R307" s="2"/>
      <c r="S307" s="2"/>
      <c r="T307" s="2"/>
      <c r="U307" s="2"/>
      <c r="V307" s="2"/>
      <c r="W307" s="2"/>
    </row>
    <row r="308" spans="3:23" ht="14.25" customHeight="1" x14ac:dyDescent="0.2">
      <c r="C308" s="10"/>
      <c r="D308" s="10"/>
      <c r="E308" s="10"/>
      <c r="F308" s="10"/>
      <c r="H308" s="92"/>
      <c r="I308" s="92"/>
      <c r="J308" s="130"/>
      <c r="K308" s="92"/>
      <c r="L308" s="92"/>
      <c r="M308" s="92"/>
      <c r="N308" s="92"/>
      <c r="O308" s="92"/>
      <c r="P308" s="2"/>
      <c r="Q308" s="2"/>
      <c r="R308" s="2"/>
      <c r="S308" s="2"/>
      <c r="T308" s="2"/>
      <c r="U308" s="2"/>
      <c r="V308" s="2"/>
      <c r="W308" s="2"/>
    </row>
    <row r="309" spans="3:23" ht="14.25" customHeight="1" x14ac:dyDescent="0.2">
      <c r="C309" s="10"/>
      <c r="D309" s="10"/>
      <c r="E309" s="10"/>
      <c r="F309" s="10"/>
      <c r="H309" s="92"/>
      <c r="I309" s="92"/>
      <c r="J309" s="130"/>
      <c r="K309" s="92"/>
      <c r="L309" s="92"/>
      <c r="M309" s="92"/>
      <c r="N309" s="92"/>
      <c r="O309" s="92"/>
      <c r="P309" s="2"/>
      <c r="Q309" s="2"/>
      <c r="R309" s="2"/>
      <c r="S309" s="2"/>
      <c r="T309" s="2"/>
      <c r="U309" s="2"/>
      <c r="V309" s="2"/>
      <c r="W309" s="2"/>
    </row>
    <row r="310" spans="3:23" ht="14.25" customHeight="1" x14ac:dyDescent="0.2">
      <c r="C310" s="10"/>
      <c r="D310" s="10"/>
      <c r="E310" s="10"/>
      <c r="F310" s="10"/>
      <c r="H310" s="92"/>
      <c r="I310" s="92"/>
      <c r="J310" s="130"/>
      <c r="K310" s="92"/>
      <c r="L310" s="92"/>
      <c r="M310" s="92"/>
      <c r="N310" s="92"/>
      <c r="O310" s="92"/>
      <c r="P310" s="2"/>
      <c r="Q310" s="2"/>
      <c r="R310" s="2"/>
      <c r="S310" s="2"/>
      <c r="T310" s="2"/>
      <c r="U310" s="2"/>
      <c r="V310" s="2"/>
      <c r="W310" s="2"/>
    </row>
    <row r="311" spans="3:23" ht="14.25" customHeight="1" x14ac:dyDescent="0.2">
      <c r="C311" s="10"/>
      <c r="D311" s="10"/>
      <c r="E311" s="10"/>
      <c r="F311" s="10"/>
      <c r="H311" s="92"/>
      <c r="I311" s="92"/>
      <c r="J311" s="130"/>
      <c r="K311" s="92"/>
      <c r="L311" s="92"/>
      <c r="M311" s="92"/>
      <c r="N311" s="92"/>
      <c r="O311" s="92"/>
      <c r="P311" s="2"/>
      <c r="Q311" s="2"/>
      <c r="R311" s="2"/>
      <c r="S311" s="2"/>
      <c r="T311" s="2"/>
      <c r="U311" s="2"/>
      <c r="V311" s="2"/>
      <c r="W311" s="2"/>
    </row>
    <row r="312" spans="3:23" ht="14.25" customHeight="1" x14ac:dyDescent="0.2">
      <c r="C312" s="10"/>
      <c r="D312" s="10"/>
      <c r="E312" s="10"/>
      <c r="F312" s="10"/>
      <c r="H312" s="92"/>
      <c r="I312" s="92"/>
      <c r="J312" s="130"/>
      <c r="K312" s="92"/>
      <c r="L312" s="92"/>
      <c r="M312" s="92"/>
      <c r="N312" s="92"/>
      <c r="O312" s="92"/>
      <c r="P312" s="2"/>
      <c r="Q312" s="2"/>
      <c r="R312" s="2"/>
      <c r="S312" s="2"/>
      <c r="T312" s="2"/>
      <c r="U312" s="2"/>
      <c r="V312" s="2"/>
      <c r="W312" s="2"/>
    </row>
    <row r="313" spans="3:23" ht="14.25" customHeight="1" x14ac:dyDescent="0.2">
      <c r="C313" s="10"/>
      <c r="D313" s="10"/>
      <c r="E313" s="10"/>
      <c r="F313" s="10"/>
      <c r="H313" s="92"/>
      <c r="I313" s="92"/>
      <c r="J313" s="130"/>
      <c r="K313" s="92"/>
      <c r="L313" s="92"/>
      <c r="M313" s="92"/>
      <c r="N313" s="92"/>
      <c r="O313" s="92"/>
      <c r="P313" s="2"/>
      <c r="Q313" s="2"/>
      <c r="R313" s="2"/>
      <c r="S313" s="2"/>
      <c r="T313" s="2"/>
      <c r="U313" s="2"/>
      <c r="V313" s="2"/>
      <c r="W313" s="2"/>
    </row>
    <row r="314" spans="3:23" ht="14.25" customHeight="1" x14ac:dyDescent="0.2">
      <c r="C314" s="10"/>
      <c r="D314" s="10"/>
      <c r="E314" s="10"/>
      <c r="F314" s="10"/>
      <c r="H314" s="92"/>
      <c r="I314" s="92"/>
      <c r="J314" s="130"/>
      <c r="K314" s="92"/>
      <c r="L314" s="92"/>
      <c r="M314" s="92"/>
      <c r="N314" s="92"/>
      <c r="O314" s="92"/>
      <c r="P314" s="2"/>
      <c r="Q314" s="2"/>
      <c r="R314" s="2"/>
      <c r="S314" s="2"/>
      <c r="T314" s="2"/>
      <c r="U314" s="2"/>
      <c r="V314" s="2"/>
      <c r="W314" s="2"/>
    </row>
    <row r="315" spans="3:23" ht="14.25" customHeight="1" x14ac:dyDescent="0.2">
      <c r="C315" s="10"/>
      <c r="D315" s="10"/>
      <c r="E315" s="10"/>
      <c r="F315" s="10"/>
      <c r="H315" s="92"/>
      <c r="I315" s="92"/>
      <c r="J315" s="130"/>
      <c r="K315" s="92"/>
      <c r="L315" s="92"/>
      <c r="M315" s="92"/>
      <c r="N315" s="92"/>
      <c r="O315" s="92"/>
      <c r="P315" s="2"/>
      <c r="Q315" s="2"/>
      <c r="R315" s="2"/>
      <c r="S315" s="2"/>
      <c r="T315" s="2"/>
      <c r="U315" s="2"/>
      <c r="V315" s="2"/>
      <c r="W315" s="2"/>
    </row>
    <row r="316" spans="3:23" ht="14.25" customHeight="1" x14ac:dyDescent="0.2">
      <c r="C316" s="10"/>
      <c r="D316" s="10"/>
      <c r="E316" s="10"/>
      <c r="F316" s="10"/>
      <c r="H316" s="92"/>
      <c r="I316" s="92"/>
      <c r="J316" s="130"/>
      <c r="K316" s="92"/>
      <c r="L316" s="92"/>
      <c r="M316" s="92"/>
      <c r="N316" s="92"/>
      <c r="O316" s="92"/>
      <c r="P316" s="2"/>
      <c r="Q316" s="2"/>
      <c r="R316" s="2"/>
      <c r="S316" s="2"/>
      <c r="T316" s="2"/>
      <c r="U316" s="2"/>
      <c r="V316" s="2"/>
      <c r="W316" s="2"/>
    </row>
    <row r="317" spans="3:23" ht="14.25" customHeight="1" x14ac:dyDescent="0.2">
      <c r="C317" s="10"/>
      <c r="D317" s="10"/>
      <c r="E317" s="10"/>
      <c r="F317" s="10"/>
      <c r="H317" s="92"/>
      <c r="I317" s="92"/>
      <c r="J317" s="130"/>
      <c r="K317" s="92"/>
      <c r="L317" s="92"/>
      <c r="M317" s="92"/>
      <c r="N317" s="92"/>
      <c r="O317" s="92"/>
      <c r="P317" s="2"/>
      <c r="Q317" s="2"/>
      <c r="R317" s="2"/>
      <c r="S317" s="2"/>
      <c r="T317" s="2"/>
      <c r="U317" s="2"/>
      <c r="V317" s="2"/>
      <c r="W317" s="2"/>
    </row>
    <row r="318" spans="3:23" ht="14.25" customHeight="1" x14ac:dyDescent="0.2">
      <c r="C318" s="10"/>
      <c r="D318" s="10"/>
      <c r="E318" s="10"/>
      <c r="F318" s="10"/>
      <c r="H318" s="92"/>
      <c r="I318" s="92"/>
      <c r="J318" s="130"/>
      <c r="K318" s="92"/>
      <c r="L318" s="92"/>
      <c r="M318" s="92"/>
      <c r="N318" s="92"/>
      <c r="O318" s="92"/>
      <c r="P318" s="2"/>
      <c r="Q318" s="2"/>
      <c r="R318" s="2"/>
      <c r="S318" s="2"/>
      <c r="T318" s="2"/>
      <c r="U318" s="2"/>
      <c r="V318" s="2"/>
      <c r="W318" s="2"/>
    </row>
    <row r="319" spans="3:23" ht="14.25" customHeight="1" x14ac:dyDescent="0.2">
      <c r="C319" s="10"/>
      <c r="D319" s="10"/>
      <c r="E319" s="10"/>
      <c r="F319" s="10"/>
      <c r="H319" s="92"/>
      <c r="I319" s="92"/>
      <c r="J319" s="130"/>
      <c r="K319" s="92"/>
      <c r="L319" s="92"/>
      <c r="M319" s="92"/>
      <c r="N319" s="92"/>
      <c r="O319" s="92"/>
      <c r="P319" s="2"/>
      <c r="Q319" s="2"/>
      <c r="R319" s="2"/>
      <c r="S319" s="2"/>
      <c r="T319" s="2"/>
      <c r="U319" s="2"/>
      <c r="V319" s="2"/>
      <c r="W319" s="2"/>
    </row>
    <row r="320" spans="3:23" ht="14.25" customHeight="1" x14ac:dyDescent="0.2">
      <c r="C320" s="10"/>
      <c r="D320" s="10"/>
      <c r="E320" s="10"/>
      <c r="F320" s="10"/>
      <c r="H320" s="92"/>
      <c r="I320" s="92"/>
      <c r="J320" s="130"/>
      <c r="K320" s="92"/>
      <c r="L320" s="92"/>
      <c r="M320" s="92"/>
      <c r="N320" s="92"/>
      <c r="O320" s="92"/>
      <c r="P320" s="2"/>
      <c r="Q320" s="2"/>
      <c r="R320" s="2"/>
      <c r="S320" s="2"/>
      <c r="T320" s="2"/>
      <c r="U320" s="2"/>
      <c r="V320" s="2"/>
      <c r="W320" s="2"/>
    </row>
    <row r="321" spans="3:23" ht="14.25" customHeight="1" x14ac:dyDescent="0.2">
      <c r="C321" s="10"/>
      <c r="D321" s="10"/>
      <c r="E321" s="10"/>
      <c r="F321" s="10"/>
      <c r="H321" s="92"/>
      <c r="I321" s="92"/>
      <c r="J321" s="130"/>
      <c r="K321" s="92"/>
      <c r="L321" s="92"/>
      <c r="M321" s="92"/>
      <c r="N321" s="92"/>
      <c r="O321" s="92"/>
      <c r="P321" s="2"/>
      <c r="Q321" s="2"/>
      <c r="R321" s="2"/>
      <c r="S321" s="2"/>
      <c r="T321" s="2"/>
      <c r="U321" s="2"/>
      <c r="V321" s="2"/>
      <c r="W321" s="2"/>
    </row>
    <row r="322" spans="3:23" ht="14.25" customHeight="1" x14ac:dyDescent="0.2">
      <c r="C322" s="10"/>
      <c r="D322" s="10"/>
      <c r="E322" s="10"/>
      <c r="F322" s="10"/>
      <c r="H322" s="92"/>
      <c r="I322" s="92"/>
      <c r="J322" s="130"/>
      <c r="K322" s="92"/>
      <c r="L322" s="92"/>
      <c r="M322" s="92"/>
      <c r="N322" s="92"/>
      <c r="O322" s="92"/>
      <c r="P322" s="2"/>
      <c r="Q322" s="2"/>
      <c r="R322" s="2"/>
      <c r="S322" s="2"/>
      <c r="T322" s="2"/>
      <c r="U322" s="2"/>
      <c r="V322" s="2"/>
      <c r="W322" s="2"/>
    </row>
    <row r="323" spans="3:23" ht="14.25" customHeight="1" x14ac:dyDescent="0.2">
      <c r="C323" s="10"/>
      <c r="D323" s="10"/>
      <c r="E323" s="10"/>
      <c r="F323" s="10"/>
      <c r="H323" s="92"/>
      <c r="I323" s="92"/>
      <c r="J323" s="130"/>
      <c r="K323" s="92"/>
      <c r="L323" s="92"/>
      <c r="M323" s="92"/>
      <c r="N323" s="92"/>
      <c r="O323" s="92"/>
      <c r="P323" s="2"/>
      <c r="Q323" s="2"/>
      <c r="R323" s="2"/>
      <c r="S323" s="2"/>
      <c r="T323" s="2"/>
      <c r="U323" s="2"/>
      <c r="V323" s="2"/>
      <c r="W323" s="2"/>
    </row>
    <row r="324" spans="3:23" ht="14.25" customHeight="1" x14ac:dyDescent="0.2">
      <c r="C324" s="10"/>
      <c r="D324" s="10"/>
      <c r="E324" s="10"/>
      <c r="F324" s="10"/>
      <c r="H324" s="92"/>
      <c r="I324" s="92"/>
      <c r="J324" s="130"/>
      <c r="K324" s="92"/>
      <c r="L324" s="92"/>
      <c r="M324" s="92"/>
      <c r="N324" s="92"/>
      <c r="O324" s="92"/>
      <c r="P324" s="2"/>
      <c r="Q324" s="2"/>
      <c r="R324" s="2"/>
      <c r="S324" s="2"/>
      <c r="T324" s="2"/>
      <c r="U324" s="2"/>
      <c r="V324" s="2"/>
      <c r="W324" s="2"/>
    </row>
    <row r="325" spans="3:23" ht="14.25" customHeight="1" x14ac:dyDescent="0.2">
      <c r="C325" s="10"/>
      <c r="D325" s="10"/>
      <c r="E325" s="10"/>
      <c r="F325" s="10"/>
      <c r="H325" s="92"/>
      <c r="I325" s="92"/>
      <c r="J325" s="130"/>
      <c r="K325" s="92"/>
      <c r="L325" s="92"/>
      <c r="M325" s="92"/>
      <c r="N325" s="92"/>
      <c r="O325" s="92"/>
      <c r="P325" s="2"/>
      <c r="Q325" s="2"/>
      <c r="R325" s="2"/>
      <c r="S325" s="2"/>
      <c r="T325" s="2"/>
      <c r="U325" s="2"/>
      <c r="V325" s="2"/>
      <c r="W325" s="2"/>
    </row>
    <row r="326" spans="3:23" ht="14.25" customHeight="1" x14ac:dyDescent="0.2">
      <c r="C326" s="10"/>
      <c r="D326" s="10"/>
      <c r="E326" s="10"/>
      <c r="F326" s="10"/>
      <c r="H326" s="92"/>
      <c r="I326" s="92"/>
      <c r="J326" s="130"/>
      <c r="K326" s="92"/>
      <c r="L326" s="92"/>
      <c r="M326" s="92"/>
      <c r="N326" s="92"/>
      <c r="O326" s="92"/>
      <c r="P326" s="2"/>
      <c r="Q326" s="2"/>
      <c r="R326" s="2"/>
      <c r="S326" s="2"/>
      <c r="T326" s="2"/>
      <c r="U326" s="2"/>
      <c r="V326" s="2"/>
      <c r="W326" s="2"/>
    </row>
    <row r="327" spans="3:23" ht="14.25" customHeight="1" x14ac:dyDescent="0.2">
      <c r="C327" s="10"/>
      <c r="D327" s="10"/>
      <c r="E327" s="10"/>
      <c r="F327" s="10"/>
      <c r="H327" s="92"/>
      <c r="I327" s="92"/>
      <c r="J327" s="130"/>
      <c r="K327" s="92"/>
      <c r="L327" s="92"/>
      <c r="M327" s="92"/>
      <c r="N327" s="92"/>
      <c r="O327" s="92"/>
      <c r="P327" s="2"/>
      <c r="Q327" s="2"/>
      <c r="R327" s="2"/>
      <c r="S327" s="2"/>
      <c r="T327" s="2"/>
      <c r="U327" s="2"/>
      <c r="V327" s="2"/>
      <c r="W327" s="2"/>
    </row>
    <row r="328" spans="3:23" ht="14.25" customHeight="1" x14ac:dyDescent="0.2">
      <c r="C328" s="10"/>
      <c r="D328" s="10"/>
      <c r="E328" s="10"/>
      <c r="F328" s="10"/>
      <c r="H328" s="92"/>
      <c r="I328" s="92"/>
      <c r="J328" s="130"/>
      <c r="K328" s="92"/>
      <c r="L328" s="92"/>
      <c r="M328" s="92"/>
      <c r="N328" s="92"/>
      <c r="O328" s="92"/>
      <c r="P328" s="2"/>
      <c r="Q328" s="2"/>
      <c r="R328" s="2"/>
      <c r="S328" s="2"/>
      <c r="T328" s="2"/>
      <c r="U328" s="2"/>
      <c r="V328" s="2"/>
      <c r="W328" s="2"/>
    </row>
    <row r="329" spans="3:23" ht="14.25" customHeight="1" x14ac:dyDescent="0.2">
      <c r="C329" s="10"/>
      <c r="D329" s="10"/>
      <c r="E329" s="10"/>
      <c r="F329" s="10"/>
      <c r="H329" s="92"/>
      <c r="I329" s="92"/>
      <c r="J329" s="130"/>
      <c r="K329" s="92"/>
      <c r="L329" s="92"/>
      <c r="M329" s="92"/>
      <c r="N329" s="92"/>
      <c r="O329" s="92"/>
      <c r="P329" s="2"/>
      <c r="Q329" s="2"/>
      <c r="R329" s="2"/>
      <c r="S329" s="2"/>
      <c r="T329" s="2"/>
      <c r="U329" s="2"/>
      <c r="V329" s="2"/>
      <c r="W329" s="2"/>
    </row>
    <row r="330" spans="3:23" ht="14.25" customHeight="1" x14ac:dyDescent="0.2">
      <c r="C330" s="10"/>
      <c r="D330" s="10"/>
      <c r="E330" s="10"/>
      <c r="F330" s="10"/>
      <c r="H330" s="92"/>
      <c r="I330" s="92"/>
      <c r="J330" s="130"/>
      <c r="K330" s="92"/>
      <c r="L330" s="92"/>
      <c r="M330" s="92"/>
      <c r="N330" s="92"/>
      <c r="O330" s="92"/>
      <c r="P330" s="2"/>
      <c r="Q330" s="2"/>
      <c r="R330" s="2"/>
      <c r="S330" s="2"/>
      <c r="T330" s="2"/>
      <c r="U330" s="2"/>
      <c r="V330" s="2"/>
      <c r="W330" s="2"/>
    </row>
    <row r="331" spans="3:23" ht="14.25" customHeight="1" x14ac:dyDescent="0.2">
      <c r="C331" s="10"/>
      <c r="D331" s="10"/>
      <c r="E331" s="10"/>
      <c r="F331" s="10"/>
      <c r="H331" s="92"/>
      <c r="I331" s="92"/>
      <c r="J331" s="130"/>
      <c r="K331" s="92"/>
      <c r="L331" s="92"/>
      <c r="M331" s="92"/>
      <c r="N331" s="92"/>
      <c r="O331" s="92"/>
      <c r="P331" s="2"/>
      <c r="Q331" s="2"/>
      <c r="R331" s="2"/>
      <c r="S331" s="2"/>
      <c r="T331" s="2"/>
      <c r="U331" s="2"/>
      <c r="V331" s="2"/>
      <c r="W331" s="2"/>
    </row>
    <row r="332" spans="3:23" ht="14.25" customHeight="1" x14ac:dyDescent="0.2">
      <c r="C332" s="10"/>
      <c r="D332" s="10"/>
      <c r="E332" s="10"/>
      <c r="F332" s="10"/>
      <c r="H332" s="92"/>
      <c r="I332" s="92"/>
      <c r="J332" s="130"/>
      <c r="K332" s="92"/>
      <c r="L332" s="92"/>
      <c r="M332" s="92"/>
      <c r="N332" s="92"/>
      <c r="O332" s="92"/>
      <c r="P332" s="2"/>
      <c r="Q332" s="2"/>
      <c r="R332" s="2"/>
      <c r="S332" s="2"/>
      <c r="T332" s="2"/>
      <c r="U332" s="2"/>
      <c r="V332" s="2"/>
      <c r="W332" s="2"/>
    </row>
    <row r="333" spans="3:23" ht="14.25" customHeight="1" x14ac:dyDescent="0.2">
      <c r="C333" s="10"/>
      <c r="D333" s="10"/>
      <c r="E333" s="10"/>
      <c r="F333" s="10"/>
      <c r="H333" s="92"/>
      <c r="I333" s="92"/>
      <c r="J333" s="130"/>
      <c r="K333" s="92"/>
      <c r="L333" s="92"/>
      <c r="M333" s="92"/>
      <c r="N333" s="92"/>
      <c r="O333" s="92"/>
      <c r="P333" s="2"/>
      <c r="Q333" s="2"/>
      <c r="R333" s="2"/>
      <c r="S333" s="2"/>
      <c r="T333" s="2"/>
      <c r="U333" s="2"/>
      <c r="V333" s="2"/>
      <c r="W333" s="2"/>
    </row>
    <row r="334" spans="3:23" ht="14.25" customHeight="1" x14ac:dyDescent="0.2">
      <c r="C334" s="10"/>
      <c r="D334" s="10"/>
      <c r="E334" s="10"/>
      <c r="F334" s="10"/>
      <c r="H334" s="92"/>
      <c r="I334" s="92"/>
      <c r="J334" s="130"/>
      <c r="K334" s="92"/>
      <c r="L334" s="92"/>
      <c r="M334" s="92"/>
      <c r="N334" s="92"/>
      <c r="O334" s="92"/>
      <c r="P334" s="2"/>
      <c r="Q334" s="2"/>
      <c r="R334" s="2"/>
      <c r="S334" s="2"/>
      <c r="T334" s="2"/>
      <c r="U334" s="2"/>
      <c r="V334" s="2"/>
      <c r="W334" s="2"/>
    </row>
    <row r="335" spans="3:23" ht="14.25" customHeight="1" x14ac:dyDescent="0.2">
      <c r="C335" s="10"/>
      <c r="D335" s="10"/>
      <c r="E335" s="10"/>
      <c r="F335" s="10"/>
      <c r="H335" s="92"/>
      <c r="I335" s="92"/>
      <c r="J335" s="130"/>
      <c r="K335" s="92"/>
      <c r="L335" s="92"/>
      <c r="M335" s="92"/>
      <c r="N335" s="92"/>
      <c r="O335" s="92"/>
      <c r="P335" s="2"/>
      <c r="Q335" s="2"/>
      <c r="R335" s="2"/>
      <c r="S335" s="2"/>
      <c r="T335" s="2"/>
      <c r="U335" s="2"/>
      <c r="V335" s="2"/>
      <c r="W335" s="2"/>
    </row>
    <row r="336" spans="3:23" ht="14.25" customHeight="1" x14ac:dyDescent="0.2">
      <c r="C336" s="10"/>
      <c r="D336" s="10"/>
      <c r="E336" s="10"/>
      <c r="F336" s="10"/>
      <c r="H336" s="92"/>
      <c r="I336" s="92"/>
      <c r="J336" s="130"/>
      <c r="K336" s="92"/>
      <c r="L336" s="92"/>
      <c r="M336" s="92"/>
      <c r="N336" s="92"/>
      <c r="O336" s="92"/>
      <c r="P336" s="2"/>
      <c r="Q336" s="2"/>
      <c r="R336" s="2"/>
      <c r="S336" s="2"/>
      <c r="T336" s="2"/>
      <c r="U336" s="2"/>
      <c r="V336" s="2"/>
      <c r="W336" s="2"/>
    </row>
    <row r="337" spans="3:23" ht="14.25" customHeight="1" x14ac:dyDescent="0.2">
      <c r="C337" s="10"/>
      <c r="D337" s="10"/>
      <c r="E337" s="10"/>
      <c r="F337" s="10"/>
      <c r="H337" s="92"/>
      <c r="I337" s="92"/>
      <c r="J337" s="130"/>
      <c r="K337" s="92"/>
      <c r="L337" s="92"/>
      <c r="M337" s="92"/>
      <c r="N337" s="92"/>
      <c r="O337" s="92"/>
      <c r="P337" s="2"/>
      <c r="Q337" s="2"/>
      <c r="R337" s="2"/>
      <c r="S337" s="2"/>
      <c r="T337" s="2"/>
      <c r="U337" s="2"/>
      <c r="V337" s="2"/>
      <c r="W337" s="2"/>
    </row>
    <row r="338" spans="3:23" ht="14.25" customHeight="1" x14ac:dyDescent="0.2">
      <c r="C338" s="10"/>
      <c r="D338" s="10"/>
      <c r="E338" s="10"/>
      <c r="F338" s="10"/>
      <c r="H338" s="92"/>
      <c r="I338" s="92"/>
      <c r="J338" s="130"/>
      <c r="K338" s="92"/>
      <c r="L338" s="92"/>
      <c r="M338" s="92"/>
      <c r="N338" s="92"/>
      <c r="O338" s="92"/>
      <c r="P338" s="2"/>
      <c r="Q338" s="2"/>
      <c r="R338" s="2"/>
      <c r="S338" s="2"/>
      <c r="T338" s="2"/>
      <c r="U338" s="2"/>
      <c r="V338" s="2"/>
      <c r="W338" s="2"/>
    </row>
    <row r="339" spans="3:23" ht="14.25" customHeight="1" x14ac:dyDescent="0.2">
      <c r="C339" s="10"/>
      <c r="D339" s="10"/>
      <c r="E339" s="10"/>
      <c r="F339" s="10"/>
      <c r="H339" s="92"/>
      <c r="I339" s="92"/>
      <c r="J339" s="130"/>
      <c r="K339" s="92"/>
      <c r="L339" s="92"/>
      <c r="M339" s="92"/>
      <c r="N339" s="92"/>
      <c r="O339" s="92"/>
      <c r="P339" s="2"/>
      <c r="Q339" s="2"/>
      <c r="R339" s="2"/>
      <c r="S339" s="2"/>
      <c r="T339" s="2"/>
      <c r="U339" s="2"/>
      <c r="V339" s="2"/>
      <c r="W339" s="2"/>
    </row>
    <row r="340" spans="3:23" ht="14.25" customHeight="1" x14ac:dyDescent="0.2">
      <c r="C340" s="10"/>
      <c r="D340" s="10"/>
      <c r="E340" s="10"/>
      <c r="F340" s="10"/>
      <c r="H340" s="92"/>
      <c r="I340" s="92"/>
      <c r="J340" s="130"/>
      <c r="K340" s="92"/>
      <c r="L340" s="92"/>
      <c r="M340" s="92"/>
      <c r="N340" s="92"/>
      <c r="O340" s="92"/>
      <c r="P340" s="2"/>
      <c r="Q340" s="2"/>
      <c r="R340" s="2"/>
      <c r="S340" s="2"/>
      <c r="T340" s="2"/>
      <c r="U340" s="2"/>
      <c r="V340" s="2"/>
      <c r="W340" s="2"/>
    </row>
    <row r="341" spans="3:23" ht="14.25" customHeight="1" x14ac:dyDescent="0.2">
      <c r="C341" s="10"/>
      <c r="D341" s="10"/>
      <c r="E341" s="10"/>
      <c r="F341" s="10"/>
      <c r="H341" s="92"/>
      <c r="I341" s="92"/>
      <c r="J341" s="130"/>
      <c r="K341" s="92"/>
      <c r="L341" s="92"/>
      <c r="M341" s="92"/>
      <c r="N341" s="92"/>
      <c r="O341" s="92"/>
      <c r="P341" s="2"/>
      <c r="Q341" s="2"/>
      <c r="R341" s="2"/>
      <c r="S341" s="2"/>
      <c r="T341" s="2"/>
      <c r="U341" s="2"/>
      <c r="V341" s="2"/>
      <c r="W341" s="2"/>
    </row>
    <row r="342" spans="3:23" ht="14.25" customHeight="1" x14ac:dyDescent="0.2">
      <c r="C342" s="10"/>
      <c r="D342" s="10"/>
      <c r="E342" s="10"/>
      <c r="F342" s="10"/>
      <c r="H342" s="92"/>
      <c r="I342" s="92"/>
      <c r="J342" s="130"/>
      <c r="K342" s="92"/>
      <c r="L342" s="92"/>
      <c r="M342" s="92"/>
      <c r="N342" s="92"/>
      <c r="O342" s="92"/>
      <c r="P342" s="2"/>
      <c r="Q342" s="2"/>
      <c r="R342" s="2"/>
      <c r="S342" s="2"/>
      <c r="T342" s="2"/>
      <c r="U342" s="2"/>
      <c r="V342" s="2"/>
      <c r="W342" s="2"/>
    </row>
    <row r="343" spans="3:23" ht="14.25" customHeight="1" x14ac:dyDescent="0.2">
      <c r="C343" s="10"/>
      <c r="D343" s="10"/>
      <c r="E343" s="10"/>
      <c r="F343" s="10"/>
      <c r="H343" s="92"/>
      <c r="I343" s="92"/>
      <c r="J343" s="130"/>
      <c r="K343" s="92"/>
      <c r="L343" s="92"/>
      <c r="M343" s="92"/>
      <c r="N343" s="92"/>
      <c r="O343" s="92"/>
      <c r="P343" s="2"/>
      <c r="Q343" s="2"/>
      <c r="R343" s="2"/>
      <c r="S343" s="2"/>
      <c r="T343" s="2"/>
      <c r="U343" s="2"/>
      <c r="V343" s="2"/>
      <c r="W343" s="2"/>
    </row>
    <row r="344" spans="3:23" ht="14.25" customHeight="1" x14ac:dyDescent="0.2">
      <c r="C344" s="10"/>
      <c r="D344" s="10"/>
      <c r="E344" s="10"/>
      <c r="F344" s="10"/>
      <c r="H344" s="92"/>
      <c r="I344" s="92"/>
      <c r="J344" s="130"/>
      <c r="K344" s="92"/>
      <c r="L344" s="92"/>
      <c r="M344" s="92"/>
      <c r="N344" s="92"/>
      <c r="O344" s="92"/>
      <c r="P344" s="2"/>
      <c r="Q344" s="2"/>
      <c r="R344" s="2"/>
      <c r="S344" s="2"/>
      <c r="T344" s="2"/>
      <c r="U344" s="2"/>
      <c r="V344" s="2"/>
      <c r="W344" s="2"/>
    </row>
    <row r="345" spans="3:23" ht="14.25" customHeight="1" x14ac:dyDescent="0.2">
      <c r="C345" s="10"/>
      <c r="D345" s="10"/>
      <c r="E345" s="10"/>
      <c r="F345" s="10"/>
      <c r="H345" s="92"/>
      <c r="I345" s="92"/>
      <c r="J345" s="130"/>
      <c r="K345" s="92"/>
      <c r="L345" s="92"/>
      <c r="M345" s="92"/>
      <c r="N345" s="92"/>
      <c r="O345" s="92"/>
      <c r="P345" s="2"/>
      <c r="Q345" s="2"/>
      <c r="R345" s="2"/>
      <c r="S345" s="2"/>
      <c r="T345" s="2"/>
      <c r="U345" s="2"/>
      <c r="V345" s="2"/>
      <c r="W345" s="2"/>
    </row>
    <row r="346" spans="3:23" ht="14.25" customHeight="1" x14ac:dyDescent="0.2">
      <c r="C346" s="10"/>
      <c r="D346" s="10"/>
      <c r="E346" s="10"/>
      <c r="F346" s="10"/>
      <c r="H346" s="92"/>
      <c r="I346" s="92"/>
      <c r="J346" s="130"/>
      <c r="K346" s="92"/>
      <c r="L346" s="92"/>
      <c r="M346" s="92"/>
      <c r="N346" s="92"/>
      <c r="O346" s="92"/>
      <c r="P346" s="2"/>
      <c r="Q346" s="2"/>
      <c r="R346" s="2"/>
      <c r="S346" s="2"/>
      <c r="T346" s="2"/>
      <c r="U346" s="2"/>
      <c r="V346" s="2"/>
      <c r="W346" s="2"/>
    </row>
    <row r="347" spans="3:23" ht="14.25" customHeight="1" x14ac:dyDescent="0.2">
      <c r="C347" s="10"/>
      <c r="D347" s="10"/>
      <c r="E347" s="10"/>
      <c r="F347" s="10"/>
      <c r="H347" s="92"/>
      <c r="I347" s="92"/>
      <c r="J347" s="130"/>
      <c r="K347" s="92"/>
      <c r="L347" s="92"/>
      <c r="M347" s="92"/>
      <c r="N347" s="92"/>
      <c r="O347" s="92"/>
      <c r="P347" s="2"/>
      <c r="Q347" s="2"/>
      <c r="R347" s="2"/>
      <c r="S347" s="2"/>
      <c r="T347" s="2"/>
      <c r="U347" s="2"/>
      <c r="V347" s="2"/>
      <c r="W347" s="2"/>
    </row>
    <row r="348" spans="3:23" ht="14.25" customHeight="1" x14ac:dyDescent="0.2">
      <c r="C348" s="10"/>
      <c r="D348" s="10"/>
      <c r="E348" s="10"/>
      <c r="F348" s="10"/>
      <c r="H348" s="92"/>
      <c r="I348" s="92"/>
      <c r="J348" s="130"/>
      <c r="K348" s="92"/>
      <c r="L348" s="92"/>
      <c r="M348" s="92"/>
      <c r="N348" s="92"/>
      <c r="O348" s="92"/>
      <c r="P348" s="2"/>
      <c r="Q348" s="2"/>
      <c r="R348" s="2"/>
      <c r="S348" s="2"/>
      <c r="T348" s="2"/>
      <c r="U348" s="2"/>
      <c r="V348" s="2"/>
      <c r="W348" s="2"/>
    </row>
    <row r="349" spans="3:23" ht="14.25" customHeight="1" x14ac:dyDescent="0.2">
      <c r="C349" s="10"/>
      <c r="D349" s="10"/>
      <c r="E349" s="10"/>
      <c r="F349" s="10"/>
      <c r="H349" s="92"/>
      <c r="I349" s="92"/>
      <c r="J349" s="130"/>
      <c r="K349" s="92"/>
      <c r="L349" s="92"/>
      <c r="M349" s="92"/>
      <c r="N349" s="92"/>
      <c r="O349" s="92"/>
      <c r="P349" s="2"/>
      <c r="Q349" s="2"/>
      <c r="R349" s="2"/>
      <c r="S349" s="2"/>
      <c r="T349" s="2"/>
      <c r="U349" s="2"/>
      <c r="V349" s="2"/>
      <c r="W349" s="2"/>
    </row>
    <row r="350" spans="3:23" ht="14.25" customHeight="1" x14ac:dyDescent="0.2">
      <c r="C350" s="10"/>
      <c r="D350" s="10"/>
      <c r="E350" s="10"/>
      <c r="F350" s="10"/>
      <c r="H350" s="92"/>
      <c r="I350" s="92"/>
      <c r="J350" s="130"/>
      <c r="K350" s="92"/>
      <c r="L350" s="92"/>
      <c r="M350" s="92"/>
      <c r="N350" s="92"/>
      <c r="O350" s="92"/>
      <c r="P350" s="2"/>
      <c r="Q350" s="2"/>
      <c r="R350" s="2"/>
      <c r="S350" s="2"/>
      <c r="T350" s="2"/>
      <c r="U350" s="2"/>
      <c r="V350" s="2"/>
      <c r="W350" s="2"/>
    </row>
    <row r="351" spans="3:23" ht="14.25" customHeight="1" x14ac:dyDescent="0.2">
      <c r="C351" s="10"/>
      <c r="D351" s="10"/>
      <c r="E351" s="10"/>
      <c r="F351" s="10"/>
      <c r="H351" s="92"/>
      <c r="I351" s="92"/>
      <c r="J351" s="130"/>
      <c r="K351" s="92"/>
      <c r="L351" s="92"/>
      <c r="M351" s="92"/>
      <c r="N351" s="92"/>
      <c r="O351" s="92"/>
      <c r="P351" s="2"/>
      <c r="Q351" s="2"/>
      <c r="R351" s="2"/>
      <c r="S351" s="2"/>
      <c r="T351" s="2"/>
      <c r="U351" s="2"/>
      <c r="V351" s="2"/>
      <c r="W351" s="2"/>
    </row>
    <row r="352" spans="3:23" ht="14.25" customHeight="1" x14ac:dyDescent="0.2">
      <c r="C352" s="10"/>
      <c r="D352" s="10"/>
      <c r="E352" s="10"/>
      <c r="F352" s="10"/>
      <c r="H352" s="92"/>
      <c r="I352" s="92"/>
      <c r="J352" s="130"/>
      <c r="K352" s="92"/>
      <c r="L352" s="92"/>
      <c r="M352" s="92"/>
      <c r="N352" s="92"/>
      <c r="O352" s="92"/>
      <c r="P352" s="2"/>
      <c r="Q352" s="2"/>
      <c r="R352" s="2"/>
      <c r="S352" s="2"/>
      <c r="T352" s="2"/>
      <c r="U352" s="2"/>
      <c r="V352" s="2"/>
      <c r="W352" s="2"/>
    </row>
    <row r="353" spans="3:23" ht="14.25" customHeight="1" x14ac:dyDescent="0.2">
      <c r="C353" s="10"/>
      <c r="D353" s="10"/>
      <c r="E353" s="10"/>
      <c r="F353" s="10"/>
      <c r="H353" s="92"/>
      <c r="I353" s="92"/>
      <c r="J353" s="130"/>
      <c r="K353" s="92"/>
      <c r="L353" s="92"/>
      <c r="M353" s="92"/>
      <c r="N353" s="92"/>
      <c r="O353" s="92"/>
      <c r="P353" s="2"/>
      <c r="Q353" s="2"/>
      <c r="R353" s="2"/>
      <c r="S353" s="2"/>
      <c r="T353" s="2"/>
      <c r="U353" s="2"/>
      <c r="V353" s="2"/>
      <c r="W353" s="2"/>
    </row>
    <row r="354" spans="3:23" ht="14.25" customHeight="1" x14ac:dyDescent="0.2">
      <c r="C354" s="10"/>
      <c r="D354" s="10"/>
      <c r="E354" s="10"/>
      <c r="F354" s="10"/>
      <c r="H354" s="92"/>
      <c r="I354" s="92"/>
      <c r="J354" s="130"/>
      <c r="K354" s="92"/>
      <c r="L354" s="92"/>
      <c r="M354" s="92"/>
      <c r="N354" s="92"/>
      <c r="O354" s="92"/>
      <c r="P354" s="2"/>
      <c r="Q354" s="2"/>
      <c r="R354" s="2"/>
      <c r="S354" s="2"/>
      <c r="T354" s="2"/>
      <c r="U354" s="2"/>
      <c r="V354" s="2"/>
      <c r="W354" s="2"/>
    </row>
    <row r="355" spans="3:23" ht="14.25" customHeight="1" x14ac:dyDescent="0.2">
      <c r="C355" s="10"/>
      <c r="D355" s="10"/>
      <c r="E355" s="10"/>
      <c r="F355" s="10"/>
      <c r="H355" s="92"/>
      <c r="I355" s="92"/>
      <c r="J355" s="130"/>
      <c r="K355" s="92"/>
      <c r="L355" s="92"/>
      <c r="M355" s="92"/>
      <c r="N355" s="92"/>
      <c r="O355" s="92"/>
      <c r="P355" s="2"/>
      <c r="Q355" s="2"/>
      <c r="R355" s="2"/>
      <c r="S355" s="2"/>
      <c r="T355" s="2"/>
      <c r="U355" s="2"/>
      <c r="V355" s="2"/>
      <c r="W355" s="2"/>
    </row>
    <row r="356" spans="3:23" ht="14.25" customHeight="1" x14ac:dyDescent="0.2">
      <c r="C356" s="10"/>
      <c r="D356" s="10"/>
      <c r="E356" s="10"/>
      <c r="F356" s="10"/>
      <c r="H356" s="92"/>
      <c r="I356" s="92"/>
      <c r="J356" s="130"/>
      <c r="K356" s="92"/>
      <c r="L356" s="92"/>
      <c r="M356" s="92"/>
      <c r="N356" s="92"/>
      <c r="O356" s="92"/>
      <c r="P356" s="2"/>
      <c r="Q356" s="2"/>
      <c r="R356" s="2"/>
      <c r="S356" s="2"/>
      <c r="T356" s="2"/>
      <c r="U356" s="2"/>
      <c r="V356" s="2"/>
      <c r="W356" s="2"/>
    </row>
    <row r="357" spans="3:23" ht="14.25" customHeight="1" x14ac:dyDescent="0.2">
      <c r="C357" s="10"/>
      <c r="D357" s="10"/>
      <c r="E357" s="10"/>
      <c r="F357" s="10"/>
      <c r="H357" s="92"/>
      <c r="I357" s="92"/>
      <c r="J357" s="130"/>
      <c r="K357" s="92"/>
      <c r="L357" s="92"/>
      <c r="M357" s="92"/>
      <c r="N357" s="92"/>
      <c r="O357" s="92"/>
      <c r="P357" s="2"/>
      <c r="Q357" s="2"/>
      <c r="R357" s="2"/>
      <c r="S357" s="2"/>
      <c r="T357" s="2"/>
      <c r="U357" s="2"/>
      <c r="V357" s="2"/>
      <c r="W357" s="2"/>
    </row>
    <row r="358" spans="3:23" ht="14.25" customHeight="1" x14ac:dyDescent="0.2">
      <c r="C358" s="10"/>
      <c r="D358" s="10"/>
      <c r="E358" s="10"/>
      <c r="F358" s="10"/>
      <c r="H358" s="92"/>
      <c r="I358" s="92"/>
      <c r="J358" s="130"/>
      <c r="K358" s="92"/>
      <c r="L358" s="92"/>
      <c r="M358" s="92"/>
      <c r="N358" s="92"/>
      <c r="O358" s="92"/>
      <c r="P358" s="2"/>
      <c r="Q358" s="2"/>
      <c r="R358" s="2"/>
      <c r="S358" s="2"/>
      <c r="T358" s="2"/>
      <c r="U358" s="2"/>
      <c r="V358" s="2"/>
      <c r="W358" s="2"/>
    </row>
    <row r="359" spans="3:23" ht="14.25" customHeight="1" x14ac:dyDescent="0.2">
      <c r="C359" s="10"/>
      <c r="D359" s="10"/>
      <c r="E359" s="10"/>
      <c r="F359" s="10"/>
      <c r="H359" s="92"/>
      <c r="I359" s="92"/>
      <c r="J359" s="130"/>
      <c r="K359" s="92"/>
      <c r="L359" s="92"/>
      <c r="M359" s="92"/>
      <c r="N359" s="92"/>
      <c r="O359" s="92"/>
      <c r="P359" s="2"/>
      <c r="Q359" s="2"/>
      <c r="R359" s="2"/>
      <c r="S359" s="2"/>
      <c r="T359" s="2"/>
      <c r="U359" s="2"/>
      <c r="V359" s="2"/>
      <c r="W359" s="2"/>
    </row>
    <row r="360" spans="3:23" ht="14.25" customHeight="1" x14ac:dyDescent="0.2">
      <c r="C360" s="10"/>
      <c r="D360" s="10"/>
      <c r="E360" s="10"/>
      <c r="F360" s="10"/>
      <c r="H360" s="92"/>
      <c r="I360" s="92"/>
      <c r="J360" s="130"/>
      <c r="K360" s="92"/>
      <c r="L360" s="92"/>
      <c r="M360" s="92"/>
      <c r="N360" s="92"/>
      <c r="O360" s="92"/>
      <c r="P360" s="2"/>
      <c r="Q360" s="2"/>
      <c r="R360" s="2"/>
      <c r="S360" s="2"/>
      <c r="T360" s="2"/>
      <c r="U360" s="2"/>
      <c r="V360" s="2"/>
      <c r="W360" s="2"/>
    </row>
    <row r="361" spans="3:23" ht="14.25" customHeight="1" x14ac:dyDescent="0.2">
      <c r="C361" s="10"/>
      <c r="D361" s="10"/>
      <c r="E361" s="10"/>
      <c r="F361" s="10"/>
      <c r="H361" s="92"/>
      <c r="I361" s="92"/>
      <c r="J361" s="130"/>
      <c r="K361" s="92"/>
      <c r="L361" s="92"/>
      <c r="M361" s="92"/>
      <c r="N361" s="92"/>
      <c r="O361" s="92"/>
      <c r="P361" s="2"/>
      <c r="Q361" s="2"/>
      <c r="R361" s="2"/>
      <c r="S361" s="2"/>
      <c r="T361" s="2"/>
      <c r="U361" s="2"/>
      <c r="V361" s="2"/>
      <c r="W361" s="2"/>
    </row>
    <row r="362" spans="3:23" ht="14.25" customHeight="1" x14ac:dyDescent="0.2">
      <c r="C362" s="10"/>
      <c r="D362" s="10"/>
      <c r="E362" s="10"/>
      <c r="F362" s="10"/>
      <c r="H362" s="92"/>
      <c r="I362" s="92"/>
      <c r="J362" s="130"/>
      <c r="K362" s="92"/>
      <c r="L362" s="92"/>
      <c r="M362" s="92"/>
      <c r="N362" s="92"/>
      <c r="O362" s="92"/>
      <c r="P362" s="2"/>
      <c r="Q362" s="2"/>
      <c r="R362" s="2"/>
      <c r="S362" s="2"/>
      <c r="T362" s="2"/>
      <c r="U362" s="2"/>
      <c r="V362" s="2"/>
      <c r="W362" s="2"/>
    </row>
    <row r="363" spans="3:23" ht="14.25" customHeight="1" x14ac:dyDescent="0.2">
      <c r="C363" s="10"/>
      <c r="D363" s="10"/>
      <c r="E363" s="10"/>
      <c r="F363" s="10"/>
      <c r="H363" s="92"/>
      <c r="I363" s="92"/>
      <c r="J363" s="130"/>
      <c r="K363" s="92"/>
      <c r="L363" s="92"/>
      <c r="M363" s="92"/>
      <c r="N363" s="92"/>
      <c r="O363" s="92"/>
      <c r="P363" s="2"/>
      <c r="Q363" s="2"/>
      <c r="R363" s="2"/>
      <c r="S363" s="2"/>
      <c r="T363" s="2"/>
      <c r="U363" s="2"/>
      <c r="V363" s="2"/>
      <c r="W363" s="2"/>
    </row>
    <row r="364" spans="3:23" ht="14.25" customHeight="1" x14ac:dyDescent="0.2">
      <c r="C364" s="10"/>
      <c r="D364" s="10"/>
      <c r="E364" s="10"/>
      <c r="F364" s="10"/>
      <c r="H364" s="92"/>
      <c r="I364" s="92"/>
      <c r="J364" s="130"/>
      <c r="K364" s="92"/>
      <c r="L364" s="92"/>
      <c r="M364" s="92"/>
      <c r="N364" s="92"/>
      <c r="O364" s="92"/>
      <c r="P364" s="2"/>
      <c r="Q364" s="2"/>
      <c r="R364" s="2"/>
      <c r="S364" s="2"/>
      <c r="T364" s="2"/>
      <c r="U364" s="2"/>
      <c r="V364" s="2"/>
      <c r="W364" s="2"/>
    </row>
    <row r="365" spans="3:23" ht="14.25" customHeight="1" x14ac:dyDescent="0.2">
      <c r="C365" s="10"/>
      <c r="D365" s="10"/>
      <c r="E365" s="10"/>
      <c r="F365" s="10"/>
      <c r="H365" s="92"/>
      <c r="I365" s="92"/>
      <c r="J365" s="130"/>
      <c r="K365" s="92"/>
      <c r="L365" s="92"/>
      <c r="M365" s="92"/>
      <c r="N365" s="92"/>
      <c r="O365" s="92"/>
      <c r="P365" s="2"/>
      <c r="Q365" s="2"/>
      <c r="R365" s="2"/>
      <c r="S365" s="2"/>
      <c r="T365" s="2"/>
      <c r="U365" s="2"/>
      <c r="V365" s="2"/>
      <c r="W365" s="2"/>
    </row>
    <row r="366" spans="3:23" ht="14.25" customHeight="1" x14ac:dyDescent="0.2">
      <c r="C366" s="10"/>
      <c r="D366" s="10"/>
      <c r="E366" s="10"/>
      <c r="F366" s="10"/>
      <c r="H366" s="92"/>
      <c r="I366" s="92"/>
      <c r="J366" s="130"/>
      <c r="K366" s="92"/>
      <c r="L366" s="92"/>
      <c r="M366" s="92"/>
      <c r="N366" s="92"/>
      <c r="O366" s="92"/>
      <c r="P366" s="2"/>
      <c r="Q366" s="2"/>
      <c r="R366" s="2"/>
      <c r="S366" s="2"/>
      <c r="T366" s="2"/>
      <c r="U366" s="2"/>
      <c r="V366" s="2"/>
      <c r="W366" s="2"/>
    </row>
    <row r="367" spans="3:23" ht="14.25" customHeight="1" x14ac:dyDescent="0.2">
      <c r="C367" s="10"/>
      <c r="D367" s="10"/>
      <c r="E367" s="10"/>
      <c r="F367" s="10"/>
      <c r="H367" s="92"/>
      <c r="I367" s="92"/>
      <c r="J367" s="130"/>
      <c r="K367" s="92"/>
      <c r="L367" s="92"/>
      <c r="M367" s="92"/>
      <c r="N367" s="92"/>
      <c r="O367" s="92"/>
      <c r="P367" s="2"/>
      <c r="Q367" s="2"/>
      <c r="R367" s="2"/>
      <c r="S367" s="2"/>
      <c r="T367" s="2"/>
      <c r="U367" s="2"/>
      <c r="V367" s="2"/>
      <c r="W367" s="2"/>
    </row>
    <row r="368" spans="3:23" ht="14.25" customHeight="1" x14ac:dyDescent="0.2">
      <c r="C368" s="10"/>
      <c r="D368" s="10"/>
      <c r="E368" s="10"/>
      <c r="F368" s="10"/>
      <c r="H368" s="92"/>
      <c r="I368" s="92"/>
      <c r="J368" s="130"/>
      <c r="K368" s="92"/>
      <c r="L368" s="92"/>
      <c r="M368" s="92"/>
      <c r="N368" s="92"/>
      <c r="O368" s="92"/>
      <c r="P368" s="2"/>
      <c r="Q368" s="2"/>
      <c r="R368" s="2"/>
      <c r="S368" s="2"/>
      <c r="T368" s="2"/>
      <c r="U368" s="2"/>
      <c r="V368" s="2"/>
      <c r="W368" s="2"/>
    </row>
    <row r="369" spans="3:23" ht="14.25" customHeight="1" x14ac:dyDescent="0.2">
      <c r="C369" s="10"/>
      <c r="D369" s="10"/>
      <c r="E369" s="10"/>
      <c r="F369" s="10"/>
      <c r="H369" s="92"/>
      <c r="I369" s="92"/>
      <c r="J369" s="130"/>
      <c r="K369" s="92"/>
      <c r="L369" s="92"/>
      <c r="M369" s="92"/>
      <c r="N369" s="92"/>
      <c r="O369" s="92"/>
      <c r="P369" s="2"/>
      <c r="Q369" s="2"/>
      <c r="R369" s="2"/>
      <c r="S369" s="2"/>
      <c r="T369" s="2"/>
      <c r="U369" s="2"/>
      <c r="V369" s="2"/>
      <c r="W369" s="2"/>
    </row>
    <row r="370" spans="3:23" ht="14.25" customHeight="1" x14ac:dyDescent="0.2">
      <c r="C370" s="10"/>
      <c r="D370" s="10"/>
      <c r="E370" s="10"/>
      <c r="F370" s="10"/>
      <c r="H370" s="92"/>
      <c r="I370" s="92"/>
      <c r="J370" s="130"/>
      <c r="K370" s="92"/>
      <c r="L370" s="92"/>
      <c r="M370" s="92"/>
      <c r="N370" s="92"/>
      <c r="O370" s="92"/>
      <c r="P370" s="2"/>
      <c r="Q370" s="2"/>
      <c r="R370" s="2"/>
      <c r="S370" s="2"/>
      <c r="T370" s="2"/>
      <c r="U370" s="2"/>
      <c r="V370" s="2"/>
      <c r="W370" s="2"/>
    </row>
    <row r="371" spans="3:23" ht="14.25" customHeight="1" x14ac:dyDescent="0.2">
      <c r="C371" s="10"/>
      <c r="D371" s="10"/>
      <c r="E371" s="10"/>
      <c r="F371" s="10"/>
      <c r="H371" s="92"/>
      <c r="I371" s="92"/>
      <c r="J371" s="130"/>
      <c r="K371" s="92"/>
      <c r="L371" s="92"/>
      <c r="M371" s="92"/>
      <c r="N371" s="92"/>
      <c r="O371" s="92"/>
      <c r="P371" s="2"/>
      <c r="Q371" s="2"/>
      <c r="R371" s="2"/>
      <c r="S371" s="2"/>
      <c r="T371" s="2"/>
      <c r="U371" s="2"/>
      <c r="V371" s="2"/>
      <c r="W371" s="2"/>
    </row>
    <row r="372" spans="3:23" ht="14.25" customHeight="1" x14ac:dyDescent="0.2">
      <c r="C372" s="10"/>
      <c r="D372" s="10"/>
      <c r="E372" s="10"/>
      <c r="F372" s="10"/>
      <c r="H372" s="92"/>
      <c r="I372" s="92"/>
      <c r="J372" s="130"/>
      <c r="K372" s="92"/>
      <c r="L372" s="92"/>
      <c r="M372" s="92"/>
      <c r="N372" s="92"/>
      <c r="O372" s="92"/>
      <c r="P372" s="2"/>
      <c r="Q372" s="2"/>
      <c r="R372" s="2"/>
      <c r="S372" s="2"/>
      <c r="T372" s="2"/>
      <c r="U372" s="2"/>
      <c r="V372" s="2"/>
      <c r="W372" s="2"/>
    </row>
    <row r="373" spans="3:23" ht="14.25" customHeight="1" x14ac:dyDescent="0.2">
      <c r="C373" s="10"/>
      <c r="D373" s="10"/>
      <c r="E373" s="10"/>
      <c r="F373" s="10"/>
      <c r="H373" s="92"/>
      <c r="I373" s="92"/>
      <c r="J373" s="130"/>
      <c r="K373" s="92"/>
      <c r="L373" s="92"/>
      <c r="M373" s="92"/>
      <c r="N373" s="92"/>
      <c r="O373" s="92"/>
      <c r="P373" s="2"/>
      <c r="Q373" s="2"/>
      <c r="R373" s="2"/>
      <c r="S373" s="2"/>
      <c r="T373" s="2"/>
      <c r="U373" s="2"/>
      <c r="V373" s="2"/>
      <c r="W373" s="2"/>
    </row>
    <row r="374" spans="3:23" ht="14.25" customHeight="1" x14ac:dyDescent="0.2">
      <c r="C374" s="10"/>
      <c r="D374" s="10"/>
      <c r="E374" s="10"/>
      <c r="F374" s="10"/>
      <c r="H374" s="92"/>
      <c r="I374" s="92"/>
      <c r="J374" s="130"/>
      <c r="K374" s="92"/>
      <c r="L374" s="92"/>
      <c r="M374" s="92"/>
      <c r="N374" s="92"/>
      <c r="O374" s="92"/>
      <c r="P374" s="2"/>
      <c r="Q374" s="2"/>
      <c r="R374" s="2"/>
      <c r="S374" s="2"/>
      <c r="T374" s="2"/>
      <c r="U374" s="2"/>
      <c r="V374" s="2"/>
      <c r="W374" s="2"/>
    </row>
    <row r="375" spans="3:23" ht="14.25" customHeight="1" x14ac:dyDescent="0.2">
      <c r="C375" s="10"/>
      <c r="D375" s="10"/>
      <c r="E375" s="10"/>
      <c r="F375" s="10"/>
      <c r="H375" s="92"/>
      <c r="I375" s="92"/>
      <c r="J375" s="130"/>
      <c r="K375" s="92"/>
      <c r="L375" s="92"/>
      <c r="M375" s="92"/>
      <c r="N375" s="92"/>
      <c r="O375" s="92"/>
      <c r="P375" s="2"/>
      <c r="Q375" s="2"/>
      <c r="R375" s="2"/>
      <c r="S375" s="2"/>
      <c r="T375" s="2"/>
      <c r="U375" s="2"/>
      <c r="V375" s="2"/>
      <c r="W375" s="2"/>
    </row>
    <row r="376" spans="3:23" ht="14.25" customHeight="1" x14ac:dyDescent="0.2">
      <c r="C376" s="10"/>
      <c r="D376" s="10"/>
      <c r="E376" s="10"/>
      <c r="F376" s="10"/>
      <c r="H376" s="92"/>
      <c r="I376" s="92"/>
      <c r="J376" s="130"/>
      <c r="K376" s="92"/>
      <c r="L376" s="92"/>
      <c r="M376" s="92"/>
      <c r="N376" s="92"/>
      <c r="O376" s="92"/>
      <c r="P376" s="2"/>
      <c r="Q376" s="2"/>
      <c r="R376" s="2"/>
      <c r="S376" s="2"/>
      <c r="T376" s="2"/>
      <c r="U376" s="2"/>
      <c r="V376" s="2"/>
      <c r="W376" s="2"/>
    </row>
    <row r="377" spans="3:23" ht="14.25" customHeight="1" x14ac:dyDescent="0.2">
      <c r="C377" s="10"/>
      <c r="D377" s="10"/>
      <c r="E377" s="10"/>
      <c r="F377" s="10"/>
      <c r="H377" s="92"/>
      <c r="I377" s="92"/>
      <c r="J377" s="130"/>
      <c r="K377" s="92"/>
      <c r="L377" s="92"/>
      <c r="M377" s="92"/>
      <c r="N377" s="92"/>
      <c r="O377" s="92"/>
      <c r="P377" s="2"/>
      <c r="Q377" s="2"/>
      <c r="R377" s="2"/>
      <c r="S377" s="2"/>
      <c r="T377" s="2"/>
      <c r="U377" s="2"/>
      <c r="V377" s="2"/>
      <c r="W377" s="2"/>
    </row>
    <row r="378" spans="3:23" ht="14.25" customHeight="1" x14ac:dyDescent="0.2">
      <c r="C378" s="10"/>
      <c r="D378" s="10"/>
      <c r="E378" s="10"/>
      <c r="F378" s="10"/>
      <c r="H378" s="92"/>
      <c r="I378" s="92"/>
      <c r="J378" s="130"/>
      <c r="K378" s="92"/>
      <c r="L378" s="92"/>
      <c r="M378" s="92"/>
      <c r="N378" s="92"/>
      <c r="O378" s="92"/>
      <c r="P378" s="2"/>
      <c r="Q378" s="2"/>
      <c r="R378" s="2"/>
      <c r="S378" s="2"/>
      <c r="T378" s="2"/>
      <c r="U378" s="2"/>
      <c r="V378" s="2"/>
      <c r="W378" s="2"/>
    </row>
    <row r="379" spans="3:23" ht="14.25" customHeight="1" x14ac:dyDescent="0.2">
      <c r="C379" s="10"/>
      <c r="D379" s="10"/>
      <c r="E379" s="10"/>
      <c r="F379" s="10"/>
      <c r="H379" s="92"/>
      <c r="I379" s="92"/>
      <c r="J379" s="130"/>
      <c r="K379" s="92"/>
      <c r="L379" s="92"/>
      <c r="M379" s="92"/>
      <c r="N379" s="92"/>
      <c r="O379" s="92"/>
      <c r="P379" s="2"/>
      <c r="Q379" s="2"/>
      <c r="R379" s="2"/>
      <c r="S379" s="2"/>
      <c r="T379" s="2"/>
      <c r="U379" s="2"/>
      <c r="V379" s="2"/>
      <c r="W379" s="2"/>
    </row>
    <row r="380" spans="3:23" ht="14.25" customHeight="1" x14ac:dyDescent="0.2">
      <c r="C380" s="10"/>
      <c r="D380" s="10"/>
      <c r="E380" s="10"/>
      <c r="F380" s="10"/>
      <c r="H380" s="92"/>
      <c r="I380" s="92"/>
      <c r="J380" s="130"/>
      <c r="K380" s="92"/>
      <c r="L380" s="92"/>
      <c r="M380" s="92"/>
      <c r="N380" s="92"/>
      <c r="O380" s="92"/>
      <c r="P380" s="2"/>
      <c r="Q380" s="2"/>
      <c r="R380" s="2"/>
      <c r="S380" s="2"/>
      <c r="T380" s="2"/>
      <c r="U380" s="2"/>
      <c r="V380" s="2"/>
      <c r="W380" s="2"/>
    </row>
    <row r="381" spans="3:23" ht="14.25" customHeight="1" x14ac:dyDescent="0.2">
      <c r="C381" s="10"/>
      <c r="D381" s="10"/>
      <c r="E381" s="10"/>
      <c r="F381" s="10"/>
      <c r="H381" s="92"/>
      <c r="I381" s="92"/>
      <c r="J381" s="130"/>
      <c r="K381" s="92"/>
      <c r="L381" s="92"/>
      <c r="M381" s="92"/>
      <c r="N381" s="92"/>
      <c r="O381" s="92"/>
      <c r="P381" s="2"/>
      <c r="Q381" s="2"/>
      <c r="R381" s="2"/>
      <c r="S381" s="2"/>
      <c r="T381" s="2"/>
      <c r="U381" s="2"/>
      <c r="V381" s="2"/>
      <c r="W381" s="2"/>
    </row>
    <row r="382" spans="3:23" ht="14.25" customHeight="1" x14ac:dyDescent="0.2">
      <c r="C382" s="10"/>
      <c r="D382" s="10"/>
      <c r="E382" s="10"/>
      <c r="F382" s="10"/>
      <c r="H382" s="92"/>
      <c r="I382" s="92"/>
      <c r="J382" s="130"/>
      <c r="K382" s="92"/>
      <c r="L382" s="92"/>
      <c r="M382" s="92"/>
      <c r="N382" s="92"/>
      <c r="O382" s="92"/>
      <c r="P382" s="2"/>
      <c r="Q382" s="2"/>
      <c r="R382" s="2"/>
      <c r="S382" s="2"/>
      <c r="T382" s="2"/>
      <c r="U382" s="2"/>
      <c r="V382" s="2"/>
      <c r="W382" s="2"/>
    </row>
    <row r="383" spans="3:23" ht="14.25" customHeight="1" x14ac:dyDescent="0.2">
      <c r="C383" s="10"/>
      <c r="D383" s="10"/>
      <c r="E383" s="10"/>
      <c r="F383" s="10"/>
      <c r="H383" s="92"/>
      <c r="I383" s="92"/>
      <c r="J383" s="130"/>
      <c r="K383" s="92"/>
      <c r="L383" s="92"/>
      <c r="M383" s="92"/>
      <c r="N383" s="92"/>
      <c r="O383" s="92"/>
      <c r="P383" s="2"/>
      <c r="Q383" s="2"/>
      <c r="R383" s="2"/>
      <c r="S383" s="2"/>
      <c r="T383" s="2"/>
      <c r="U383" s="2"/>
      <c r="V383" s="2"/>
      <c r="W383" s="2"/>
    </row>
    <row r="384" spans="3:23" ht="14.25" customHeight="1" x14ac:dyDescent="0.2">
      <c r="C384" s="10"/>
      <c r="D384" s="10"/>
      <c r="E384" s="10"/>
      <c r="F384" s="10"/>
      <c r="H384" s="92"/>
      <c r="I384" s="92"/>
      <c r="J384" s="130"/>
      <c r="K384" s="92"/>
      <c r="L384" s="92"/>
      <c r="M384" s="92"/>
      <c r="N384" s="92"/>
      <c r="O384" s="92"/>
      <c r="P384" s="2"/>
      <c r="Q384" s="2"/>
      <c r="R384" s="2"/>
      <c r="S384" s="2"/>
      <c r="T384" s="2"/>
      <c r="U384" s="2"/>
      <c r="V384" s="2"/>
      <c r="W384" s="2"/>
    </row>
    <row r="385" spans="3:23" ht="14.25" customHeight="1" x14ac:dyDescent="0.2">
      <c r="C385" s="10"/>
      <c r="D385" s="10"/>
      <c r="E385" s="10"/>
      <c r="F385" s="10"/>
      <c r="H385" s="92"/>
      <c r="I385" s="92"/>
      <c r="J385" s="130"/>
      <c r="K385" s="92"/>
      <c r="L385" s="92"/>
      <c r="M385" s="92"/>
      <c r="N385" s="92"/>
      <c r="O385" s="92"/>
      <c r="P385" s="2"/>
      <c r="Q385" s="2"/>
      <c r="R385" s="2"/>
      <c r="S385" s="2"/>
      <c r="T385" s="2"/>
      <c r="U385" s="2"/>
      <c r="V385" s="2"/>
      <c r="W385" s="2"/>
    </row>
    <row r="386" spans="3:23" ht="14.25" customHeight="1" x14ac:dyDescent="0.2">
      <c r="C386" s="10"/>
      <c r="D386" s="10"/>
      <c r="E386" s="10"/>
      <c r="F386" s="10"/>
      <c r="H386" s="92"/>
      <c r="I386" s="92"/>
      <c r="J386" s="130"/>
      <c r="K386" s="92"/>
      <c r="L386" s="92"/>
      <c r="M386" s="92"/>
      <c r="N386" s="92"/>
      <c r="O386" s="92"/>
      <c r="P386" s="2"/>
      <c r="Q386" s="2"/>
      <c r="R386" s="2"/>
      <c r="S386" s="2"/>
      <c r="T386" s="2"/>
      <c r="U386" s="2"/>
      <c r="V386" s="2"/>
      <c r="W386" s="2"/>
    </row>
    <row r="387" spans="3:23" ht="14.25" customHeight="1" x14ac:dyDescent="0.2">
      <c r="C387" s="10"/>
      <c r="D387" s="10"/>
      <c r="E387" s="10"/>
      <c r="F387" s="10"/>
      <c r="H387" s="92"/>
      <c r="I387" s="92"/>
      <c r="J387" s="130"/>
      <c r="K387" s="92"/>
      <c r="L387" s="92"/>
      <c r="M387" s="92"/>
      <c r="N387" s="92"/>
      <c r="O387" s="92"/>
      <c r="P387" s="2"/>
      <c r="Q387" s="2"/>
      <c r="R387" s="2"/>
      <c r="S387" s="2"/>
      <c r="T387" s="2"/>
      <c r="U387" s="2"/>
      <c r="V387" s="2"/>
      <c r="W387" s="2"/>
    </row>
    <row r="388" spans="3:23" ht="14.25" customHeight="1" x14ac:dyDescent="0.2">
      <c r="C388" s="10"/>
      <c r="D388" s="10"/>
      <c r="E388" s="10"/>
      <c r="F388" s="10"/>
      <c r="H388" s="92"/>
      <c r="I388" s="92"/>
      <c r="J388" s="130"/>
      <c r="K388" s="92"/>
      <c r="L388" s="92"/>
      <c r="M388" s="92"/>
      <c r="N388" s="92"/>
      <c r="O388" s="92"/>
      <c r="P388" s="2"/>
      <c r="Q388" s="2"/>
      <c r="R388" s="2"/>
      <c r="S388" s="2"/>
      <c r="T388" s="2"/>
      <c r="U388" s="2"/>
      <c r="V388" s="2"/>
      <c r="W388" s="2"/>
    </row>
    <row r="389" spans="3:23" ht="14.25" customHeight="1" x14ac:dyDescent="0.2">
      <c r="C389" s="10"/>
      <c r="D389" s="10"/>
      <c r="E389" s="10"/>
      <c r="F389" s="10"/>
      <c r="H389" s="92"/>
      <c r="I389" s="92"/>
      <c r="J389" s="130"/>
      <c r="K389" s="92"/>
      <c r="L389" s="92"/>
      <c r="M389" s="92"/>
      <c r="N389" s="92"/>
      <c r="O389" s="92"/>
      <c r="P389" s="2"/>
      <c r="Q389" s="2"/>
      <c r="R389" s="2"/>
      <c r="S389" s="2"/>
      <c r="T389" s="2"/>
      <c r="U389" s="2"/>
      <c r="V389" s="2"/>
      <c r="W389" s="2"/>
    </row>
    <row r="390" spans="3:23" ht="14.25" customHeight="1" x14ac:dyDescent="0.2">
      <c r="C390" s="10"/>
      <c r="D390" s="10"/>
      <c r="E390" s="10"/>
      <c r="F390" s="10"/>
      <c r="H390" s="92"/>
      <c r="I390" s="92"/>
      <c r="J390" s="130"/>
      <c r="K390" s="92"/>
      <c r="L390" s="92"/>
      <c r="M390" s="92"/>
      <c r="N390" s="92"/>
      <c r="O390" s="92"/>
      <c r="P390" s="2"/>
      <c r="Q390" s="2"/>
      <c r="R390" s="2"/>
      <c r="S390" s="2"/>
      <c r="T390" s="2"/>
      <c r="U390" s="2"/>
      <c r="V390" s="2"/>
      <c r="W390" s="2"/>
    </row>
    <row r="391" spans="3:23" ht="14.25" customHeight="1" x14ac:dyDescent="0.2">
      <c r="C391" s="10"/>
      <c r="D391" s="10"/>
      <c r="E391" s="10"/>
      <c r="F391" s="10"/>
      <c r="H391" s="92"/>
      <c r="I391" s="92"/>
      <c r="J391" s="130"/>
      <c r="K391" s="92"/>
      <c r="L391" s="92"/>
      <c r="M391" s="92"/>
      <c r="N391" s="92"/>
      <c r="O391" s="92"/>
      <c r="P391" s="2"/>
      <c r="Q391" s="2"/>
      <c r="R391" s="2"/>
      <c r="S391" s="2"/>
      <c r="T391" s="2"/>
      <c r="U391" s="2"/>
      <c r="V391" s="2"/>
      <c r="W391" s="2"/>
    </row>
    <row r="392" spans="3:23" ht="14.25" customHeight="1" x14ac:dyDescent="0.2">
      <c r="C392" s="10"/>
      <c r="D392" s="10"/>
      <c r="E392" s="10"/>
      <c r="F392" s="10"/>
      <c r="H392" s="92"/>
      <c r="I392" s="92"/>
      <c r="J392" s="130"/>
      <c r="K392" s="92"/>
      <c r="L392" s="92"/>
      <c r="M392" s="92"/>
      <c r="N392" s="92"/>
      <c r="O392" s="92"/>
      <c r="P392" s="2"/>
      <c r="Q392" s="2"/>
      <c r="R392" s="2"/>
      <c r="S392" s="2"/>
      <c r="T392" s="2"/>
      <c r="U392" s="2"/>
      <c r="V392" s="2"/>
      <c r="W392" s="2"/>
    </row>
    <row r="393" spans="3:23" ht="14.25" customHeight="1" x14ac:dyDescent="0.2">
      <c r="C393" s="10"/>
      <c r="D393" s="10"/>
      <c r="E393" s="10"/>
      <c r="F393" s="10"/>
      <c r="H393" s="92"/>
      <c r="I393" s="92"/>
      <c r="J393" s="130"/>
      <c r="K393" s="92"/>
      <c r="L393" s="92"/>
      <c r="M393" s="92"/>
      <c r="N393" s="92"/>
      <c r="O393" s="92"/>
      <c r="P393" s="2"/>
      <c r="Q393" s="2"/>
      <c r="R393" s="2"/>
      <c r="S393" s="2"/>
      <c r="T393" s="2"/>
      <c r="U393" s="2"/>
      <c r="V393" s="2"/>
      <c r="W393" s="2"/>
    </row>
    <row r="394" spans="3:23" ht="14.25" customHeight="1" x14ac:dyDescent="0.2">
      <c r="C394" s="10"/>
      <c r="D394" s="10"/>
      <c r="E394" s="10"/>
      <c r="F394" s="10"/>
      <c r="H394" s="92"/>
      <c r="I394" s="92"/>
      <c r="J394" s="130"/>
      <c r="K394" s="92"/>
      <c r="L394" s="92"/>
      <c r="M394" s="92"/>
      <c r="N394" s="92"/>
      <c r="O394" s="92"/>
      <c r="P394" s="2"/>
      <c r="Q394" s="2"/>
      <c r="R394" s="2"/>
      <c r="S394" s="2"/>
      <c r="T394" s="2"/>
      <c r="U394" s="2"/>
      <c r="V394" s="2"/>
      <c r="W394" s="2"/>
    </row>
    <row r="395" spans="3:23" ht="14.25" customHeight="1" x14ac:dyDescent="0.2">
      <c r="C395" s="10"/>
      <c r="D395" s="10"/>
      <c r="E395" s="10"/>
      <c r="F395" s="10"/>
      <c r="H395" s="92"/>
      <c r="I395" s="92"/>
      <c r="J395" s="130"/>
      <c r="K395" s="92"/>
      <c r="L395" s="92"/>
      <c r="M395" s="92"/>
      <c r="N395" s="92"/>
      <c r="O395" s="92"/>
      <c r="P395" s="2"/>
      <c r="Q395" s="2"/>
      <c r="R395" s="2"/>
      <c r="S395" s="2"/>
      <c r="T395" s="2"/>
      <c r="U395" s="2"/>
      <c r="V395" s="2"/>
      <c r="W395" s="2"/>
    </row>
    <row r="396" spans="3:23" ht="14.25" customHeight="1" x14ac:dyDescent="0.2">
      <c r="C396" s="10"/>
      <c r="D396" s="10"/>
      <c r="E396" s="10"/>
      <c r="F396" s="10"/>
      <c r="H396" s="92"/>
      <c r="I396" s="92"/>
      <c r="J396" s="130"/>
      <c r="K396" s="92"/>
      <c r="L396" s="92"/>
      <c r="M396" s="92"/>
      <c r="N396" s="92"/>
      <c r="O396" s="92"/>
      <c r="P396" s="2"/>
      <c r="Q396" s="2"/>
      <c r="R396" s="2"/>
      <c r="S396" s="2"/>
      <c r="T396" s="2"/>
      <c r="U396" s="2"/>
      <c r="V396" s="2"/>
      <c r="W396" s="2"/>
    </row>
    <row r="397" spans="3:23" ht="14.25" customHeight="1" x14ac:dyDescent="0.2">
      <c r="C397" s="10"/>
      <c r="D397" s="10"/>
      <c r="E397" s="10"/>
      <c r="F397" s="10"/>
      <c r="H397" s="92"/>
      <c r="I397" s="92"/>
      <c r="J397" s="130"/>
      <c r="K397" s="92"/>
      <c r="L397" s="92"/>
      <c r="M397" s="92"/>
      <c r="N397" s="92"/>
      <c r="O397" s="92"/>
      <c r="P397" s="2"/>
      <c r="Q397" s="2"/>
      <c r="R397" s="2"/>
      <c r="S397" s="2"/>
      <c r="T397" s="2"/>
      <c r="U397" s="2"/>
      <c r="V397" s="2"/>
      <c r="W397" s="2"/>
    </row>
    <row r="398" spans="3:23" ht="14.25" customHeight="1" x14ac:dyDescent="0.2">
      <c r="C398" s="10"/>
      <c r="D398" s="10"/>
      <c r="E398" s="10"/>
      <c r="F398" s="10"/>
      <c r="H398" s="92"/>
      <c r="I398" s="92"/>
      <c r="J398" s="130"/>
      <c r="K398" s="92"/>
      <c r="L398" s="92"/>
      <c r="M398" s="92"/>
      <c r="N398" s="92"/>
      <c r="O398" s="92"/>
      <c r="P398" s="2"/>
      <c r="Q398" s="2"/>
      <c r="R398" s="2"/>
      <c r="S398" s="2"/>
      <c r="T398" s="2"/>
      <c r="U398" s="2"/>
      <c r="V398" s="2"/>
      <c r="W398" s="2"/>
    </row>
    <row r="399" spans="3:23" ht="14.25" customHeight="1" x14ac:dyDescent="0.2">
      <c r="C399" s="10"/>
      <c r="D399" s="10"/>
      <c r="E399" s="10"/>
      <c r="F399" s="10"/>
      <c r="H399" s="92"/>
      <c r="I399" s="92"/>
      <c r="J399" s="130"/>
      <c r="K399" s="92"/>
      <c r="L399" s="92"/>
      <c r="M399" s="92"/>
      <c r="N399" s="92"/>
      <c r="O399" s="92"/>
      <c r="P399" s="2"/>
      <c r="Q399" s="2"/>
      <c r="R399" s="2"/>
      <c r="S399" s="2"/>
      <c r="T399" s="2"/>
      <c r="U399" s="2"/>
      <c r="V399" s="2"/>
      <c r="W399" s="2"/>
    </row>
    <row r="400" spans="3:23" ht="14.25" customHeight="1" x14ac:dyDescent="0.2">
      <c r="C400" s="10"/>
      <c r="D400" s="10"/>
      <c r="E400" s="10"/>
      <c r="F400" s="10"/>
      <c r="H400" s="92"/>
      <c r="I400" s="92"/>
      <c r="J400" s="130"/>
      <c r="K400" s="92"/>
      <c r="L400" s="92"/>
      <c r="M400" s="92"/>
      <c r="N400" s="92"/>
      <c r="O400" s="92"/>
      <c r="P400" s="2"/>
      <c r="Q400" s="2"/>
      <c r="R400" s="2"/>
      <c r="S400" s="2"/>
      <c r="T400" s="2"/>
      <c r="U400" s="2"/>
      <c r="V400" s="2"/>
      <c r="W400" s="2"/>
    </row>
    <row r="401" spans="3:23" ht="14.25" customHeight="1" x14ac:dyDescent="0.2">
      <c r="C401" s="10"/>
      <c r="D401" s="10"/>
      <c r="E401" s="10"/>
      <c r="F401" s="10"/>
      <c r="H401" s="92"/>
      <c r="I401" s="92"/>
      <c r="J401" s="130"/>
      <c r="K401" s="92"/>
      <c r="L401" s="92"/>
      <c r="M401" s="92"/>
      <c r="N401" s="92"/>
      <c r="O401" s="92"/>
      <c r="P401" s="2"/>
      <c r="Q401" s="2"/>
      <c r="R401" s="2"/>
      <c r="S401" s="2"/>
      <c r="T401" s="2"/>
      <c r="U401" s="2"/>
      <c r="V401" s="2"/>
      <c r="W401" s="2"/>
    </row>
    <row r="402" spans="3:23" ht="14.25" customHeight="1" x14ac:dyDescent="0.2">
      <c r="C402" s="10"/>
      <c r="D402" s="10"/>
      <c r="E402" s="10"/>
      <c r="F402" s="10"/>
      <c r="H402" s="92"/>
      <c r="I402" s="92"/>
      <c r="J402" s="130"/>
      <c r="K402" s="92"/>
      <c r="L402" s="92"/>
      <c r="M402" s="92"/>
      <c r="N402" s="92"/>
      <c r="O402" s="92"/>
      <c r="P402" s="2"/>
      <c r="Q402" s="2"/>
      <c r="R402" s="2"/>
      <c r="S402" s="2"/>
      <c r="T402" s="2"/>
      <c r="U402" s="2"/>
      <c r="V402" s="2"/>
      <c r="W402" s="2"/>
    </row>
    <row r="403" spans="3:23" ht="14.25" customHeight="1" x14ac:dyDescent="0.2">
      <c r="C403" s="10"/>
      <c r="D403" s="10"/>
      <c r="E403" s="10"/>
      <c r="F403" s="10"/>
      <c r="H403" s="92"/>
      <c r="I403" s="92"/>
      <c r="J403" s="130"/>
      <c r="K403" s="92"/>
      <c r="L403" s="92"/>
      <c r="M403" s="92"/>
      <c r="N403" s="92"/>
      <c r="O403" s="92"/>
      <c r="P403" s="2"/>
      <c r="Q403" s="2"/>
      <c r="R403" s="2"/>
      <c r="S403" s="2"/>
      <c r="T403" s="2"/>
      <c r="U403" s="2"/>
      <c r="V403" s="2"/>
      <c r="W403" s="2"/>
    </row>
    <row r="404" spans="3:23" ht="14.25" customHeight="1" x14ac:dyDescent="0.2">
      <c r="C404" s="10"/>
      <c r="D404" s="10"/>
      <c r="E404" s="10"/>
      <c r="F404" s="10"/>
      <c r="H404" s="92"/>
      <c r="I404" s="92"/>
      <c r="J404" s="130"/>
      <c r="K404" s="92"/>
      <c r="L404" s="92"/>
      <c r="M404" s="92"/>
      <c r="N404" s="92"/>
      <c r="O404" s="92"/>
      <c r="P404" s="2"/>
      <c r="Q404" s="2"/>
      <c r="R404" s="2"/>
      <c r="S404" s="2"/>
      <c r="T404" s="2"/>
      <c r="U404" s="2"/>
      <c r="V404" s="2"/>
      <c r="W404" s="2"/>
    </row>
    <row r="405" spans="3:23" ht="14.25" customHeight="1" x14ac:dyDescent="0.2">
      <c r="C405" s="10"/>
      <c r="D405" s="10"/>
      <c r="E405" s="10"/>
      <c r="F405" s="10"/>
      <c r="H405" s="92"/>
      <c r="I405" s="92"/>
      <c r="J405" s="130"/>
      <c r="K405" s="92"/>
      <c r="L405" s="92"/>
      <c r="M405" s="92"/>
      <c r="N405" s="92"/>
      <c r="O405" s="92"/>
      <c r="P405" s="2"/>
      <c r="Q405" s="2"/>
      <c r="R405" s="2"/>
      <c r="S405" s="2"/>
      <c r="T405" s="2"/>
      <c r="U405" s="2"/>
      <c r="V405" s="2"/>
      <c r="W405" s="2"/>
    </row>
    <row r="406" spans="3:23" ht="14.25" customHeight="1" x14ac:dyDescent="0.2">
      <c r="C406" s="10"/>
      <c r="D406" s="10"/>
      <c r="E406" s="10"/>
      <c r="F406" s="10"/>
      <c r="H406" s="92"/>
      <c r="I406" s="92"/>
      <c r="J406" s="130"/>
      <c r="K406" s="92"/>
      <c r="L406" s="92"/>
      <c r="M406" s="92"/>
      <c r="N406" s="92"/>
      <c r="O406" s="92"/>
      <c r="P406" s="2"/>
      <c r="Q406" s="2"/>
      <c r="R406" s="2"/>
      <c r="S406" s="2"/>
      <c r="T406" s="2"/>
      <c r="U406" s="2"/>
      <c r="V406" s="2"/>
      <c r="W406" s="2"/>
    </row>
    <row r="407" spans="3:23" ht="14.25" customHeight="1" x14ac:dyDescent="0.2">
      <c r="C407" s="10"/>
      <c r="D407" s="10"/>
      <c r="E407" s="10"/>
      <c r="F407" s="10"/>
      <c r="H407" s="92"/>
      <c r="I407" s="92"/>
      <c r="J407" s="130"/>
      <c r="K407" s="92"/>
      <c r="L407" s="92"/>
      <c r="M407" s="92"/>
      <c r="N407" s="92"/>
      <c r="O407" s="92"/>
      <c r="P407" s="2"/>
      <c r="Q407" s="2"/>
      <c r="R407" s="2"/>
      <c r="S407" s="2"/>
      <c r="T407" s="2"/>
      <c r="U407" s="2"/>
      <c r="V407" s="2"/>
      <c r="W407" s="2"/>
    </row>
    <row r="408" spans="3:23" ht="14.25" customHeight="1" x14ac:dyDescent="0.2">
      <c r="C408" s="10"/>
      <c r="D408" s="10"/>
      <c r="E408" s="10"/>
      <c r="F408" s="10"/>
      <c r="H408" s="92"/>
      <c r="I408" s="92"/>
      <c r="J408" s="130"/>
      <c r="K408" s="92"/>
      <c r="L408" s="92"/>
      <c r="M408" s="92"/>
      <c r="N408" s="92"/>
      <c r="O408" s="92"/>
      <c r="P408" s="2"/>
      <c r="Q408" s="2"/>
      <c r="R408" s="2"/>
      <c r="S408" s="2"/>
      <c r="T408" s="2"/>
      <c r="U408" s="2"/>
      <c r="V408" s="2"/>
      <c r="W408" s="2"/>
    </row>
    <row r="409" spans="3:23" ht="14.25" customHeight="1" x14ac:dyDescent="0.2">
      <c r="C409" s="10"/>
      <c r="D409" s="10"/>
      <c r="E409" s="10"/>
      <c r="F409" s="10"/>
      <c r="H409" s="92"/>
      <c r="I409" s="92"/>
      <c r="J409" s="130"/>
      <c r="K409" s="92"/>
      <c r="L409" s="92"/>
      <c r="M409" s="92"/>
      <c r="N409" s="92"/>
      <c r="O409" s="92"/>
      <c r="P409" s="2"/>
      <c r="Q409" s="2"/>
      <c r="R409" s="2"/>
      <c r="S409" s="2"/>
      <c r="T409" s="2"/>
      <c r="U409" s="2"/>
      <c r="V409" s="2"/>
      <c r="W409" s="2"/>
    </row>
    <row r="410" spans="3:23" ht="14.25" customHeight="1" x14ac:dyDescent="0.2">
      <c r="C410" s="10"/>
      <c r="D410" s="10"/>
      <c r="E410" s="10"/>
      <c r="F410" s="10"/>
      <c r="H410" s="92"/>
      <c r="I410" s="92"/>
      <c r="J410" s="130"/>
      <c r="K410" s="92"/>
      <c r="L410" s="92"/>
      <c r="M410" s="92"/>
      <c r="N410" s="92"/>
      <c r="O410" s="92"/>
      <c r="P410" s="2"/>
      <c r="Q410" s="2"/>
      <c r="R410" s="2"/>
      <c r="S410" s="2"/>
      <c r="T410" s="2"/>
      <c r="U410" s="2"/>
      <c r="V410" s="2"/>
      <c r="W410" s="2"/>
    </row>
    <row r="411" spans="3:23" ht="14.25" customHeight="1" x14ac:dyDescent="0.2">
      <c r="C411" s="10"/>
      <c r="D411" s="10"/>
      <c r="E411" s="10"/>
      <c r="F411" s="10"/>
      <c r="H411" s="92"/>
      <c r="I411" s="92"/>
      <c r="J411" s="130"/>
      <c r="K411" s="92"/>
      <c r="L411" s="92"/>
      <c r="M411" s="92"/>
      <c r="N411" s="92"/>
      <c r="O411" s="92"/>
      <c r="P411" s="2"/>
      <c r="Q411" s="2"/>
      <c r="R411" s="2"/>
      <c r="S411" s="2"/>
      <c r="T411" s="2"/>
      <c r="U411" s="2"/>
      <c r="V411" s="2"/>
      <c r="W411" s="2"/>
    </row>
    <row r="412" spans="3:23" ht="14.25" customHeight="1" x14ac:dyDescent="0.2">
      <c r="C412" s="10"/>
      <c r="D412" s="10"/>
      <c r="E412" s="10"/>
      <c r="F412" s="10"/>
      <c r="H412" s="92"/>
      <c r="I412" s="92"/>
      <c r="J412" s="130"/>
      <c r="K412" s="92"/>
      <c r="L412" s="92"/>
      <c r="M412" s="92"/>
      <c r="N412" s="92"/>
      <c r="O412" s="92"/>
      <c r="P412" s="2"/>
      <c r="Q412" s="2"/>
      <c r="R412" s="2"/>
      <c r="S412" s="2"/>
      <c r="T412" s="2"/>
      <c r="U412" s="2"/>
      <c r="V412" s="2"/>
      <c r="W412" s="2"/>
    </row>
    <row r="413" spans="3:23" ht="14.25" customHeight="1" x14ac:dyDescent="0.2">
      <c r="C413" s="10"/>
      <c r="D413" s="10"/>
      <c r="E413" s="10"/>
      <c r="F413" s="10"/>
      <c r="H413" s="92"/>
      <c r="I413" s="92"/>
      <c r="J413" s="130"/>
      <c r="K413" s="92"/>
      <c r="L413" s="92"/>
      <c r="M413" s="92"/>
      <c r="N413" s="92"/>
      <c r="O413" s="92"/>
      <c r="P413" s="2"/>
      <c r="Q413" s="2"/>
      <c r="R413" s="2"/>
      <c r="S413" s="2"/>
      <c r="T413" s="2"/>
      <c r="U413" s="2"/>
      <c r="V413" s="2"/>
      <c r="W413" s="2"/>
    </row>
    <row r="414" spans="3:23" ht="14.25" customHeight="1" x14ac:dyDescent="0.2">
      <c r="C414" s="10"/>
      <c r="D414" s="10"/>
      <c r="E414" s="10"/>
      <c r="F414" s="10"/>
      <c r="H414" s="92"/>
      <c r="I414" s="92"/>
      <c r="J414" s="130"/>
      <c r="K414" s="92"/>
      <c r="L414" s="92"/>
      <c r="M414" s="92"/>
      <c r="N414" s="92"/>
      <c r="O414" s="92"/>
      <c r="P414" s="2"/>
      <c r="Q414" s="2"/>
      <c r="R414" s="2"/>
      <c r="S414" s="2"/>
      <c r="T414" s="2"/>
      <c r="U414" s="2"/>
      <c r="V414" s="2"/>
      <c r="W414" s="2"/>
    </row>
    <row r="415" spans="3:23" ht="14.25" customHeight="1" x14ac:dyDescent="0.2">
      <c r="C415" s="10"/>
      <c r="D415" s="10"/>
      <c r="E415" s="10"/>
      <c r="F415" s="10"/>
      <c r="H415" s="92"/>
      <c r="I415" s="92"/>
      <c r="J415" s="130"/>
      <c r="K415" s="92"/>
      <c r="L415" s="92"/>
      <c r="M415" s="92"/>
      <c r="N415" s="92"/>
      <c r="O415" s="92"/>
      <c r="P415" s="2"/>
      <c r="Q415" s="2"/>
      <c r="R415" s="2"/>
      <c r="S415" s="2"/>
      <c r="T415" s="2"/>
      <c r="U415" s="2"/>
      <c r="V415" s="2"/>
      <c r="W415" s="2"/>
    </row>
    <row r="416" spans="3:23" ht="14.25" customHeight="1" x14ac:dyDescent="0.2">
      <c r="C416" s="10"/>
      <c r="D416" s="10"/>
      <c r="E416" s="10"/>
      <c r="F416" s="10"/>
      <c r="H416" s="92"/>
      <c r="I416" s="92"/>
      <c r="J416" s="130"/>
      <c r="K416" s="92"/>
      <c r="L416" s="92"/>
      <c r="M416" s="92"/>
      <c r="N416" s="92"/>
      <c r="O416" s="92"/>
      <c r="P416" s="2"/>
      <c r="Q416" s="2"/>
      <c r="R416" s="2"/>
      <c r="S416" s="2"/>
      <c r="T416" s="2"/>
      <c r="U416" s="2"/>
      <c r="V416" s="2"/>
      <c r="W416" s="2"/>
    </row>
    <row r="417" spans="3:23" ht="14.25" customHeight="1" x14ac:dyDescent="0.2">
      <c r="C417" s="10"/>
      <c r="D417" s="10"/>
      <c r="E417" s="10"/>
      <c r="F417" s="10"/>
      <c r="H417" s="92"/>
      <c r="I417" s="92"/>
      <c r="J417" s="130"/>
      <c r="K417" s="92"/>
      <c r="L417" s="92"/>
      <c r="M417" s="92"/>
      <c r="N417" s="92"/>
      <c r="O417" s="92"/>
      <c r="P417" s="2"/>
      <c r="Q417" s="2"/>
      <c r="R417" s="2"/>
      <c r="S417" s="2"/>
      <c r="T417" s="2"/>
      <c r="U417" s="2"/>
      <c r="V417" s="2"/>
      <c r="W417" s="2"/>
    </row>
    <row r="418" spans="3:23" ht="14.25" customHeight="1" x14ac:dyDescent="0.2">
      <c r="C418" s="10"/>
      <c r="D418" s="10"/>
      <c r="E418" s="10"/>
      <c r="F418" s="10"/>
      <c r="H418" s="92"/>
      <c r="I418" s="92"/>
      <c r="J418" s="130"/>
      <c r="K418" s="92"/>
      <c r="L418" s="92"/>
      <c r="M418" s="92"/>
      <c r="N418" s="92"/>
      <c r="O418" s="92"/>
      <c r="P418" s="2"/>
      <c r="Q418" s="2"/>
      <c r="R418" s="2"/>
      <c r="S418" s="2"/>
      <c r="T418" s="2"/>
      <c r="U418" s="2"/>
      <c r="V418" s="2"/>
      <c r="W418" s="2"/>
    </row>
    <row r="419" spans="3:23" ht="14.25" customHeight="1" x14ac:dyDescent="0.2">
      <c r="C419" s="10"/>
      <c r="D419" s="10"/>
      <c r="E419" s="10"/>
      <c r="F419" s="10"/>
      <c r="H419" s="92"/>
      <c r="I419" s="92"/>
      <c r="J419" s="130"/>
      <c r="K419" s="92"/>
      <c r="L419" s="92"/>
      <c r="M419" s="92"/>
      <c r="N419" s="92"/>
      <c r="O419" s="92"/>
      <c r="P419" s="2"/>
      <c r="Q419" s="2"/>
      <c r="R419" s="2"/>
      <c r="S419" s="2"/>
      <c r="T419" s="2"/>
      <c r="U419" s="2"/>
      <c r="V419" s="2"/>
      <c r="W419" s="2"/>
    </row>
    <row r="420" spans="3:23" ht="14.25" customHeight="1" x14ac:dyDescent="0.2">
      <c r="C420" s="10"/>
      <c r="D420" s="10"/>
      <c r="E420" s="10"/>
      <c r="F420" s="10"/>
      <c r="H420" s="92"/>
      <c r="I420" s="92"/>
      <c r="J420" s="130"/>
      <c r="K420" s="92"/>
      <c r="L420" s="92"/>
      <c r="M420" s="92"/>
      <c r="N420" s="92"/>
      <c r="O420" s="92"/>
      <c r="P420" s="2"/>
      <c r="Q420" s="2"/>
      <c r="R420" s="2"/>
      <c r="S420" s="2"/>
      <c r="T420" s="2"/>
      <c r="U420" s="2"/>
      <c r="V420" s="2"/>
      <c r="W420" s="2"/>
    </row>
    <row r="421" spans="3:23" ht="14.25" customHeight="1" x14ac:dyDescent="0.2">
      <c r="C421" s="10"/>
      <c r="D421" s="10"/>
      <c r="E421" s="10"/>
      <c r="F421" s="10"/>
      <c r="H421" s="92"/>
      <c r="I421" s="92"/>
      <c r="J421" s="130"/>
      <c r="K421" s="92"/>
      <c r="L421" s="92"/>
      <c r="M421" s="92"/>
      <c r="N421" s="92"/>
      <c r="O421" s="92"/>
      <c r="P421" s="2"/>
      <c r="Q421" s="2"/>
      <c r="R421" s="2"/>
      <c r="S421" s="2"/>
      <c r="T421" s="2"/>
      <c r="U421" s="2"/>
      <c r="V421" s="2"/>
      <c r="W421" s="2"/>
    </row>
    <row r="422" spans="3:23" ht="14.25" customHeight="1" x14ac:dyDescent="0.2">
      <c r="C422" s="10"/>
      <c r="D422" s="10"/>
      <c r="E422" s="10"/>
      <c r="F422" s="10"/>
      <c r="H422" s="92"/>
      <c r="I422" s="92"/>
      <c r="J422" s="130"/>
      <c r="K422" s="92"/>
      <c r="L422" s="92"/>
      <c r="M422" s="92"/>
      <c r="N422" s="92"/>
      <c r="O422" s="92"/>
      <c r="P422" s="2"/>
      <c r="Q422" s="2"/>
      <c r="R422" s="2"/>
      <c r="S422" s="2"/>
      <c r="T422" s="2"/>
      <c r="U422" s="2"/>
      <c r="V422" s="2"/>
      <c r="W422" s="2"/>
    </row>
    <row r="423" spans="3:23" ht="14.25" customHeight="1" x14ac:dyDescent="0.2">
      <c r="C423" s="10"/>
      <c r="D423" s="10"/>
      <c r="E423" s="10"/>
      <c r="F423" s="10"/>
      <c r="H423" s="92"/>
      <c r="I423" s="92"/>
      <c r="J423" s="130"/>
      <c r="K423" s="92"/>
      <c r="L423" s="92"/>
      <c r="M423" s="92"/>
      <c r="N423" s="92"/>
      <c r="O423" s="92"/>
      <c r="P423" s="2"/>
      <c r="Q423" s="2"/>
      <c r="R423" s="2"/>
      <c r="S423" s="2"/>
      <c r="T423" s="2"/>
      <c r="U423" s="2"/>
      <c r="V423" s="2"/>
      <c r="W423" s="2"/>
    </row>
    <row r="424" spans="3:23" ht="14.25" customHeight="1" x14ac:dyDescent="0.2">
      <c r="C424" s="10"/>
      <c r="D424" s="10"/>
      <c r="E424" s="10"/>
      <c r="F424" s="10"/>
      <c r="H424" s="92"/>
      <c r="I424" s="92"/>
      <c r="J424" s="130"/>
      <c r="K424" s="92"/>
      <c r="L424" s="92"/>
      <c r="M424" s="92"/>
      <c r="N424" s="92"/>
      <c r="O424" s="92"/>
      <c r="P424" s="2"/>
      <c r="Q424" s="2"/>
      <c r="R424" s="2"/>
      <c r="S424" s="2"/>
      <c r="T424" s="2"/>
      <c r="U424" s="2"/>
      <c r="V424" s="2"/>
      <c r="W424" s="2"/>
    </row>
    <row r="425" spans="3:23" ht="14.25" customHeight="1" x14ac:dyDescent="0.2">
      <c r="C425" s="10"/>
      <c r="D425" s="10"/>
      <c r="E425" s="10"/>
      <c r="F425" s="10"/>
      <c r="H425" s="92"/>
      <c r="I425" s="92"/>
      <c r="J425" s="130"/>
      <c r="K425" s="92"/>
      <c r="L425" s="92"/>
      <c r="M425" s="92"/>
      <c r="N425" s="92"/>
      <c r="O425" s="92"/>
      <c r="P425" s="2"/>
      <c r="Q425" s="2"/>
      <c r="R425" s="2"/>
      <c r="S425" s="2"/>
      <c r="T425" s="2"/>
      <c r="U425" s="2"/>
      <c r="V425" s="2"/>
      <c r="W425" s="2"/>
    </row>
    <row r="426" spans="3:23" ht="14.25" customHeight="1" x14ac:dyDescent="0.2">
      <c r="C426" s="10"/>
      <c r="D426" s="10"/>
      <c r="E426" s="10"/>
      <c r="F426" s="10"/>
      <c r="H426" s="92"/>
      <c r="I426" s="92"/>
      <c r="J426" s="130"/>
      <c r="K426" s="92"/>
      <c r="L426" s="92"/>
      <c r="M426" s="92"/>
      <c r="N426" s="92"/>
      <c r="O426" s="92"/>
      <c r="P426" s="2"/>
      <c r="Q426" s="2"/>
      <c r="R426" s="2"/>
      <c r="S426" s="2"/>
      <c r="T426" s="2"/>
      <c r="U426" s="2"/>
      <c r="V426" s="2"/>
      <c r="W426" s="2"/>
    </row>
    <row r="427" spans="3:23" ht="14.25" customHeight="1" x14ac:dyDescent="0.2">
      <c r="C427" s="10"/>
      <c r="D427" s="10"/>
      <c r="E427" s="10"/>
      <c r="F427" s="10"/>
      <c r="H427" s="92"/>
      <c r="I427" s="92"/>
      <c r="J427" s="130"/>
      <c r="K427" s="92"/>
      <c r="L427" s="92"/>
      <c r="M427" s="92"/>
      <c r="N427" s="92"/>
      <c r="O427" s="92"/>
      <c r="P427" s="2"/>
      <c r="Q427" s="2"/>
      <c r="R427" s="2"/>
      <c r="S427" s="2"/>
      <c r="T427" s="2"/>
      <c r="U427" s="2"/>
      <c r="V427" s="2"/>
      <c r="W427" s="2"/>
    </row>
    <row r="428" spans="3:23" ht="14.25" customHeight="1" x14ac:dyDescent="0.2">
      <c r="C428" s="10"/>
      <c r="D428" s="10"/>
      <c r="E428" s="10"/>
      <c r="F428" s="10"/>
      <c r="H428" s="92"/>
      <c r="I428" s="92"/>
      <c r="J428" s="130"/>
      <c r="K428" s="92"/>
      <c r="L428" s="92"/>
      <c r="M428" s="92"/>
      <c r="N428" s="92"/>
      <c r="O428" s="92"/>
      <c r="P428" s="2"/>
      <c r="Q428" s="2"/>
      <c r="R428" s="2"/>
      <c r="S428" s="2"/>
      <c r="T428" s="2"/>
      <c r="U428" s="2"/>
      <c r="V428" s="2"/>
      <c r="W428" s="2"/>
    </row>
    <row r="429" spans="3:23" ht="14.25" customHeight="1" x14ac:dyDescent="0.2">
      <c r="C429" s="10"/>
      <c r="D429" s="10"/>
      <c r="E429" s="10"/>
      <c r="F429" s="10"/>
      <c r="H429" s="92"/>
      <c r="I429" s="92"/>
      <c r="J429" s="130"/>
      <c r="K429" s="92"/>
      <c r="L429" s="92"/>
      <c r="M429" s="92"/>
      <c r="N429" s="92"/>
      <c r="O429" s="92"/>
      <c r="P429" s="2"/>
      <c r="Q429" s="2"/>
      <c r="R429" s="2"/>
      <c r="S429" s="2"/>
      <c r="T429" s="2"/>
      <c r="U429" s="2"/>
      <c r="V429" s="2"/>
      <c r="W429" s="2"/>
    </row>
    <row r="430" spans="3:23" ht="14.25" customHeight="1" x14ac:dyDescent="0.2">
      <c r="C430" s="10"/>
      <c r="D430" s="10"/>
      <c r="E430" s="10"/>
      <c r="F430" s="10"/>
      <c r="H430" s="92"/>
      <c r="I430" s="92"/>
      <c r="J430" s="130"/>
      <c r="K430" s="92"/>
      <c r="L430" s="92"/>
      <c r="M430" s="92"/>
      <c r="N430" s="92"/>
      <c r="O430" s="92"/>
      <c r="P430" s="2"/>
      <c r="Q430" s="2"/>
      <c r="R430" s="2"/>
      <c r="S430" s="2"/>
      <c r="T430" s="2"/>
      <c r="U430" s="2"/>
      <c r="V430" s="2"/>
      <c r="W430" s="2"/>
    </row>
    <row r="431" spans="3:23" ht="14.25" customHeight="1" x14ac:dyDescent="0.2">
      <c r="C431" s="10"/>
      <c r="D431" s="10"/>
      <c r="E431" s="10"/>
      <c r="F431" s="10"/>
      <c r="H431" s="92"/>
      <c r="I431" s="92"/>
      <c r="J431" s="130"/>
      <c r="K431" s="92"/>
      <c r="L431" s="92"/>
      <c r="M431" s="92"/>
      <c r="N431" s="92"/>
      <c r="O431" s="92"/>
      <c r="P431" s="2"/>
      <c r="Q431" s="2"/>
      <c r="R431" s="2"/>
      <c r="S431" s="2"/>
      <c r="T431" s="2"/>
      <c r="U431" s="2"/>
      <c r="V431" s="2"/>
      <c r="W431" s="2"/>
    </row>
    <row r="432" spans="3:23" ht="14.25" customHeight="1" x14ac:dyDescent="0.2">
      <c r="C432" s="10"/>
      <c r="D432" s="10"/>
      <c r="E432" s="10"/>
      <c r="F432" s="10"/>
      <c r="H432" s="92"/>
      <c r="I432" s="92"/>
      <c r="J432" s="130"/>
      <c r="K432" s="92"/>
      <c r="L432" s="92"/>
      <c r="M432" s="92"/>
      <c r="N432" s="92"/>
      <c r="O432" s="92"/>
      <c r="P432" s="2"/>
      <c r="Q432" s="2"/>
      <c r="R432" s="2"/>
      <c r="S432" s="2"/>
      <c r="T432" s="2"/>
      <c r="U432" s="2"/>
      <c r="V432" s="2"/>
      <c r="W432" s="2"/>
    </row>
    <row r="433" spans="3:23" ht="14.25" customHeight="1" x14ac:dyDescent="0.2">
      <c r="C433" s="10"/>
      <c r="D433" s="10"/>
      <c r="E433" s="10"/>
      <c r="F433" s="10"/>
      <c r="H433" s="92"/>
      <c r="I433" s="92"/>
      <c r="J433" s="130"/>
      <c r="K433" s="92"/>
      <c r="L433" s="92"/>
      <c r="M433" s="92"/>
      <c r="N433" s="92"/>
      <c r="O433" s="92"/>
      <c r="P433" s="2"/>
      <c r="Q433" s="2"/>
      <c r="R433" s="2"/>
      <c r="S433" s="2"/>
      <c r="T433" s="2"/>
      <c r="U433" s="2"/>
      <c r="V433" s="2"/>
      <c r="W433" s="2"/>
    </row>
    <row r="434" spans="3:23" ht="14.25" customHeight="1" x14ac:dyDescent="0.2">
      <c r="C434" s="10"/>
      <c r="D434" s="10"/>
      <c r="E434" s="10"/>
      <c r="F434" s="10"/>
      <c r="H434" s="92"/>
      <c r="I434" s="92"/>
      <c r="J434" s="130"/>
      <c r="K434" s="92"/>
      <c r="L434" s="92"/>
      <c r="M434" s="92"/>
      <c r="N434" s="92"/>
      <c r="O434" s="92"/>
      <c r="P434" s="2"/>
      <c r="Q434" s="2"/>
      <c r="R434" s="2"/>
      <c r="S434" s="2"/>
      <c r="T434" s="2"/>
      <c r="U434" s="2"/>
      <c r="V434" s="2"/>
      <c r="W434" s="2"/>
    </row>
    <row r="435" spans="3:23" ht="14.25" customHeight="1" x14ac:dyDescent="0.2">
      <c r="C435" s="10"/>
      <c r="D435" s="10"/>
      <c r="E435" s="10"/>
      <c r="F435" s="10"/>
      <c r="H435" s="92"/>
      <c r="I435" s="92"/>
      <c r="J435" s="130"/>
      <c r="K435" s="92"/>
      <c r="L435" s="92"/>
      <c r="M435" s="92"/>
      <c r="N435" s="92"/>
      <c r="O435" s="92"/>
      <c r="P435" s="2"/>
      <c r="Q435" s="2"/>
      <c r="R435" s="2"/>
      <c r="S435" s="2"/>
      <c r="T435" s="2"/>
      <c r="U435" s="2"/>
      <c r="V435" s="2"/>
      <c r="W435" s="2"/>
    </row>
    <row r="436" spans="3:23" ht="14.25" customHeight="1" x14ac:dyDescent="0.2">
      <c r="C436" s="10"/>
      <c r="D436" s="10"/>
      <c r="E436" s="10"/>
      <c r="F436" s="10"/>
      <c r="H436" s="92"/>
      <c r="I436" s="92"/>
      <c r="J436" s="130"/>
      <c r="K436" s="92"/>
      <c r="L436" s="92"/>
      <c r="M436" s="92"/>
      <c r="N436" s="92"/>
      <c r="O436" s="92"/>
      <c r="P436" s="2"/>
      <c r="Q436" s="2"/>
      <c r="R436" s="2"/>
      <c r="S436" s="2"/>
      <c r="T436" s="2"/>
      <c r="U436" s="2"/>
      <c r="V436" s="2"/>
      <c r="W436" s="2"/>
    </row>
    <row r="437" spans="3:23" ht="14.25" customHeight="1" x14ac:dyDescent="0.2">
      <c r="C437" s="10"/>
      <c r="D437" s="10"/>
      <c r="E437" s="10"/>
      <c r="F437" s="10"/>
      <c r="H437" s="92"/>
      <c r="I437" s="92"/>
      <c r="J437" s="130"/>
      <c r="K437" s="92"/>
      <c r="L437" s="92"/>
      <c r="M437" s="92"/>
      <c r="N437" s="92"/>
      <c r="O437" s="92"/>
      <c r="P437" s="2"/>
      <c r="Q437" s="2"/>
      <c r="R437" s="2"/>
      <c r="S437" s="2"/>
      <c r="T437" s="2"/>
      <c r="U437" s="2"/>
      <c r="V437" s="2"/>
      <c r="W437" s="2"/>
    </row>
    <row r="438" spans="3:23" ht="14.25" customHeight="1" x14ac:dyDescent="0.2">
      <c r="C438" s="10"/>
      <c r="D438" s="10"/>
      <c r="E438" s="10"/>
      <c r="F438" s="10"/>
      <c r="H438" s="92"/>
      <c r="I438" s="92"/>
      <c r="J438" s="130"/>
      <c r="K438" s="92"/>
      <c r="L438" s="92"/>
      <c r="M438" s="92"/>
      <c r="N438" s="92"/>
      <c r="O438" s="92"/>
      <c r="P438" s="2"/>
      <c r="Q438" s="2"/>
      <c r="R438" s="2"/>
      <c r="S438" s="2"/>
      <c r="T438" s="2"/>
      <c r="U438" s="2"/>
      <c r="V438" s="2"/>
      <c r="W438" s="2"/>
    </row>
    <row r="439" spans="3:23" ht="14.25" customHeight="1" x14ac:dyDescent="0.2">
      <c r="C439" s="10"/>
      <c r="D439" s="10"/>
      <c r="E439" s="10"/>
      <c r="F439" s="10"/>
      <c r="H439" s="92"/>
      <c r="I439" s="92"/>
      <c r="J439" s="130"/>
      <c r="K439" s="92"/>
      <c r="L439" s="92"/>
      <c r="M439" s="92"/>
      <c r="N439" s="92"/>
      <c r="O439" s="92"/>
      <c r="P439" s="2"/>
      <c r="Q439" s="2"/>
      <c r="R439" s="2"/>
      <c r="S439" s="2"/>
      <c r="T439" s="2"/>
      <c r="U439" s="2"/>
      <c r="V439" s="2"/>
      <c r="W439" s="2"/>
    </row>
    <row r="440" spans="3:23" ht="14.25" customHeight="1" x14ac:dyDescent="0.2">
      <c r="C440" s="10"/>
      <c r="D440" s="10"/>
      <c r="E440" s="10"/>
      <c r="F440" s="10"/>
      <c r="H440" s="92"/>
      <c r="I440" s="92"/>
      <c r="J440" s="130"/>
      <c r="K440" s="92"/>
      <c r="L440" s="92"/>
      <c r="M440" s="92"/>
      <c r="N440" s="92"/>
      <c r="O440" s="92"/>
      <c r="P440" s="2"/>
      <c r="Q440" s="2"/>
      <c r="R440" s="2"/>
      <c r="S440" s="2"/>
      <c r="T440" s="2"/>
      <c r="U440" s="2"/>
      <c r="V440" s="2"/>
      <c r="W440" s="2"/>
    </row>
    <row r="441" spans="3:23" ht="14.25" customHeight="1" x14ac:dyDescent="0.2">
      <c r="C441" s="10"/>
      <c r="D441" s="10"/>
      <c r="E441" s="10"/>
      <c r="F441" s="10"/>
      <c r="H441" s="92"/>
      <c r="I441" s="92"/>
      <c r="J441" s="130"/>
      <c r="K441" s="92"/>
      <c r="L441" s="92"/>
      <c r="M441" s="92"/>
      <c r="N441" s="92"/>
      <c r="O441" s="92"/>
      <c r="P441" s="2"/>
      <c r="Q441" s="2"/>
      <c r="R441" s="2"/>
      <c r="S441" s="2"/>
      <c r="T441" s="2"/>
      <c r="U441" s="2"/>
      <c r="V441" s="2"/>
      <c r="W441" s="2"/>
    </row>
    <row r="442" spans="3:23" ht="14.25" customHeight="1" x14ac:dyDescent="0.2">
      <c r="C442" s="10"/>
      <c r="D442" s="10"/>
      <c r="E442" s="10"/>
      <c r="F442" s="10"/>
      <c r="H442" s="92"/>
      <c r="I442" s="92"/>
      <c r="J442" s="130"/>
      <c r="K442" s="92"/>
      <c r="L442" s="92"/>
      <c r="M442" s="92"/>
      <c r="N442" s="92"/>
      <c r="O442" s="92"/>
      <c r="P442" s="2"/>
      <c r="Q442" s="2"/>
      <c r="R442" s="2"/>
      <c r="S442" s="2"/>
      <c r="T442" s="2"/>
      <c r="U442" s="2"/>
      <c r="V442" s="2"/>
      <c r="W442" s="2"/>
    </row>
    <row r="443" spans="3:23" ht="14.25" customHeight="1" x14ac:dyDescent="0.2">
      <c r="C443" s="10"/>
      <c r="D443" s="10"/>
      <c r="E443" s="10"/>
      <c r="F443" s="10"/>
      <c r="H443" s="92"/>
      <c r="I443" s="92"/>
      <c r="J443" s="130"/>
      <c r="K443" s="92"/>
      <c r="L443" s="92"/>
      <c r="M443" s="92"/>
      <c r="N443" s="92"/>
      <c r="O443" s="92"/>
      <c r="P443" s="2"/>
      <c r="Q443" s="2"/>
      <c r="R443" s="2"/>
      <c r="S443" s="2"/>
      <c r="T443" s="2"/>
      <c r="U443" s="2"/>
      <c r="V443" s="2"/>
      <c r="W443" s="2"/>
    </row>
    <row r="444" spans="3:23" ht="14.25" customHeight="1" x14ac:dyDescent="0.2">
      <c r="C444" s="10"/>
      <c r="D444" s="10"/>
      <c r="E444" s="10"/>
      <c r="F444" s="10"/>
      <c r="H444" s="92"/>
      <c r="I444" s="92"/>
      <c r="J444" s="130"/>
      <c r="K444" s="92"/>
      <c r="L444" s="92"/>
      <c r="M444" s="92"/>
      <c r="N444" s="92"/>
      <c r="O444" s="92"/>
      <c r="P444" s="2"/>
      <c r="Q444" s="2"/>
      <c r="R444" s="2"/>
      <c r="S444" s="2"/>
      <c r="T444" s="2"/>
      <c r="U444" s="2"/>
      <c r="V444" s="2"/>
      <c r="W444" s="2"/>
    </row>
    <row r="445" spans="3:23" ht="14.25" customHeight="1" x14ac:dyDescent="0.2">
      <c r="C445" s="10"/>
      <c r="D445" s="10"/>
      <c r="E445" s="10"/>
      <c r="F445" s="10"/>
      <c r="H445" s="92"/>
      <c r="I445" s="92"/>
      <c r="J445" s="130"/>
      <c r="K445" s="92"/>
      <c r="L445" s="92"/>
      <c r="M445" s="92"/>
      <c r="N445" s="92"/>
      <c r="O445" s="92"/>
      <c r="P445" s="2"/>
      <c r="Q445" s="2"/>
      <c r="R445" s="2"/>
      <c r="S445" s="2"/>
      <c r="T445" s="2"/>
      <c r="U445" s="2"/>
      <c r="V445" s="2"/>
      <c r="W445" s="2"/>
    </row>
    <row r="446" spans="3:23" ht="14.25" customHeight="1" x14ac:dyDescent="0.2">
      <c r="C446" s="10"/>
      <c r="D446" s="10"/>
      <c r="E446" s="10"/>
      <c r="F446" s="10"/>
      <c r="H446" s="92"/>
      <c r="I446" s="92"/>
      <c r="J446" s="130"/>
      <c r="K446" s="92"/>
      <c r="L446" s="92"/>
      <c r="M446" s="92"/>
      <c r="N446" s="92"/>
      <c r="O446" s="92"/>
      <c r="P446" s="2"/>
      <c r="Q446" s="2"/>
      <c r="R446" s="2"/>
      <c r="S446" s="2"/>
      <c r="T446" s="2"/>
      <c r="U446" s="2"/>
      <c r="V446" s="2"/>
      <c r="W446" s="2"/>
    </row>
    <row r="447" spans="3:23" ht="14.25" customHeight="1" x14ac:dyDescent="0.2">
      <c r="C447" s="10"/>
      <c r="D447" s="10"/>
      <c r="E447" s="10"/>
      <c r="F447" s="10"/>
      <c r="H447" s="92"/>
      <c r="I447" s="92"/>
      <c r="J447" s="130"/>
      <c r="K447" s="92"/>
      <c r="L447" s="92"/>
      <c r="M447" s="92"/>
      <c r="N447" s="92"/>
      <c r="O447" s="92"/>
      <c r="P447" s="2"/>
      <c r="Q447" s="2"/>
      <c r="R447" s="2"/>
      <c r="S447" s="2"/>
      <c r="T447" s="2"/>
      <c r="U447" s="2"/>
      <c r="V447" s="2"/>
      <c r="W447" s="2"/>
    </row>
    <row r="448" spans="3:23" ht="14.25" customHeight="1" x14ac:dyDescent="0.2">
      <c r="C448" s="10"/>
      <c r="D448" s="10"/>
      <c r="E448" s="10"/>
      <c r="F448" s="10"/>
      <c r="H448" s="92"/>
      <c r="I448" s="92"/>
      <c r="J448" s="130"/>
      <c r="K448" s="92"/>
      <c r="L448" s="92"/>
      <c r="M448" s="92"/>
      <c r="N448" s="92"/>
      <c r="O448" s="92"/>
      <c r="P448" s="2"/>
      <c r="Q448" s="2"/>
      <c r="R448" s="2"/>
      <c r="S448" s="2"/>
      <c r="T448" s="2"/>
      <c r="U448" s="2"/>
      <c r="V448" s="2"/>
      <c r="W448" s="2"/>
    </row>
    <row r="449" spans="3:23" ht="14.25" customHeight="1" x14ac:dyDescent="0.2">
      <c r="C449" s="10"/>
      <c r="D449" s="10"/>
      <c r="E449" s="10"/>
      <c r="F449" s="10"/>
      <c r="H449" s="92"/>
      <c r="I449" s="92"/>
      <c r="J449" s="130"/>
      <c r="K449" s="92"/>
      <c r="L449" s="92"/>
      <c r="M449" s="92"/>
      <c r="N449" s="92"/>
      <c r="O449" s="92"/>
      <c r="P449" s="2"/>
      <c r="Q449" s="2"/>
      <c r="R449" s="2"/>
      <c r="S449" s="2"/>
      <c r="T449" s="2"/>
      <c r="U449" s="2"/>
      <c r="V449" s="2"/>
      <c r="W449" s="2"/>
    </row>
    <row r="450" spans="3:23" ht="14.25" customHeight="1" x14ac:dyDescent="0.2">
      <c r="C450" s="10"/>
      <c r="D450" s="10"/>
      <c r="E450" s="10"/>
      <c r="F450" s="10"/>
      <c r="H450" s="92"/>
      <c r="I450" s="92"/>
      <c r="J450" s="130"/>
      <c r="K450" s="92"/>
      <c r="L450" s="92"/>
      <c r="M450" s="92"/>
      <c r="N450" s="92"/>
      <c r="O450" s="92"/>
      <c r="P450" s="2"/>
      <c r="Q450" s="2"/>
      <c r="R450" s="2"/>
      <c r="S450" s="2"/>
      <c r="T450" s="2"/>
      <c r="U450" s="2"/>
      <c r="V450" s="2"/>
      <c r="W450" s="2"/>
    </row>
    <row r="451" spans="3:23" ht="14.25" customHeight="1" x14ac:dyDescent="0.2">
      <c r="C451" s="10"/>
      <c r="D451" s="10"/>
      <c r="E451" s="10"/>
      <c r="F451" s="10"/>
      <c r="H451" s="92"/>
      <c r="I451" s="92"/>
      <c r="J451" s="130"/>
      <c r="K451" s="92"/>
      <c r="L451" s="92"/>
      <c r="M451" s="92"/>
      <c r="N451" s="92"/>
      <c r="O451" s="92"/>
      <c r="P451" s="2"/>
      <c r="Q451" s="2"/>
      <c r="R451" s="2"/>
      <c r="S451" s="2"/>
      <c r="T451" s="2"/>
      <c r="U451" s="2"/>
      <c r="V451" s="2"/>
      <c r="W451" s="2"/>
    </row>
    <row r="452" spans="3:23" ht="14.25" customHeight="1" x14ac:dyDescent="0.2">
      <c r="C452" s="10"/>
      <c r="D452" s="10"/>
      <c r="E452" s="10"/>
      <c r="F452" s="10"/>
      <c r="H452" s="92"/>
      <c r="I452" s="92"/>
      <c r="J452" s="130"/>
      <c r="K452" s="92"/>
      <c r="L452" s="92"/>
      <c r="M452" s="92"/>
      <c r="N452" s="92"/>
      <c r="O452" s="92"/>
      <c r="P452" s="2"/>
      <c r="Q452" s="2"/>
      <c r="R452" s="2"/>
      <c r="S452" s="2"/>
      <c r="T452" s="2"/>
      <c r="U452" s="2"/>
      <c r="V452" s="2"/>
      <c r="W452" s="2"/>
    </row>
    <row r="453" spans="3:23" ht="14.25" customHeight="1" x14ac:dyDescent="0.2">
      <c r="C453" s="10"/>
      <c r="D453" s="10"/>
      <c r="E453" s="10"/>
      <c r="F453" s="10"/>
      <c r="H453" s="92"/>
      <c r="I453" s="92"/>
      <c r="J453" s="130"/>
      <c r="K453" s="92"/>
      <c r="L453" s="92"/>
      <c r="M453" s="92"/>
      <c r="N453" s="92"/>
      <c r="O453" s="92"/>
      <c r="P453" s="2"/>
      <c r="Q453" s="2"/>
      <c r="R453" s="2"/>
      <c r="S453" s="2"/>
      <c r="T453" s="2"/>
      <c r="U453" s="2"/>
      <c r="V453" s="2"/>
      <c r="W453" s="2"/>
    </row>
    <row r="454" spans="3:23" ht="14.25" customHeight="1" x14ac:dyDescent="0.2">
      <c r="C454" s="10"/>
      <c r="D454" s="10"/>
      <c r="E454" s="10"/>
      <c r="F454" s="10"/>
      <c r="H454" s="92"/>
      <c r="I454" s="92"/>
      <c r="J454" s="130"/>
      <c r="K454" s="92"/>
      <c r="L454" s="92"/>
      <c r="M454" s="92"/>
      <c r="N454" s="92"/>
      <c r="O454" s="92"/>
      <c r="P454" s="2"/>
      <c r="Q454" s="2"/>
      <c r="R454" s="2"/>
      <c r="S454" s="2"/>
      <c r="T454" s="2"/>
      <c r="U454" s="2"/>
      <c r="V454" s="2"/>
      <c r="W454" s="2"/>
    </row>
    <row r="455" spans="3:23" ht="14.25" customHeight="1" x14ac:dyDescent="0.2">
      <c r="C455" s="10"/>
      <c r="D455" s="10"/>
      <c r="E455" s="10"/>
      <c r="F455" s="10"/>
      <c r="H455" s="92"/>
      <c r="I455" s="92"/>
      <c r="J455" s="130"/>
      <c r="K455" s="92"/>
      <c r="L455" s="92"/>
      <c r="M455" s="92"/>
      <c r="N455" s="92"/>
      <c r="O455" s="92"/>
      <c r="P455" s="2"/>
      <c r="Q455" s="2"/>
      <c r="R455" s="2"/>
      <c r="S455" s="2"/>
      <c r="T455" s="2"/>
      <c r="U455" s="2"/>
      <c r="V455" s="2"/>
      <c r="W455" s="2"/>
    </row>
    <row r="456" spans="3:23" ht="14.25" customHeight="1" x14ac:dyDescent="0.2">
      <c r="C456" s="10"/>
      <c r="D456" s="10"/>
      <c r="E456" s="10"/>
      <c r="F456" s="10"/>
      <c r="H456" s="92"/>
      <c r="I456" s="92"/>
      <c r="J456" s="130"/>
      <c r="K456" s="92"/>
      <c r="L456" s="92"/>
      <c r="M456" s="92"/>
      <c r="N456" s="92"/>
      <c r="O456" s="92"/>
      <c r="P456" s="2"/>
      <c r="Q456" s="2"/>
      <c r="R456" s="2"/>
      <c r="S456" s="2"/>
      <c r="T456" s="2"/>
      <c r="U456" s="2"/>
      <c r="V456" s="2"/>
      <c r="W456" s="2"/>
    </row>
    <row r="457" spans="3:23" ht="14.25" customHeight="1" x14ac:dyDescent="0.2">
      <c r="C457" s="10"/>
      <c r="D457" s="10"/>
      <c r="E457" s="10"/>
      <c r="F457" s="10"/>
      <c r="H457" s="92"/>
      <c r="I457" s="92"/>
      <c r="J457" s="130"/>
      <c r="K457" s="92"/>
      <c r="L457" s="92"/>
      <c r="M457" s="92"/>
      <c r="N457" s="92"/>
      <c r="O457" s="92"/>
      <c r="P457" s="2"/>
      <c r="Q457" s="2"/>
      <c r="R457" s="2"/>
      <c r="S457" s="2"/>
      <c r="T457" s="2"/>
      <c r="U457" s="2"/>
      <c r="V457" s="2"/>
      <c r="W457" s="2"/>
    </row>
    <row r="458" spans="3:23" ht="14.25" customHeight="1" x14ac:dyDescent="0.2">
      <c r="C458" s="10"/>
      <c r="D458" s="10"/>
      <c r="E458" s="10"/>
      <c r="F458" s="10"/>
      <c r="H458" s="92"/>
      <c r="I458" s="92"/>
      <c r="J458" s="130"/>
      <c r="K458" s="92"/>
      <c r="L458" s="92"/>
      <c r="M458" s="92"/>
      <c r="N458" s="92"/>
      <c r="O458" s="92"/>
      <c r="P458" s="2"/>
      <c r="Q458" s="2"/>
      <c r="R458" s="2"/>
      <c r="S458" s="2"/>
      <c r="T458" s="2"/>
      <c r="U458" s="2"/>
      <c r="V458" s="2"/>
      <c r="W458" s="2"/>
    </row>
    <row r="459" spans="3:23" ht="14.25" customHeight="1" x14ac:dyDescent="0.2">
      <c r="C459" s="10"/>
      <c r="D459" s="10"/>
      <c r="E459" s="10"/>
      <c r="F459" s="10"/>
      <c r="H459" s="92"/>
      <c r="I459" s="92"/>
      <c r="J459" s="130"/>
      <c r="K459" s="92"/>
      <c r="L459" s="92"/>
      <c r="M459" s="92"/>
      <c r="N459" s="92"/>
      <c r="O459" s="92"/>
      <c r="P459" s="2"/>
      <c r="Q459" s="2"/>
      <c r="R459" s="2"/>
      <c r="S459" s="2"/>
      <c r="T459" s="2"/>
      <c r="U459" s="2"/>
      <c r="V459" s="2"/>
      <c r="W459" s="2"/>
    </row>
    <row r="460" spans="3:23" ht="14.25" customHeight="1" x14ac:dyDescent="0.2">
      <c r="C460" s="10"/>
      <c r="D460" s="10"/>
      <c r="E460" s="10"/>
      <c r="F460" s="10"/>
      <c r="H460" s="92"/>
      <c r="I460" s="92"/>
      <c r="J460" s="130"/>
      <c r="K460" s="92"/>
      <c r="L460" s="92"/>
      <c r="M460" s="92"/>
      <c r="N460" s="92"/>
      <c r="O460" s="92"/>
      <c r="P460" s="2"/>
      <c r="Q460" s="2"/>
      <c r="R460" s="2"/>
      <c r="S460" s="2"/>
      <c r="T460" s="2"/>
      <c r="U460" s="2"/>
      <c r="V460" s="2"/>
      <c r="W460" s="2"/>
    </row>
    <row r="461" spans="3:23" ht="14.25" customHeight="1" x14ac:dyDescent="0.2">
      <c r="C461" s="10"/>
      <c r="D461" s="10"/>
      <c r="E461" s="10"/>
      <c r="F461" s="10"/>
      <c r="H461" s="92"/>
      <c r="I461" s="92"/>
      <c r="J461" s="130"/>
      <c r="K461" s="92"/>
      <c r="L461" s="92"/>
      <c r="M461" s="92"/>
      <c r="N461" s="92"/>
      <c r="O461" s="92"/>
      <c r="P461" s="2"/>
      <c r="Q461" s="2"/>
      <c r="R461" s="2"/>
      <c r="S461" s="2"/>
      <c r="T461" s="2"/>
      <c r="U461" s="2"/>
      <c r="V461" s="2"/>
      <c r="W461" s="2"/>
    </row>
    <row r="462" spans="3:23" ht="14.25" customHeight="1" x14ac:dyDescent="0.2">
      <c r="C462" s="10"/>
      <c r="D462" s="10"/>
      <c r="E462" s="10"/>
      <c r="F462" s="10"/>
      <c r="H462" s="92"/>
      <c r="I462" s="92"/>
      <c r="J462" s="130"/>
      <c r="K462" s="92"/>
      <c r="L462" s="92"/>
      <c r="M462" s="92"/>
      <c r="N462" s="92"/>
      <c r="O462" s="92"/>
      <c r="P462" s="2"/>
      <c r="Q462" s="2"/>
      <c r="R462" s="2"/>
      <c r="S462" s="2"/>
      <c r="T462" s="2"/>
      <c r="U462" s="2"/>
      <c r="V462" s="2"/>
      <c r="W462" s="2"/>
    </row>
    <row r="463" spans="3:23" ht="14.25" customHeight="1" x14ac:dyDescent="0.2">
      <c r="C463" s="10"/>
      <c r="D463" s="10"/>
      <c r="E463" s="10"/>
      <c r="F463" s="10"/>
      <c r="H463" s="92"/>
      <c r="I463" s="92"/>
      <c r="J463" s="130"/>
      <c r="K463" s="92"/>
      <c r="L463" s="92"/>
      <c r="M463" s="92"/>
      <c r="N463" s="92"/>
      <c r="O463" s="92"/>
      <c r="P463" s="2"/>
      <c r="Q463" s="2"/>
      <c r="R463" s="2"/>
      <c r="S463" s="2"/>
      <c r="T463" s="2"/>
      <c r="U463" s="2"/>
      <c r="V463" s="2"/>
      <c r="W463" s="2"/>
    </row>
    <row r="464" spans="3:23" ht="14.25" customHeight="1" x14ac:dyDescent="0.2">
      <c r="C464" s="10"/>
      <c r="D464" s="10"/>
      <c r="E464" s="10"/>
      <c r="F464" s="10"/>
      <c r="H464" s="92"/>
      <c r="I464" s="92"/>
      <c r="J464" s="130"/>
      <c r="K464" s="92"/>
      <c r="L464" s="92"/>
      <c r="M464" s="92"/>
      <c r="N464" s="92"/>
      <c r="O464" s="92"/>
      <c r="P464" s="2"/>
      <c r="Q464" s="2"/>
      <c r="R464" s="2"/>
      <c r="S464" s="2"/>
      <c r="T464" s="2"/>
      <c r="U464" s="2"/>
      <c r="V464" s="2"/>
      <c r="W464" s="2"/>
    </row>
    <row r="465" spans="3:23" ht="14.25" customHeight="1" x14ac:dyDescent="0.2">
      <c r="C465" s="10"/>
      <c r="D465" s="10"/>
      <c r="E465" s="10"/>
      <c r="F465" s="10"/>
      <c r="H465" s="92"/>
      <c r="I465" s="92"/>
      <c r="J465" s="130"/>
      <c r="K465" s="92"/>
      <c r="L465" s="92"/>
      <c r="M465" s="92"/>
      <c r="N465" s="92"/>
      <c r="O465" s="92"/>
      <c r="P465" s="2"/>
      <c r="Q465" s="2"/>
      <c r="R465" s="2"/>
      <c r="S465" s="2"/>
      <c r="T465" s="2"/>
      <c r="U465" s="2"/>
      <c r="V465" s="2"/>
      <c r="W465" s="2"/>
    </row>
    <row r="466" spans="3:23" ht="14.25" customHeight="1" x14ac:dyDescent="0.2">
      <c r="C466" s="10"/>
      <c r="D466" s="10"/>
      <c r="E466" s="10"/>
      <c r="F466" s="10"/>
      <c r="H466" s="92"/>
      <c r="I466" s="92"/>
      <c r="J466" s="130"/>
      <c r="K466" s="92"/>
      <c r="L466" s="92"/>
      <c r="M466" s="92"/>
      <c r="N466" s="92"/>
      <c r="O466" s="92"/>
      <c r="P466" s="2"/>
      <c r="Q466" s="2"/>
      <c r="R466" s="2"/>
      <c r="S466" s="2"/>
      <c r="T466" s="2"/>
      <c r="U466" s="2"/>
      <c r="V466" s="2"/>
      <c r="W466" s="2"/>
    </row>
    <row r="467" spans="3:23" ht="14.25" customHeight="1" x14ac:dyDescent="0.2">
      <c r="C467" s="10"/>
      <c r="D467" s="10"/>
      <c r="E467" s="10"/>
      <c r="F467" s="10"/>
      <c r="H467" s="92"/>
      <c r="I467" s="92"/>
      <c r="J467" s="130"/>
      <c r="K467" s="92"/>
      <c r="L467" s="92"/>
      <c r="M467" s="92"/>
      <c r="N467" s="92"/>
      <c r="O467" s="92"/>
      <c r="P467" s="2"/>
      <c r="Q467" s="2"/>
      <c r="R467" s="2"/>
      <c r="S467" s="2"/>
      <c r="T467" s="2"/>
      <c r="U467" s="2"/>
      <c r="V467" s="2"/>
      <c r="W467" s="2"/>
    </row>
    <row r="468" spans="3:23" ht="14.25" customHeight="1" x14ac:dyDescent="0.2">
      <c r="C468" s="10"/>
      <c r="D468" s="10"/>
      <c r="E468" s="10"/>
      <c r="F468" s="10"/>
      <c r="H468" s="92"/>
      <c r="I468" s="92"/>
      <c r="J468" s="130"/>
      <c r="K468" s="92"/>
      <c r="L468" s="92"/>
      <c r="M468" s="92"/>
      <c r="N468" s="92"/>
      <c r="O468" s="92"/>
      <c r="P468" s="2"/>
      <c r="Q468" s="2"/>
      <c r="R468" s="2"/>
      <c r="S468" s="2"/>
      <c r="T468" s="2"/>
      <c r="U468" s="2"/>
      <c r="V468" s="2"/>
      <c r="W468" s="2"/>
    </row>
    <row r="469" spans="3:23" ht="14.25" customHeight="1" x14ac:dyDescent="0.2">
      <c r="C469" s="10"/>
      <c r="D469" s="10"/>
      <c r="E469" s="10"/>
      <c r="F469" s="10"/>
      <c r="H469" s="92"/>
      <c r="I469" s="92"/>
      <c r="J469" s="130"/>
      <c r="K469" s="92"/>
      <c r="L469" s="92"/>
      <c r="M469" s="92"/>
      <c r="N469" s="92"/>
      <c r="O469" s="92"/>
      <c r="P469" s="2"/>
      <c r="Q469" s="2"/>
      <c r="R469" s="2"/>
      <c r="S469" s="2"/>
      <c r="T469" s="2"/>
      <c r="U469" s="2"/>
      <c r="V469" s="2"/>
      <c r="W469" s="2"/>
    </row>
    <row r="470" spans="3:23" ht="14.25" customHeight="1" x14ac:dyDescent="0.2">
      <c r="C470" s="10"/>
      <c r="D470" s="10"/>
      <c r="E470" s="10"/>
      <c r="F470" s="10"/>
      <c r="H470" s="92"/>
      <c r="I470" s="92"/>
      <c r="J470" s="130"/>
      <c r="K470" s="92"/>
      <c r="L470" s="92"/>
      <c r="M470" s="92"/>
      <c r="N470" s="92"/>
      <c r="O470" s="92"/>
      <c r="P470" s="2"/>
      <c r="Q470" s="2"/>
      <c r="R470" s="2"/>
      <c r="S470" s="2"/>
      <c r="T470" s="2"/>
      <c r="U470" s="2"/>
      <c r="V470" s="2"/>
      <c r="W470" s="2"/>
    </row>
    <row r="471" spans="3:23" ht="14.25" customHeight="1" x14ac:dyDescent="0.2">
      <c r="C471" s="10"/>
      <c r="D471" s="10"/>
      <c r="E471" s="10"/>
      <c r="F471" s="10"/>
      <c r="H471" s="92"/>
      <c r="I471" s="92"/>
      <c r="J471" s="130"/>
      <c r="K471" s="92"/>
      <c r="L471" s="92"/>
      <c r="M471" s="92"/>
      <c r="N471" s="92"/>
      <c r="O471" s="92"/>
      <c r="P471" s="2"/>
      <c r="Q471" s="2"/>
      <c r="R471" s="2"/>
      <c r="S471" s="2"/>
      <c r="T471" s="2"/>
      <c r="U471" s="2"/>
      <c r="V471" s="2"/>
      <c r="W471" s="2"/>
    </row>
    <row r="472" spans="3:23" ht="14.25" customHeight="1" x14ac:dyDescent="0.2">
      <c r="C472" s="10"/>
      <c r="D472" s="10"/>
      <c r="E472" s="10"/>
      <c r="F472" s="10"/>
      <c r="H472" s="92"/>
      <c r="I472" s="92"/>
      <c r="J472" s="130"/>
      <c r="K472" s="92"/>
      <c r="L472" s="92"/>
      <c r="M472" s="92"/>
      <c r="N472" s="92"/>
      <c r="O472" s="92"/>
      <c r="P472" s="2"/>
      <c r="Q472" s="2"/>
      <c r="R472" s="2"/>
      <c r="S472" s="2"/>
      <c r="T472" s="2"/>
      <c r="U472" s="2"/>
      <c r="V472" s="2"/>
      <c r="W472" s="2"/>
    </row>
    <row r="473" spans="3:23" ht="14.25" customHeight="1" x14ac:dyDescent="0.2">
      <c r="C473" s="10"/>
      <c r="D473" s="10"/>
      <c r="E473" s="10"/>
      <c r="F473" s="10"/>
      <c r="H473" s="92"/>
      <c r="I473" s="92"/>
      <c r="J473" s="130"/>
      <c r="K473" s="92"/>
      <c r="L473" s="92"/>
      <c r="M473" s="92"/>
      <c r="N473" s="92"/>
      <c r="O473" s="92"/>
      <c r="P473" s="2"/>
      <c r="Q473" s="2"/>
      <c r="R473" s="2"/>
      <c r="S473" s="2"/>
      <c r="T473" s="2"/>
      <c r="U473" s="2"/>
      <c r="V473" s="2"/>
      <c r="W473" s="2"/>
    </row>
    <row r="474" spans="3:23" ht="14.25" customHeight="1" x14ac:dyDescent="0.2">
      <c r="C474" s="10"/>
      <c r="D474" s="10"/>
      <c r="E474" s="10"/>
      <c r="F474" s="10"/>
      <c r="H474" s="92"/>
      <c r="I474" s="92"/>
      <c r="J474" s="130"/>
      <c r="K474" s="92"/>
      <c r="L474" s="92"/>
      <c r="M474" s="92"/>
      <c r="N474" s="92"/>
      <c r="O474" s="92"/>
      <c r="P474" s="2"/>
      <c r="Q474" s="2"/>
      <c r="R474" s="2"/>
      <c r="S474" s="2"/>
      <c r="T474" s="2"/>
      <c r="U474" s="2"/>
      <c r="V474" s="2"/>
      <c r="W474" s="2"/>
    </row>
    <row r="475" spans="3:23" ht="14.25" customHeight="1" x14ac:dyDescent="0.2">
      <c r="C475" s="10"/>
      <c r="D475" s="10"/>
      <c r="E475" s="10"/>
      <c r="F475" s="10"/>
      <c r="H475" s="92"/>
      <c r="I475" s="92"/>
      <c r="J475" s="130"/>
      <c r="K475" s="92"/>
      <c r="L475" s="92"/>
      <c r="M475" s="92"/>
      <c r="N475" s="92"/>
      <c r="O475" s="92"/>
      <c r="P475" s="2"/>
      <c r="Q475" s="2"/>
      <c r="R475" s="2"/>
      <c r="S475" s="2"/>
      <c r="T475" s="2"/>
      <c r="U475" s="2"/>
      <c r="V475" s="2"/>
      <c r="W475" s="2"/>
    </row>
    <row r="476" spans="3:23" ht="14.25" customHeight="1" x14ac:dyDescent="0.2">
      <c r="C476" s="10"/>
      <c r="D476" s="10"/>
      <c r="E476" s="10"/>
      <c r="F476" s="10"/>
      <c r="H476" s="92"/>
      <c r="I476" s="92"/>
      <c r="J476" s="130"/>
      <c r="K476" s="92"/>
      <c r="L476" s="92"/>
      <c r="M476" s="92"/>
      <c r="N476" s="92"/>
      <c r="O476" s="92"/>
      <c r="P476" s="2"/>
      <c r="Q476" s="2"/>
      <c r="R476" s="2"/>
      <c r="S476" s="2"/>
      <c r="T476" s="2"/>
      <c r="U476" s="2"/>
      <c r="V476" s="2"/>
      <c r="W476" s="2"/>
    </row>
    <row r="477" spans="3:23" ht="14.25" customHeight="1" x14ac:dyDescent="0.2">
      <c r="C477" s="10"/>
      <c r="D477" s="10"/>
      <c r="E477" s="10"/>
      <c r="F477" s="10"/>
      <c r="H477" s="92"/>
      <c r="I477" s="92"/>
      <c r="J477" s="130"/>
      <c r="K477" s="92"/>
      <c r="L477" s="92"/>
      <c r="M477" s="92"/>
      <c r="N477" s="92"/>
      <c r="O477" s="92"/>
      <c r="P477" s="2"/>
      <c r="Q477" s="2"/>
      <c r="R477" s="2"/>
      <c r="S477" s="2"/>
      <c r="T477" s="2"/>
      <c r="U477" s="2"/>
      <c r="V477" s="2"/>
      <c r="W477" s="2"/>
    </row>
    <row r="478" spans="3:23" ht="14.25" customHeight="1" x14ac:dyDescent="0.2">
      <c r="C478" s="10"/>
      <c r="D478" s="10"/>
      <c r="E478" s="10"/>
      <c r="F478" s="10"/>
      <c r="H478" s="92"/>
      <c r="I478" s="92"/>
      <c r="J478" s="130"/>
      <c r="K478" s="92"/>
      <c r="L478" s="92"/>
      <c r="M478" s="92"/>
      <c r="N478" s="92"/>
      <c r="O478" s="92"/>
      <c r="P478" s="2"/>
      <c r="Q478" s="2"/>
      <c r="R478" s="2"/>
      <c r="S478" s="2"/>
      <c r="T478" s="2"/>
      <c r="U478" s="2"/>
      <c r="V478" s="2"/>
      <c r="W478" s="2"/>
    </row>
    <row r="479" spans="3:23" ht="14.25" customHeight="1" x14ac:dyDescent="0.2">
      <c r="C479" s="10"/>
      <c r="D479" s="10"/>
      <c r="E479" s="10"/>
      <c r="F479" s="10"/>
      <c r="H479" s="92"/>
      <c r="I479" s="92"/>
      <c r="J479" s="130"/>
      <c r="K479" s="92"/>
      <c r="L479" s="92"/>
      <c r="M479" s="92"/>
      <c r="N479" s="92"/>
      <c r="O479" s="92"/>
      <c r="P479" s="2"/>
      <c r="Q479" s="2"/>
      <c r="R479" s="2"/>
      <c r="S479" s="2"/>
      <c r="T479" s="2"/>
      <c r="U479" s="2"/>
      <c r="V479" s="2"/>
      <c r="W479" s="2"/>
    </row>
    <row r="480" spans="3:23" ht="14.25" customHeight="1" x14ac:dyDescent="0.2">
      <c r="C480" s="10"/>
      <c r="D480" s="10"/>
      <c r="E480" s="10"/>
      <c r="F480" s="10"/>
      <c r="H480" s="92"/>
      <c r="I480" s="92"/>
      <c r="J480" s="130"/>
      <c r="K480" s="92"/>
      <c r="L480" s="92"/>
      <c r="M480" s="92"/>
      <c r="N480" s="92"/>
      <c r="O480" s="92"/>
      <c r="P480" s="2"/>
      <c r="Q480" s="2"/>
      <c r="R480" s="2"/>
      <c r="S480" s="2"/>
      <c r="T480" s="2"/>
      <c r="U480" s="2"/>
      <c r="V480" s="2"/>
      <c r="W480" s="2"/>
    </row>
    <row r="481" spans="3:23" ht="14.25" customHeight="1" x14ac:dyDescent="0.2">
      <c r="C481" s="10"/>
      <c r="D481" s="10"/>
      <c r="E481" s="10"/>
      <c r="F481" s="10"/>
      <c r="H481" s="92"/>
      <c r="I481" s="92"/>
      <c r="J481" s="130"/>
      <c r="K481" s="92"/>
      <c r="L481" s="92"/>
      <c r="M481" s="92"/>
      <c r="N481" s="92"/>
      <c r="O481" s="92"/>
      <c r="P481" s="2"/>
      <c r="Q481" s="2"/>
      <c r="R481" s="2"/>
      <c r="S481" s="2"/>
      <c r="T481" s="2"/>
      <c r="U481" s="2"/>
      <c r="V481" s="2"/>
      <c r="W481" s="2"/>
    </row>
    <row r="482" spans="3:23" ht="14.25" customHeight="1" x14ac:dyDescent="0.2">
      <c r="C482" s="10"/>
      <c r="D482" s="10"/>
      <c r="E482" s="10"/>
      <c r="F482" s="10"/>
      <c r="H482" s="92"/>
      <c r="I482" s="92"/>
      <c r="J482" s="130"/>
      <c r="K482" s="92"/>
      <c r="L482" s="92"/>
      <c r="M482" s="92"/>
      <c r="N482" s="92"/>
      <c r="O482" s="92"/>
      <c r="P482" s="2"/>
      <c r="Q482" s="2"/>
      <c r="R482" s="2"/>
      <c r="S482" s="2"/>
      <c r="T482" s="2"/>
      <c r="U482" s="2"/>
      <c r="V482" s="2"/>
      <c r="W482" s="2"/>
    </row>
    <row r="483" spans="3:23" ht="14.25" customHeight="1" x14ac:dyDescent="0.2">
      <c r="C483" s="10"/>
      <c r="D483" s="10"/>
      <c r="E483" s="10"/>
      <c r="F483" s="10"/>
      <c r="H483" s="92"/>
      <c r="I483" s="92"/>
      <c r="J483" s="130"/>
      <c r="K483" s="92"/>
      <c r="L483" s="92"/>
      <c r="M483" s="92"/>
      <c r="N483" s="92"/>
      <c r="O483" s="92"/>
      <c r="P483" s="2"/>
      <c r="Q483" s="2"/>
      <c r="R483" s="2"/>
      <c r="S483" s="2"/>
      <c r="T483" s="2"/>
      <c r="U483" s="2"/>
      <c r="V483" s="2"/>
      <c r="W483" s="2"/>
    </row>
    <row r="484" spans="3:23" ht="14.25" customHeight="1" x14ac:dyDescent="0.2">
      <c r="C484" s="10"/>
      <c r="D484" s="10"/>
      <c r="E484" s="10"/>
      <c r="F484" s="10"/>
      <c r="H484" s="92"/>
      <c r="I484" s="92"/>
      <c r="J484" s="130"/>
      <c r="K484" s="92"/>
      <c r="L484" s="92"/>
      <c r="M484" s="92"/>
      <c r="N484" s="92"/>
      <c r="O484" s="92"/>
      <c r="P484" s="2"/>
      <c r="Q484" s="2"/>
      <c r="R484" s="2"/>
      <c r="S484" s="2"/>
      <c r="T484" s="2"/>
      <c r="U484" s="2"/>
      <c r="V484" s="2"/>
      <c r="W484" s="2"/>
    </row>
    <row r="485" spans="3:23" ht="14.25" customHeight="1" x14ac:dyDescent="0.2">
      <c r="C485" s="10"/>
      <c r="D485" s="10"/>
      <c r="E485" s="10"/>
      <c r="F485" s="10"/>
      <c r="H485" s="92"/>
      <c r="I485" s="92"/>
      <c r="J485" s="130"/>
      <c r="K485" s="92"/>
      <c r="L485" s="92"/>
      <c r="M485" s="92"/>
      <c r="N485" s="92"/>
      <c r="O485" s="92"/>
      <c r="P485" s="2"/>
      <c r="Q485" s="2"/>
      <c r="R485" s="2"/>
      <c r="S485" s="2"/>
      <c r="T485" s="2"/>
      <c r="U485" s="2"/>
      <c r="V485" s="2"/>
      <c r="W485" s="2"/>
    </row>
    <row r="486" spans="3:23" ht="14.25" customHeight="1" x14ac:dyDescent="0.2">
      <c r="C486" s="10"/>
      <c r="D486" s="10"/>
      <c r="E486" s="10"/>
      <c r="F486" s="10"/>
      <c r="H486" s="92"/>
      <c r="I486" s="92"/>
      <c r="J486" s="130"/>
      <c r="K486" s="92"/>
      <c r="L486" s="92"/>
      <c r="M486" s="92"/>
      <c r="N486" s="92"/>
      <c r="O486" s="92"/>
      <c r="P486" s="2"/>
      <c r="Q486" s="2"/>
      <c r="R486" s="2"/>
      <c r="S486" s="2"/>
      <c r="T486" s="2"/>
      <c r="U486" s="2"/>
      <c r="V486" s="2"/>
      <c r="W486" s="2"/>
    </row>
    <row r="487" spans="3:23" ht="14.25" customHeight="1" x14ac:dyDescent="0.2">
      <c r="C487" s="10"/>
      <c r="D487" s="10"/>
      <c r="E487" s="10"/>
      <c r="F487" s="10"/>
      <c r="H487" s="92"/>
      <c r="I487" s="92"/>
      <c r="J487" s="130"/>
      <c r="K487" s="92"/>
      <c r="L487" s="92"/>
      <c r="M487" s="92"/>
      <c r="N487" s="92"/>
      <c r="O487" s="92"/>
      <c r="P487" s="2"/>
      <c r="Q487" s="2"/>
      <c r="R487" s="2"/>
      <c r="S487" s="2"/>
      <c r="T487" s="2"/>
      <c r="U487" s="2"/>
      <c r="V487" s="2"/>
      <c r="W487" s="2"/>
    </row>
    <row r="488" spans="3:23" ht="14.25" customHeight="1" x14ac:dyDescent="0.2">
      <c r="C488" s="10"/>
      <c r="D488" s="10"/>
      <c r="E488" s="10"/>
      <c r="F488" s="10"/>
      <c r="H488" s="92"/>
      <c r="I488" s="92"/>
      <c r="J488" s="130"/>
      <c r="K488" s="92"/>
      <c r="L488" s="92"/>
      <c r="M488" s="92"/>
      <c r="N488" s="92"/>
      <c r="O488" s="92"/>
      <c r="P488" s="2"/>
      <c r="Q488" s="2"/>
      <c r="R488" s="2"/>
      <c r="S488" s="2"/>
      <c r="T488" s="2"/>
      <c r="U488" s="2"/>
      <c r="V488" s="2"/>
      <c r="W488" s="2"/>
    </row>
    <row r="489" spans="3:23" ht="14.25" customHeight="1" x14ac:dyDescent="0.2">
      <c r="C489" s="10"/>
      <c r="D489" s="10"/>
      <c r="E489" s="10"/>
      <c r="F489" s="10"/>
      <c r="H489" s="92"/>
      <c r="I489" s="92"/>
      <c r="J489" s="130"/>
      <c r="K489" s="92"/>
      <c r="L489" s="92"/>
      <c r="M489" s="92"/>
      <c r="N489" s="92"/>
      <c r="O489" s="92"/>
      <c r="P489" s="2"/>
      <c r="Q489" s="2"/>
      <c r="R489" s="2"/>
      <c r="S489" s="2"/>
      <c r="T489" s="2"/>
      <c r="U489" s="2"/>
      <c r="V489" s="2"/>
      <c r="W489" s="2"/>
    </row>
    <row r="490" spans="3:23" ht="14.25" customHeight="1" x14ac:dyDescent="0.2">
      <c r="C490" s="10"/>
      <c r="D490" s="10"/>
      <c r="E490" s="10"/>
      <c r="F490" s="10"/>
      <c r="H490" s="92"/>
      <c r="I490" s="92"/>
      <c r="J490" s="130"/>
      <c r="K490" s="92"/>
      <c r="L490" s="92"/>
      <c r="M490" s="92"/>
      <c r="N490" s="92"/>
      <c r="O490" s="92"/>
      <c r="P490" s="2"/>
      <c r="Q490" s="2"/>
      <c r="R490" s="2"/>
      <c r="S490" s="2"/>
      <c r="T490" s="2"/>
      <c r="U490" s="2"/>
      <c r="V490" s="2"/>
      <c r="W490" s="2"/>
    </row>
    <row r="491" spans="3:23" ht="14.25" customHeight="1" x14ac:dyDescent="0.2">
      <c r="C491" s="10"/>
      <c r="D491" s="10"/>
      <c r="E491" s="10"/>
      <c r="F491" s="10"/>
      <c r="H491" s="92"/>
      <c r="I491" s="92"/>
      <c r="J491" s="130"/>
      <c r="K491" s="92"/>
      <c r="L491" s="92"/>
      <c r="M491" s="92"/>
      <c r="N491" s="92"/>
      <c r="O491" s="92"/>
      <c r="P491" s="2"/>
      <c r="Q491" s="2"/>
      <c r="R491" s="2"/>
      <c r="S491" s="2"/>
      <c r="T491" s="2"/>
      <c r="U491" s="2"/>
      <c r="V491" s="2"/>
      <c r="W491" s="2"/>
    </row>
    <row r="492" spans="3:23" ht="14.25" customHeight="1" x14ac:dyDescent="0.2">
      <c r="C492" s="10"/>
      <c r="D492" s="10"/>
      <c r="E492" s="10"/>
      <c r="F492" s="10"/>
      <c r="H492" s="92"/>
      <c r="I492" s="92"/>
      <c r="J492" s="130"/>
      <c r="K492" s="92"/>
      <c r="L492" s="92"/>
      <c r="M492" s="92"/>
      <c r="N492" s="92"/>
      <c r="O492" s="92"/>
      <c r="P492" s="2"/>
      <c r="Q492" s="2"/>
      <c r="R492" s="2"/>
      <c r="S492" s="2"/>
      <c r="T492" s="2"/>
      <c r="U492" s="2"/>
      <c r="V492" s="2"/>
      <c r="W492" s="2"/>
    </row>
    <row r="493" spans="3:23" ht="14.25" customHeight="1" x14ac:dyDescent="0.2">
      <c r="C493" s="10"/>
      <c r="D493" s="10"/>
      <c r="E493" s="10"/>
      <c r="F493" s="10"/>
      <c r="H493" s="92"/>
      <c r="I493" s="92"/>
      <c r="J493" s="130"/>
      <c r="K493" s="92"/>
      <c r="L493" s="92"/>
      <c r="M493" s="92"/>
      <c r="N493" s="92"/>
      <c r="O493" s="92"/>
      <c r="P493" s="2"/>
      <c r="Q493" s="2"/>
      <c r="R493" s="2"/>
      <c r="S493" s="2"/>
      <c r="T493" s="2"/>
      <c r="U493" s="2"/>
      <c r="V493" s="2"/>
      <c r="W493" s="2"/>
    </row>
    <row r="494" spans="3:23" ht="14.25" customHeight="1" x14ac:dyDescent="0.2">
      <c r="C494" s="10"/>
      <c r="D494" s="10"/>
      <c r="E494" s="10"/>
      <c r="F494" s="10"/>
      <c r="H494" s="92"/>
      <c r="I494" s="92"/>
      <c r="J494" s="130"/>
      <c r="K494" s="92"/>
      <c r="L494" s="92"/>
      <c r="M494" s="92"/>
      <c r="N494" s="92"/>
      <c r="O494" s="92"/>
      <c r="P494" s="2"/>
      <c r="Q494" s="2"/>
      <c r="R494" s="2"/>
      <c r="S494" s="2"/>
      <c r="T494" s="2"/>
      <c r="U494" s="2"/>
      <c r="V494" s="2"/>
      <c r="W494" s="2"/>
    </row>
    <row r="495" spans="3:23" ht="14.25" customHeight="1" x14ac:dyDescent="0.2">
      <c r="C495" s="10"/>
      <c r="D495" s="10"/>
      <c r="E495" s="10"/>
      <c r="F495" s="10"/>
      <c r="H495" s="92"/>
      <c r="I495" s="92"/>
      <c r="J495" s="130"/>
      <c r="K495" s="92"/>
      <c r="L495" s="92"/>
      <c r="M495" s="92"/>
      <c r="N495" s="92"/>
      <c r="O495" s="92"/>
      <c r="P495" s="2"/>
      <c r="Q495" s="2"/>
      <c r="R495" s="2"/>
      <c r="S495" s="2"/>
      <c r="T495" s="2"/>
      <c r="U495" s="2"/>
      <c r="V495" s="2"/>
      <c r="W495" s="2"/>
    </row>
    <row r="496" spans="3:23" ht="14.25" customHeight="1" x14ac:dyDescent="0.2">
      <c r="C496" s="10"/>
      <c r="D496" s="10"/>
      <c r="E496" s="10"/>
      <c r="F496" s="10"/>
      <c r="H496" s="92"/>
      <c r="I496" s="92"/>
      <c r="J496" s="130"/>
      <c r="K496" s="92"/>
      <c r="L496" s="92"/>
      <c r="M496" s="92"/>
      <c r="N496" s="92"/>
      <c r="O496" s="92"/>
      <c r="P496" s="2"/>
      <c r="Q496" s="2"/>
      <c r="R496" s="2"/>
      <c r="S496" s="2"/>
      <c r="T496" s="2"/>
      <c r="U496" s="2"/>
      <c r="V496" s="2"/>
      <c r="W496" s="2"/>
    </row>
    <row r="497" spans="3:23" ht="14.25" customHeight="1" x14ac:dyDescent="0.2">
      <c r="C497" s="10"/>
      <c r="D497" s="10"/>
      <c r="E497" s="10"/>
      <c r="F497" s="10"/>
      <c r="H497" s="92"/>
      <c r="I497" s="92"/>
      <c r="J497" s="130"/>
      <c r="K497" s="92"/>
      <c r="L497" s="92"/>
      <c r="M497" s="92"/>
      <c r="N497" s="92"/>
      <c r="O497" s="92"/>
      <c r="P497" s="2"/>
      <c r="Q497" s="2"/>
      <c r="R497" s="2"/>
      <c r="S497" s="2"/>
      <c r="T497" s="2"/>
      <c r="U497" s="2"/>
      <c r="V497" s="2"/>
      <c r="W497" s="2"/>
    </row>
    <row r="498" spans="3:23" ht="14.25" customHeight="1" x14ac:dyDescent="0.2">
      <c r="C498" s="10"/>
      <c r="D498" s="10"/>
      <c r="E498" s="10"/>
      <c r="F498" s="10"/>
      <c r="H498" s="92"/>
      <c r="I498" s="92"/>
      <c r="J498" s="130"/>
      <c r="K498" s="92"/>
      <c r="L498" s="92"/>
      <c r="M498" s="92"/>
      <c r="N498" s="92"/>
      <c r="O498" s="92"/>
      <c r="P498" s="2"/>
      <c r="Q498" s="2"/>
      <c r="R498" s="2"/>
      <c r="S498" s="2"/>
      <c r="T498" s="2"/>
      <c r="U498" s="2"/>
      <c r="V498" s="2"/>
      <c r="W498" s="2"/>
    </row>
    <row r="499" spans="3:23" ht="14.25" customHeight="1" x14ac:dyDescent="0.2">
      <c r="C499" s="10"/>
      <c r="D499" s="10"/>
      <c r="E499" s="10"/>
      <c r="F499" s="10"/>
      <c r="H499" s="92"/>
      <c r="I499" s="92"/>
      <c r="J499" s="130"/>
      <c r="K499" s="92"/>
      <c r="L499" s="92"/>
      <c r="M499" s="92"/>
      <c r="N499" s="92"/>
      <c r="O499" s="92"/>
      <c r="P499" s="2"/>
      <c r="Q499" s="2"/>
      <c r="R499" s="2"/>
      <c r="S499" s="2"/>
      <c r="T499" s="2"/>
      <c r="U499" s="2"/>
      <c r="V499" s="2"/>
      <c r="W499" s="2"/>
    </row>
    <row r="500" spans="3:23" ht="14.25" customHeight="1" x14ac:dyDescent="0.2">
      <c r="C500" s="10"/>
      <c r="D500" s="10"/>
      <c r="E500" s="10"/>
      <c r="F500" s="10"/>
      <c r="H500" s="92"/>
      <c r="I500" s="92"/>
      <c r="J500" s="130"/>
      <c r="K500" s="92"/>
      <c r="L500" s="92"/>
      <c r="M500" s="92"/>
      <c r="N500" s="92"/>
      <c r="O500" s="92"/>
      <c r="P500" s="2"/>
      <c r="Q500" s="2"/>
      <c r="R500" s="2"/>
      <c r="S500" s="2"/>
      <c r="T500" s="2"/>
      <c r="U500" s="2"/>
      <c r="V500" s="2"/>
      <c r="W500" s="2"/>
    </row>
    <row r="501" spans="3:23" ht="14.25" customHeight="1" x14ac:dyDescent="0.2">
      <c r="C501" s="10"/>
      <c r="D501" s="10"/>
      <c r="E501" s="10"/>
      <c r="F501" s="10"/>
      <c r="H501" s="92"/>
      <c r="I501" s="92"/>
      <c r="J501" s="130"/>
      <c r="K501" s="92"/>
      <c r="L501" s="92"/>
      <c r="M501" s="92"/>
      <c r="N501" s="92"/>
      <c r="O501" s="92"/>
      <c r="P501" s="2"/>
      <c r="Q501" s="2"/>
      <c r="R501" s="2"/>
      <c r="S501" s="2"/>
      <c r="T501" s="2"/>
      <c r="U501" s="2"/>
      <c r="V501" s="2"/>
      <c r="W501" s="2"/>
    </row>
    <row r="502" spans="3:23" ht="14.25" customHeight="1" x14ac:dyDescent="0.2">
      <c r="C502" s="10"/>
      <c r="D502" s="10"/>
      <c r="E502" s="10"/>
      <c r="F502" s="10"/>
      <c r="H502" s="92"/>
      <c r="I502" s="92"/>
      <c r="J502" s="130"/>
      <c r="K502" s="92"/>
      <c r="L502" s="92"/>
      <c r="M502" s="92"/>
      <c r="N502" s="92"/>
      <c r="O502" s="92"/>
      <c r="P502" s="2"/>
      <c r="Q502" s="2"/>
      <c r="R502" s="2"/>
      <c r="S502" s="2"/>
      <c r="T502" s="2"/>
      <c r="U502" s="2"/>
      <c r="V502" s="2"/>
      <c r="W502" s="2"/>
    </row>
    <row r="503" spans="3:23" ht="14.25" customHeight="1" x14ac:dyDescent="0.2">
      <c r="C503" s="10"/>
      <c r="D503" s="10"/>
      <c r="E503" s="10"/>
      <c r="F503" s="10"/>
      <c r="H503" s="92"/>
      <c r="I503" s="92"/>
      <c r="J503" s="130"/>
      <c r="K503" s="92"/>
      <c r="L503" s="92"/>
      <c r="M503" s="92"/>
      <c r="N503" s="92"/>
      <c r="O503" s="92"/>
      <c r="P503" s="2"/>
      <c r="Q503" s="2"/>
      <c r="R503" s="2"/>
      <c r="S503" s="2"/>
      <c r="T503" s="2"/>
      <c r="U503" s="2"/>
      <c r="V503" s="2"/>
      <c r="W503" s="2"/>
    </row>
    <row r="504" spans="3:23" ht="14.25" customHeight="1" x14ac:dyDescent="0.2">
      <c r="C504" s="10"/>
      <c r="D504" s="10"/>
      <c r="E504" s="10"/>
      <c r="F504" s="10"/>
      <c r="H504" s="92"/>
      <c r="I504" s="92"/>
      <c r="J504" s="130"/>
      <c r="K504" s="92"/>
      <c r="L504" s="92"/>
      <c r="M504" s="92"/>
      <c r="N504" s="92"/>
      <c r="O504" s="92"/>
      <c r="P504" s="2"/>
      <c r="Q504" s="2"/>
      <c r="R504" s="2"/>
      <c r="S504" s="2"/>
      <c r="T504" s="2"/>
      <c r="U504" s="2"/>
      <c r="V504" s="2"/>
      <c r="W504" s="2"/>
    </row>
    <row r="505" spans="3:23" ht="14.25" customHeight="1" x14ac:dyDescent="0.2">
      <c r="C505" s="10"/>
      <c r="D505" s="10"/>
      <c r="E505" s="10"/>
      <c r="F505" s="10"/>
      <c r="H505" s="92"/>
      <c r="I505" s="92"/>
      <c r="J505" s="130"/>
      <c r="K505" s="92"/>
      <c r="L505" s="92"/>
      <c r="M505" s="92"/>
      <c r="N505" s="92"/>
      <c r="O505" s="92"/>
      <c r="P505" s="2"/>
      <c r="Q505" s="2"/>
      <c r="R505" s="2"/>
      <c r="S505" s="2"/>
      <c r="T505" s="2"/>
      <c r="U505" s="2"/>
      <c r="V505" s="2"/>
      <c r="W505" s="2"/>
    </row>
    <row r="506" spans="3:23" ht="14.25" customHeight="1" x14ac:dyDescent="0.2">
      <c r="C506" s="10"/>
      <c r="D506" s="10"/>
      <c r="E506" s="10"/>
      <c r="F506" s="10"/>
      <c r="H506" s="92"/>
      <c r="I506" s="92"/>
      <c r="J506" s="130"/>
      <c r="K506" s="92"/>
      <c r="L506" s="92"/>
      <c r="M506" s="92"/>
      <c r="N506" s="92"/>
      <c r="O506" s="92"/>
      <c r="P506" s="2"/>
      <c r="Q506" s="2"/>
      <c r="R506" s="2"/>
      <c r="S506" s="2"/>
      <c r="T506" s="2"/>
      <c r="U506" s="2"/>
      <c r="V506" s="2"/>
      <c r="W506" s="2"/>
    </row>
    <row r="507" spans="3:23" ht="14.25" customHeight="1" x14ac:dyDescent="0.2">
      <c r="C507" s="10"/>
      <c r="D507" s="10"/>
      <c r="E507" s="10"/>
      <c r="F507" s="10"/>
      <c r="H507" s="92"/>
      <c r="I507" s="92"/>
      <c r="J507" s="130"/>
      <c r="K507" s="92"/>
      <c r="L507" s="92"/>
      <c r="M507" s="92"/>
      <c r="N507" s="92"/>
      <c r="O507" s="92"/>
      <c r="P507" s="2"/>
      <c r="Q507" s="2"/>
      <c r="R507" s="2"/>
      <c r="S507" s="2"/>
      <c r="T507" s="2"/>
      <c r="U507" s="2"/>
      <c r="V507" s="2"/>
      <c r="W507" s="2"/>
    </row>
    <row r="508" spans="3:23" ht="14.25" customHeight="1" x14ac:dyDescent="0.2">
      <c r="C508" s="10"/>
      <c r="D508" s="10"/>
      <c r="E508" s="10"/>
      <c r="F508" s="10"/>
      <c r="H508" s="92"/>
      <c r="I508" s="92"/>
      <c r="J508" s="130"/>
      <c r="K508" s="92"/>
      <c r="L508" s="92"/>
      <c r="M508" s="92"/>
      <c r="N508" s="92"/>
      <c r="O508" s="92"/>
      <c r="P508" s="2"/>
      <c r="Q508" s="2"/>
      <c r="R508" s="2"/>
      <c r="S508" s="2"/>
      <c r="T508" s="2"/>
      <c r="U508" s="2"/>
      <c r="V508" s="2"/>
      <c r="W508" s="2"/>
    </row>
    <row r="509" spans="3:23" ht="14.25" customHeight="1" x14ac:dyDescent="0.2">
      <c r="C509" s="10"/>
      <c r="D509" s="10"/>
      <c r="E509" s="10"/>
      <c r="F509" s="10"/>
      <c r="H509" s="92"/>
      <c r="I509" s="92"/>
      <c r="J509" s="130"/>
      <c r="K509" s="92"/>
      <c r="L509" s="92"/>
      <c r="M509" s="92"/>
      <c r="N509" s="92"/>
      <c r="O509" s="92"/>
      <c r="P509" s="2"/>
      <c r="Q509" s="2"/>
      <c r="R509" s="2"/>
      <c r="S509" s="2"/>
      <c r="T509" s="2"/>
      <c r="U509" s="2"/>
      <c r="V509" s="2"/>
      <c r="W509" s="2"/>
    </row>
    <row r="510" spans="3:23" ht="14.25" customHeight="1" x14ac:dyDescent="0.2">
      <c r="C510" s="10"/>
      <c r="D510" s="10"/>
      <c r="E510" s="10"/>
      <c r="F510" s="10"/>
      <c r="H510" s="92"/>
      <c r="I510" s="92"/>
      <c r="J510" s="130"/>
      <c r="K510" s="92"/>
      <c r="L510" s="92"/>
      <c r="M510" s="92"/>
      <c r="N510" s="92"/>
      <c r="O510" s="92"/>
      <c r="P510" s="2"/>
      <c r="Q510" s="2"/>
      <c r="R510" s="2"/>
      <c r="S510" s="2"/>
      <c r="T510" s="2"/>
      <c r="U510" s="2"/>
      <c r="V510" s="2"/>
      <c r="W510" s="2"/>
    </row>
    <row r="511" spans="3:23" ht="14.25" customHeight="1" x14ac:dyDescent="0.2">
      <c r="C511" s="10"/>
      <c r="D511" s="10"/>
      <c r="E511" s="10"/>
      <c r="F511" s="10"/>
      <c r="H511" s="92"/>
      <c r="I511" s="92"/>
      <c r="J511" s="130"/>
      <c r="K511" s="92"/>
      <c r="L511" s="92"/>
      <c r="M511" s="92"/>
      <c r="N511" s="92"/>
      <c r="O511" s="92"/>
      <c r="P511" s="2"/>
      <c r="Q511" s="2"/>
      <c r="R511" s="2"/>
      <c r="S511" s="2"/>
      <c r="T511" s="2"/>
      <c r="U511" s="2"/>
      <c r="V511" s="2"/>
      <c r="W511" s="2"/>
    </row>
    <row r="512" spans="3:23" ht="14.25" customHeight="1" x14ac:dyDescent="0.2">
      <c r="C512" s="10"/>
      <c r="D512" s="10"/>
      <c r="E512" s="10"/>
      <c r="F512" s="10"/>
      <c r="H512" s="92"/>
      <c r="I512" s="92"/>
      <c r="J512" s="130"/>
      <c r="K512" s="92"/>
      <c r="L512" s="92"/>
      <c r="M512" s="92"/>
      <c r="N512" s="92"/>
      <c r="O512" s="92"/>
      <c r="P512" s="2"/>
      <c r="Q512" s="2"/>
      <c r="R512" s="2"/>
      <c r="S512" s="2"/>
      <c r="T512" s="2"/>
      <c r="U512" s="2"/>
      <c r="V512" s="2"/>
      <c r="W512" s="2"/>
    </row>
    <row r="513" spans="3:23" ht="14.25" customHeight="1" x14ac:dyDescent="0.2">
      <c r="C513" s="10"/>
      <c r="D513" s="10"/>
      <c r="E513" s="10"/>
      <c r="F513" s="10"/>
      <c r="H513" s="92"/>
      <c r="I513" s="92"/>
      <c r="J513" s="130"/>
      <c r="K513" s="92"/>
      <c r="L513" s="92"/>
      <c r="M513" s="92"/>
      <c r="N513" s="92"/>
      <c r="O513" s="92"/>
      <c r="P513" s="2"/>
      <c r="Q513" s="2"/>
      <c r="R513" s="2"/>
      <c r="S513" s="2"/>
      <c r="T513" s="2"/>
      <c r="U513" s="2"/>
      <c r="V513" s="2"/>
      <c r="W513" s="2"/>
    </row>
    <row r="514" spans="3:23" ht="14.25" customHeight="1" x14ac:dyDescent="0.2">
      <c r="C514" s="10"/>
      <c r="D514" s="10"/>
      <c r="E514" s="10"/>
      <c r="F514" s="10"/>
      <c r="H514" s="92"/>
      <c r="I514" s="92"/>
      <c r="J514" s="130"/>
      <c r="K514" s="92"/>
      <c r="L514" s="92"/>
      <c r="M514" s="92"/>
      <c r="N514" s="92"/>
      <c r="O514" s="92"/>
      <c r="P514" s="2"/>
      <c r="Q514" s="2"/>
      <c r="R514" s="2"/>
      <c r="S514" s="2"/>
      <c r="T514" s="2"/>
      <c r="U514" s="2"/>
      <c r="V514" s="2"/>
      <c r="W514" s="2"/>
    </row>
    <row r="515" spans="3:23" ht="14.25" customHeight="1" x14ac:dyDescent="0.2">
      <c r="C515" s="10"/>
      <c r="D515" s="10"/>
      <c r="E515" s="10"/>
      <c r="F515" s="10"/>
      <c r="H515" s="92"/>
      <c r="I515" s="92"/>
      <c r="J515" s="130"/>
      <c r="K515" s="92"/>
      <c r="L515" s="92"/>
      <c r="M515" s="92"/>
      <c r="N515" s="92"/>
      <c r="O515" s="92"/>
      <c r="P515" s="2"/>
      <c r="Q515" s="2"/>
      <c r="R515" s="2"/>
      <c r="S515" s="2"/>
      <c r="T515" s="2"/>
      <c r="U515" s="2"/>
      <c r="V515" s="2"/>
      <c r="W515" s="2"/>
    </row>
    <row r="516" spans="3:23" ht="14.25" customHeight="1" x14ac:dyDescent="0.2">
      <c r="C516" s="10"/>
      <c r="D516" s="10"/>
      <c r="E516" s="10"/>
      <c r="F516" s="10"/>
      <c r="H516" s="92"/>
      <c r="I516" s="92"/>
      <c r="J516" s="130"/>
      <c r="K516" s="92"/>
      <c r="L516" s="92"/>
      <c r="M516" s="92"/>
      <c r="N516" s="92"/>
      <c r="O516" s="92"/>
      <c r="P516" s="2"/>
      <c r="Q516" s="2"/>
      <c r="R516" s="2"/>
      <c r="S516" s="2"/>
      <c r="T516" s="2"/>
      <c r="U516" s="2"/>
      <c r="V516" s="2"/>
      <c r="W516" s="2"/>
    </row>
    <row r="517" spans="3:23" ht="14.25" customHeight="1" x14ac:dyDescent="0.2">
      <c r="C517" s="10"/>
      <c r="D517" s="10"/>
      <c r="E517" s="10"/>
      <c r="F517" s="10"/>
      <c r="H517" s="92"/>
      <c r="I517" s="92"/>
      <c r="J517" s="130"/>
      <c r="K517" s="92"/>
      <c r="L517" s="92"/>
      <c r="M517" s="92"/>
      <c r="N517" s="92"/>
      <c r="O517" s="92"/>
      <c r="P517" s="2"/>
      <c r="Q517" s="2"/>
      <c r="R517" s="2"/>
      <c r="S517" s="2"/>
      <c r="T517" s="2"/>
      <c r="U517" s="2"/>
      <c r="V517" s="2"/>
      <c r="W517" s="2"/>
    </row>
    <row r="518" spans="3:23" ht="14.25" customHeight="1" x14ac:dyDescent="0.2">
      <c r="C518" s="10"/>
      <c r="D518" s="10"/>
      <c r="E518" s="10"/>
      <c r="F518" s="10"/>
      <c r="H518" s="92"/>
      <c r="I518" s="92"/>
      <c r="J518" s="130"/>
      <c r="K518" s="92"/>
      <c r="L518" s="92"/>
      <c r="M518" s="92"/>
      <c r="N518" s="92"/>
      <c r="O518" s="92"/>
      <c r="P518" s="2"/>
      <c r="Q518" s="2"/>
      <c r="R518" s="2"/>
      <c r="S518" s="2"/>
      <c r="T518" s="2"/>
      <c r="U518" s="2"/>
      <c r="V518" s="2"/>
      <c r="W518" s="2"/>
    </row>
    <row r="519" spans="3:23" ht="14.25" customHeight="1" x14ac:dyDescent="0.2">
      <c r="C519" s="10"/>
      <c r="D519" s="10"/>
      <c r="E519" s="10"/>
      <c r="F519" s="10"/>
      <c r="H519" s="92"/>
      <c r="I519" s="92"/>
      <c r="J519" s="130"/>
      <c r="K519" s="92"/>
      <c r="L519" s="92"/>
      <c r="M519" s="92"/>
      <c r="N519" s="92"/>
      <c r="O519" s="92"/>
      <c r="P519" s="2"/>
      <c r="Q519" s="2"/>
      <c r="R519" s="2"/>
      <c r="S519" s="2"/>
      <c r="T519" s="2"/>
      <c r="U519" s="2"/>
      <c r="V519" s="2"/>
      <c r="W519" s="2"/>
    </row>
    <row r="520" spans="3:23" ht="14.25" customHeight="1" x14ac:dyDescent="0.2">
      <c r="C520" s="10"/>
      <c r="D520" s="10"/>
      <c r="E520" s="10"/>
      <c r="F520" s="10"/>
      <c r="H520" s="92"/>
      <c r="I520" s="92"/>
      <c r="J520" s="130"/>
      <c r="K520" s="92"/>
      <c r="L520" s="92"/>
      <c r="M520" s="92"/>
      <c r="N520" s="92"/>
      <c r="O520" s="92"/>
      <c r="P520" s="2"/>
      <c r="Q520" s="2"/>
      <c r="R520" s="2"/>
      <c r="S520" s="2"/>
      <c r="T520" s="2"/>
      <c r="U520" s="2"/>
      <c r="V520" s="2"/>
      <c r="W520" s="2"/>
    </row>
    <row r="521" spans="3:23" ht="14.25" customHeight="1" x14ac:dyDescent="0.2">
      <c r="C521" s="10"/>
      <c r="D521" s="10"/>
      <c r="E521" s="10"/>
      <c r="F521" s="10"/>
      <c r="H521" s="92"/>
      <c r="I521" s="92"/>
      <c r="J521" s="130"/>
      <c r="K521" s="92"/>
      <c r="L521" s="92"/>
      <c r="M521" s="92"/>
      <c r="N521" s="92"/>
      <c r="O521" s="92"/>
      <c r="P521" s="2"/>
      <c r="Q521" s="2"/>
      <c r="R521" s="2"/>
      <c r="S521" s="2"/>
      <c r="T521" s="2"/>
      <c r="U521" s="2"/>
      <c r="V521" s="2"/>
      <c r="W521" s="2"/>
    </row>
    <row r="522" spans="3:23" ht="14.25" customHeight="1" x14ac:dyDescent="0.2">
      <c r="C522" s="10"/>
      <c r="D522" s="10"/>
      <c r="E522" s="10"/>
      <c r="F522" s="10"/>
      <c r="H522" s="92"/>
      <c r="I522" s="92"/>
      <c r="J522" s="130"/>
      <c r="K522" s="92"/>
      <c r="L522" s="92"/>
      <c r="M522" s="92"/>
      <c r="N522" s="92"/>
      <c r="O522" s="92"/>
      <c r="P522" s="2"/>
      <c r="Q522" s="2"/>
      <c r="R522" s="2"/>
      <c r="S522" s="2"/>
      <c r="T522" s="2"/>
      <c r="U522" s="2"/>
      <c r="V522" s="2"/>
      <c r="W522" s="2"/>
    </row>
    <row r="523" spans="3:23" ht="14.25" customHeight="1" x14ac:dyDescent="0.2">
      <c r="C523" s="10"/>
      <c r="D523" s="10"/>
      <c r="E523" s="10"/>
      <c r="F523" s="10"/>
      <c r="H523" s="92"/>
      <c r="I523" s="92"/>
      <c r="J523" s="130"/>
      <c r="K523" s="92"/>
      <c r="L523" s="92"/>
      <c r="M523" s="92"/>
      <c r="N523" s="92"/>
      <c r="O523" s="92"/>
      <c r="P523" s="2"/>
      <c r="Q523" s="2"/>
      <c r="R523" s="2"/>
      <c r="S523" s="2"/>
      <c r="T523" s="2"/>
      <c r="U523" s="2"/>
      <c r="V523" s="2"/>
      <c r="W523" s="2"/>
    </row>
    <row r="524" spans="3:23" ht="14.25" customHeight="1" x14ac:dyDescent="0.2">
      <c r="C524" s="10"/>
      <c r="D524" s="10"/>
      <c r="E524" s="10"/>
      <c r="F524" s="10"/>
      <c r="H524" s="92"/>
      <c r="I524" s="92"/>
      <c r="J524" s="130"/>
      <c r="K524" s="92"/>
      <c r="L524" s="92"/>
      <c r="M524" s="92"/>
      <c r="N524" s="92"/>
      <c r="O524" s="92"/>
      <c r="P524" s="2"/>
      <c r="Q524" s="2"/>
      <c r="R524" s="2"/>
      <c r="S524" s="2"/>
      <c r="T524" s="2"/>
      <c r="U524" s="2"/>
      <c r="V524" s="2"/>
      <c r="W524" s="2"/>
    </row>
    <row r="525" spans="3:23" ht="14.25" customHeight="1" x14ac:dyDescent="0.2">
      <c r="C525" s="10"/>
      <c r="D525" s="10"/>
      <c r="E525" s="10"/>
      <c r="F525" s="10"/>
      <c r="H525" s="92"/>
      <c r="I525" s="92"/>
      <c r="J525" s="130"/>
      <c r="K525" s="92"/>
      <c r="L525" s="92"/>
      <c r="M525" s="92"/>
      <c r="N525" s="92"/>
      <c r="O525" s="92"/>
      <c r="P525" s="2"/>
      <c r="Q525" s="2"/>
      <c r="R525" s="2"/>
      <c r="S525" s="2"/>
      <c r="T525" s="2"/>
      <c r="U525" s="2"/>
      <c r="V525" s="2"/>
      <c r="W525" s="2"/>
    </row>
    <row r="526" spans="3:23" ht="14.25" customHeight="1" x14ac:dyDescent="0.2">
      <c r="C526" s="10"/>
      <c r="D526" s="10"/>
      <c r="E526" s="10"/>
      <c r="F526" s="10"/>
      <c r="H526" s="92"/>
      <c r="I526" s="92"/>
      <c r="J526" s="130"/>
      <c r="K526" s="92"/>
      <c r="L526" s="92"/>
      <c r="M526" s="92"/>
      <c r="N526" s="92"/>
      <c r="O526" s="92"/>
      <c r="P526" s="2"/>
      <c r="Q526" s="2"/>
      <c r="R526" s="2"/>
      <c r="S526" s="2"/>
      <c r="T526" s="2"/>
      <c r="U526" s="2"/>
      <c r="V526" s="2"/>
      <c r="W526" s="2"/>
    </row>
    <row r="527" spans="3:23" ht="14.25" customHeight="1" x14ac:dyDescent="0.2">
      <c r="C527" s="10"/>
      <c r="D527" s="10"/>
      <c r="E527" s="10"/>
      <c r="F527" s="10"/>
      <c r="H527" s="92"/>
      <c r="I527" s="92"/>
      <c r="J527" s="130"/>
      <c r="K527" s="92"/>
      <c r="L527" s="92"/>
      <c r="M527" s="92"/>
      <c r="N527" s="92"/>
      <c r="O527" s="92"/>
      <c r="P527" s="2"/>
      <c r="Q527" s="2"/>
      <c r="R527" s="2"/>
      <c r="S527" s="2"/>
      <c r="T527" s="2"/>
      <c r="U527" s="2"/>
      <c r="V527" s="2"/>
      <c r="W527" s="2"/>
    </row>
    <row r="528" spans="3:23" ht="14.25" customHeight="1" x14ac:dyDescent="0.2">
      <c r="C528" s="10"/>
      <c r="D528" s="10"/>
      <c r="E528" s="10"/>
      <c r="F528" s="10"/>
      <c r="H528" s="92"/>
      <c r="I528" s="92"/>
      <c r="J528" s="130"/>
      <c r="K528" s="92"/>
      <c r="L528" s="92"/>
      <c r="M528" s="92"/>
      <c r="N528" s="92"/>
      <c r="O528" s="92"/>
      <c r="P528" s="2"/>
      <c r="Q528" s="2"/>
      <c r="R528" s="2"/>
      <c r="S528" s="2"/>
      <c r="T528" s="2"/>
      <c r="U528" s="2"/>
      <c r="V528" s="2"/>
      <c r="W528" s="2"/>
    </row>
    <row r="529" spans="3:23" ht="14.25" customHeight="1" x14ac:dyDescent="0.2">
      <c r="C529" s="10"/>
      <c r="D529" s="10"/>
      <c r="E529" s="10"/>
      <c r="F529" s="10"/>
      <c r="H529" s="92"/>
      <c r="I529" s="92"/>
      <c r="J529" s="130"/>
      <c r="K529" s="92"/>
      <c r="L529" s="92"/>
      <c r="M529" s="92"/>
      <c r="N529" s="92"/>
      <c r="O529" s="92"/>
      <c r="P529" s="2"/>
      <c r="Q529" s="2"/>
      <c r="R529" s="2"/>
      <c r="S529" s="2"/>
      <c r="T529" s="2"/>
      <c r="U529" s="2"/>
      <c r="V529" s="2"/>
      <c r="W529" s="2"/>
    </row>
    <row r="530" spans="3:23" ht="14.25" customHeight="1" x14ac:dyDescent="0.2">
      <c r="C530" s="10"/>
      <c r="D530" s="10"/>
      <c r="E530" s="10"/>
      <c r="F530" s="10"/>
      <c r="H530" s="92"/>
      <c r="I530" s="92"/>
      <c r="J530" s="130"/>
      <c r="K530" s="92"/>
      <c r="L530" s="92"/>
      <c r="M530" s="92"/>
      <c r="N530" s="92"/>
      <c r="O530" s="92"/>
      <c r="P530" s="2"/>
      <c r="Q530" s="2"/>
      <c r="R530" s="2"/>
      <c r="S530" s="2"/>
      <c r="T530" s="2"/>
      <c r="U530" s="2"/>
      <c r="V530" s="2"/>
      <c r="W530" s="2"/>
    </row>
    <row r="531" spans="3:23" ht="14.25" customHeight="1" x14ac:dyDescent="0.2">
      <c r="C531" s="10"/>
      <c r="D531" s="10"/>
      <c r="E531" s="10"/>
      <c r="F531" s="10"/>
      <c r="H531" s="92"/>
      <c r="I531" s="92"/>
      <c r="J531" s="130"/>
      <c r="K531" s="92"/>
      <c r="L531" s="92"/>
      <c r="M531" s="92"/>
      <c r="N531" s="92"/>
      <c r="O531" s="92"/>
      <c r="P531" s="2"/>
      <c r="Q531" s="2"/>
      <c r="R531" s="2"/>
      <c r="S531" s="2"/>
      <c r="T531" s="2"/>
      <c r="U531" s="2"/>
      <c r="V531" s="2"/>
      <c r="W531" s="2"/>
    </row>
    <row r="532" spans="3:23" ht="14.25" customHeight="1" x14ac:dyDescent="0.2">
      <c r="C532" s="10"/>
      <c r="D532" s="10"/>
      <c r="E532" s="10"/>
      <c r="F532" s="10"/>
      <c r="H532" s="92"/>
      <c r="I532" s="92"/>
      <c r="J532" s="130"/>
      <c r="K532" s="92"/>
      <c r="L532" s="92"/>
      <c r="M532" s="92"/>
      <c r="N532" s="92"/>
      <c r="O532" s="92"/>
      <c r="P532" s="2"/>
      <c r="Q532" s="2"/>
      <c r="R532" s="2"/>
      <c r="S532" s="2"/>
      <c r="T532" s="2"/>
      <c r="U532" s="2"/>
      <c r="V532" s="2"/>
      <c r="W532" s="2"/>
    </row>
    <row r="533" spans="3:23" ht="14.25" customHeight="1" x14ac:dyDescent="0.2">
      <c r="C533" s="10"/>
      <c r="D533" s="10"/>
      <c r="E533" s="10"/>
      <c r="F533" s="10"/>
      <c r="H533" s="92"/>
      <c r="I533" s="92"/>
      <c r="J533" s="130"/>
      <c r="K533" s="92"/>
      <c r="L533" s="92"/>
      <c r="M533" s="92"/>
      <c r="N533" s="92"/>
      <c r="O533" s="92"/>
      <c r="P533" s="2"/>
      <c r="Q533" s="2"/>
      <c r="R533" s="2"/>
      <c r="S533" s="2"/>
      <c r="T533" s="2"/>
      <c r="U533" s="2"/>
      <c r="V533" s="2"/>
      <c r="W533" s="2"/>
    </row>
    <row r="534" spans="3:23" ht="14.25" customHeight="1" x14ac:dyDescent="0.2">
      <c r="C534" s="10"/>
      <c r="D534" s="10"/>
      <c r="E534" s="10"/>
      <c r="F534" s="10"/>
      <c r="H534" s="92"/>
      <c r="I534" s="92"/>
      <c r="J534" s="130"/>
      <c r="K534" s="92"/>
      <c r="L534" s="92"/>
      <c r="M534" s="92"/>
      <c r="N534" s="92"/>
      <c r="O534" s="92"/>
      <c r="P534" s="2"/>
      <c r="Q534" s="2"/>
      <c r="R534" s="2"/>
      <c r="S534" s="2"/>
      <c r="T534" s="2"/>
      <c r="U534" s="2"/>
      <c r="V534" s="2"/>
      <c r="W534" s="2"/>
    </row>
    <row r="535" spans="3:23" ht="14.25" customHeight="1" x14ac:dyDescent="0.2">
      <c r="C535" s="10"/>
      <c r="D535" s="10"/>
      <c r="E535" s="10"/>
      <c r="F535" s="10"/>
      <c r="H535" s="92"/>
      <c r="I535" s="92"/>
      <c r="J535" s="130"/>
      <c r="K535" s="92"/>
      <c r="L535" s="92"/>
      <c r="M535" s="92"/>
      <c r="N535" s="92"/>
      <c r="O535" s="92"/>
      <c r="P535" s="2"/>
      <c r="Q535" s="2"/>
      <c r="R535" s="2"/>
      <c r="S535" s="2"/>
      <c r="T535" s="2"/>
      <c r="U535" s="2"/>
      <c r="V535" s="2"/>
      <c r="W535" s="2"/>
    </row>
    <row r="536" spans="3:23" ht="14.25" customHeight="1" x14ac:dyDescent="0.2">
      <c r="C536" s="10"/>
      <c r="D536" s="10"/>
      <c r="E536" s="10"/>
      <c r="F536" s="10"/>
      <c r="H536" s="92"/>
      <c r="I536" s="92"/>
      <c r="J536" s="130"/>
      <c r="K536" s="92"/>
      <c r="L536" s="92"/>
      <c r="M536" s="92"/>
      <c r="N536" s="92"/>
      <c r="O536" s="92"/>
      <c r="P536" s="2"/>
      <c r="Q536" s="2"/>
      <c r="R536" s="2"/>
      <c r="S536" s="2"/>
      <c r="T536" s="2"/>
      <c r="U536" s="2"/>
      <c r="V536" s="2"/>
      <c r="W536" s="2"/>
    </row>
    <row r="537" spans="3:23" ht="14.25" customHeight="1" x14ac:dyDescent="0.2">
      <c r="C537" s="10"/>
      <c r="D537" s="10"/>
      <c r="E537" s="10"/>
      <c r="F537" s="10"/>
      <c r="H537" s="92"/>
      <c r="I537" s="92"/>
      <c r="J537" s="130"/>
      <c r="K537" s="92"/>
      <c r="L537" s="92"/>
      <c r="M537" s="92"/>
      <c r="N537" s="92"/>
      <c r="O537" s="92"/>
      <c r="P537" s="2"/>
      <c r="Q537" s="2"/>
      <c r="R537" s="2"/>
      <c r="S537" s="2"/>
      <c r="T537" s="2"/>
      <c r="U537" s="2"/>
      <c r="V537" s="2"/>
      <c r="W537" s="2"/>
    </row>
    <row r="538" spans="3:23" ht="14.25" customHeight="1" x14ac:dyDescent="0.2">
      <c r="C538" s="10"/>
      <c r="D538" s="10"/>
      <c r="E538" s="10"/>
      <c r="F538" s="10"/>
      <c r="H538" s="92"/>
      <c r="I538" s="92"/>
      <c r="J538" s="130"/>
      <c r="K538" s="92"/>
      <c r="L538" s="92"/>
      <c r="M538" s="92"/>
      <c r="N538" s="92"/>
      <c r="O538" s="92"/>
      <c r="P538" s="2"/>
      <c r="Q538" s="2"/>
      <c r="R538" s="2"/>
      <c r="S538" s="2"/>
      <c r="T538" s="2"/>
      <c r="U538" s="2"/>
      <c r="V538" s="2"/>
      <c r="W538" s="2"/>
    </row>
    <row r="539" spans="3:23" ht="14.25" customHeight="1" x14ac:dyDescent="0.2">
      <c r="C539" s="10"/>
      <c r="D539" s="10"/>
      <c r="E539" s="10"/>
      <c r="F539" s="10"/>
      <c r="H539" s="92"/>
      <c r="I539" s="92"/>
      <c r="J539" s="130"/>
      <c r="K539" s="92"/>
      <c r="L539" s="92"/>
      <c r="M539" s="92"/>
      <c r="N539" s="92"/>
      <c r="O539" s="92"/>
      <c r="P539" s="2"/>
      <c r="Q539" s="2"/>
      <c r="R539" s="2"/>
      <c r="S539" s="2"/>
      <c r="T539" s="2"/>
      <c r="U539" s="2"/>
      <c r="V539" s="2"/>
      <c r="W539" s="2"/>
    </row>
    <row r="540" spans="3:23" ht="14.25" customHeight="1" x14ac:dyDescent="0.2">
      <c r="C540" s="10"/>
      <c r="D540" s="10"/>
      <c r="E540" s="10"/>
      <c r="F540" s="10"/>
      <c r="H540" s="92"/>
      <c r="I540" s="92"/>
      <c r="J540" s="130"/>
      <c r="K540" s="92"/>
      <c r="L540" s="92"/>
      <c r="M540" s="92"/>
      <c r="N540" s="92"/>
      <c r="O540" s="92"/>
      <c r="P540" s="2"/>
      <c r="Q540" s="2"/>
      <c r="R540" s="2"/>
      <c r="S540" s="2"/>
      <c r="T540" s="2"/>
      <c r="U540" s="2"/>
      <c r="V540" s="2"/>
      <c r="W540" s="2"/>
    </row>
    <row r="541" spans="3:23" ht="14.25" customHeight="1" x14ac:dyDescent="0.2">
      <c r="C541" s="10"/>
      <c r="D541" s="10"/>
      <c r="E541" s="10"/>
      <c r="F541" s="10"/>
      <c r="H541" s="92"/>
      <c r="I541" s="92"/>
      <c r="J541" s="130"/>
      <c r="K541" s="92"/>
      <c r="L541" s="92"/>
      <c r="M541" s="92"/>
      <c r="N541" s="92"/>
      <c r="O541" s="92"/>
      <c r="P541" s="2"/>
      <c r="Q541" s="2"/>
      <c r="R541" s="2"/>
      <c r="S541" s="2"/>
      <c r="T541" s="2"/>
      <c r="U541" s="2"/>
      <c r="V541" s="2"/>
      <c r="W541" s="2"/>
    </row>
    <row r="542" spans="3:23" ht="14.25" customHeight="1" x14ac:dyDescent="0.2">
      <c r="C542" s="10"/>
      <c r="D542" s="10"/>
      <c r="E542" s="10"/>
      <c r="F542" s="10"/>
      <c r="H542" s="92"/>
      <c r="I542" s="92"/>
      <c r="J542" s="130"/>
      <c r="K542" s="92"/>
      <c r="L542" s="92"/>
      <c r="M542" s="92"/>
      <c r="N542" s="92"/>
      <c r="O542" s="92"/>
      <c r="P542" s="2"/>
      <c r="Q542" s="2"/>
      <c r="R542" s="2"/>
      <c r="S542" s="2"/>
      <c r="T542" s="2"/>
      <c r="U542" s="2"/>
      <c r="V542" s="2"/>
      <c r="W542" s="2"/>
    </row>
    <row r="543" spans="3:23" ht="14.25" customHeight="1" x14ac:dyDescent="0.2">
      <c r="C543" s="10"/>
      <c r="D543" s="10"/>
      <c r="E543" s="10"/>
      <c r="F543" s="10"/>
      <c r="H543" s="92"/>
      <c r="I543" s="92"/>
      <c r="J543" s="130"/>
      <c r="K543" s="92"/>
      <c r="L543" s="92"/>
      <c r="M543" s="92"/>
      <c r="N543" s="92"/>
      <c r="O543" s="92"/>
      <c r="P543" s="2"/>
      <c r="Q543" s="2"/>
      <c r="R543" s="2"/>
      <c r="S543" s="2"/>
      <c r="T543" s="2"/>
      <c r="U543" s="2"/>
      <c r="V543" s="2"/>
      <c r="W543" s="2"/>
    </row>
    <row r="544" spans="3:23" ht="14.25" customHeight="1" x14ac:dyDescent="0.2">
      <c r="C544" s="10"/>
      <c r="D544" s="10"/>
      <c r="E544" s="10"/>
      <c r="F544" s="10"/>
      <c r="H544" s="92"/>
      <c r="I544" s="92"/>
      <c r="J544" s="130"/>
      <c r="K544" s="92"/>
      <c r="L544" s="92"/>
      <c r="M544" s="92"/>
      <c r="N544" s="92"/>
      <c r="O544" s="92"/>
      <c r="P544" s="2"/>
      <c r="Q544" s="2"/>
      <c r="R544" s="2"/>
      <c r="S544" s="2"/>
      <c r="T544" s="2"/>
      <c r="U544" s="2"/>
      <c r="V544" s="2"/>
      <c r="W544" s="2"/>
    </row>
    <row r="545" spans="3:23" ht="14.25" customHeight="1" x14ac:dyDescent="0.2">
      <c r="C545" s="10"/>
      <c r="D545" s="10"/>
      <c r="E545" s="10"/>
      <c r="F545" s="10"/>
      <c r="H545" s="92"/>
      <c r="I545" s="92"/>
      <c r="J545" s="130"/>
      <c r="K545" s="92"/>
      <c r="L545" s="92"/>
      <c r="M545" s="92"/>
      <c r="N545" s="92"/>
      <c r="O545" s="92"/>
      <c r="P545" s="2"/>
      <c r="Q545" s="2"/>
      <c r="R545" s="2"/>
      <c r="S545" s="2"/>
      <c r="T545" s="2"/>
      <c r="U545" s="2"/>
      <c r="V545" s="2"/>
      <c r="W545" s="2"/>
    </row>
    <row r="546" spans="3:23" ht="14.25" customHeight="1" x14ac:dyDescent="0.2">
      <c r="C546" s="10"/>
      <c r="D546" s="10"/>
      <c r="E546" s="10"/>
      <c r="F546" s="10"/>
      <c r="H546" s="92"/>
      <c r="I546" s="92"/>
      <c r="J546" s="130"/>
      <c r="K546" s="92"/>
      <c r="L546" s="92"/>
      <c r="M546" s="92"/>
      <c r="N546" s="92"/>
      <c r="O546" s="92"/>
      <c r="P546" s="2"/>
      <c r="Q546" s="2"/>
      <c r="R546" s="2"/>
      <c r="S546" s="2"/>
      <c r="T546" s="2"/>
      <c r="U546" s="2"/>
      <c r="V546" s="2"/>
      <c r="W546" s="2"/>
    </row>
    <row r="547" spans="3:23" ht="14.25" customHeight="1" x14ac:dyDescent="0.2">
      <c r="C547" s="10"/>
      <c r="D547" s="10"/>
      <c r="E547" s="10"/>
      <c r="F547" s="10"/>
      <c r="H547" s="92"/>
      <c r="I547" s="92"/>
      <c r="J547" s="130"/>
      <c r="K547" s="92"/>
      <c r="L547" s="92"/>
      <c r="M547" s="92"/>
      <c r="N547" s="92"/>
      <c r="O547" s="92"/>
      <c r="P547" s="2"/>
      <c r="Q547" s="2"/>
      <c r="R547" s="2"/>
      <c r="S547" s="2"/>
      <c r="T547" s="2"/>
      <c r="U547" s="2"/>
      <c r="V547" s="2"/>
      <c r="W547" s="2"/>
    </row>
    <row r="548" spans="3:23" ht="14.25" customHeight="1" x14ac:dyDescent="0.2">
      <c r="C548" s="10"/>
      <c r="D548" s="10"/>
      <c r="E548" s="10"/>
      <c r="F548" s="10"/>
      <c r="H548" s="92"/>
      <c r="I548" s="92"/>
      <c r="J548" s="130"/>
      <c r="K548" s="92"/>
      <c r="L548" s="92"/>
      <c r="M548" s="92"/>
      <c r="N548" s="92"/>
      <c r="O548" s="92"/>
      <c r="P548" s="2"/>
      <c r="Q548" s="2"/>
      <c r="R548" s="2"/>
      <c r="S548" s="2"/>
      <c r="T548" s="2"/>
      <c r="U548" s="2"/>
      <c r="V548" s="2"/>
      <c r="W548" s="2"/>
    </row>
    <row r="549" spans="3:23" ht="14.25" customHeight="1" x14ac:dyDescent="0.2">
      <c r="C549" s="10"/>
      <c r="D549" s="10"/>
      <c r="E549" s="10"/>
      <c r="F549" s="10"/>
      <c r="H549" s="92"/>
      <c r="I549" s="92"/>
      <c r="J549" s="130"/>
      <c r="K549" s="92"/>
      <c r="L549" s="92"/>
      <c r="M549" s="92"/>
      <c r="N549" s="92"/>
      <c r="O549" s="92"/>
      <c r="P549" s="2"/>
      <c r="Q549" s="2"/>
      <c r="R549" s="2"/>
      <c r="S549" s="2"/>
      <c r="T549" s="2"/>
      <c r="U549" s="2"/>
      <c r="V549" s="2"/>
      <c r="W549" s="2"/>
    </row>
    <row r="550" spans="3:23" ht="14.25" customHeight="1" x14ac:dyDescent="0.2">
      <c r="C550" s="10"/>
      <c r="D550" s="10"/>
      <c r="E550" s="10"/>
      <c r="F550" s="10"/>
      <c r="H550" s="92"/>
      <c r="I550" s="92"/>
      <c r="J550" s="130"/>
      <c r="K550" s="92"/>
      <c r="L550" s="92"/>
      <c r="M550" s="92"/>
      <c r="N550" s="92"/>
      <c r="O550" s="92"/>
      <c r="P550" s="2"/>
      <c r="Q550" s="2"/>
      <c r="R550" s="2"/>
      <c r="S550" s="2"/>
      <c r="T550" s="2"/>
      <c r="U550" s="2"/>
      <c r="V550" s="2"/>
      <c r="W550" s="2"/>
    </row>
    <row r="551" spans="3:23" ht="14.25" customHeight="1" x14ac:dyDescent="0.2">
      <c r="C551" s="10"/>
      <c r="D551" s="10"/>
      <c r="E551" s="10"/>
      <c r="F551" s="10"/>
      <c r="H551" s="92"/>
      <c r="I551" s="92"/>
      <c r="J551" s="130"/>
      <c r="K551" s="92"/>
      <c r="L551" s="92"/>
      <c r="M551" s="92"/>
      <c r="N551" s="92"/>
      <c r="O551" s="92"/>
      <c r="P551" s="2"/>
      <c r="Q551" s="2"/>
      <c r="R551" s="2"/>
      <c r="S551" s="2"/>
      <c r="T551" s="2"/>
      <c r="U551" s="2"/>
      <c r="V551" s="2"/>
      <c r="W551" s="2"/>
    </row>
    <row r="552" spans="3:23" ht="14.25" customHeight="1" x14ac:dyDescent="0.2">
      <c r="C552" s="10"/>
      <c r="D552" s="10"/>
      <c r="E552" s="10"/>
      <c r="F552" s="10"/>
      <c r="H552" s="92"/>
      <c r="I552" s="92"/>
      <c r="J552" s="130"/>
      <c r="K552" s="92"/>
      <c r="L552" s="92"/>
      <c r="M552" s="92"/>
      <c r="N552" s="92"/>
      <c r="O552" s="92"/>
      <c r="P552" s="2"/>
      <c r="Q552" s="2"/>
      <c r="R552" s="2"/>
      <c r="S552" s="2"/>
      <c r="T552" s="2"/>
      <c r="U552" s="2"/>
      <c r="V552" s="2"/>
      <c r="W552" s="2"/>
    </row>
    <row r="553" spans="3:23" ht="14.25" customHeight="1" x14ac:dyDescent="0.2">
      <c r="C553" s="10"/>
      <c r="D553" s="10"/>
      <c r="E553" s="10"/>
      <c r="F553" s="10"/>
      <c r="H553" s="92"/>
      <c r="I553" s="92"/>
      <c r="J553" s="130"/>
      <c r="K553" s="92"/>
      <c r="L553" s="92"/>
      <c r="M553" s="92"/>
      <c r="N553" s="92"/>
      <c r="O553" s="92"/>
      <c r="P553" s="2"/>
      <c r="Q553" s="2"/>
      <c r="R553" s="2"/>
      <c r="S553" s="2"/>
      <c r="T553" s="2"/>
      <c r="U553" s="2"/>
      <c r="V553" s="2"/>
      <c r="W553" s="2"/>
    </row>
    <row r="554" spans="3:23" ht="14.25" customHeight="1" x14ac:dyDescent="0.2">
      <c r="C554" s="10"/>
      <c r="D554" s="10"/>
      <c r="E554" s="10"/>
      <c r="F554" s="10"/>
      <c r="H554" s="92"/>
      <c r="I554" s="92"/>
      <c r="J554" s="130"/>
      <c r="K554" s="92"/>
      <c r="L554" s="92"/>
      <c r="M554" s="92"/>
      <c r="N554" s="92"/>
      <c r="O554" s="92"/>
      <c r="P554" s="2"/>
      <c r="Q554" s="2"/>
      <c r="R554" s="2"/>
      <c r="S554" s="2"/>
      <c r="T554" s="2"/>
      <c r="U554" s="2"/>
      <c r="V554" s="2"/>
      <c r="W554" s="2"/>
    </row>
    <row r="555" spans="3:23" ht="14.25" customHeight="1" x14ac:dyDescent="0.2">
      <c r="C555" s="10"/>
      <c r="D555" s="10"/>
      <c r="E555" s="10"/>
      <c r="F555" s="10"/>
      <c r="H555" s="92"/>
      <c r="I555" s="92"/>
      <c r="J555" s="130"/>
      <c r="K555" s="92"/>
      <c r="L555" s="92"/>
      <c r="M555" s="92"/>
      <c r="N555" s="92"/>
      <c r="O555" s="92"/>
      <c r="P555" s="2"/>
      <c r="Q555" s="2"/>
      <c r="R555" s="2"/>
      <c r="S555" s="2"/>
      <c r="T555" s="2"/>
      <c r="U555" s="2"/>
      <c r="V555" s="2"/>
      <c r="W555" s="2"/>
    </row>
    <row r="556" spans="3:23" ht="14.25" customHeight="1" x14ac:dyDescent="0.2">
      <c r="C556" s="10"/>
      <c r="D556" s="10"/>
      <c r="E556" s="10"/>
      <c r="F556" s="10"/>
      <c r="H556" s="92"/>
      <c r="I556" s="92"/>
      <c r="J556" s="130"/>
      <c r="K556" s="92"/>
      <c r="L556" s="92"/>
      <c r="M556" s="92"/>
      <c r="N556" s="92"/>
      <c r="O556" s="92"/>
      <c r="P556" s="2"/>
      <c r="Q556" s="2"/>
      <c r="R556" s="2"/>
      <c r="S556" s="2"/>
      <c r="T556" s="2"/>
      <c r="U556" s="2"/>
      <c r="V556" s="2"/>
      <c r="W556" s="2"/>
    </row>
    <row r="557" spans="3:23" ht="14.25" customHeight="1" x14ac:dyDescent="0.2">
      <c r="C557" s="10"/>
      <c r="D557" s="10"/>
      <c r="E557" s="10"/>
      <c r="F557" s="10"/>
      <c r="H557" s="92"/>
      <c r="I557" s="92"/>
      <c r="J557" s="130"/>
      <c r="K557" s="92"/>
      <c r="L557" s="92"/>
      <c r="M557" s="92"/>
      <c r="N557" s="92"/>
      <c r="O557" s="92"/>
      <c r="P557" s="2"/>
      <c r="Q557" s="2"/>
      <c r="R557" s="2"/>
      <c r="S557" s="2"/>
      <c r="T557" s="2"/>
      <c r="U557" s="2"/>
      <c r="V557" s="2"/>
      <c r="W557" s="2"/>
    </row>
    <row r="558" spans="3:23" ht="14.25" customHeight="1" x14ac:dyDescent="0.2">
      <c r="C558" s="10"/>
      <c r="D558" s="10"/>
      <c r="E558" s="10"/>
      <c r="F558" s="10"/>
      <c r="H558" s="92"/>
      <c r="I558" s="92"/>
      <c r="J558" s="130"/>
      <c r="K558" s="92"/>
      <c r="L558" s="92"/>
      <c r="M558" s="92"/>
      <c r="N558" s="92"/>
      <c r="O558" s="92"/>
      <c r="P558" s="2"/>
      <c r="Q558" s="2"/>
      <c r="R558" s="2"/>
      <c r="S558" s="2"/>
      <c r="T558" s="2"/>
      <c r="U558" s="2"/>
      <c r="V558" s="2"/>
      <c r="W558" s="2"/>
    </row>
    <row r="559" spans="3:23" ht="14.25" customHeight="1" x14ac:dyDescent="0.2">
      <c r="C559" s="10"/>
      <c r="D559" s="10"/>
      <c r="E559" s="10"/>
      <c r="F559" s="10"/>
      <c r="H559" s="92"/>
      <c r="I559" s="92"/>
      <c r="J559" s="130"/>
      <c r="K559" s="92"/>
      <c r="L559" s="92"/>
      <c r="M559" s="92"/>
      <c r="N559" s="92"/>
      <c r="O559" s="92"/>
      <c r="P559" s="2"/>
      <c r="Q559" s="2"/>
      <c r="R559" s="2"/>
      <c r="S559" s="2"/>
      <c r="T559" s="2"/>
      <c r="U559" s="2"/>
      <c r="V559" s="2"/>
      <c r="W559" s="2"/>
    </row>
    <row r="560" spans="3:23" ht="14.25" customHeight="1" x14ac:dyDescent="0.2">
      <c r="C560" s="10"/>
      <c r="D560" s="10"/>
      <c r="E560" s="10"/>
      <c r="F560" s="10"/>
      <c r="H560" s="92"/>
      <c r="I560" s="92"/>
      <c r="J560" s="130"/>
      <c r="K560" s="92"/>
      <c r="L560" s="92"/>
      <c r="M560" s="92"/>
      <c r="N560" s="92"/>
      <c r="O560" s="92"/>
      <c r="P560" s="2"/>
      <c r="Q560" s="2"/>
      <c r="R560" s="2"/>
      <c r="S560" s="2"/>
      <c r="T560" s="2"/>
      <c r="U560" s="2"/>
      <c r="V560" s="2"/>
      <c r="W560" s="2"/>
    </row>
    <row r="561" spans="3:23" ht="14.25" customHeight="1" x14ac:dyDescent="0.2">
      <c r="C561" s="10"/>
      <c r="D561" s="10"/>
      <c r="E561" s="10"/>
      <c r="F561" s="10"/>
      <c r="H561" s="92"/>
      <c r="I561" s="92"/>
      <c r="J561" s="130"/>
      <c r="K561" s="92"/>
      <c r="L561" s="92"/>
      <c r="M561" s="92"/>
      <c r="N561" s="92"/>
      <c r="O561" s="92"/>
      <c r="P561" s="2"/>
      <c r="Q561" s="2"/>
      <c r="R561" s="2"/>
      <c r="S561" s="2"/>
      <c r="T561" s="2"/>
      <c r="U561" s="2"/>
      <c r="V561" s="2"/>
      <c r="W561" s="2"/>
    </row>
    <row r="562" spans="3:23" ht="14.25" customHeight="1" x14ac:dyDescent="0.2">
      <c r="C562" s="10"/>
      <c r="D562" s="10"/>
      <c r="E562" s="10"/>
      <c r="F562" s="10"/>
      <c r="H562" s="92"/>
      <c r="I562" s="92"/>
      <c r="J562" s="130"/>
      <c r="K562" s="92"/>
      <c r="L562" s="92"/>
      <c r="M562" s="92"/>
      <c r="N562" s="92"/>
      <c r="O562" s="92"/>
      <c r="P562" s="2"/>
      <c r="Q562" s="2"/>
      <c r="R562" s="2"/>
      <c r="S562" s="2"/>
      <c r="T562" s="2"/>
      <c r="U562" s="2"/>
      <c r="V562" s="2"/>
      <c r="W562" s="2"/>
    </row>
    <row r="563" spans="3:23" ht="14.25" customHeight="1" x14ac:dyDescent="0.2">
      <c r="C563" s="10"/>
      <c r="D563" s="10"/>
      <c r="E563" s="10"/>
      <c r="F563" s="10"/>
      <c r="H563" s="92"/>
      <c r="I563" s="92"/>
      <c r="J563" s="130"/>
      <c r="K563" s="92"/>
      <c r="L563" s="92"/>
      <c r="M563" s="92"/>
      <c r="N563" s="92"/>
      <c r="O563" s="92"/>
      <c r="P563" s="2"/>
      <c r="Q563" s="2"/>
      <c r="R563" s="2"/>
      <c r="S563" s="2"/>
      <c r="T563" s="2"/>
      <c r="U563" s="2"/>
      <c r="V563" s="2"/>
      <c r="W563" s="2"/>
    </row>
    <row r="564" spans="3:23" ht="14.25" customHeight="1" x14ac:dyDescent="0.2">
      <c r="C564" s="10"/>
      <c r="D564" s="10"/>
      <c r="E564" s="10"/>
      <c r="F564" s="10"/>
      <c r="H564" s="92"/>
      <c r="I564" s="92"/>
      <c r="J564" s="130"/>
      <c r="K564" s="92"/>
      <c r="L564" s="92"/>
      <c r="M564" s="92"/>
      <c r="N564" s="92"/>
      <c r="O564" s="92"/>
      <c r="P564" s="2"/>
      <c r="Q564" s="2"/>
      <c r="R564" s="2"/>
      <c r="S564" s="2"/>
      <c r="T564" s="2"/>
      <c r="U564" s="2"/>
      <c r="V564" s="2"/>
      <c r="W564" s="2"/>
    </row>
    <row r="565" spans="3:23" ht="14.25" customHeight="1" x14ac:dyDescent="0.2">
      <c r="C565" s="10"/>
      <c r="D565" s="10"/>
      <c r="E565" s="10"/>
      <c r="F565" s="10"/>
      <c r="H565" s="92"/>
      <c r="I565" s="92"/>
      <c r="J565" s="130"/>
      <c r="K565" s="92"/>
      <c r="L565" s="92"/>
      <c r="M565" s="92"/>
      <c r="N565" s="92"/>
      <c r="O565" s="92"/>
      <c r="P565" s="2"/>
      <c r="Q565" s="2"/>
      <c r="R565" s="2"/>
      <c r="S565" s="2"/>
      <c r="T565" s="2"/>
      <c r="U565" s="2"/>
      <c r="V565" s="2"/>
      <c r="W565" s="2"/>
    </row>
    <row r="566" spans="3:23" ht="14.25" customHeight="1" x14ac:dyDescent="0.2">
      <c r="C566" s="10"/>
      <c r="D566" s="10"/>
      <c r="E566" s="10"/>
      <c r="F566" s="10"/>
      <c r="H566" s="92"/>
      <c r="I566" s="92"/>
      <c r="J566" s="130"/>
      <c r="K566" s="92"/>
      <c r="L566" s="92"/>
      <c r="M566" s="92"/>
      <c r="N566" s="92"/>
      <c r="O566" s="92"/>
      <c r="P566" s="2"/>
      <c r="Q566" s="2"/>
      <c r="R566" s="2"/>
      <c r="S566" s="2"/>
      <c r="T566" s="2"/>
      <c r="U566" s="2"/>
      <c r="V566" s="2"/>
      <c r="W566" s="2"/>
    </row>
    <row r="567" spans="3:23" ht="14.25" customHeight="1" x14ac:dyDescent="0.2">
      <c r="C567" s="10"/>
      <c r="D567" s="10"/>
      <c r="E567" s="10"/>
      <c r="F567" s="10"/>
      <c r="H567" s="92"/>
      <c r="I567" s="92"/>
      <c r="J567" s="130"/>
      <c r="K567" s="92"/>
      <c r="L567" s="92"/>
      <c r="M567" s="92"/>
      <c r="N567" s="92"/>
      <c r="O567" s="92"/>
      <c r="P567" s="2"/>
      <c r="Q567" s="2"/>
      <c r="R567" s="2"/>
      <c r="S567" s="2"/>
      <c r="T567" s="2"/>
      <c r="U567" s="2"/>
      <c r="V567" s="2"/>
      <c r="W567" s="2"/>
    </row>
    <row r="568" spans="3:23" ht="14.25" customHeight="1" x14ac:dyDescent="0.2">
      <c r="C568" s="10"/>
      <c r="D568" s="10"/>
      <c r="E568" s="10"/>
      <c r="F568" s="10"/>
      <c r="H568" s="92"/>
      <c r="I568" s="92"/>
      <c r="J568" s="130"/>
      <c r="K568" s="92"/>
      <c r="L568" s="92"/>
      <c r="M568" s="92"/>
      <c r="N568" s="92"/>
      <c r="O568" s="92"/>
      <c r="P568" s="2"/>
      <c r="Q568" s="2"/>
      <c r="R568" s="2"/>
      <c r="S568" s="2"/>
      <c r="T568" s="2"/>
      <c r="U568" s="2"/>
      <c r="V568" s="2"/>
      <c r="W568" s="2"/>
    </row>
    <row r="569" spans="3:23" ht="14.25" customHeight="1" x14ac:dyDescent="0.2">
      <c r="C569" s="10"/>
      <c r="D569" s="10"/>
      <c r="E569" s="10"/>
      <c r="F569" s="10"/>
      <c r="H569" s="92"/>
      <c r="I569" s="92"/>
      <c r="J569" s="130"/>
      <c r="K569" s="92"/>
      <c r="L569" s="92"/>
      <c r="M569" s="92"/>
      <c r="N569" s="92"/>
      <c r="O569" s="92"/>
      <c r="P569" s="2"/>
      <c r="Q569" s="2"/>
      <c r="R569" s="2"/>
      <c r="S569" s="2"/>
      <c r="T569" s="2"/>
      <c r="U569" s="2"/>
      <c r="V569" s="2"/>
      <c r="W569" s="2"/>
    </row>
    <row r="570" spans="3:23" ht="14.25" customHeight="1" x14ac:dyDescent="0.2">
      <c r="C570" s="10"/>
      <c r="D570" s="10"/>
      <c r="E570" s="10"/>
      <c r="F570" s="10"/>
      <c r="H570" s="92"/>
      <c r="I570" s="92"/>
      <c r="J570" s="130"/>
      <c r="K570" s="92"/>
      <c r="L570" s="92"/>
      <c r="M570" s="92"/>
      <c r="N570" s="92"/>
      <c r="O570" s="92"/>
      <c r="P570" s="2"/>
      <c r="Q570" s="2"/>
      <c r="R570" s="2"/>
      <c r="S570" s="2"/>
      <c r="T570" s="2"/>
      <c r="U570" s="2"/>
      <c r="V570" s="2"/>
      <c r="W570" s="2"/>
    </row>
    <row r="571" spans="3:23" ht="14.25" customHeight="1" x14ac:dyDescent="0.2">
      <c r="C571" s="10"/>
      <c r="D571" s="10"/>
      <c r="E571" s="10"/>
      <c r="F571" s="10"/>
      <c r="H571" s="92"/>
      <c r="I571" s="92"/>
      <c r="J571" s="130"/>
      <c r="K571" s="92"/>
      <c r="L571" s="92"/>
      <c r="M571" s="92"/>
      <c r="N571" s="92"/>
      <c r="O571" s="92"/>
      <c r="P571" s="2"/>
      <c r="Q571" s="2"/>
      <c r="R571" s="2"/>
      <c r="S571" s="2"/>
      <c r="T571" s="2"/>
      <c r="U571" s="2"/>
      <c r="V571" s="2"/>
      <c r="W571" s="2"/>
    </row>
    <row r="572" spans="3:23" ht="14.25" customHeight="1" x14ac:dyDescent="0.2">
      <c r="C572" s="10"/>
      <c r="D572" s="10"/>
      <c r="E572" s="10"/>
      <c r="F572" s="10"/>
      <c r="H572" s="92"/>
      <c r="I572" s="92"/>
      <c r="J572" s="130"/>
      <c r="K572" s="92"/>
      <c r="L572" s="92"/>
      <c r="M572" s="92"/>
      <c r="N572" s="92"/>
      <c r="O572" s="92"/>
      <c r="P572" s="2"/>
      <c r="Q572" s="2"/>
      <c r="R572" s="2"/>
      <c r="S572" s="2"/>
      <c r="T572" s="2"/>
      <c r="U572" s="2"/>
      <c r="V572" s="2"/>
      <c r="W572" s="2"/>
    </row>
    <row r="573" spans="3:23" ht="14.25" customHeight="1" x14ac:dyDescent="0.2">
      <c r="C573" s="10"/>
      <c r="D573" s="10"/>
      <c r="E573" s="10"/>
      <c r="F573" s="10"/>
      <c r="H573" s="92"/>
      <c r="I573" s="92"/>
      <c r="J573" s="130"/>
      <c r="K573" s="92"/>
      <c r="L573" s="92"/>
      <c r="M573" s="92"/>
      <c r="N573" s="92"/>
      <c r="O573" s="92"/>
      <c r="P573" s="2"/>
      <c r="Q573" s="2"/>
      <c r="R573" s="2"/>
      <c r="S573" s="2"/>
      <c r="T573" s="2"/>
      <c r="U573" s="2"/>
      <c r="V573" s="2"/>
      <c r="W573" s="2"/>
    </row>
    <row r="574" spans="3:23" ht="14.25" customHeight="1" x14ac:dyDescent="0.2">
      <c r="C574" s="10"/>
      <c r="D574" s="10"/>
      <c r="E574" s="10"/>
      <c r="F574" s="10"/>
      <c r="H574" s="92"/>
      <c r="I574" s="92"/>
      <c r="J574" s="130"/>
      <c r="K574" s="92"/>
      <c r="L574" s="92"/>
      <c r="M574" s="92"/>
      <c r="N574" s="92"/>
      <c r="O574" s="92"/>
      <c r="P574" s="2"/>
      <c r="Q574" s="2"/>
      <c r="R574" s="2"/>
      <c r="S574" s="2"/>
      <c r="T574" s="2"/>
      <c r="U574" s="2"/>
      <c r="V574" s="2"/>
      <c r="W574" s="2"/>
    </row>
    <row r="575" spans="3:23" ht="14.25" customHeight="1" x14ac:dyDescent="0.2">
      <c r="C575" s="10"/>
      <c r="D575" s="10"/>
      <c r="E575" s="10"/>
      <c r="F575" s="10"/>
      <c r="H575" s="92"/>
      <c r="I575" s="92"/>
      <c r="J575" s="130"/>
      <c r="K575" s="92"/>
      <c r="L575" s="92"/>
      <c r="M575" s="92"/>
      <c r="N575" s="92"/>
      <c r="O575" s="92"/>
      <c r="P575" s="2"/>
      <c r="Q575" s="2"/>
      <c r="R575" s="2"/>
      <c r="S575" s="2"/>
      <c r="T575" s="2"/>
      <c r="U575" s="2"/>
      <c r="V575" s="2"/>
      <c r="W575" s="2"/>
    </row>
    <row r="576" spans="3:23" ht="14.25" customHeight="1" x14ac:dyDescent="0.2">
      <c r="C576" s="10"/>
      <c r="D576" s="10"/>
      <c r="E576" s="10"/>
      <c r="F576" s="10"/>
      <c r="H576" s="92"/>
      <c r="I576" s="92"/>
      <c r="J576" s="130"/>
      <c r="K576" s="92"/>
      <c r="L576" s="92"/>
      <c r="M576" s="92"/>
      <c r="N576" s="92"/>
      <c r="O576" s="92"/>
      <c r="P576" s="2"/>
      <c r="Q576" s="2"/>
      <c r="R576" s="2"/>
      <c r="S576" s="2"/>
      <c r="T576" s="2"/>
      <c r="U576" s="2"/>
      <c r="V576" s="2"/>
      <c r="W576" s="2"/>
    </row>
    <row r="577" spans="3:23" ht="14.25" customHeight="1" x14ac:dyDescent="0.2">
      <c r="C577" s="10"/>
      <c r="D577" s="10"/>
      <c r="E577" s="10"/>
      <c r="F577" s="10"/>
      <c r="H577" s="92"/>
      <c r="I577" s="92"/>
      <c r="J577" s="130"/>
      <c r="K577" s="92"/>
      <c r="L577" s="92"/>
      <c r="M577" s="92"/>
      <c r="N577" s="92"/>
      <c r="O577" s="92"/>
      <c r="P577" s="2"/>
      <c r="Q577" s="2"/>
      <c r="R577" s="2"/>
      <c r="S577" s="2"/>
      <c r="T577" s="2"/>
      <c r="U577" s="2"/>
      <c r="V577" s="2"/>
      <c r="W577" s="2"/>
    </row>
    <row r="578" spans="3:23" ht="14.25" customHeight="1" x14ac:dyDescent="0.2">
      <c r="C578" s="10"/>
      <c r="D578" s="10"/>
      <c r="E578" s="10"/>
      <c r="F578" s="10"/>
      <c r="H578" s="92"/>
      <c r="I578" s="92"/>
      <c r="J578" s="130"/>
      <c r="K578" s="92"/>
      <c r="L578" s="92"/>
      <c r="M578" s="92"/>
      <c r="N578" s="92"/>
      <c r="O578" s="92"/>
      <c r="P578" s="2"/>
      <c r="Q578" s="2"/>
      <c r="R578" s="2"/>
      <c r="S578" s="2"/>
      <c r="T578" s="2"/>
      <c r="U578" s="2"/>
      <c r="V578" s="2"/>
      <c r="W578" s="2"/>
    </row>
    <row r="579" spans="3:23" ht="14.25" customHeight="1" x14ac:dyDescent="0.2">
      <c r="C579" s="10"/>
      <c r="D579" s="10"/>
      <c r="E579" s="10"/>
      <c r="F579" s="10"/>
      <c r="H579" s="92"/>
      <c r="I579" s="92"/>
      <c r="J579" s="130"/>
      <c r="K579" s="92"/>
      <c r="L579" s="92"/>
      <c r="M579" s="92"/>
      <c r="N579" s="92"/>
      <c r="O579" s="92"/>
      <c r="P579" s="2"/>
      <c r="Q579" s="2"/>
      <c r="R579" s="2"/>
      <c r="S579" s="2"/>
      <c r="T579" s="2"/>
      <c r="U579" s="2"/>
      <c r="V579" s="2"/>
      <c r="W579" s="2"/>
    </row>
    <row r="580" spans="3:23" ht="14.25" customHeight="1" x14ac:dyDescent="0.2">
      <c r="C580" s="10"/>
      <c r="D580" s="10"/>
      <c r="E580" s="10"/>
      <c r="F580" s="10"/>
      <c r="H580" s="92"/>
      <c r="I580" s="92"/>
      <c r="J580" s="130"/>
      <c r="K580" s="92"/>
      <c r="L580" s="92"/>
      <c r="M580" s="92"/>
      <c r="N580" s="92"/>
      <c r="O580" s="92"/>
      <c r="P580" s="2"/>
      <c r="Q580" s="2"/>
      <c r="R580" s="2"/>
      <c r="S580" s="2"/>
      <c r="T580" s="2"/>
      <c r="U580" s="2"/>
      <c r="V580" s="2"/>
      <c r="W580" s="2"/>
    </row>
    <row r="581" spans="3:23" ht="14.25" customHeight="1" x14ac:dyDescent="0.2">
      <c r="C581" s="10"/>
      <c r="D581" s="10"/>
      <c r="E581" s="10"/>
      <c r="F581" s="10"/>
      <c r="H581" s="92"/>
      <c r="I581" s="92"/>
      <c r="J581" s="130"/>
      <c r="K581" s="92"/>
      <c r="L581" s="92"/>
      <c r="M581" s="92"/>
      <c r="N581" s="92"/>
      <c r="O581" s="92"/>
      <c r="P581" s="2"/>
      <c r="Q581" s="2"/>
      <c r="R581" s="2"/>
      <c r="S581" s="2"/>
      <c r="T581" s="2"/>
      <c r="U581" s="2"/>
      <c r="V581" s="2"/>
      <c r="W581" s="2"/>
    </row>
    <row r="582" spans="3:23" ht="14.25" customHeight="1" x14ac:dyDescent="0.2">
      <c r="C582" s="10"/>
      <c r="D582" s="10"/>
      <c r="E582" s="10"/>
      <c r="F582" s="10"/>
      <c r="H582" s="92"/>
      <c r="I582" s="92"/>
      <c r="J582" s="130"/>
      <c r="K582" s="92"/>
      <c r="L582" s="92"/>
      <c r="M582" s="92"/>
      <c r="N582" s="92"/>
      <c r="O582" s="92"/>
      <c r="P582" s="2"/>
      <c r="Q582" s="2"/>
      <c r="R582" s="2"/>
      <c r="S582" s="2"/>
      <c r="T582" s="2"/>
      <c r="U582" s="2"/>
      <c r="V582" s="2"/>
      <c r="W582" s="2"/>
    </row>
    <row r="583" spans="3:23" ht="14.25" customHeight="1" x14ac:dyDescent="0.2">
      <c r="C583" s="10"/>
      <c r="D583" s="10"/>
      <c r="E583" s="10"/>
      <c r="F583" s="10"/>
      <c r="H583" s="92"/>
      <c r="I583" s="92"/>
      <c r="J583" s="130"/>
      <c r="K583" s="92"/>
      <c r="L583" s="92"/>
      <c r="M583" s="92"/>
      <c r="N583" s="92"/>
      <c r="O583" s="92"/>
      <c r="P583" s="2"/>
      <c r="Q583" s="2"/>
      <c r="R583" s="2"/>
      <c r="S583" s="2"/>
      <c r="T583" s="2"/>
      <c r="U583" s="2"/>
      <c r="V583" s="2"/>
      <c r="W583" s="2"/>
    </row>
    <row r="584" spans="3:23" ht="14.25" customHeight="1" x14ac:dyDescent="0.2">
      <c r="C584" s="10"/>
      <c r="D584" s="10"/>
      <c r="E584" s="10"/>
      <c r="F584" s="10"/>
      <c r="H584" s="92"/>
      <c r="I584" s="92"/>
      <c r="J584" s="130"/>
      <c r="K584" s="92"/>
      <c r="L584" s="92"/>
      <c r="M584" s="92"/>
      <c r="N584" s="92"/>
      <c r="O584" s="92"/>
      <c r="P584" s="2"/>
      <c r="Q584" s="2"/>
      <c r="R584" s="2"/>
      <c r="S584" s="2"/>
      <c r="T584" s="2"/>
      <c r="U584" s="2"/>
      <c r="V584" s="2"/>
      <c r="W584" s="2"/>
    </row>
    <row r="585" spans="3:23" ht="14.25" customHeight="1" x14ac:dyDescent="0.2">
      <c r="C585" s="10"/>
      <c r="D585" s="10"/>
      <c r="E585" s="10"/>
      <c r="F585" s="10"/>
      <c r="H585" s="92"/>
      <c r="I585" s="92"/>
      <c r="J585" s="130"/>
      <c r="K585" s="92"/>
      <c r="L585" s="92"/>
      <c r="M585" s="92"/>
      <c r="N585" s="92"/>
      <c r="O585" s="92"/>
      <c r="P585" s="2"/>
      <c r="Q585" s="2"/>
      <c r="R585" s="2"/>
      <c r="S585" s="2"/>
      <c r="T585" s="2"/>
      <c r="U585" s="2"/>
      <c r="V585" s="2"/>
      <c r="W585" s="2"/>
    </row>
    <row r="586" spans="3:23" ht="14.25" customHeight="1" x14ac:dyDescent="0.2">
      <c r="C586" s="10"/>
      <c r="D586" s="10"/>
      <c r="E586" s="10"/>
      <c r="F586" s="10"/>
      <c r="H586" s="92"/>
      <c r="I586" s="92"/>
      <c r="J586" s="130"/>
      <c r="K586" s="92"/>
      <c r="L586" s="92"/>
      <c r="M586" s="92"/>
      <c r="N586" s="92"/>
      <c r="O586" s="92"/>
      <c r="P586" s="2"/>
      <c r="Q586" s="2"/>
      <c r="R586" s="2"/>
      <c r="S586" s="2"/>
      <c r="T586" s="2"/>
      <c r="U586" s="2"/>
      <c r="V586" s="2"/>
      <c r="W586" s="2"/>
    </row>
    <row r="587" spans="3:23" ht="14.25" customHeight="1" x14ac:dyDescent="0.2">
      <c r="C587" s="10"/>
      <c r="D587" s="10"/>
      <c r="E587" s="10"/>
      <c r="F587" s="10"/>
      <c r="H587" s="92"/>
      <c r="I587" s="92"/>
      <c r="J587" s="130"/>
      <c r="K587" s="92"/>
      <c r="L587" s="92"/>
      <c r="M587" s="92"/>
      <c r="N587" s="92"/>
      <c r="O587" s="92"/>
      <c r="P587" s="2"/>
      <c r="Q587" s="2"/>
      <c r="R587" s="2"/>
      <c r="S587" s="2"/>
      <c r="T587" s="2"/>
      <c r="U587" s="2"/>
      <c r="V587" s="2"/>
      <c r="W587" s="2"/>
    </row>
    <row r="588" spans="3:23" ht="14.25" customHeight="1" x14ac:dyDescent="0.2">
      <c r="C588" s="10"/>
      <c r="D588" s="10"/>
      <c r="E588" s="10"/>
      <c r="F588" s="10"/>
      <c r="H588" s="92"/>
      <c r="I588" s="92"/>
      <c r="J588" s="130"/>
      <c r="K588" s="92"/>
      <c r="L588" s="92"/>
      <c r="M588" s="92"/>
      <c r="N588" s="92"/>
      <c r="O588" s="92"/>
      <c r="P588" s="2"/>
      <c r="Q588" s="2"/>
      <c r="R588" s="2"/>
      <c r="S588" s="2"/>
      <c r="T588" s="2"/>
      <c r="U588" s="2"/>
      <c r="V588" s="2"/>
      <c r="W588" s="2"/>
    </row>
    <row r="589" spans="3:23" ht="14.25" customHeight="1" x14ac:dyDescent="0.2">
      <c r="C589" s="10"/>
      <c r="D589" s="10"/>
      <c r="E589" s="10"/>
      <c r="F589" s="10"/>
      <c r="H589" s="92"/>
      <c r="I589" s="92"/>
      <c r="J589" s="130"/>
      <c r="K589" s="92"/>
      <c r="L589" s="92"/>
      <c r="M589" s="92"/>
      <c r="N589" s="92"/>
      <c r="O589" s="92"/>
      <c r="P589" s="2"/>
      <c r="Q589" s="2"/>
      <c r="R589" s="2"/>
      <c r="S589" s="2"/>
      <c r="T589" s="2"/>
      <c r="U589" s="2"/>
      <c r="V589" s="2"/>
      <c r="W589" s="2"/>
    </row>
    <row r="590" spans="3:23" ht="14.25" customHeight="1" x14ac:dyDescent="0.2">
      <c r="C590" s="10"/>
      <c r="D590" s="10"/>
      <c r="E590" s="10"/>
      <c r="F590" s="10"/>
      <c r="H590" s="92"/>
      <c r="I590" s="92"/>
      <c r="J590" s="130"/>
      <c r="K590" s="92"/>
      <c r="L590" s="92"/>
      <c r="M590" s="92"/>
      <c r="N590" s="92"/>
      <c r="O590" s="92"/>
      <c r="P590" s="2"/>
      <c r="Q590" s="2"/>
      <c r="R590" s="2"/>
      <c r="S590" s="2"/>
      <c r="T590" s="2"/>
      <c r="U590" s="2"/>
      <c r="V590" s="2"/>
      <c r="W590" s="2"/>
    </row>
    <row r="591" spans="3:23" ht="14.25" customHeight="1" x14ac:dyDescent="0.2">
      <c r="C591" s="10"/>
      <c r="D591" s="10"/>
      <c r="E591" s="10"/>
      <c r="F591" s="10"/>
      <c r="H591" s="92"/>
      <c r="I591" s="92"/>
      <c r="J591" s="130"/>
      <c r="K591" s="92"/>
      <c r="L591" s="92"/>
      <c r="M591" s="92"/>
      <c r="N591" s="92"/>
      <c r="O591" s="92"/>
      <c r="P591" s="2"/>
      <c r="Q591" s="2"/>
      <c r="R591" s="2"/>
      <c r="S591" s="2"/>
      <c r="T591" s="2"/>
      <c r="U591" s="2"/>
      <c r="V591" s="2"/>
      <c r="W591" s="2"/>
    </row>
    <row r="592" spans="3:23" ht="14.25" customHeight="1" x14ac:dyDescent="0.2">
      <c r="C592" s="10"/>
      <c r="D592" s="10"/>
      <c r="E592" s="10"/>
      <c r="F592" s="10"/>
      <c r="H592" s="92"/>
      <c r="I592" s="92"/>
      <c r="J592" s="130"/>
      <c r="K592" s="92"/>
      <c r="L592" s="92"/>
      <c r="M592" s="92"/>
      <c r="N592" s="92"/>
      <c r="O592" s="92"/>
      <c r="P592" s="2"/>
      <c r="Q592" s="2"/>
      <c r="R592" s="2"/>
      <c r="S592" s="2"/>
      <c r="T592" s="2"/>
      <c r="U592" s="2"/>
      <c r="V592" s="2"/>
      <c r="W592" s="2"/>
    </row>
    <row r="593" spans="3:23" ht="14.25" customHeight="1" x14ac:dyDescent="0.2">
      <c r="C593" s="10"/>
      <c r="D593" s="10"/>
      <c r="E593" s="10"/>
      <c r="F593" s="10"/>
      <c r="H593" s="92"/>
      <c r="I593" s="92"/>
      <c r="J593" s="130"/>
      <c r="K593" s="92"/>
      <c r="L593" s="92"/>
      <c r="M593" s="92"/>
      <c r="N593" s="92"/>
      <c r="O593" s="92"/>
      <c r="P593" s="2"/>
      <c r="Q593" s="2"/>
      <c r="R593" s="2"/>
      <c r="S593" s="2"/>
      <c r="T593" s="2"/>
      <c r="U593" s="2"/>
      <c r="V593" s="2"/>
      <c r="W593" s="2"/>
    </row>
    <row r="594" spans="3:23" ht="14.25" customHeight="1" x14ac:dyDescent="0.2">
      <c r="C594" s="10"/>
      <c r="D594" s="10"/>
      <c r="E594" s="10"/>
      <c r="F594" s="10"/>
      <c r="H594" s="92"/>
      <c r="I594" s="92"/>
      <c r="J594" s="130"/>
      <c r="K594" s="92"/>
      <c r="L594" s="92"/>
      <c r="M594" s="92"/>
      <c r="N594" s="92"/>
      <c r="O594" s="92"/>
      <c r="P594" s="2"/>
      <c r="Q594" s="2"/>
      <c r="R594" s="2"/>
      <c r="S594" s="2"/>
      <c r="T594" s="2"/>
      <c r="U594" s="2"/>
      <c r="V594" s="2"/>
      <c r="W594" s="2"/>
    </row>
    <row r="595" spans="3:23" ht="14.25" customHeight="1" x14ac:dyDescent="0.2">
      <c r="C595" s="10"/>
      <c r="D595" s="10"/>
      <c r="E595" s="10"/>
      <c r="F595" s="10"/>
      <c r="H595" s="92"/>
      <c r="I595" s="92"/>
      <c r="J595" s="130"/>
      <c r="K595" s="92"/>
      <c r="L595" s="92"/>
      <c r="M595" s="92"/>
      <c r="N595" s="92"/>
      <c r="O595" s="92"/>
      <c r="P595" s="2"/>
      <c r="Q595" s="2"/>
      <c r="R595" s="2"/>
      <c r="S595" s="2"/>
      <c r="T595" s="2"/>
      <c r="U595" s="2"/>
      <c r="V595" s="2"/>
      <c r="W595" s="2"/>
    </row>
    <row r="596" spans="3:23" ht="14.25" customHeight="1" x14ac:dyDescent="0.2">
      <c r="C596" s="10"/>
      <c r="D596" s="10"/>
      <c r="E596" s="10"/>
      <c r="F596" s="10"/>
      <c r="H596" s="92"/>
      <c r="I596" s="92"/>
      <c r="J596" s="130"/>
      <c r="K596" s="92"/>
      <c r="L596" s="92"/>
      <c r="M596" s="92"/>
      <c r="N596" s="92"/>
      <c r="O596" s="92"/>
      <c r="P596" s="2"/>
      <c r="Q596" s="2"/>
      <c r="R596" s="2"/>
      <c r="S596" s="2"/>
      <c r="T596" s="2"/>
      <c r="U596" s="2"/>
      <c r="V596" s="2"/>
      <c r="W596" s="2"/>
    </row>
    <row r="597" spans="3:23" ht="14.25" customHeight="1" x14ac:dyDescent="0.2">
      <c r="C597" s="10"/>
      <c r="D597" s="10"/>
      <c r="E597" s="10"/>
      <c r="F597" s="10"/>
      <c r="H597" s="92"/>
      <c r="I597" s="92"/>
      <c r="J597" s="130"/>
      <c r="K597" s="92"/>
      <c r="L597" s="92"/>
      <c r="M597" s="92"/>
      <c r="N597" s="92"/>
      <c r="O597" s="92"/>
      <c r="P597" s="2"/>
      <c r="Q597" s="2"/>
      <c r="R597" s="2"/>
      <c r="S597" s="2"/>
      <c r="T597" s="2"/>
      <c r="U597" s="2"/>
      <c r="V597" s="2"/>
      <c r="W597" s="2"/>
    </row>
    <row r="598" spans="3:23" ht="14.25" customHeight="1" x14ac:dyDescent="0.2">
      <c r="C598" s="10"/>
      <c r="D598" s="10"/>
      <c r="E598" s="10"/>
      <c r="F598" s="10"/>
      <c r="H598" s="92"/>
      <c r="I598" s="92"/>
      <c r="J598" s="130"/>
      <c r="K598" s="92"/>
      <c r="L598" s="92"/>
      <c r="M598" s="92"/>
      <c r="N598" s="92"/>
      <c r="O598" s="92"/>
      <c r="P598" s="2"/>
      <c r="Q598" s="2"/>
      <c r="R598" s="2"/>
      <c r="S598" s="2"/>
      <c r="T598" s="2"/>
      <c r="U598" s="2"/>
      <c r="V598" s="2"/>
      <c r="W598" s="2"/>
    </row>
    <row r="599" spans="3:23" ht="14.25" customHeight="1" x14ac:dyDescent="0.2">
      <c r="C599" s="10"/>
      <c r="D599" s="10"/>
      <c r="E599" s="10"/>
      <c r="F599" s="10"/>
      <c r="H599" s="92"/>
      <c r="I599" s="92"/>
      <c r="J599" s="130"/>
      <c r="K599" s="92"/>
      <c r="L599" s="92"/>
      <c r="M599" s="92"/>
      <c r="N599" s="92"/>
      <c r="O599" s="92"/>
      <c r="P599" s="2"/>
      <c r="Q599" s="2"/>
      <c r="R599" s="2"/>
      <c r="S599" s="2"/>
      <c r="T599" s="2"/>
      <c r="U599" s="2"/>
      <c r="V599" s="2"/>
      <c r="W599" s="2"/>
    </row>
    <row r="600" spans="3:23" ht="14.25" customHeight="1" x14ac:dyDescent="0.2">
      <c r="C600" s="10"/>
      <c r="D600" s="10"/>
      <c r="E600" s="10"/>
      <c r="F600" s="10"/>
      <c r="H600" s="92"/>
      <c r="I600" s="92"/>
      <c r="J600" s="130"/>
      <c r="K600" s="92"/>
      <c r="L600" s="92"/>
      <c r="M600" s="92"/>
      <c r="N600" s="92"/>
      <c r="O600" s="92"/>
      <c r="P600" s="2"/>
      <c r="Q600" s="2"/>
      <c r="R600" s="2"/>
      <c r="S600" s="2"/>
      <c r="T600" s="2"/>
      <c r="U600" s="2"/>
      <c r="V600" s="2"/>
      <c r="W600" s="2"/>
    </row>
    <row r="601" spans="3:23" ht="14.25" customHeight="1" x14ac:dyDescent="0.2">
      <c r="C601" s="10"/>
      <c r="D601" s="10"/>
      <c r="E601" s="10"/>
      <c r="F601" s="10"/>
      <c r="H601" s="92"/>
      <c r="I601" s="92"/>
      <c r="J601" s="130"/>
      <c r="K601" s="92"/>
      <c r="L601" s="92"/>
      <c r="M601" s="92"/>
      <c r="N601" s="92"/>
      <c r="O601" s="92"/>
      <c r="P601" s="2"/>
      <c r="Q601" s="2"/>
      <c r="R601" s="2"/>
      <c r="S601" s="2"/>
      <c r="T601" s="2"/>
      <c r="U601" s="2"/>
      <c r="V601" s="2"/>
      <c r="W601" s="2"/>
    </row>
    <row r="602" spans="3:23" ht="14.25" customHeight="1" x14ac:dyDescent="0.2">
      <c r="C602" s="10"/>
      <c r="D602" s="10"/>
      <c r="E602" s="10"/>
      <c r="F602" s="10"/>
      <c r="H602" s="92"/>
      <c r="I602" s="92"/>
      <c r="J602" s="130"/>
      <c r="K602" s="92"/>
      <c r="L602" s="92"/>
      <c r="M602" s="92"/>
      <c r="N602" s="92"/>
      <c r="O602" s="92"/>
      <c r="P602" s="2"/>
      <c r="Q602" s="2"/>
      <c r="R602" s="2"/>
      <c r="S602" s="2"/>
      <c r="T602" s="2"/>
      <c r="U602" s="2"/>
      <c r="V602" s="2"/>
      <c r="W602" s="2"/>
    </row>
    <row r="603" spans="3:23" ht="14.25" customHeight="1" x14ac:dyDescent="0.2">
      <c r="C603" s="10"/>
      <c r="D603" s="10"/>
      <c r="E603" s="10"/>
      <c r="F603" s="10"/>
      <c r="H603" s="92"/>
      <c r="I603" s="92"/>
      <c r="J603" s="130"/>
      <c r="K603" s="92"/>
      <c r="L603" s="92"/>
      <c r="M603" s="92"/>
      <c r="N603" s="92"/>
      <c r="O603" s="92"/>
      <c r="P603" s="2"/>
      <c r="Q603" s="2"/>
      <c r="R603" s="2"/>
      <c r="S603" s="2"/>
      <c r="T603" s="2"/>
      <c r="U603" s="2"/>
      <c r="V603" s="2"/>
      <c r="W603" s="2"/>
    </row>
    <row r="604" spans="3:23" ht="14.25" customHeight="1" x14ac:dyDescent="0.2">
      <c r="C604" s="10"/>
      <c r="D604" s="10"/>
      <c r="E604" s="10"/>
      <c r="F604" s="10"/>
      <c r="H604" s="92"/>
      <c r="I604" s="92"/>
      <c r="J604" s="130"/>
      <c r="K604" s="92"/>
      <c r="L604" s="92"/>
      <c r="M604" s="92"/>
      <c r="N604" s="92"/>
      <c r="O604" s="92"/>
      <c r="P604" s="2"/>
      <c r="Q604" s="2"/>
      <c r="R604" s="2"/>
      <c r="S604" s="2"/>
      <c r="T604" s="2"/>
      <c r="U604" s="2"/>
      <c r="V604" s="2"/>
      <c r="W604" s="2"/>
    </row>
    <row r="605" spans="3:23" ht="14.25" customHeight="1" x14ac:dyDescent="0.2">
      <c r="C605" s="10"/>
      <c r="D605" s="10"/>
      <c r="E605" s="10"/>
      <c r="F605" s="10"/>
      <c r="H605" s="92"/>
      <c r="I605" s="92"/>
      <c r="J605" s="130"/>
      <c r="K605" s="92"/>
      <c r="L605" s="92"/>
      <c r="M605" s="92"/>
      <c r="N605" s="92"/>
      <c r="O605" s="92"/>
      <c r="P605" s="2"/>
      <c r="Q605" s="2"/>
      <c r="R605" s="2"/>
      <c r="S605" s="2"/>
      <c r="T605" s="2"/>
      <c r="U605" s="2"/>
      <c r="V605" s="2"/>
      <c r="W605" s="2"/>
    </row>
    <row r="606" spans="3:23" ht="14.25" customHeight="1" x14ac:dyDescent="0.2">
      <c r="C606" s="10"/>
      <c r="D606" s="10"/>
      <c r="E606" s="10"/>
      <c r="F606" s="10"/>
      <c r="H606" s="92"/>
      <c r="I606" s="92"/>
      <c r="J606" s="130"/>
      <c r="K606" s="92"/>
      <c r="L606" s="92"/>
      <c r="M606" s="92"/>
      <c r="N606" s="92"/>
      <c r="O606" s="92"/>
      <c r="P606" s="2"/>
      <c r="Q606" s="2"/>
      <c r="R606" s="2"/>
      <c r="S606" s="2"/>
      <c r="T606" s="2"/>
      <c r="U606" s="2"/>
      <c r="V606" s="2"/>
      <c r="W606" s="2"/>
    </row>
    <row r="607" spans="3:23" ht="14.25" customHeight="1" x14ac:dyDescent="0.2">
      <c r="C607" s="10"/>
      <c r="D607" s="10"/>
      <c r="E607" s="10"/>
      <c r="F607" s="10"/>
      <c r="H607" s="92"/>
      <c r="I607" s="92"/>
      <c r="J607" s="130"/>
      <c r="K607" s="92"/>
      <c r="L607" s="92"/>
      <c r="M607" s="92"/>
      <c r="N607" s="92"/>
      <c r="O607" s="92"/>
      <c r="P607" s="2"/>
      <c r="Q607" s="2"/>
      <c r="R607" s="2"/>
      <c r="S607" s="2"/>
      <c r="T607" s="2"/>
      <c r="U607" s="2"/>
      <c r="V607" s="2"/>
      <c r="W607" s="2"/>
    </row>
    <row r="608" spans="3:23" ht="14.25" customHeight="1" x14ac:dyDescent="0.2">
      <c r="C608" s="10"/>
      <c r="D608" s="10"/>
      <c r="E608" s="10"/>
      <c r="F608" s="10"/>
      <c r="H608" s="92"/>
      <c r="I608" s="92"/>
      <c r="J608" s="130"/>
      <c r="K608" s="92"/>
      <c r="L608" s="92"/>
      <c r="M608" s="92"/>
      <c r="N608" s="92"/>
      <c r="O608" s="92"/>
      <c r="P608" s="2"/>
      <c r="Q608" s="2"/>
      <c r="R608" s="2"/>
      <c r="S608" s="2"/>
      <c r="T608" s="2"/>
      <c r="U608" s="2"/>
      <c r="V608" s="2"/>
      <c r="W608" s="2"/>
    </row>
    <row r="609" spans="3:23" ht="14.25" customHeight="1" x14ac:dyDescent="0.2">
      <c r="C609" s="10"/>
      <c r="D609" s="10"/>
      <c r="E609" s="10"/>
      <c r="F609" s="10"/>
      <c r="H609" s="92"/>
      <c r="I609" s="92"/>
      <c r="J609" s="130"/>
      <c r="K609" s="92"/>
      <c r="L609" s="92"/>
      <c r="M609" s="92"/>
      <c r="N609" s="92"/>
      <c r="O609" s="92"/>
      <c r="P609" s="2"/>
      <c r="Q609" s="2"/>
      <c r="R609" s="2"/>
      <c r="S609" s="2"/>
      <c r="T609" s="2"/>
      <c r="U609" s="2"/>
      <c r="V609" s="2"/>
      <c r="W609" s="2"/>
    </row>
    <row r="610" spans="3:23" ht="14.25" customHeight="1" x14ac:dyDescent="0.2">
      <c r="C610" s="10"/>
      <c r="D610" s="10"/>
      <c r="E610" s="10"/>
      <c r="F610" s="10"/>
      <c r="H610" s="92"/>
      <c r="I610" s="92"/>
      <c r="J610" s="130"/>
      <c r="K610" s="92"/>
      <c r="L610" s="92"/>
      <c r="M610" s="92"/>
      <c r="N610" s="92"/>
      <c r="O610" s="92"/>
      <c r="P610" s="2"/>
      <c r="Q610" s="2"/>
      <c r="R610" s="2"/>
      <c r="S610" s="2"/>
      <c r="T610" s="2"/>
      <c r="U610" s="2"/>
      <c r="V610" s="2"/>
      <c r="W610" s="2"/>
    </row>
    <row r="611" spans="3:23" ht="14.25" customHeight="1" x14ac:dyDescent="0.2">
      <c r="C611" s="10"/>
      <c r="D611" s="10"/>
      <c r="E611" s="10"/>
      <c r="F611" s="10"/>
      <c r="H611" s="92"/>
      <c r="I611" s="92"/>
      <c r="J611" s="130"/>
      <c r="K611" s="92"/>
      <c r="L611" s="92"/>
      <c r="M611" s="92"/>
      <c r="N611" s="92"/>
      <c r="O611" s="92"/>
      <c r="P611" s="2"/>
      <c r="Q611" s="2"/>
      <c r="R611" s="2"/>
      <c r="S611" s="2"/>
      <c r="T611" s="2"/>
      <c r="U611" s="2"/>
      <c r="V611" s="2"/>
      <c r="W611" s="2"/>
    </row>
    <row r="612" spans="3:23" ht="14.25" customHeight="1" x14ac:dyDescent="0.2">
      <c r="C612" s="10"/>
      <c r="D612" s="10"/>
      <c r="E612" s="10"/>
      <c r="F612" s="10"/>
      <c r="H612" s="92"/>
      <c r="I612" s="92"/>
      <c r="J612" s="130"/>
      <c r="K612" s="92"/>
      <c r="L612" s="92"/>
      <c r="M612" s="92"/>
      <c r="N612" s="92"/>
      <c r="O612" s="92"/>
      <c r="P612" s="2"/>
      <c r="Q612" s="2"/>
      <c r="R612" s="2"/>
      <c r="S612" s="2"/>
      <c r="T612" s="2"/>
      <c r="U612" s="2"/>
      <c r="V612" s="2"/>
      <c r="W612" s="2"/>
    </row>
    <row r="613" spans="3:23" ht="14.25" customHeight="1" x14ac:dyDescent="0.2">
      <c r="C613" s="10"/>
      <c r="D613" s="10"/>
      <c r="E613" s="10"/>
      <c r="F613" s="10"/>
      <c r="H613" s="92"/>
      <c r="I613" s="92"/>
      <c r="J613" s="130"/>
      <c r="K613" s="92"/>
      <c r="L613" s="92"/>
      <c r="M613" s="92"/>
      <c r="N613" s="92"/>
      <c r="O613" s="92"/>
      <c r="P613" s="2"/>
      <c r="Q613" s="2"/>
      <c r="R613" s="2"/>
      <c r="S613" s="2"/>
      <c r="T613" s="2"/>
      <c r="U613" s="2"/>
      <c r="V613" s="2"/>
      <c r="W613" s="2"/>
    </row>
    <row r="614" spans="3:23" ht="14.25" customHeight="1" x14ac:dyDescent="0.2">
      <c r="C614" s="10"/>
      <c r="D614" s="10"/>
      <c r="E614" s="10"/>
      <c r="F614" s="10"/>
      <c r="H614" s="92"/>
      <c r="I614" s="92"/>
      <c r="J614" s="130"/>
      <c r="K614" s="92"/>
      <c r="L614" s="92"/>
      <c r="M614" s="92"/>
      <c r="N614" s="92"/>
      <c r="O614" s="92"/>
      <c r="P614" s="2"/>
      <c r="Q614" s="2"/>
      <c r="R614" s="2"/>
      <c r="S614" s="2"/>
      <c r="T614" s="2"/>
      <c r="U614" s="2"/>
      <c r="V614" s="2"/>
      <c r="W614" s="2"/>
    </row>
    <row r="615" spans="3:23" ht="14.25" customHeight="1" x14ac:dyDescent="0.2">
      <c r="C615" s="10"/>
      <c r="D615" s="10"/>
      <c r="E615" s="10"/>
      <c r="F615" s="10"/>
      <c r="H615" s="92"/>
      <c r="I615" s="92"/>
      <c r="J615" s="130"/>
      <c r="K615" s="92"/>
      <c r="L615" s="92"/>
      <c r="M615" s="92"/>
      <c r="N615" s="92"/>
      <c r="O615" s="92"/>
      <c r="P615" s="2"/>
      <c r="Q615" s="2"/>
      <c r="R615" s="2"/>
      <c r="S615" s="2"/>
      <c r="T615" s="2"/>
      <c r="U615" s="2"/>
      <c r="V615" s="2"/>
      <c r="W615" s="2"/>
    </row>
    <row r="616" spans="3:23" ht="14.25" customHeight="1" x14ac:dyDescent="0.2">
      <c r="C616" s="10"/>
      <c r="D616" s="10"/>
      <c r="E616" s="10"/>
      <c r="F616" s="10"/>
      <c r="H616" s="92"/>
      <c r="I616" s="92"/>
      <c r="J616" s="130"/>
      <c r="K616" s="92"/>
      <c r="L616" s="92"/>
      <c r="M616" s="92"/>
      <c r="N616" s="92"/>
      <c r="O616" s="92"/>
      <c r="P616" s="2"/>
      <c r="Q616" s="2"/>
      <c r="R616" s="2"/>
      <c r="S616" s="2"/>
      <c r="T616" s="2"/>
      <c r="U616" s="2"/>
      <c r="V616" s="2"/>
      <c r="W616" s="2"/>
    </row>
    <row r="617" spans="3:23" ht="14.25" customHeight="1" x14ac:dyDescent="0.2">
      <c r="C617" s="10"/>
      <c r="D617" s="10"/>
      <c r="E617" s="10"/>
      <c r="F617" s="10"/>
      <c r="H617" s="92"/>
      <c r="I617" s="92"/>
      <c r="J617" s="130"/>
      <c r="K617" s="92"/>
      <c r="L617" s="92"/>
      <c r="M617" s="92"/>
      <c r="N617" s="92"/>
      <c r="O617" s="92"/>
      <c r="P617" s="2"/>
      <c r="Q617" s="2"/>
      <c r="R617" s="2"/>
      <c r="S617" s="2"/>
      <c r="T617" s="2"/>
      <c r="U617" s="2"/>
      <c r="V617" s="2"/>
      <c r="W617" s="2"/>
    </row>
    <row r="618" spans="3:23" ht="14.25" customHeight="1" x14ac:dyDescent="0.2">
      <c r="C618" s="10"/>
      <c r="D618" s="10"/>
      <c r="E618" s="10"/>
      <c r="F618" s="10"/>
      <c r="H618" s="92"/>
      <c r="I618" s="92"/>
      <c r="J618" s="130"/>
      <c r="K618" s="92"/>
      <c r="L618" s="92"/>
      <c r="M618" s="92"/>
      <c r="N618" s="92"/>
      <c r="O618" s="92"/>
      <c r="P618" s="2"/>
      <c r="Q618" s="2"/>
      <c r="R618" s="2"/>
      <c r="S618" s="2"/>
      <c r="T618" s="2"/>
      <c r="U618" s="2"/>
      <c r="V618" s="2"/>
      <c r="W618" s="2"/>
    </row>
    <row r="619" spans="3:23" ht="14.25" customHeight="1" x14ac:dyDescent="0.2">
      <c r="C619" s="10"/>
      <c r="D619" s="10"/>
      <c r="E619" s="10"/>
      <c r="F619" s="10"/>
      <c r="H619" s="92"/>
      <c r="I619" s="92"/>
      <c r="J619" s="130"/>
      <c r="K619" s="92"/>
      <c r="L619" s="92"/>
      <c r="M619" s="92"/>
      <c r="N619" s="92"/>
      <c r="O619" s="92"/>
      <c r="P619" s="2"/>
      <c r="Q619" s="2"/>
      <c r="R619" s="2"/>
      <c r="S619" s="2"/>
      <c r="T619" s="2"/>
      <c r="U619" s="2"/>
      <c r="V619" s="2"/>
      <c r="W619" s="2"/>
    </row>
    <row r="620" spans="3:23" ht="14.25" customHeight="1" x14ac:dyDescent="0.2">
      <c r="C620" s="10"/>
      <c r="D620" s="10"/>
      <c r="E620" s="10"/>
      <c r="F620" s="10"/>
      <c r="H620" s="92"/>
      <c r="I620" s="92"/>
      <c r="J620" s="130"/>
      <c r="K620" s="92"/>
      <c r="L620" s="92"/>
      <c r="M620" s="92"/>
      <c r="N620" s="92"/>
      <c r="O620" s="92"/>
      <c r="P620" s="2"/>
      <c r="Q620" s="2"/>
      <c r="R620" s="2"/>
      <c r="S620" s="2"/>
      <c r="T620" s="2"/>
      <c r="U620" s="2"/>
      <c r="V620" s="2"/>
      <c r="W620" s="2"/>
    </row>
    <row r="621" spans="3:23" ht="14.25" customHeight="1" x14ac:dyDescent="0.2">
      <c r="C621" s="10"/>
      <c r="D621" s="10"/>
      <c r="E621" s="10"/>
      <c r="F621" s="10"/>
      <c r="H621" s="92"/>
      <c r="I621" s="92"/>
      <c r="J621" s="130"/>
      <c r="K621" s="92"/>
      <c r="L621" s="92"/>
      <c r="M621" s="92"/>
      <c r="N621" s="92"/>
      <c r="O621" s="92"/>
      <c r="P621" s="2"/>
      <c r="Q621" s="2"/>
      <c r="R621" s="2"/>
      <c r="S621" s="2"/>
      <c r="T621" s="2"/>
      <c r="U621" s="2"/>
      <c r="V621" s="2"/>
      <c r="W621" s="2"/>
    </row>
    <row r="622" spans="3:23" ht="14.25" customHeight="1" x14ac:dyDescent="0.2">
      <c r="C622" s="10"/>
      <c r="D622" s="10"/>
      <c r="E622" s="10"/>
      <c r="F622" s="10"/>
      <c r="H622" s="92"/>
      <c r="I622" s="92"/>
      <c r="J622" s="130"/>
      <c r="K622" s="92"/>
      <c r="L622" s="92"/>
      <c r="M622" s="92"/>
      <c r="N622" s="92"/>
      <c r="O622" s="92"/>
      <c r="P622" s="2"/>
      <c r="Q622" s="2"/>
      <c r="R622" s="2"/>
      <c r="S622" s="2"/>
      <c r="T622" s="2"/>
      <c r="U622" s="2"/>
      <c r="V622" s="2"/>
      <c r="W622" s="2"/>
    </row>
    <row r="623" spans="3:23" ht="14.25" customHeight="1" x14ac:dyDescent="0.2">
      <c r="C623" s="10"/>
      <c r="D623" s="10"/>
      <c r="E623" s="10"/>
      <c r="F623" s="10"/>
      <c r="H623" s="92"/>
      <c r="I623" s="92"/>
      <c r="J623" s="130"/>
      <c r="K623" s="92"/>
      <c r="L623" s="92"/>
      <c r="M623" s="92"/>
      <c r="N623" s="92"/>
      <c r="O623" s="92"/>
      <c r="P623" s="2"/>
      <c r="Q623" s="2"/>
      <c r="R623" s="2"/>
      <c r="S623" s="2"/>
      <c r="T623" s="2"/>
      <c r="U623" s="2"/>
      <c r="V623" s="2"/>
      <c r="W623" s="2"/>
    </row>
    <row r="624" spans="3:23" ht="14.25" customHeight="1" x14ac:dyDescent="0.2">
      <c r="C624" s="10"/>
      <c r="D624" s="10"/>
      <c r="E624" s="10"/>
      <c r="F624" s="10"/>
      <c r="H624" s="92"/>
      <c r="I624" s="92"/>
      <c r="J624" s="130"/>
      <c r="K624" s="92"/>
      <c r="L624" s="92"/>
      <c r="M624" s="92"/>
      <c r="N624" s="92"/>
      <c r="O624" s="92"/>
      <c r="P624" s="2"/>
      <c r="Q624" s="2"/>
      <c r="R624" s="2"/>
      <c r="S624" s="2"/>
      <c r="T624" s="2"/>
      <c r="U624" s="2"/>
      <c r="V624" s="2"/>
      <c r="W624" s="2"/>
    </row>
    <row r="625" spans="3:23" ht="14.25" customHeight="1" x14ac:dyDescent="0.2">
      <c r="C625" s="10"/>
      <c r="D625" s="10"/>
      <c r="E625" s="10"/>
      <c r="F625" s="10"/>
      <c r="H625" s="92"/>
      <c r="I625" s="92"/>
      <c r="J625" s="130"/>
      <c r="K625" s="92"/>
      <c r="L625" s="92"/>
      <c r="M625" s="92"/>
      <c r="N625" s="92"/>
      <c r="O625" s="92"/>
      <c r="P625" s="2"/>
      <c r="Q625" s="2"/>
      <c r="R625" s="2"/>
      <c r="S625" s="2"/>
      <c r="T625" s="2"/>
      <c r="U625" s="2"/>
      <c r="V625" s="2"/>
      <c r="W625" s="2"/>
    </row>
    <row r="626" spans="3:23" ht="14.25" customHeight="1" x14ac:dyDescent="0.2">
      <c r="C626" s="10"/>
      <c r="D626" s="10"/>
      <c r="E626" s="10"/>
      <c r="F626" s="10"/>
      <c r="H626" s="92"/>
      <c r="I626" s="92"/>
      <c r="J626" s="130"/>
      <c r="K626" s="92"/>
      <c r="L626" s="92"/>
      <c r="M626" s="92"/>
      <c r="N626" s="92"/>
      <c r="O626" s="92"/>
      <c r="P626" s="2"/>
      <c r="Q626" s="2"/>
      <c r="R626" s="2"/>
      <c r="S626" s="2"/>
      <c r="T626" s="2"/>
      <c r="U626" s="2"/>
      <c r="V626" s="2"/>
      <c r="W626" s="2"/>
    </row>
    <row r="627" spans="3:23" ht="14.25" customHeight="1" x14ac:dyDescent="0.2">
      <c r="C627" s="10"/>
      <c r="D627" s="10"/>
      <c r="E627" s="10"/>
      <c r="F627" s="10"/>
      <c r="H627" s="92"/>
      <c r="I627" s="92"/>
      <c r="J627" s="130"/>
      <c r="K627" s="92"/>
      <c r="L627" s="92"/>
      <c r="M627" s="92"/>
      <c r="N627" s="92"/>
      <c r="O627" s="92"/>
      <c r="P627" s="2"/>
      <c r="Q627" s="2"/>
      <c r="R627" s="2"/>
      <c r="S627" s="2"/>
      <c r="T627" s="2"/>
      <c r="U627" s="2"/>
      <c r="V627" s="2"/>
      <c r="W627" s="2"/>
    </row>
    <row r="628" spans="3:23" ht="14.25" customHeight="1" x14ac:dyDescent="0.2">
      <c r="C628" s="10"/>
      <c r="D628" s="10"/>
      <c r="E628" s="10"/>
      <c r="F628" s="10"/>
      <c r="H628" s="92"/>
      <c r="I628" s="92"/>
      <c r="J628" s="130"/>
      <c r="K628" s="92"/>
      <c r="L628" s="92"/>
      <c r="M628" s="92"/>
      <c r="N628" s="92"/>
      <c r="O628" s="92"/>
      <c r="P628" s="2"/>
      <c r="Q628" s="2"/>
      <c r="R628" s="2"/>
      <c r="S628" s="2"/>
      <c r="T628" s="2"/>
      <c r="U628" s="2"/>
      <c r="V628" s="2"/>
      <c r="W628" s="2"/>
    </row>
    <row r="629" spans="3:23" ht="14.25" customHeight="1" x14ac:dyDescent="0.2">
      <c r="C629" s="10"/>
      <c r="D629" s="10"/>
      <c r="E629" s="10"/>
      <c r="F629" s="10"/>
      <c r="H629" s="92"/>
      <c r="I629" s="92"/>
      <c r="J629" s="130"/>
      <c r="K629" s="92"/>
      <c r="L629" s="92"/>
      <c r="M629" s="92"/>
      <c r="N629" s="92"/>
      <c r="O629" s="92"/>
      <c r="P629" s="2"/>
      <c r="Q629" s="2"/>
      <c r="R629" s="2"/>
      <c r="S629" s="2"/>
      <c r="T629" s="2"/>
      <c r="U629" s="2"/>
      <c r="V629" s="2"/>
      <c r="W629" s="2"/>
    </row>
    <row r="630" spans="3:23" ht="14.25" customHeight="1" x14ac:dyDescent="0.2">
      <c r="C630" s="10"/>
      <c r="D630" s="10"/>
      <c r="E630" s="10"/>
      <c r="F630" s="10"/>
      <c r="H630" s="92"/>
      <c r="I630" s="92"/>
      <c r="J630" s="130"/>
      <c r="K630" s="92"/>
      <c r="L630" s="92"/>
      <c r="M630" s="92"/>
      <c r="N630" s="92"/>
      <c r="O630" s="92"/>
      <c r="P630" s="2"/>
      <c r="Q630" s="2"/>
      <c r="R630" s="2"/>
      <c r="S630" s="2"/>
      <c r="T630" s="2"/>
      <c r="U630" s="2"/>
      <c r="V630" s="2"/>
      <c r="W630" s="2"/>
    </row>
    <row r="631" spans="3:23" ht="14.25" customHeight="1" x14ac:dyDescent="0.2">
      <c r="C631" s="10"/>
      <c r="D631" s="10"/>
      <c r="E631" s="10"/>
      <c r="F631" s="10"/>
      <c r="H631" s="92"/>
      <c r="I631" s="92"/>
      <c r="J631" s="130"/>
      <c r="K631" s="92"/>
      <c r="L631" s="92"/>
      <c r="M631" s="92"/>
      <c r="N631" s="92"/>
      <c r="O631" s="92"/>
      <c r="P631" s="2"/>
      <c r="Q631" s="2"/>
      <c r="R631" s="2"/>
      <c r="S631" s="2"/>
      <c r="T631" s="2"/>
      <c r="U631" s="2"/>
      <c r="V631" s="2"/>
      <c r="W631" s="2"/>
    </row>
    <row r="632" spans="3:23" ht="14.25" customHeight="1" x14ac:dyDescent="0.2">
      <c r="C632" s="10"/>
      <c r="D632" s="10"/>
      <c r="E632" s="10"/>
      <c r="F632" s="10"/>
      <c r="H632" s="92"/>
      <c r="I632" s="92"/>
      <c r="J632" s="130"/>
      <c r="K632" s="92"/>
      <c r="L632" s="92"/>
      <c r="M632" s="92"/>
      <c r="N632" s="92"/>
      <c r="O632" s="92"/>
      <c r="P632" s="2"/>
      <c r="Q632" s="2"/>
      <c r="R632" s="2"/>
      <c r="S632" s="2"/>
      <c r="T632" s="2"/>
      <c r="U632" s="2"/>
      <c r="V632" s="2"/>
      <c r="W632" s="2"/>
    </row>
    <row r="633" spans="3:23" ht="14.25" customHeight="1" x14ac:dyDescent="0.2">
      <c r="C633" s="10"/>
      <c r="D633" s="10"/>
      <c r="E633" s="10"/>
      <c r="F633" s="10"/>
      <c r="H633" s="92"/>
      <c r="I633" s="92"/>
      <c r="J633" s="130"/>
      <c r="K633" s="92"/>
      <c r="L633" s="92"/>
      <c r="M633" s="92"/>
      <c r="N633" s="92"/>
      <c r="O633" s="92"/>
      <c r="P633" s="2"/>
      <c r="Q633" s="2"/>
      <c r="R633" s="2"/>
      <c r="S633" s="2"/>
      <c r="T633" s="2"/>
      <c r="U633" s="2"/>
      <c r="V633" s="2"/>
      <c r="W633" s="2"/>
    </row>
    <row r="634" spans="3:23" ht="14.25" customHeight="1" x14ac:dyDescent="0.2">
      <c r="C634" s="10"/>
      <c r="D634" s="10"/>
      <c r="E634" s="10"/>
      <c r="F634" s="10"/>
      <c r="H634" s="92"/>
      <c r="I634" s="92"/>
      <c r="J634" s="130"/>
      <c r="K634" s="92"/>
      <c r="L634" s="92"/>
      <c r="M634" s="92"/>
      <c r="N634" s="92"/>
      <c r="O634" s="92"/>
      <c r="P634" s="2"/>
      <c r="Q634" s="2"/>
      <c r="R634" s="2"/>
      <c r="S634" s="2"/>
      <c r="T634" s="2"/>
      <c r="U634" s="2"/>
      <c r="V634" s="2"/>
      <c r="W634" s="2"/>
    </row>
    <row r="635" spans="3:23" ht="14.25" customHeight="1" x14ac:dyDescent="0.2">
      <c r="C635" s="10"/>
      <c r="D635" s="10"/>
      <c r="E635" s="10"/>
      <c r="F635" s="10"/>
      <c r="H635" s="92"/>
      <c r="I635" s="92"/>
      <c r="J635" s="130"/>
      <c r="K635" s="92"/>
      <c r="L635" s="92"/>
      <c r="M635" s="92"/>
      <c r="N635" s="92"/>
      <c r="O635" s="92"/>
      <c r="P635" s="2"/>
      <c r="Q635" s="2"/>
      <c r="R635" s="2"/>
      <c r="S635" s="2"/>
      <c r="T635" s="2"/>
      <c r="U635" s="2"/>
      <c r="V635" s="2"/>
      <c r="W635" s="2"/>
    </row>
    <row r="636" spans="3:23" ht="14.25" customHeight="1" x14ac:dyDescent="0.2">
      <c r="C636" s="10"/>
      <c r="D636" s="10"/>
      <c r="E636" s="10"/>
      <c r="F636" s="10"/>
      <c r="H636" s="92"/>
      <c r="I636" s="92"/>
      <c r="J636" s="130"/>
      <c r="K636" s="92"/>
      <c r="L636" s="92"/>
      <c r="M636" s="92"/>
      <c r="N636" s="92"/>
      <c r="O636" s="92"/>
      <c r="P636" s="2"/>
      <c r="Q636" s="2"/>
      <c r="R636" s="2"/>
      <c r="S636" s="2"/>
      <c r="T636" s="2"/>
      <c r="U636" s="2"/>
      <c r="V636" s="2"/>
      <c r="W636" s="2"/>
    </row>
    <row r="637" spans="3:23" ht="14.25" customHeight="1" x14ac:dyDescent="0.2">
      <c r="C637" s="10"/>
      <c r="D637" s="10"/>
      <c r="E637" s="10"/>
      <c r="F637" s="10"/>
      <c r="H637" s="92"/>
      <c r="I637" s="92"/>
      <c r="J637" s="130"/>
      <c r="K637" s="92"/>
      <c r="L637" s="92"/>
      <c r="M637" s="92"/>
      <c r="N637" s="92"/>
      <c r="O637" s="92"/>
      <c r="P637" s="2"/>
      <c r="Q637" s="2"/>
      <c r="R637" s="2"/>
      <c r="S637" s="2"/>
      <c r="T637" s="2"/>
      <c r="U637" s="2"/>
      <c r="V637" s="2"/>
      <c r="W637" s="2"/>
    </row>
    <row r="638" spans="3:23" ht="14.25" customHeight="1" x14ac:dyDescent="0.2">
      <c r="C638" s="10"/>
      <c r="D638" s="10"/>
      <c r="E638" s="10"/>
      <c r="F638" s="10"/>
      <c r="H638" s="92"/>
      <c r="I638" s="92"/>
      <c r="J638" s="130"/>
      <c r="K638" s="92"/>
      <c r="L638" s="92"/>
      <c r="M638" s="92"/>
      <c r="N638" s="92"/>
      <c r="O638" s="92"/>
      <c r="P638" s="2"/>
      <c r="Q638" s="2"/>
      <c r="R638" s="2"/>
      <c r="S638" s="2"/>
      <c r="T638" s="2"/>
      <c r="U638" s="2"/>
      <c r="V638" s="2"/>
      <c r="W638" s="2"/>
    </row>
    <row r="639" spans="3:23" ht="14.25" customHeight="1" x14ac:dyDescent="0.2">
      <c r="C639" s="10"/>
      <c r="D639" s="10"/>
      <c r="E639" s="10"/>
      <c r="F639" s="10"/>
      <c r="H639" s="92"/>
      <c r="I639" s="92"/>
      <c r="J639" s="130"/>
      <c r="K639" s="92"/>
      <c r="L639" s="92"/>
      <c r="M639" s="92"/>
      <c r="N639" s="92"/>
      <c r="O639" s="92"/>
      <c r="P639" s="2"/>
      <c r="Q639" s="2"/>
      <c r="R639" s="2"/>
      <c r="S639" s="2"/>
      <c r="T639" s="2"/>
      <c r="U639" s="2"/>
      <c r="V639" s="2"/>
      <c r="W639" s="2"/>
    </row>
    <row r="640" spans="3:23" ht="14.25" customHeight="1" x14ac:dyDescent="0.2">
      <c r="C640" s="10"/>
      <c r="D640" s="10"/>
      <c r="E640" s="10"/>
      <c r="F640" s="10"/>
      <c r="H640" s="92"/>
      <c r="I640" s="92"/>
      <c r="J640" s="130"/>
      <c r="K640" s="92"/>
      <c r="L640" s="92"/>
      <c r="M640" s="92"/>
      <c r="N640" s="92"/>
      <c r="O640" s="92"/>
      <c r="P640" s="2"/>
      <c r="Q640" s="2"/>
      <c r="R640" s="2"/>
      <c r="S640" s="2"/>
      <c r="T640" s="2"/>
      <c r="U640" s="2"/>
      <c r="V640" s="2"/>
      <c r="W640" s="2"/>
    </row>
    <row r="641" spans="3:23" ht="14.25" customHeight="1" x14ac:dyDescent="0.2">
      <c r="C641" s="10"/>
      <c r="D641" s="10"/>
      <c r="E641" s="10"/>
      <c r="F641" s="10"/>
      <c r="H641" s="92"/>
      <c r="I641" s="92"/>
      <c r="J641" s="130"/>
      <c r="K641" s="92"/>
      <c r="L641" s="92"/>
      <c r="M641" s="92"/>
      <c r="N641" s="92"/>
      <c r="O641" s="92"/>
      <c r="P641" s="2"/>
      <c r="Q641" s="2"/>
      <c r="R641" s="2"/>
      <c r="S641" s="2"/>
      <c r="T641" s="2"/>
      <c r="U641" s="2"/>
      <c r="V641" s="2"/>
      <c r="W641" s="2"/>
    </row>
    <row r="642" spans="3:23" ht="14.25" customHeight="1" x14ac:dyDescent="0.2">
      <c r="C642" s="10"/>
      <c r="D642" s="10"/>
      <c r="E642" s="10"/>
      <c r="F642" s="10"/>
      <c r="H642" s="92"/>
      <c r="I642" s="92"/>
      <c r="J642" s="130"/>
      <c r="K642" s="92"/>
      <c r="L642" s="92"/>
      <c r="M642" s="92"/>
      <c r="N642" s="92"/>
      <c r="O642" s="92"/>
      <c r="P642" s="2"/>
      <c r="Q642" s="2"/>
      <c r="R642" s="2"/>
      <c r="S642" s="2"/>
      <c r="T642" s="2"/>
      <c r="U642" s="2"/>
      <c r="V642" s="2"/>
      <c r="W642" s="2"/>
    </row>
    <row r="643" spans="3:23" ht="14.25" customHeight="1" x14ac:dyDescent="0.2">
      <c r="C643" s="10"/>
      <c r="D643" s="10"/>
      <c r="E643" s="10"/>
      <c r="F643" s="10"/>
      <c r="H643" s="92"/>
      <c r="I643" s="92"/>
      <c r="J643" s="130"/>
      <c r="K643" s="92"/>
      <c r="L643" s="92"/>
      <c r="M643" s="92"/>
      <c r="N643" s="92"/>
      <c r="O643" s="92"/>
      <c r="P643" s="2"/>
      <c r="Q643" s="2"/>
      <c r="R643" s="2"/>
      <c r="S643" s="2"/>
      <c r="T643" s="2"/>
      <c r="U643" s="2"/>
      <c r="V643" s="2"/>
      <c r="W643" s="2"/>
    </row>
    <row r="644" spans="3:23" ht="14.25" customHeight="1" x14ac:dyDescent="0.2">
      <c r="C644" s="10"/>
      <c r="D644" s="10"/>
      <c r="E644" s="10"/>
      <c r="F644" s="10"/>
      <c r="H644" s="92"/>
      <c r="I644" s="92"/>
      <c r="J644" s="130"/>
      <c r="K644" s="92"/>
      <c r="L644" s="92"/>
      <c r="M644" s="92"/>
      <c r="N644" s="92"/>
      <c r="O644" s="92"/>
      <c r="P644" s="2"/>
      <c r="Q644" s="2"/>
      <c r="R644" s="2"/>
      <c r="S644" s="2"/>
      <c r="T644" s="2"/>
      <c r="U644" s="2"/>
      <c r="V644" s="2"/>
      <c r="W644" s="2"/>
    </row>
    <row r="645" spans="3:23" ht="14.25" customHeight="1" x14ac:dyDescent="0.2">
      <c r="C645" s="10"/>
      <c r="D645" s="10"/>
      <c r="E645" s="10"/>
      <c r="F645" s="10"/>
      <c r="H645" s="92"/>
      <c r="I645" s="92"/>
      <c r="J645" s="130"/>
      <c r="K645" s="92"/>
      <c r="L645" s="92"/>
      <c r="M645" s="92"/>
      <c r="N645" s="92"/>
      <c r="O645" s="92"/>
      <c r="P645" s="2"/>
      <c r="Q645" s="2"/>
      <c r="R645" s="2"/>
      <c r="S645" s="2"/>
      <c r="T645" s="2"/>
      <c r="U645" s="2"/>
      <c r="V645" s="2"/>
      <c r="W645" s="2"/>
    </row>
    <row r="646" spans="3:23" ht="14.25" customHeight="1" x14ac:dyDescent="0.2">
      <c r="C646" s="10"/>
      <c r="D646" s="10"/>
      <c r="E646" s="10"/>
      <c r="F646" s="10"/>
      <c r="H646" s="92"/>
      <c r="I646" s="92"/>
      <c r="J646" s="130"/>
      <c r="K646" s="92"/>
      <c r="L646" s="92"/>
      <c r="M646" s="92"/>
      <c r="N646" s="92"/>
      <c r="O646" s="92"/>
      <c r="P646" s="2"/>
      <c r="Q646" s="2"/>
      <c r="R646" s="2"/>
      <c r="S646" s="2"/>
      <c r="T646" s="2"/>
      <c r="U646" s="2"/>
      <c r="V646" s="2"/>
      <c r="W646" s="2"/>
    </row>
    <row r="647" spans="3:23" ht="14.25" customHeight="1" x14ac:dyDescent="0.2">
      <c r="C647" s="10"/>
      <c r="D647" s="10"/>
      <c r="E647" s="10"/>
      <c r="F647" s="10"/>
      <c r="H647" s="92"/>
      <c r="I647" s="92"/>
      <c r="J647" s="130"/>
      <c r="K647" s="92"/>
      <c r="L647" s="92"/>
      <c r="M647" s="92"/>
      <c r="N647" s="92"/>
      <c r="O647" s="92"/>
      <c r="P647" s="2"/>
      <c r="Q647" s="2"/>
      <c r="R647" s="2"/>
      <c r="S647" s="2"/>
      <c r="T647" s="2"/>
      <c r="U647" s="2"/>
      <c r="V647" s="2"/>
      <c r="W647" s="2"/>
    </row>
    <row r="648" spans="3:23" ht="14.25" customHeight="1" x14ac:dyDescent="0.2">
      <c r="C648" s="10"/>
      <c r="D648" s="10"/>
      <c r="E648" s="10"/>
      <c r="F648" s="10"/>
      <c r="H648" s="92"/>
      <c r="I648" s="92"/>
      <c r="J648" s="130"/>
      <c r="K648" s="92"/>
      <c r="L648" s="92"/>
      <c r="M648" s="92"/>
      <c r="N648" s="92"/>
      <c r="O648" s="92"/>
      <c r="P648" s="2"/>
      <c r="Q648" s="2"/>
      <c r="R648" s="2"/>
      <c r="S648" s="2"/>
      <c r="T648" s="2"/>
      <c r="U648" s="2"/>
      <c r="V648" s="2"/>
      <c r="W648" s="2"/>
    </row>
    <row r="649" spans="3:23" ht="14.25" customHeight="1" x14ac:dyDescent="0.2">
      <c r="C649" s="10"/>
      <c r="D649" s="10"/>
      <c r="E649" s="10"/>
      <c r="F649" s="10"/>
      <c r="H649" s="92"/>
      <c r="I649" s="92"/>
      <c r="J649" s="130"/>
      <c r="K649" s="92"/>
      <c r="L649" s="92"/>
      <c r="M649" s="92"/>
      <c r="N649" s="92"/>
      <c r="O649" s="92"/>
      <c r="P649" s="2"/>
      <c r="Q649" s="2"/>
      <c r="R649" s="2"/>
      <c r="S649" s="2"/>
      <c r="T649" s="2"/>
      <c r="U649" s="2"/>
      <c r="V649" s="2"/>
      <c r="W649" s="2"/>
    </row>
    <row r="650" spans="3:23" ht="14.25" customHeight="1" x14ac:dyDescent="0.2">
      <c r="C650" s="10"/>
      <c r="D650" s="10"/>
      <c r="E650" s="10"/>
      <c r="F650" s="10"/>
      <c r="H650" s="92"/>
      <c r="I650" s="92"/>
      <c r="J650" s="130"/>
      <c r="K650" s="92"/>
      <c r="L650" s="92"/>
      <c r="M650" s="92"/>
      <c r="N650" s="92"/>
      <c r="O650" s="92"/>
      <c r="P650" s="2"/>
      <c r="Q650" s="2"/>
      <c r="R650" s="2"/>
      <c r="S650" s="2"/>
      <c r="T650" s="2"/>
      <c r="U650" s="2"/>
      <c r="V650" s="2"/>
      <c r="W650" s="2"/>
    </row>
    <row r="651" spans="3:23" ht="14.25" customHeight="1" x14ac:dyDescent="0.2">
      <c r="C651" s="10"/>
      <c r="D651" s="10"/>
      <c r="E651" s="10"/>
      <c r="F651" s="10"/>
      <c r="H651" s="92"/>
      <c r="I651" s="92"/>
      <c r="J651" s="130"/>
      <c r="K651" s="92"/>
      <c r="L651" s="92"/>
      <c r="M651" s="92"/>
      <c r="N651" s="92"/>
      <c r="O651" s="92"/>
      <c r="P651" s="2"/>
      <c r="Q651" s="2"/>
      <c r="R651" s="2"/>
      <c r="S651" s="2"/>
      <c r="T651" s="2"/>
      <c r="U651" s="2"/>
      <c r="V651" s="2"/>
      <c r="W651" s="2"/>
    </row>
    <row r="652" spans="3:23" ht="14.25" customHeight="1" x14ac:dyDescent="0.2">
      <c r="C652" s="10"/>
      <c r="D652" s="10"/>
      <c r="E652" s="10"/>
      <c r="F652" s="10"/>
      <c r="H652" s="92"/>
      <c r="I652" s="92"/>
      <c r="J652" s="130"/>
      <c r="K652" s="92"/>
      <c r="L652" s="92"/>
      <c r="M652" s="92"/>
      <c r="N652" s="92"/>
      <c r="O652" s="92"/>
      <c r="P652" s="2"/>
      <c r="Q652" s="2"/>
      <c r="R652" s="2"/>
      <c r="S652" s="2"/>
      <c r="T652" s="2"/>
      <c r="U652" s="2"/>
      <c r="V652" s="2"/>
      <c r="W652" s="2"/>
    </row>
    <row r="653" spans="3:23" ht="14.25" customHeight="1" x14ac:dyDescent="0.2">
      <c r="C653" s="10"/>
      <c r="D653" s="10"/>
      <c r="E653" s="10"/>
      <c r="F653" s="10"/>
      <c r="H653" s="92"/>
      <c r="I653" s="92"/>
      <c r="J653" s="130"/>
      <c r="K653" s="92"/>
      <c r="L653" s="92"/>
      <c r="M653" s="92"/>
      <c r="N653" s="92"/>
      <c r="O653" s="92"/>
      <c r="P653" s="2"/>
      <c r="Q653" s="2"/>
      <c r="R653" s="2"/>
      <c r="S653" s="2"/>
      <c r="T653" s="2"/>
      <c r="U653" s="2"/>
      <c r="V653" s="2"/>
      <c r="W653" s="2"/>
    </row>
    <row r="654" spans="3:23" ht="14.25" customHeight="1" x14ac:dyDescent="0.2">
      <c r="C654" s="10"/>
      <c r="D654" s="10"/>
      <c r="E654" s="10"/>
      <c r="F654" s="10"/>
      <c r="H654" s="92"/>
      <c r="I654" s="92"/>
      <c r="J654" s="130"/>
      <c r="K654" s="92"/>
      <c r="L654" s="92"/>
      <c r="M654" s="92"/>
      <c r="N654" s="92"/>
      <c r="O654" s="92"/>
      <c r="P654" s="2"/>
      <c r="Q654" s="2"/>
      <c r="R654" s="2"/>
      <c r="S654" s="2"/>
      <c r="T654" s="2"/>
      <c r="U654" s="2"/>
      <c r="V654" s="2"/>
      <c r="W654" s="2"/>
    </row>
    <row r="655" spans="3:23" ht="14.25" customHeight="1" x14ac:dyDescent="0.2">
      <c r="C655" s="10"/>
      <c r="D655" s="10"/>
      <c r="E655" s="10"/>
      <c r="F655" s="10"/>
      <c r="H655" s="92"/>
      <c r="I655" s="92"/>
      <c r="J655" s="130"/>
      <c r="K655" s="92"/>
      <c r="L655" s="92"/>
      <c r="M655" s="92"/>
      <c r="N655" s="92"/>
      <c r="O655" s="92"/>
      <c r="P655" s="2"/>
      <c r="Q655" s="2"/>
      <c r="R655" s="2"/>
      <c r="S655" s="2"/>
      <c r="T655" s="2"/>
      <c r="U655" s="2"/>
      <c r="V655" s="2"/>
      <c r="W655" s="2"/>
    </row>
    <row r="656" spans="3:23" ht="14.25" customHeight="1" x14ac:dyDescent="0.2">
      <c r="C656" s="10"/>
      <c r="D656" s="10"/>
      <c r="E656" s="10"/>
      <c r="F656" s="10"/>
      <c r="H656" s="92"/>
      <c r="I656" s="92"/>
      <c r="J656" s="130"/>
      <c r="K656" s="92"/>
      <c r="L656" s="92"/>
      <c r="M656" s="92"/>
      <c r="N656" s="92"/>
      <c r="O656" s="92"/>
      <c r="P656" s="2"/>
      <c r="Q656" s="2"/>
      <c r="R656" s="2"/>
      <c r="S656" s="2"/>
      <c r="T656" s="2"/>
      <c r="U656" s="2"/>
      <c r="V656" s="2"/>
      <c r="W656" s="2"/>
    </row>
    <row r="657" spans="3:23" ht="14.25" customHeight="1" x14ac:dyDescent="0.2">
      <c r="C657" s="10"/>
      <c r="D657" s="10"/>
      <c r="E657" s="10"/>
      <c r="F657" s="10"/>
      <c r="H657" s="92"/>
      <c r="I657" s="92"/>
      <c r="J657" s="130"/>
      <c r="K657" s="92"/>
      <c r="L657" s="92"/>
      <c r="M657" s="92"/>
      <c r="N657" s="92"/>
      <c r="O657" s="92"/>
      <c r="P657" s="2"/>
      <c r="Q657" s="2"/>
      <c r="R657" s="2"/>
      <c r="S657" s="2"/>
      <c r="T657" s="2"/>
      <c r="U657" s="2"/>
      <c r="V657" s="2"/>
      <c r="W657" s="2"/>
    </row>
    <row r="658" spans="3:23" ht="14.25" customHeight="1" x14ac:dyDescent="0.2">
      <c r="C658" s="10"/>
      <c r="D658" s="10"/>
      <c r="E658" s="10"/>
      <c r="F658" s="10"/>
      <c r="H658" s="92"/>
      <c r="I658" s="92"/>
      <c r="J658" s="130"/>
      <c r="K658" s="92"/>
      <c r="L658" s="92"/>
      <c r="M658" s="92"/>
      <c r="N658" s="92"/>
      <c r="O658" s="92"/>
      <c r="P658" s="2"/>
      <c r="Q658" s="2"/>
      <c r="R658" s="2"/>
      <c r="S658" s="2"/>
      <c r="T658" s="2"/>
      <c r="U658" s="2"/>
      <c r="V658" s="2"/>
      <c r="W658" s="2"/>
    </row>
    <row r="659" spans="3:23" ht="14.25" customHeight="1" x14ac:dyDescent="0.2">
      <c r="C659" s="10"/>
      <c r="D659" s="10"/>
      <c r="E659" s="10"/>
      <c r="F659" s="10"/>
      <c r="H659" s="92"/>
      <c r="I659" s="92"/>
      <c r="J659" s="130"/>
      <c r="K659" s="92"/>
      <c r="L659" s="92"/>
      <c r="M659" s="92"/>
      <c r="N659" s="92"/>
      <c r="O659" s="92"/>
      <c r="P659" s="2"/>
      <c r="Q659" s="2"/>
      <c r="R659" s="2"/>
      <c r="S659" s="2"/>
      <c r="T659" s="2"/>
      <c r="U659" s="2"/>
      <c r="V659" s="2"/>
      <c r="W659" s="2"/>
    </row>
    <row r="660" spans="3:23" ht="14.25" customHeight="1" x14ac:dyDescent="0.2">
      <c r="C660" s="10"/>
      <c r="D660" s="10"/>
      <c r="E660" s="10"/>
      <c r="F660" s="10"/>
      <c r="H660" s="92"/>
      <c r="I660" s="92"/>
      <c r="J660" s="130"/>
      <c r="K660" s="92"/>
      <c r="L660" s="92"/>
      <c r="M660" s="92"/>
      <c r="N660" s="92"/>
      <c r="O660" s="92"/>
      <c r="P660" s="2"/>
      <c r="Q660" s="2"/>
      <c r="R660" s="2"/>
      <c r="S660" s="2"/>
      <c r="T660" s="2"/>
      <c r="U660" s="2"/>
      <c r="V660" s="2"/>
      <c r="W660" s="2"/>
    </row>
    <row r="661" spans="3:23" ht="14.25" customHeight="1" x14ac:dyDescent="0.2">
      <c r="C661" s="10"/>
      <c r="D661" s="10"/>
      <c r="E661" s="10"/>
      <c r="F661" s="10"/>
      <c r="H661" s="92"/>
      <c r="I661" s="92"/>
      <c r="J661" s="130"/>
      <c r="K661" s="92"/>
      <c r="L661" s="92"/>
      <c r="M661" s="92"/>
      <c r="N661" s="92"/>
      <c r="O661" s="92"/>
      <c r="P661" s="2"/>
      <c r="Q661" s="2"/>
      <c r="R661" s="2"/>
      <c r="S661" s="2"/>
      <c r="T661" s="2"/>
      <c r="U661" s="2"/>
      <c r="V661" s="2"/>
      <c r="W661" s="2"/>
    </row>
    <row r="662" spans="3:23" ht="14.25" customHeight="1" x14ac:dyDescent="0.2">
      <c r="C662" s="10"/>
      <c r="D662" s="10"/>
      <c r="E662" s="10"/>
      <c r="F662" s="10"/>
      <c r="H662" s="92"/>
      <c r="I662" s="92"/>
      <c r="J662" s="130"/>
      <c r="K662" s="92"/>
      <c r="L662" s="92"/>
      <c r="M662" s="92"/>
      <c r="N662" s="92"/>
      <c r="O662" s="92"/>
      <c r="P662" s="2"/>
      <c r="Q662" s="2"/>
      <c r="R662" s="2"/>
      <c r="S662" s="2"/>
      <c r="T662" s="2"/>
      <c r="U662" s="2"/>
      <c r="V662" s="2"/>
      <c r="W662" s="2"/>
    </row>
    <row r="663" spans="3:23" ht="14.25" customHeight="1" x14ac:dyDescent="0.2">
      <c r="C663" s="10"/>
      <c r="D663" s="10"/>
      <c r="E663" s="10"/>
      <c r="F663" s="10"/>
      <c r="H663" s="92"/>
      <c r="I663" s="92"/>
      <c r="J663" s="130"/>
      <c r="K663" s="92"/>
      <c r="L663" s="92"/>
      <c r="M663" s="92"/>
      <c r="N663" s="92"/>
      <c r="O663" s="92"/>
      <c r="P663" s="2"/>
      <c r="Q663" s="2"/>
      <c r="R663" s="2"/>
      <c r="S663" s="2"/>
      <c r="T663" s="2"/>
      <c r="U663" s="2"/>
      <c r="V663" s="2"/>
      <c r="W663" s="2"/>
    </row>
    <row r="664" spans="3:23" ht="14.25" customHeight="1" x14ac:dyDescent="0.2">
      <c r="C664" s="10"/>
      <c r="D664" s="10"/>
      <c r="E664" s="10"/>
      <c r="F664" s="10"/>
      <c r="H664" s="92"/>
      <c r="I664" s="92"/>
      <c r="J664" s="130"/>
      <c r="K664" s="92"/>
      <c r="L664" s="92"/>
      <c r="M664" s="92"/>
      <c r="N664" s="92"/>
      <c r="O664" s="92"/>
      <c r="P664" s="2"/>
      <c r="Q664" s="2"/>
      <c r="R664" s="2"/>
      <c r="S664" s="2"/>
      <c r="T664" s="2"/>
      <c r="U664" s="2"/>
      <c r="V664" s="2"/>
      <c r="W664" s="2"/>
    </row>
    <row r="665" spans="3:23" ht="14.25" customHeight="1" x14ac:dyDescent="0.2">
      <c r="C665" s="10"/>
      <c r="D665" s="10"/>
      <c r="E665" s="10"/>
      <c r="F665" s="10"/>
      <c r="H665" s="92"/>
      <c r="I665" s="92"/>
      <c r="J665" s="130"/>
      <c r="K665" s="92"/>
      <c r="L665" s="92"/>
      <c r="M665" s="92"/>
      <c r="N665" s="92"/>
      <c r="O665" s="92"/>
      <c r="P665" s="2"/>
      <c r="Q665" s="2"/>
      <c r="R665" s="2"/>
      <c r="S665" s="2"/>
      <c r="T665" s="2"/>
      <c r="U665" s="2"/>
      <c r="V665" s="2"/>
      <c r="W665" s="2"/>
    </row>
    <row r="666" spans="3:23" ht="14.25" customHeight="1" x14ac:dyDescent="0.2">
      <c r="C666" s="10"/>
      <c r="D666" s="10"/>
      <c r="E666" s="10"/>
      <c r="F666" s="10"/>
      <c r="H666" s="92"/>
      <c r="I666" s="92"/>
      <c r="J666" s="130"/>
      <c r="K666" s="92"/>
      <c r="L666" s="92"/>
      <c r="M666" s="92"/>
      <c r="N666" s="92"/>
      <c r="O666" s="92"/>
      <c r="P666" s="2"/>
      <c r="Q666" s="2"/>
      <c r="R666" s="2"/>
      <c r="S666" s="2"/>
      <c r="T666" s="2"/>
      <c r="U666" s="2"/>
      <c r="V666" s="2"/>
      <c r="W666" s="2"/>
    </row>
    <row r="667" spans="3:23" ht="14.25" customHeight="1" x14ac:dyDescent="0.2">
      <c r="C667" s="10"/>
      <c r="D667" s="10"/>
      <c r="E667" s="10"/>
      <c r="F667" s="10"/>
      <c r="H667" s="92"/>
      <c r="I667" s="92"/>
      <c r="J667" s="130"/>
      <c r="K667" s="92"/>
      <c r="L667" s="92"/>
      <c r="M667" s="92"/>
      <c r="N667" s="92"/>
      <c r="O667" s="92"/>
      <c r="P667" s="2"/>
      <c r="Q667" s="2"/>
      <c r="R667" s="2"/>
      <c r="S667" s="2"/>
      <c r="T667" s="2"/>
      <c r="U667" s="2"/>
      <c r="V667" s="2"/>
      <c r="W667" s="2"/>
    </row>
    <row r="668" spans="3:23" ht="14.25" customHeight="1" x14ac:dyDescent="0.2">
      <c r="C668" s="10"/>
      <c r="D668" s="10"/>
      <c r="E668" s="10"/>
      <c r="F668" s="10"/>
      <c r="H668" s="92"/>
      <c r="I668" s="92"/>
      <c r="J668" s="130"/>
      <c r="K668" s="92"/>
      <c r="L668" s="92"/>
      <c r="M668" s="92"/>
      <c r="N668" s="92"/>
      <c r="O668" s="92"/>
      <c r="P668" s="2"/>
      <c r="Q668" s="2"/>
      <c r="R668" s="2"/>
      <c r="S668" s="2"/>
      <c r="T668" s="2"/>
      <c r="U668" s="2"/>
      <c r="V668" s="2"/>
      <c r="W668" s="2"/>
    </row>
    <row r="669" spans="3:23" ht="14.25" customHeight="1" x14ac:dyDescent="0.2">
      <c r="C669" s="10"/>
      <c r="D669" s="10"/>
      <c r="E669" s="10"/>
      <c r="F669" s="10"/>
      <c r="H669" s="92"/>
      <c r="I669" s="92"/>
      <c r="J669" s="130"/>
      <c r="K669" s="92"/>
      <c r="L669" s="92"/>
      <c r="M669" s="92"/>
      <c r="N669" s="92"/>
      <c r="O669" s="92"/>
      <c r="P669" s="2"/>
      <c r="Q669" s="2"/>
      <c r="R669" s="2"/>
      <c r="S669" s="2"/>
      <c r="T669" s="2"/>
      <c r="U669" s="2"/>
      <c r="V669" s="2"/>
      <c r="W669" s="2"/>
    </row>
    <row r="670" spans="3:23" ht="14.25" customHeight="1" x14ac:dyDescent="0.2">
      <c r="C670" s="10"/>
      <c r="D670" s="10"/>
      <c r="E670" s="10"/>
      <c r="F670" s="10"/>
      <c r="H670" s="92"/>
      <c r="I670" s="92"/>
      <c r="J670" s="130"/>
      <c r="K670" s="92"/>
      <c r="L670" s="92"/>
      <c r="M670" s="92"/>
      <c r="N670" s="92"/>
      <c r="O670" s="92"/>
      <c r="P670" s="2"/>
      <c r="Q670" s="2"/>
      <c r="R670" s="2"/>
      <c r="S670" s="2"/>
      <c r="T670" s="2"/>
      <c r="U670" s="2"/>
      <c r="V670" s="2"/>
      <c r="W670" s="2"/>
    </row>
    <row r="671" spans="3:23" ht="14.25" customHeight="1" x14ac:dyDescent="0.2">
      <c r="C671" s="10"/>
      <c r="D671" s="10"/>
      <c r="E671" s="10"/>
      <c r="F671" s="10"/>
      <c r="H671" s="92"/>
      <c r="I671" s="92"/>
      <c r="J671" s="130"/>
      <c r="K671" s="92"/>
      <c r="L671" s="92"/>
      <c r="M671" s="92"/>
      <c r="N671" s="92"/>
      <c r="O671" s="92"/>
      <c r="P671" s="2"/>
      <c r="Q671" s="2"/>
      <c r="R671" s="2"/>
      <c r="S671" s="2"/>
      <c r="T671" s="2"/>
      <c r="U671" s="2"/>
      <c r="V671" s="2"/>
      <c r="W671" s="2"/>
    </row>
    <row r="672" spans="3:23" ht="14.25" customHeight="1" x14ac:dyDescent="0.2">
      <c r="C672" s="10"/>
      <c r="D672" s="10"/>
      <c r="E672" s="10"/>
      <c r="F672" s="10"/>
      <c r="H672" s="92"/>
      <c r="I672" s="92"/>
      <c r="J672" s="130"/>
      <c r="K672" s="92"/>
      <c r="L672" s="92"/>
      <c r="M672" s="92"/>
      <c r="N672" s="92"/>
      <c r="O672" s="92"/>
      <c r="P672" s="2"/>
      <c r="Q672" s="2"/>
      <c r="R672" s="2"/>
      <c r="S672" s="2"/>
      <c r="T672" s="2"/>
      <c r="U672" s="2"/>
      <c r="V672" s="2"/>
      <c r="W672" s="2"/>
    </row>
    <row r="673" spans="3:23" ht="14.25" customHeight="1" x14ac:dyDescent="0.2">
      <c r="C673" s="10"/>
      <c r="D673" s="10"/>
      <c r="E673" s="10"/>
      <c r="F673" s="10"/>
      <c r="H673" s="92"/>
      <c r="I673" s="92"/>
      <c r="J673" s="130"/>
      <c r="K673" s="92"/>
      <c r="L673" s="92"/>
      <c r="M673" s="92"/>
      <c r="N673" s="92"/>
      <c r="O673" s="92"/>
      <c r="P673" s="2"/>
      <c r="Q673" s="2"/>
      <c r="R673" s="2"/>
      <c r="S673" s="2"/>
      <c r="T673" s="2"/>
      <c r="U673" s="2"/>
      <c r="V673" s="2"/>
      <c r="W673" s="2"/>
    </row>
    <row r="674" spans="3:23" ht="14.25" customHeight="1" x14ac:dyDescent="0.2">
      <c r="C674" s="10"/>
      <c r="D674" s="10"/>
      <c r="E674" s="10"/>
      <c r="F674" s="10"/>
      <c r="H674" s="92"/>
      <c r="I674" s="92"/>
      <c r="J674" s="130"/>
      <c r="K674" s="92"/>
      <c r="L674" s="92"/>
      <c r="M674" s="92"/>
      <c r="N674" s="92"/>
      <c r="O674" s="92"/>
      <c r="P674" s="2"/>
      <c r="Q674" s="2"/>
      <c r="R674" s="2"/>
      <c r="S674" s="2"/>
      <c r="T674" s="2"/>
      <c r="U674" s="2"/>
      <c r="V674" s="2"/>
      <c r="W674" s="2"/>
    </row>
    <row r="675" spans="3:23" ht="14.25" customHeight="1" x14ac:dyDescent="0.2">
      <c r="C675" s="10"/>
      <c r="D675" s="10"/>
      <c r="E675" s="10"/>
      <c r="F675" s="10"/>
      <c r="H675" s="92"/>
      <c r="I675" s="92"/>
      <c r="J675" s="130"/>
      <c r="K675" s="92"/>
      <c r="L675" s="92"/>
      <c r="M675" s="92"/>
      <c r="N675" s="92"/>
      <c r="O675" s="92"/>
      <c r="P675" s="2"/>
      <c r="Q675" s="2"/>
      <c r="R675" s="2"/>
      <c r="S675" s="2"/>
      <c r="T675" s="2"/>
      <c r="U675" s="2"/>
      <c r="V675" s="2"/>
      <c r="W675" s="2"/>
    </row>
    <row r="676" spans="3:23" ht="14.25" customHeight="1" x14ac:dyDescent="0.2">
      <c r="C676" s="10"/>
      <c r="D676" s="10"/>
      <c r="E676" s="10"/>
      <c r="F676" s="10"/>
      <c r="H676" s="92"/>
      <c r="I676" s="92"/>
      <c r="J676" s="130"/>
      <c r="K676" s="92"/>
      <c r="L676" s="92"/>
      <c r="M676" s="92"/>
      <c r="N676" s="92"/>
      <c r="O676" s="92"/>
      <c r="P676" s="2"/>
      <c r="Q676" s="2"/>
      <c r="R676" s="2"/>
      <c r="S676" s="2"/>
      <c r="T676" s="2"/>
      <c r="U676" s="2"/>
      <c r="V676" s="2"/>
      <c r="W676" s="2"/>
    </row>
    <row r="677" spans="3:23" ht="14.25" customHeight="1" x14ac:dyDescent="0.2">
      <c r="C677" s="10"/>
      <c r="D677" s="10"/>
      <c r="E677" s="10"/>
      <c r="F677" s="10"/>
      <c r="H677" s="92"/>
      <c r="I677" s="92"/>
      <c r="J677" s="130"/>
      <c r="K677" s="92"/>
      <c r="L677" s="92"/>
      <c r="M677" s="92"/>
      <c r="N677" s="92"/>
      <c r="O677" s="92"/>
      <c r="P677" s="2"/>
      <c r="Q677" s="2"/>
      <c r="R677" s="2"/>
      <c r="S677" s="2"/>
      <c r="T677" s="2"/>
      <c r="U677" s="2"/>
      <c r="V677" s="2"/>
      <c r="W677" s="2"/>
    </row>
    <row r="678" spans="3:23" ht="14.25" customHeight="1" x14ac:dyDescent="0.2">
      <c r="C678" s="10"/>
      <c r="D678" s="10"/>
      <c r="E678" s="10"/>
      <c r="F678" s="10"/>
      <c r="H678" s="92"/>
      <c r="I678" s="92"/>
      <c r="J678" s="130"/>
      <c r="K678" s="92"/>
      <c r="L678" s="92"/>
      <c r="M678" s="92"/>
      <c r="N678" s="92"/>
      <c r="O678" s="92"/>
      <c r="P678" s="2"/>
      <c r="Q678" s="2"/>
      <c r="R678" s="2"/>
      <c r="S678" s="2"/>
      <c r="T678" s="2"/>
      <c r="U678" s="2"/>
      <c r="V678" s="2"/>
      <c r="W678" s="2"/>
    </row>
    <row r="679" spans="3:23" ht="14.25" customHeight="1" x14ac:dyDescent="0.2">
      <c r="C679" s="10"/>
      <c r="D679" s="10"/>
      <c r="E679" s="10"/>
      <c r="F679" s="10"/>
      <c r="H679" s="92"/>
      <c r="I679" s="92"/>
      <c r="J679" s="130"/>
      <c r="K679" s="92"/>
      <c r="L679" s="92"/>
      <c r="M679" s="92"/>
      <c r="N679" s="92"/>
      <c r="O679" s="92"/>
      <c r="P679" s="2"/>
      <c r="Q679" s="2"/>
      <c r="R679" s="2"/>
      <c r="S679" s="2"/>
      <c r="T679" s="2"/>
      <c r="U679" s="2"/>
      <c r="V679" s="2"/>
      <c r="W679" s="2"/>
    </row>
    <row r="680" spans="3:23" ht="14.25" customHeight="1" x14ac:dyDescent="0.2">
      <c r="C680" s="10"/>
      <c r="D680" s="10"/>
      <c r="E680" s="10"/>
      <c r="F680" s="10"/>
      <c r="H680" s="92"/>
      <c r="I680" s="92"/>
      <c r="J680" s="130"/>
      <c r="K680" s="92"/>
      <c r="L680" s="92"/>
      <c r="M680" s="92"/>
      <c r="N680" s="92"/>
      <c r="O680" s="92"/>
      <c r="P680" s="2"/>
      <c r="Q680" s="2"/>
      <c r="R680" s="2"/>
      <c r="S680" s="2"/>
      <c r="T680" s="2"/>
      <c r="U680" s="2"/>
      <c r="V680" s="2"/>
      <c r="W680" s="2"/>
    </row>
    <row r="681" spans="3:23" ht="14.25" customHeight="1" x14ac:dyDescent="0.2">
      <c r="C681" s="10"/>
      <c r="D681" s="10"/>
      <c r="E681" s="10"/>
      <c r="F681" s="10"/>
      <c r="H681" s="92"/>
      <c r="I681" s="92"/>
      <c r="J681" s="130"/>
      <c r="K681" s="92"/>
      <c r="L681" s="92"/>
      <c r="M681" s="92"/>
      <c r="N681" s="92"/>
      <c r="O681" s="92"/>
      <c r="P681" s="2"/>
      <c r="Q681" s="2"/>
      <c r="R681" s="2"/>
      <c r="S681" s="2"/>
      <c r="T681" s="2"/>
      <c r="U681" s="2"/>
      <c r="V681" s="2"/>
      <c r="W681" s="2"/>
    </row>
    <row r="682" spans="3:23" ht="14.25" customHeight="1" x14ac:dyDescent="0.2">
      <c r="C682" s="10"/>
      <c r="D682" s="10"/>
      <c r="E682" s="10"/>
      <c r="F682" s="10"/>
      <c r="H682" s="92"/>
      <c r="I682" s="92"/>
      <c r="J682" s="130"/>
      <c r="K682" s="92"/>
      <c r="L682" s="92"/>
      <c r="M682" s="92"/>
      <c r="N682" s="92"/>
      <c r="O682" s="92"/>
      <c r="P682" s="2"/>
      <c r="Q682" s="2"/>
      <c r="R682" s="2"/>
      <c r="S682" s="2"/>
      <c r="T682" s="2"/>
      <c r="U682" s="2"/>
      <c r="V682" s="2"/>
      <c r="W682" s="2"/>
    </row>
    <row r="683" spans="3:23" ht="14.25" customHeight="1" x14ac:dyDescent="0.2">
      <c r="C683" s="10"/>
      <c r="D683" s="10"/>
      <c r="E683" s="10"/>
      <c r="F683" s="10"/>
      <c r="H683" s="92"/>
      <c r="I683" s="92"/>
      <c r="J683" s="130"/>
      <c r="K683" s="92"/>
      <c r="L683" s="92"/>
      <c r="M683" s="92"/>
      <c r="N683" s="92"/>
      <c r="O683" s="92"/>
      <c r="P683" s="2"/>
      <c r="Q683" s="2"/>
      <c r="R683" s="2"/>
      <c r="S683" s="2"/>
      <c r="T683" s="2"/>
      <c r="U683" s="2"/>
      <c r="V683" s="2"/>
      <c r="W683" s="2"/>
    </row>
    <row r="684" spans="3:23" ht="14.25" customHeight="1" x14ac:dyDescent="0.2">
      <c r="C684" s="10"/>
      <c r="D684" s="10"/>
      <c r="E684" s="10"/>
      <c r="F684" s="10"/>
      <c r="H684" s="92"/>
      <c r="I684" s="92"/>
      <c r="J684" s="130"/>
      <c r="K684" s="92"/>
      <c r="L684" s="92"/>
      <c r="M684" s="92"/>
      <c r="N684" s="92"/>
      <c r="O684" s="92"/>
      <c r="P684" s="2"/>
      <c r="Q684" s="2"/>
      <c r="R684" s="2"/>
      <c r="S684" s="2"/>
      <c r="T684" s="2"/>
      <c r="U684" s="2"/>
      <c r="V684" s="2"/>
      <c r="W684" s="2"/>
    </row>
    <row r="685" spans="3:23" ht="14.25" customHeight="1" x14ac:dyDescent="0.2">
      <c r="C685" s="10"/>
      <c r="D685" s="10"/>
      <c r="E685" s="10"/>
      <c r="F685" s="10"/>
      <c r="H685" s="92"/>
      <c r="I685" s="92"/>
      <c r="J685" s="130"/>
      <c r="K685" s="92"/>
      <c r="L685" s="92"/>
      <c r="M685" s="92"/>
      <c r="N685" s="92"/>
      <c r="O685" s="92"/>
      <c r="P685" s="2"/>
      <c r="Q685" s="2"/>
      <c r="R685" s="2"/>
      <c r="S685" s="2"/>
      <c r="T685" s="2"/>
      <c r="U685" s="2"/>
      <c r="V685" s="2"/>
      <c r="W685" s="2"/>
    </row>
    <row r="686" spans="3:23" ht="14.25" customHeight="1" x14ac:dyDescent="0.2">
      <c r="C686" s="10"/>
      <c r="D686" s="10"/>
      <c r="E686" s="10"/>
      <c r="F686" s="10"/>
      <c r="H686" s="92"/>
      <c r="I686" s="92"/>
      <c r="J686" s="130"/>
      <c r="K686" s="92"/>
      <c r="L686" s="92"/>
      <c r="M686" s="92"/>
      <c r="N686" s="92"/>
      <c r="O686" s="92"/>
      <c r="P686" s="2"/>
      <c r="Q686" s="2"/>
      <c r="R686" s="2"/>
      <c r="S686" s="2"/>
      <c r="T686" s="2"/>
      <c r="U686" s="2"/>
      <c r="V686" s="2"/>
      <c r="W686" s="2"/>
    </row>
    <row r="687" spans="3:23" ht="14.25" customHeight="1" x14ac:dyDescent="0.2">
      <c r="C687" s="10"/>
      <c r="D687" s="10"/>
      <c r="E687" s="10"/>
      <c r="F687" s="10"/>
      <c r="H687" s="92"/>
      <c r="I687" s="92"/>
      <c r="J687" s="130"/>
      <c r="K687" s="92"/>
      <c r="L687" s="92"/>
      <c r="M687" s="92"/>
      <c r="N687" s="92"/>
      <c r="O687" s="92"/>
      <c r="P687" s="2"/>
      <c r="Q687" s="2"/>
      <c r="R687" s="2"/>
      <c r="S687" s="2"/>
      <c r="T687" s="2"/>
      <c r="U687" s="2"/>
      <c r="V687" s="2"/>
      <c r="W687" s="2"/>
    </row>
    <row r="688" spans="3:23" ht="14.25" customHeight="1" x14ac:dyDescent="0.2">
      <c r="C688" s="10"/>
      <c r="D688" s="10"/>
      <c r="E688" s="10"/>
      <c r="F688" s="10"/>
      <c r="H688" s="92"/>
      <c r="I688" s="92"/>
      <c r="J688" s="130"/>
      <c r="K688" s="92"/>
      <c r="L688" s="92"/>
      <c r="M688" s="92"/>
      <c r="N688" s="92"/>
      <c r="O688" s="92"/>
      <c r="P688" s="2"/>
      <c r="Q688" s="2"/>
      <c r="R688" s="2"/>
      <c r="S688" s="2"/>
      <c r="T688" s="2"/>
      <c r="U688" s="2"/>
      <c r="V688" s="2"/>
      <c r="W688" s="2"/>
    </row>
    <row r="689" spans="3:23" ht="14.25" customHeight="1" x14ac:dyDescent="0.2">
      <c r="C689" s="10"/>
      <c r="D689" s="10"/>
      <c r="E689" s="10"/>
      <c r="F689" s="10"/>
      <c r="H689" s="92"/>
      <c r="I689" s="92"/>
      <c r="J689" s="130"/>
      <c r="K689" s="92"/>
      <c r="L689" s="92"/>
      <c r="M689" s="92"/>
      <c r="N689" s="92"/>
      <c r="O689" s="92"/>
      <c r="P689" s="2"/>
      <c r="Q689" s="2"/>
      <c r="R689" s="2"/>
      <c r="S689" s="2"/>
      <c r="T689" s="2"/>
      <c r="U689" s="2"/>
      <c r="V689" s="2"/>
      <c r="W689" s="2"/>
    </row>
    <row r="690" spans="3:23" ht="14.25" customHeight="1" x14ac:dyDescent="0.2">
      <c r="C690" s="10"/>
      <c r="D690" s="10"/>
      <c r="E690" s="10"/>
      <c r="F690" s="10"/>
      <c r="H690" s="92"/>
      <c r="I690" s="92"/>
      <c r="J690" s="130"/>
      <c r="K690" s="92"/>
      <c r="L690" s="92"/>
      <c r="M690" s="92"/>
      <c r="N690" s="92"/>
      <c r="O690" s="92"/>
      <c r="P690" s="2"/>
      <c r="Q690" s="2"/>
      <c r="R690" s="2"/>
      <c r="S690" s="2"/>
      <c r="T690" s="2"/>
      <c r="U690" s="2"/>
      <c r="V690" s="2"/>
      <c r="W690" s="2"/>
    </row>
    <row r="691" spans="3:23" ht="14.25" customHeight="1" x14ac:dyDescent="0.2">
      <c r="C691" s="10"/>
      <c r="D691" s="10"/>
      <c r="E691" s="10"/>
      <c r="F691" s="10"/>
      <c r="H691" s="92"/>
      <c r="I691" s="92"/>
      <c r="J691" s="130"/>
      <c r="K691" s="92"/>
      <c r="L691" s="92"/>
      <c r="M691" s="92"/>
      <c r="N691" s="92"/>
      <c r="O691" s="92"/>
      <c r="P691" s="2"/>
      <c r="Q691" s="2"/>
      <c r="R691" s="2"/>
      <c r="S691" s="2"/>
      <c r="T691" s="2"/>
      <c r="U691" s="2"/>
      <c r="V691" s="2"/>
      <c r="W691" s="2"/>
    </row>
    <row r="692" spans="3:23" ht="14.25" customHeight="1" x14ac:dyDescent="0.2">
      <c r="C692" s="10"/>
      <c r="D692" s="10"/>
      <c r="E692" s="10"/>
      <c r="F692" s="10"/>
      <c r="H692" s="92"/>
      <c r="I692" s="92"/>
      <c r="J692" s="130"/>
      <c r="K692" s="92"/>
      <c r="L692" s="92"/>
      <c r="M692" s="92"/>
      <c r="N692" s="92"/>
      <c r="O692" s="92"/>
      <c r="P692" s="2"/>
      <c r="Q692" s="2"/>
      <c r="R692" s="2"/>
      <c r="S692" s="2"/>
      <c r="T692" s="2"/>
      <c r="U692" s="2"/>
      <c r="V692" s="2"/>
      <c r="W692" s="2"/>
    </row>
    <row r="693" spans="3:23" ht="14.25" customHeight="1" x14ac:dyDescent="0.2">
      <c r="C693" s="10"/>
      <c r="D693" s="10"/>
      <c r="E693" s="10"/>
      <c r="F693" s="10"/>
      <c r="H693" s="92"/>
      <c r="I693" s="92"/>
      <c r="J693" s="130"/>
      <c r="K693" s="92"/>
      <c r="L693" s="92"/>
      <c r="M693" s="92"/>
      <c r="N693" s="92"/>
      <c r="O693" s="92"/>
      <c r="P693" s="2"/>
      <c r="Q693" s="2"/>
      <c r="R693" s="2"/>
      <c r="S693" s="2"/>
      <c r="T693" s="2"/>
      <c r="U693" s="2"/>
      <c r="V693" s="2"/>
      <c r="W693" s="2"/>
    </row>
    <row r="694" spans="3:23" ht="14.25" customHeight="1" x14ac:dyDescent="0.2">
      <c r="C694" s="10"/>
      <c r="D694" s="10"/>
      <c r="E694" s="10"/>
      <c r="F694" s="10"/>
      <c r="H694" s="92"/>
      <c r="I694" s="92"/>
      <c r="J694" s="130"/>
      <c r="K694" s="92"/>
      <c r="L694" s="92"/>
      <c r="M694" s="92"/>
      <c r="N694" s="92"/>
      <c r="O694" s="92"/>
      <c r="P694" s="2"/>
      <c r="Q694" s="2"/>
      <c r="R694" s="2"/>
      <c r="S694" s="2"/>
      <c r="T694" s="2"/>
      <c r="U694" s="2"/>
      <c r="V694" s="2"/>
      <c r="W694" s="2"/>
    </row>
    <row r="695" spans="3:23" ht="14.25" customHeight="1" x14ac:dyDescent="0.2">
      <c r="C695" s="10"/>
      <c r="D695" s="10"/>
      <c r="E695" s="10"/>
      <c r="F695" s="10"/>
      <c r="H695" s="92"/>
      <c r="I695" s="92"/>
      <c r="J695" s="130"/>
      <c r="K695" s="92"/>
      <c r="L695" s="92"/>
      <c r="M695" s="92"/>
      <c r="N695" s="92"/>
      <c r="O695" s="92"/>
      <c r="P695" s="2"/>
      <c r="Q695" s="2"/>
      <c r="R695" s="2"/>
      <c r="S695" s="2"/>
      <c r="T695" s="2"/>
      <c r="U695" s="2"/>
      <c r="V695" s="2"/>
      <c r="W695" s="2"/>
    </row>
    <row r="696" spans="3:23" ht="14.25" customHeight="1" x14ac:dyDescent="0.2">
      <c r="C696" s="10"/>
      <c r="D696" s="10"/>
      <c r="E696" s="10"/>
      <c r="F696" s="10"/>
      <c r="H696" s="92"/>
      <c r="I696" s="92"/>
      <c r="J696" s="130"/>
      <c r="K696" s="92"/>
      <c r="L696" s="92"/>
      <c r="M696" s="92"/>
      <c r="N696" s="92"/>
      <c r="O696" s="92"/>
      <c r="P696" s="2"/>
      <c r="Q696" s="2"/>
      <c r="R696" s="2"/>
      <c r="S696" s="2"/>
      <c r="T696" s="2"/>
      <c r="U696" s="2"/>
      <c r="V696" s="2"/>
      <c r="W696" s="2"/>
    </row>
    <row r="697" spans="3:23" ht="14.25" customHeight="1" x14ac:dyDescent="0.2">
      <c r="C697" s="10"/>
      <c r="D697" s="10"/>
      <c r="E697" s="10"/>
      <c r="F697" s="10"/>
      <c r="H697" s="92"/>
      <c r="I697" s="92"/>
      <c r="J697" s="130"/>
      <c r="K697" s="92"/>
      <c r="L697" s="92"/>
      <c r="M697" s="92"/>
      <c r="N697" s="92"/>
      <c r="O697" s="92"/>
      <c r="P697" s="2"/>
      <c r="Q697" s="2"/>
      <c r="R697" s="2"/>
      <c r="S697" s="2"/>
      <c r="T697" s="2"/>
      <c r="U697" s="2"/>
      <c r="V697" s="2"/>
      <c r="W697" s="2"/>
    </row>
    <row r="698" spans="3:23" ht="14.25" customHeight="1" x14ac:dyDescent="0.2">
      <c r="C698" s="10"/>
      <c r="D698" s="10"/>
      <c r="E698" s="10"/>
      <c r="F698" s="10"/>
      <c r="H698" s="92"/>
      <c r="I698" s="92"/>
      <c r="J698" s="130"/>
      <c r="K698" s="92"/>
      <c r="L698" s="92"/>
      <c r="M698" s="92"/>
      <c r="N698" s="92"/>
      <c r="O698" s="92"/>
      <c r="P698" s="2"/>
      <c r="Q698" s="2"/>
      <c r="R698" s="2"/>
      <c r="S698" s="2"/>
      <c r="T698" s="2"/>
      <c r="U698" s="2"/>
      <c r="V698" s="2"/>
      <c r="W698" s="2"/>
    </row>
    <row r="699" spans="3:23" ht="14.25" customHeight="1" x14ac:dyDescent="0.2">
      <c r="C699" s="10"/>
      <c r="D699" s="10"/>
      <c r="E699" s="10"/>
      <c r="F699" s="10"/>
      <c r="H699" s="92"/>
      <c r="I699" s="92"/>
      <c r="J699" s="130"/>
      <c r="K699" s="92"/>
      <c r="L699" s="92"/>
      <c r="M699" s="92"/>
      <c r="N699" s="92"/>
      <c r="O699" s="92"/>
      <c r="P699" s="2"/>
      <c r="Q699" s="2"/>
      <c r="R699" s="2"/>
      <c r="S699" s="2"/>
      <c r="T699" s="2"/>
      <c r="U699" s="2"/>
      <c r="V699" s="2"/>
      <c r="W699" s="2"/>
    </row>
    <row r="700" spans="3:23" ht="14.25" customHeight="1" x14ac:dyDescent="0.2">
      <c r="C700" s="10"/>
      <c r="D700" s="10"/>
      <c r="E700" s="10"/>
      <c r="F700" s="10"/>
      <c r="H700" s="92"/>
      <c r="I700" s="92"/>
      <c r="J700" s="130"/>
      <c r="K700" s="92"/>
      <c r="L700" s="92"/>
      <c r="M700" s="92"/>
      <c r="N700" s="92"/>
      <c r="O700" s="92"/>
      <c r="P700" s="2"/>
      <c r="Q700" s="2"/>
      <c r="R700" s="2"/>
      <c r="S700" s="2"/>
      <c r="T700" s="2"/>
      <c r="U700" s="2"/>
      <c r="V700" s="2"/>
      <c r="W700" s="2"/>
    </row>
    <row r="701" spans="3:23" ht="14.25" customHeight="1" x14ac:dyDescent="0.2">
      <c r="C701" s="10"/>
      <c r="D701" s="10"/>
      <c r="E701" s="10"/>
      <c r="F701" s="10"/>
      <c r="H701" s="92"/>
      <c r="I701" s="92"/>
      <c r="J701" s="130"/>
      <c r="K701" s="92"/>
      <c r="L701" s="92"/>
      <c r="M701" s="92"/>
      <c r="N701" s="92"/>
      <c r="O701" s="92"/>
      <c r="P701" s="2"/>
      <c r="Q701" s="2"/>
      <c r="R701" s="2"/>
      <c r="S701" s="2"/>
      <c r="T701" s="2"/>
      <c r="U701" s="2"/>
      <c r="V701" s="2"/>
      <c r="W701" s="2"/>
    </row>
    <row r="702" spans="3:23" ht="14.25" customHeight="1" x14ac:dyDescent="0.2">
      <c r="C702" s="10"/>
      <c r="D702" s="10"/>
      <c r="E702" s="10"/>
      <c r="F702" s="10"/>
      <c r="H702" s="92"/>
      <c r="I702" s="92"/>
      <c r="J702" s="130"/>
      <c r="K702" s="92"/>
      <c r="L702" s="92"/>
      <c r="M702" s="92"/>
      <c r="N702" s="92"/>
      <c r="O702" s="92"/>
      <c r="P702" s="2"/>
      <c r="Q702" s="2"/>
      <c r="R702" s="2"/>
      <c r="S702" s="2"/>
      <c r="T702" s="2"/>
      <c r="U702" s="2"/>
      <c r="V702" s="2"/>
      <c r="W702" s="2"/>
    </row>
    <row r="703" spans="3:23" ht="14.25" customHeight="1" x14ac:dyDescent="0.2">
      <c r="C703" s="10"/>
      <c r="D703" s="10"/>
      <c r="E703" s="10"/>
      <c r="F703" s="10"/>
      <c r="H703" s="92"/>
      <c r="I703" s="92"/>
      <c r="J703" s="130"/>
      <c r="K703" s="92"/>
      <c r="L703" s="92"/>
      <c r="M703" s="92"/>
      <c r="N703" s="92"/>
      <c r="O703" s="92"/>
      <c r="P703" s="2"/>
      <c r="Q703" s="2"/>
      <c r="R703" s="2"/>
      <c r="S703" s="2"/>
      <c r="T703" s="2"/>
      <c r="U703" s="2"/>
      <c r="V703" s="2"/>
      <c r="W703" s="2"/>
    </row>
    <row r="704" spans="3:23" ht="14.25" customHeight="1" x14ac:dyDescent="0.2">
      <c r="C704" s="10"/>
      <c r="D704" s="10"/>
      <c r="E704" s="10"/>
      <c r="F704" s="10"/>
      <c r="H704" s="92"/>
      <c r="I704" s="92"/>
      <c r="J704" s="130"/>
      <c r="K704" s="92"/>
      <c r="L704" s="92"/>
      <c r="M704" s="92"/>
      <c r="N704" s="92"/>
      <c r="O704" s="92"/>
      <c r="P704" s="2"/>
      <c r="Q704" s="2"/>
      <c r="R704" s="2"/>
      <c r="S704" s="2"/>
      <c r="T704" s="2"/>
      <c r="U704" s="2"/>
      <c r="V704" s="2"/>
      <c r="W704" s="2"/>
    </row>
    <row r="705" spans="3:23" ht="14.25" customHeight="1" x14ac:dyDescent="0.2">
      <c r="C705" s="10"/>
      <c r="D705" s="10"/>
      <c r="E705" s="10"/>
      <c r="F705" s="10"/>
      <c r="H705" s="92"/>
      <c r="I705" s="92"/>
      <c r="J705" s="130"/>
      <c r="K705" s="92"/>
      <c r="L705" s="92"/>
      <c r="M705" s="92"/>
      <c r="N705" s="92"/>
      <c r="O705" s="92"/>
      <c r="P705" s="2"/>
      <c r="Q705" s="2"/>
      <c r="R705" s="2"/>
      <c r="S705" s="2"/>
      <c r="T705" s="2"/>
      <c r="U705" s="2"/>
      <c r="V705" s="2"/>
      <c r="W705" s="2"/>
    </row>
    <row r="706" spans="3:23" ht="14.25" customHeight="1" x14ac:dyDescent="0.2">
      <c r="C706" s="10"/>
      <c r="D706" s="10"/>
      <c r="E706" s="10"/>
      <c r="F706" s="10"/>
      <c r="H706" s="92"/>
      <c r="I706" s="92"/>
      <c r="J706" s="130"/>
      <c r="K706" s="92"/>
      <c r="L706" s="92"/>
      <c r="M706" s="92"/>
      <c r="N706" s="92"/>
      <c r="O706" s="92"/>
      <c r="P706" s="2"/>
      <c r="Q706" s="2"/>
      <c r="R706" s="2"/>
      <c r="S706" s="2"/>
      <c r="T706" s="2"/>
      <c r="U706" s="2"/>
      <c r="V706" s="2"/>
      <c r="W706" s="2"/>
    </row>
    <row r="707" spans="3:23" ht="14.25" customHeight="1" x14ac:dyDescent="0.2">
      <c r="C707" s="10"/>
      <c r="D707" s="10"/>
      <c r="E707" s="10"/>
      <c r="F707" s="10"/>
      <c r="H707" s="92"/>
      <c r="I707" s="92"/>
      <c r="J707" s="130"/>
      <c r="K707" s="92"/>
      <c r="L707" s="92"/>
      <c r="M707" s="92"/>
      <c r="N707" s="92"/>
      <c r="O707" s="92"/>
      <c r="P707" s="2"/>
      <c r="Q707" s="2"/>
      <c r="R707" s="2"/>
      <c r="S707" s="2"/>
      <c r="T707" s="2"/>
      <c r="U707" s="2"/>
      <c r="V707" s="2"/>
      <c r="W707" s="2"/>
    </row>
    <row r="708" spans="3:23" ht="14.25" customHeight="1" x14ac:dyDescent="0.2">
      <c r="C708" s="10"/>
      <c r="D708" s="10"/>
      <c r="E708" s="10"/>
      <c r="F708" s="10"/>
      <c r="H708" s="92"/>
      <c r="I708" s="92"/>
      <c r="J708" s="130"/>
      <c r="K708" s="92"/>
      <c r="L708" s="92"/>
      <c r="M708" s="92"/>
      <c r="N708" s="92"/>
      <c r="O708" s="92"/>
      <c r="P708" s="2"/>
      <c r="Q708" s="2"/>
      <c r="R708" s="2"/>
      <c r="S708" s="2"/>
      <c r="T708" s="2"/>
      <c r="U708" s="2"/>
      <c r="V708" s="2"/>
      <c r="W708" s="2"/>
    </row>
    <row r="709" spans="3:23" ht="14.25" customHeight="1" x14ac:dyDescent="0.2">
      <c r="C709" s="10"/>
      <c r="D709" s="10"/>
      <c r="E709" s="10"/>
      <c r="F709" s="10"/>
      <c r="H709" s="92"/>
      <c r="I709" s="92"/>
      <c r="J709" s="130"/>
      <c r="K709" s="92"/>
      <c r="L709" s="92"/>
      <c r="M709" s="92"/>
      <c r="N709" s="92"/>
      <c r="O709" s="92"/>
      <c r="P709" s="2"/>
      <c r="Q709" s="2"/>
      <c r="R709" s="2"/>
      <c r="S709" s="2"/>
      <c r="T709" s="2"/>
      <c r="U709" s="2"/>
      <c r="V709" s="2"/>
      <c r="W709" s="2"/>
    </row>
    <row r="710" spans="3:23" ht="14.25" customHeight="1" x14ac:dyDescent="0.2">
      <c r="C710" s="10"/>
      <c r="D710" s="10"/>
      <c r="E710" s="10"/>
      <c r="F710" s="10"/>
      <c r="H710" s="92"/>
      <c r="I710" s="92"/>
      <c r="J710" s="130"/>
      <c r="K710" s="92"/>
      <c r="L710" s="92"/>
      <c r="M710" s="92"/>
      <c r="N710" s="92"/>
      <c r="O710" s="92"/>
      <c r="P710" s="2"/>
      <c r="Q710" s="2"/>
      <c r="R710" s="2"/>
      <c r="S710" s="2"/>
      <c r="T710" s="2"/>
      <c r="U710" s="2"/>
      <c r="V710" s="2"/>
      <c r="W710" s="2"/>
    </row>
    <row r="711" spans="3:23" ht="14.25" customHeight="1" x14ac:dyDescent="0.2">
      <c r="C711" s="10"/>
      <c r="D711" s="10"/>
      <c r="E711" s="10"/>
      <c r="F711" s="10"/>
      <c r="H711" s="92"/>
      <c r="I711" s="92"/>
      <c r="J711" s="130"/>
      <c r="K711" s="92"/>
      <c r="L711" s="92"/>
      <c r="M711" s="92"/>
      <c r="N711" s="92"/>
      <c r="O711" s="92"/>
      <c r="P711" s="2"/>
      <c r="Q711" s="2"/>
      <c r="R711" s="2"/>
      <c r="S711" s="2"/>
      <c r="T711" s="2"/>
      <c r="U711" s="2"/>
      <c r="V711" s="2"/>
      <c r="W711" s="2"/>
    </row>
    <row r="712" spans="3:23" ht="14.25" customHeight="1" x14ac:dyDescent="0.2">
      <c r="C712" s="10"/>
      <c r="D712" s="10"/>
      <c r="E712" s="10"/>
      <c r="F712" s="10"/>
      <c r="H712" s="92"/>
      <c r="I712" s="92"/>
      <c r="J712" s="130"/>
      <c r="K712" s="92"/>
      <c r="L712" s="92"/>
      <c r="M712" s="92"/>
      <c r="N712" s="92"/>
      <c r="O712" s="92"/>
      <c r="P712" s="2"/>
      <c r="Q712" s="2"/>
      <c r="R712" s="2"/>
      <c r="S712" s="2"/>
      <c r="T712" s="2"/>
      <c r="U712" s="2"/>
      <c r="V712" s="2"/>
      <c r="W712" s="2"/>
    </row>
    <row r="713" spans="3:23" ht="14.25" customHeight="1" x14ac:dyDescent="0.2">
      <c r="C713" s="10"/>
      <c r="D713" s="10"/>
      <c r="E713" s="10"/>
      <c r="F713" s="10"/>
      <c r="H713" s="92"/>
      <c r="I713" s="92"/>
      <c r="J713" s="130"/>
      <c r="K713" s="92"/>
      <c r="L713" s="92"/>
      <c r="M713" s="92"/>
      <c r="N713" s="92"/>
      <c r="O713" s="92"/>
      <c r="P713" s="2"/>
      <c r="Q713" s="2"/>
      <c r="R713" s="2"/>
      <c r="S713" s="2"/>
      <c r="T713" s="2"/>
      <c r="U713" s="2"/>
      <c r="V713" s="2"/>
      <c r="W713" s="2"/>
    </row>
    <row r="714" spans="3:23" ht="14.25" customHeight="1" x14ac:dyDescent="0.2">
      <c r="C714" s="10"/>
      <c r="D714" s="10"/>
      <c r="E714" s="10"/>
      <c r="F714" s="10"/>
      <c r="H714" s="92"/>
      <c r="I714" s="92"/>
      <c r="J714" s="130"/>
      <c r="K714" s="92"/>
      <c r="L714" s="92"/>
      <c r="M714" s="92"/>
      <c r="N714" s="92"/>
      <c r="O714" s="92"/>
      <c r="P714" s="2"/>
      <c r="Q714" s="2"/>
      <c r="R714" s="2"/>
      <c r="S714" s="2"/>
      <c r="T714" s="2"/>
      <c r="U714" s="2"/>
      <c r="V714" s="2"/>
      <c r="W714" s="2"/>
    </row>
    <row r="715" spans="3:23" ht="14.25" customHeight="1" x14ac:dyDescent="0.2">
      <c r="C715" s="10"/>
      <c r="D715" s="10"/>
      <c r="E715" s="10"/>
      <c r="F715" s="10"/>
      <c r="H715" s="92"/>
      <c r="I715" s="92"/>
      <c r="J715" s="130"/>
      <c r="K715" s="92"/>
      <c r="L715" s="92"/>
      <c r="M715" s="92"/>
      <c r="N715" s="92"/>
      <c r="O715" s="92"/>
      <c r="P715" s="2"/>
      <c r="Q715" s="2"/>
      <c r="R715" s="2"/>
      <c r="S715" s="2"/>
      <c r="T715" s="2"/>
      <c r="U715" s="2"/>
      <c r="V715" s="2"/>
      <c r="W715" s="2"/>
    </row>
    <row r="716" spans="3:23" ht="14.25" customHeight="1" x14ac:dyDescent="0.2">
      <c r="C716" s="10"/>
      <c r="D716" s="10"/>
      <c r="E716" s="10"/>
      <c r="F716" s="10"/>
      <c r="H716" s="92"/>
      <c r="I716" s="92"/>
      <c r="J716" s="130"/>
      <c r="K716" s="92"/>
      <c r="L716" s="92"/>
      <c r="M716" s="92"/>
      <c r="N716" s="92"/>
      <c r="O716" s="92"/>
      <c r="P716" s="2"/>
      <c r="Q716" s="2"/>
      <c r="R716" s="2"/>
      <c r="S716" s="2"/>
      <c r="T716" s="2"/>
      <c r="U716" s="2"/>
      <c r="V716" s="2"/>
      <c r="W716" s="2"/>
    </row>
    <row r="717" spans="3:23" ht="14.25" customHeight="1" x14ac:dyDescent="0.2">
      <c r="C717" s="10"/>
      <c r="D717" s="10"/>
      <c r="E717" s="10"/>
      <c r="F717" s="10"/>
      <c r="H717" s="92"/>
      <c r="I717" s="92"/>
      <c r="J717" s="130"/>
      <c r="K717" s="92"/>
      <c r="L717" s="92"/>
      <c r="M717" s="92"/>
      <c r="N717" s="92"/>
      <c r="O717" s="92"/>
      <c r="P717" s="2"/>
      <c r="Q717" s="2"/>
      <c r="R717" s="2"/>
      <c r="S717" s="2"/>
      <c r="T717" s="2"/>
      <c r="U717" s="2"/>
      <c r="V717" s="2"/>
      <c r="W717" s="2"/>
    </row>
    <row r="718" spans="3:23" ht="14.25" customHeight="1" x14ac:dyDescent="0.2">
      <c r="C718" s="10"/>
      <c r="D718" s="10"/>
      <c r="E718" s="10"/>
      <c r="F718" s="10"/>
      <c r="H718" s="92"/>
      <c r="I718" s="92"/>
      <c r="J718" s="130"/>
      <c r="K718" s="92"/>
      <c r="L718" s="92"/>
      <c r="M718" s="92"/>
      <c r="N718" s="92"/>
      <c r="O718" s="92"/>
      <c r="P718" s="2"/>
      <c r="Q718" s="2"/>
      <c r="R718" s="2"/>
      <c r="S718" s="2"/>
      <c r="T718" s="2"/>
      <c r="U718" s="2"/>
      <c r="V718" s="2"/>
      <c r="W718" s="2"/>
    </row>
    <row r="719" spans="3:23" ht="14.25" customHeight="1" x14ac:dyDescent="0.2">
      <c r="C719" s="10"/>
      <c r="D719" s="10"/>
      <c r="E719" s="10"/>
      <c r="F719" s="10"/>
      <c r="H719" s="92"/>
      <c r="I719" s="92"/>
      <c r="J719" s="130"/>
      <c r="K719" s="92"/>
      <c r="L719" s="92"/>
      <c r="M719" s="92"/>
      <c r="N719" s="92"/>
      <c r="O719" s="92"/>
      <c r="P719" s="2"/>
      <c r="Q719" s="2"/>
      <c r="R719" s="2"/>
      <c r="S719" s="2"/>
      <c r="T719" s="2"/>
      <c r="U719" s="2"/>
      <c r="V719" s="2"/>
      <c r="W719" s="2"/>
    </row>
    <row r="720" spans="3:23" ht="14.25" customHeight="1" x14ac:dyDescent="0.2">
      <c r="C720" s="10"/>
      <c r="D720" s="10"/>
      <c r="E720" s="10"/>
      <c r="F720" s="10"/>
      <c r="H720" s="92"/>
      <c r="I720" s="92"/>
      <c r="J720" s="130"/>
      <c r="K720" s="92"/>
      <c r="L720" s="92"/>
      <c r="M720" s="92"/>
      <c r="N720" s="92"/>
      <c r="O720" s="92"/>
      <c r="P720" s="2"/>
      <c r="Q720" s="2"/>
      <c r="R720" s="2"/>
      <c r="S720" s="2"/>
      <c r="T720" s="2"/>
      <c r="U720" s="2"/>
      <c r="V720" s="2"/>
      <c r="W720" s="2"/>
    </row>
    <row r="721" spans="3:23" ht="14.25" customHeight="1" x14ac:dyDescent="0.2">
      <c r="C721" s="10"/>
      <c r="D721" s="10"/>
      <c r="E721" s="10"/>
      <c r="F721" s="10"/>
      <c r="H721" s="92"/>
      <c r="I721" s="92"/>
      <c r="J721" s="130"/>
      <c r="K721" s="92"/>
      <c r="L721" s="92"/>
      <c r="M721" s="92"/>
      <c r="N721" s="92"/>
      <c r="O721" s="92"/>
      <c r="P721" s="2"/>
      <c r="Q721" s="2"/>
      <c r="R721" s="2"/>
      <c r="S721" s="2"/>
      <c r="T721" s="2"/>
      <c r="U721" s="2"/>
      <c r="V721" s="2"/>
      <c r="W721" s="2"/>
    </row>
    <row r="722" spans="3:23" ht="14.25" customHeight="1" x14ac:dyDescent="0.2">
      <c r="C722" s="10"/>
      <c r="D722" s="10"/>
      <c r="E722" s="10"/>
      <c r="F722" s="10"/>
      <c r="H722" s="92"/>
      <c r="I722" s="92"/>
      <c r="J722" s="130"/>
      <c r="K722" s="92"/>
      <c r="L722" s="92"/>
      <c r="M722" s="92"/>
      <c r="N722" s="92"/>
      <c r="O722" s="92"/>
      <c r="P722" s="2"/>
      <c r="Q722" s="2"/>
      <c r="R722" s="2"/>
      <c r="S722" s="2"/>
      <c r="T722" s="2"/>
      <c r="U722" s="2"/>
      <c r="V722" s="2"/>
      <c r="W722" s="2"/>
    </row>
    <row r="723" spans="3:23" ht="14.25" customHeight="1" x14ac:dyDescent="0.2">
      <c r="C723" s="10"/>
      <c r="D723" s="10"/>
      <c r="E723" s="10"/>
      <c r="F723" s="10"/>
      <c r="H723" s="92"/>
      <c r="I723" s="92"/>
      <c r="J723" s="130"/>
      <c r="K723" s="92"/>
      <c r="L723" s="92"/>
      <c r="M723" s="92"/>
      <c r="N723" s="92"/>
      <c r="O723" s="92"/>
      <c r="P723" s="2"/>
      <c r="Q723" s="2"/>
      <c r="R723" s="2"/>
      <c r="S723" s="2"/>
      <c r="T723" s="2"/>
      <c r="U723" s="2"/>
      <c r="V723" s="2"/>
      <c r="W723" s="2"/>
    </row>
    <row r="724" spans="3:23" ht="14.25" customHeight="1" x14ac:dyDescent="0.2">
      <c r="C724" s="10"/>
      <c r="D724" s="10"/>
      <c r="E724" s="10"/>
      <c r="F724" s="10"/>
      <c r="H724" s="92"/>
      <c r="I724" s="92"/>
      <c r="J724" s="130"/>
      <c r="K724" s="92"/>
      <c r="L724" s="92"/>
      <c r="M724" s="92"/>
      <c r="N724" s="92"/>
      <c r="O724" s="92"/>
      <c r="P724" s="2"/>
      <c r="Q724" s="2"/>
      <c r="R724" s="2"/>
      <c r="S724" s="2"/>
      <c r="T724" s="2"/>
      <c r="U724" s="2"/>
      <c r="V724" s="2"/>
      <c r="W724" s="2"/>
    </row>
    <row r="725" spans="3:23" ht="14.25" customHeight="1" x14ac:dyDescent="0.2">
      <c r="C725" s="10"/>
      <c r="D725" s="10"/>
      <c r="E725" s="10"/>
      <c r="F725" s="10"/>
      <c r="H725" s="92"/>
      <c r="I725" s="92"/>
      <c r="J725" s="130"/>
      <c r="K725" s="92"/>
      <c r="L725" s="92"/>
      <c r="M725" s="92"/>
      <c r="N725" s="92"/>
      <c r="O725" s="92"/>
      <c r="P725" s="2"/>
      <c r="Q725" s="2"/>
      <c r="R725" s="2"/>
      <c r="S725" s="2"/>
      <c r="T725" s="2"/>
      <c r="U725" s="2"/>
      <c r="V725" s="2"/>
      <c r="W725" s="2"/>
    </row>
    <row r="726" spans="3:23" ht="14.25" customHeight="1" x14ac:dyDescent="0.2">
      <c r="C726" s="10"/>
      <c r="D726" s="10"/>
      <c r="E726" s="10"/>
      <c r="F726" s="10"/>
      <c r="H726" s="92"/>
      <c r="I726" s="92"/>
      <c r="J726" s="130"/>
      <c r="K726" s="92"/>
      <c r="L726" s="92"/>
      <c r="M726" s="92"/>
      <c r="N726" s="92"/>
      <c r="O726" s="92"/>
      <c r="P726" s="2"/>
      <c r="Q726" s="2"/>
      <c r="R726" s="2"/>
      <c r="S726" s="2"/>
      <c r="T726" s="2"/>
      <c r="U726" s="2"/>
      <c r="V726" s="2"/>
      <c r="W726" s="2"/>
    </row>
    <row r="727" spans="3:23" ht="14.25" customHeight="1" x14ac:dyDescent="0.2">
      <c r="C727" s="10"/>
      <c r="D727" s="10"/>
      <c r="E727" s="10"/>
      <c r="F727" s="10"/>
      <c r="H727" s="92"/>
      <c r="I727" s="92"/>
      <c r="J727" s="130"/>
      <c r="K727" s="92"/>
      <c r="L727" s="92"/>
      <c r="M727" s="92"/>
      <c r="N727" s="92"/>
      <c r="O727" s="92"/>
      <c r="P727" s="2"/>
      <c r="Q727" s="2"/>
      <c r="R727" s="2"/>
      <c r="S727" s="2"/>
      <c r="T727" s="2"/>
      <c r="U727" s="2"/>
      <c r="V727" s="2"/>
      <c r="W727" s="2"/>
    </row>
    <row r="728" spans="3:23" ht="14.25" customHeight="1" x14ac:dyDescent="0.2">
      <c r="C728" s="10"/>
      <c r="D728" s="10"/>
      <c r="E728" s="10"/>
      <c r="F728" s="10"/>
      <c r="H728" s="92"/>
      <c r="I728" s="92"/>
      <c r="J728" s="130"/>
      <c r="K728" s="92"/>
      <c r="L728" s="92"/>
      <c r="M728" s="92"/>
      <c r="N728" s="92"/>
      <c r="O728" s="92"/>
      <c r="P728" s="2"/>
      <c r="Q728" s="2"/>
      <c r="R728" s="2"/>
      <c r="S728" s="2"/>
      <c r="T728" s="2"/>
      <c r="U728" s="2"/>
      <c r="V728" s="2"/>
      <c r="W728" s="2"/>
    </row>
    <row r="729" spans="3:23" ht="14.25" customHeight="1" x14ac:dyDescent="0.2">
      <c r="C729" s="10"/>
      <c r="D729" s="10"/>
      <c r="E729" s="10"/>
      <c r="F729" s="10"/>
      <c r="H729" s="92"/>
      <c r="I729" s="92"/>
      <c r="J729" s="130"/>
      <c r="K729" s="92"/>
      <c r="L729" s="92"/>
      <c r="M729" s="92"/>
      <c r="N729" s="92"/>
      <c r="O729" s="92"/>
      <c r="P729" s="2"/>
      <c r="Q729" s="2"/>
      <c r="R729" s="2"/>
      <c r="S729" s="2"/>
      <c r="T729" s="2"/>
      <c r="U729" s="2"/>
      <c r="V729" s="2"/>
      <c r="W729" s="2"/>
    </row>
    <row r="730" spans="3:23" ht="14.25" customHeight="1" x14ac:dyDescent="0.2">
      <c r="C730" s="10"/>
      <c r="D730" s="10"/>
      <c r="E730" s="10"/>
      <c r="F730" s="10"/>
      <c r="H730" s="92"/>
      <c r="I730" s="92"/>
      <c r="J730" s="130"/>
      <c r="K730" s="92"/>
      <c r="L730" s="92"/>
      <c r="M730" s="92"/>
      <c r="N730" s="92"/>
      <c r="O730" s="92"/>
      <c r="P730" s="2"/>
      <c r="Q730" s="2"/>
      <c r="R730" s="2"/>
      <c r="S730" s="2"/>
      <c r="T730" s="2"/>
      <c r="U730" s="2"/>
      <c r="V730" s="2"/>
      <c r="W730" s="2"/>
    </row>
    <row r="731" spans="3:23" ht="14.25" customHeight="1" x14ac:dyDescent="0.2">
      <c r="C731" s="10"/>
      <c r="D731" s="10"/>
      <c r="E731" s="10"/>
      <c r="F731" s="10"/>
      <c r="H731" s="92"/>
      <c r="I731" s="92"/>
      <c r="J731" s="130"/>
      <c r="K731" s="92"/>
      <c r="L731" s="92"/>
      <c r="M731" s="92"/>
      <c r="N731" s="92"/>
      <c r="O731" s="92"/>
      <c r="P731" s="2"/>
      <c r="Q731" s="2"/>
      <c r="R731" s="2"/>
      <c r="S731" s="2"/>
      <c r="T731" s="2"/>
      <c r="U731" s="2"/>
      <c r="V731" s="2"/>
      <c r="W731" s="2"/>
    </row>
    <row r="732" spans="3:23" ht="14.25" customHeight="1" x14ac:dyDescent="0.2">
      <c r="C732" s="10"/>
      <c r="D732" s="10"/>
      <c r="E732" s="10"/>
      <c r="F732" s="10"/>
      <c r="H732" s="92"/>
      <c r="I732" s="92"/>
      <c r="J732" s="130"/>
      <c r="K732" s="92"/>
      <c r="L732" s="92"/>
      <c r="M732" s="92"/>
      <c r="N732" s="92"/>
      <c r="O732" s="92"/>
      <c r="P732" s="2"/>
      <c r="Q732" s="2"/>
      <c r="R732" s="2"/>
      <c r="S732" s="2"/>
      <c r="T732" s="2"/>
      <c r="U732" s="2"/>
      <c r="V732" s="2"/>
      <c r="W732" s="2"/>
    </row>
    <row r="733" spans="3:23" ht="14.25" customHeight="1" x14ac:dyDescent="0.2">
      <c r="C733" s="10"/>
      <c r="D733" s="10"/>
      <c r="E733" s="10"/>
      <c r="F733" s="10"/>
      <c r="H733" s="92"/>
      <c r="I733" s="92"/>
      <c r="J733" s="130"/>
      <c r="K733" s="92"/>
      <c r="L733" s="92"/>
      <c r="M733" s="92"/>
      <c r="N733" s="92"/>
      <c r="O733" s="92"/>
      <c r="P733" s="2"/>
      <c r="Q733" s="2"/>
      <c r="R733" s="2"/>
      <c r="S733" s="2"/>
      <c r="T733" s="2"/>
      <c r="U733" s="2"/>
      <c r="V733" s="2"/>
      <c r="W733" s="2"/>
    </row>
    <row r="734" spans="3:23" ht="14.25" customHeight="1" x14ac:dyDescent="0.2">
      <c r="C734" s="10"/>
      <c r="D734" s="10"/>
      <c r="E734" s="10"/>
      <c r="F734" s="10"/>
      <c r="H734" s="92"/>
      <c r="I734" s="92"/>
      <c r="J734" s="130"/>
      <c r="K734" s="92"/>
      <c r="L734" s="92"/>
      <c r="M734" s="92"/>
      <c r="N734" s="92"/>
      <c r="O734" s="92"/>
      <c r="P734" s="2"/>
      <c r="Q734" s="2"/>
      <c r="R734" s="2"/>
      <c r="S734" s="2"/>
      <c r="T734" s="2"/>
      <c r="U734" s="2"/>
      <c r="V734" s="2"/>
      <c r="W734" s="2"/>
    </row>
    <row r="735" spans="3:23" ht="14.25" customHeight="1" x14ac:dyDescent="0.2">
      <c r="C735" s="10"/>
      <c r="D735" s="10"/>
      <c r="E735" s="10"/>
      <c r="F735" s="10"/>
      <c r="H735" s="92"/>
      <c r="I735" s="92"/>
      <c r="J735" s="130"/>
      <c r="K735" s="92"/>
      <c r="L735" s="92"/>
      <c r="M735" s="92"/>
      <c r="N735" s="92"/>
      <c r="O735" s="92"/>
      <c r="P735" s="2"/>
      <c r="Q735" s="2"/>
      <c r="R735" s="2"/>
      <c r="S735" s="2"/>
      <c r="T735" s="2"/>
      <c r="U735" s="2"/>
      <c r="V735" s="2"/>
      <c r="W735" s="2"/>
    </row>
    <row r="736" spans="3:23" ht="14.25" customHeight="1" x14ac:dyDescent="0.2">
      <c r="C736" s="10"/>
      <c r="D736" s="10"/>
      <c r="E736" s="10"/>
      <c r="F736" s="10"/>
      <c r="H736" s="92"/>
      <c r="I736" s="92"/>
      <c r="J736" s="130"/>
      <c r="K736" s="92"/>
      <c r="L736" s="92"/>
      <c r="M736" s="92"/>
      <c r="N736" s="92"/>
      <c r="O736" s="92"/>
      <c r="P736" s="2"/>
      <c r="Q736" s="2"/>
      <c r="R736" s="2"/>
      <c r="S736" s="2"/>
      <c r="T736" s="2"/>
      <c r="U736" s="2"/>
      <c r="V736" s="2"/>
      <c r="W736" s="2"/>
    </row>
    <row r="737" spans="3:23" ht="14.25" customHeight="1" x14ac:dyDescent="0.2">
      <c r="C737" s="10"/>
      <c r="D737" s="10"/>
      <c r="E737" s="10"/>
      <c r="F737" s="10"/>
      <c r="H737" s="92"/>
      <c r="I737" s="92"/>
      <c r="J737" s="130"/>
      <c r="K737" s="92"/>
      <c r="L737" s="92"/>
      <c r="M737" s="92"/>
      <c r="N737" s="92"/>
      <c r="O737" s="92"/>
      <c r="P737" s="2"/>
      <c r="Q737" s="2"/>
      <c r="R737" s="2"/>
      <c r="S737" s="2"/>
      <c r="T737" s="2"/>
      <c r="U737" s="2"/>
      <c r="V737" s="2"/>
      <c r="W737" s="2"/>
    </row>
    <row r="738" spans="3:23" ht="14.25" customHeight="1" x14ac:dyDescent="0.2">
      <c r="C738" s="10"/>
      <c r="D738" s="10"/>
      <c r="E738" s="10"/>
      <c r="F738" s="10"/>
      <c r="H738" s="92"/>
      <c r="I738" s="92"/>
      <c r="J738" s="130"/>
      <c r="K738" s="92"/>
      <c r="L738" s="92"/>
      <c r="M738" s="92"/>
      <c r="N738" s="92"/>
      <c r="O738" s="92"/>
      <c r="P738" s="2"/>
      <c r="Q738" s="2"/>
      <c r="R738" s="2"/>
      <c r="S738" s="2"/>
      <c r="T738" s="2"/>
      <c r="U738" s="2"/>
      <c r="V738" s="2"/>
      <c r="W738" s="2"/>
    </row>
    <row r="739" spans="3:23" ht="14.25" customHeight="1" x14ac:dyDescent="0.2">
      <c r="C739" s="10"/>
      <c r="D739" s="10"/>
      <c r="E739" s="10"/>
      <c r="F739" s="10"/>
      <c r="H739" s="92"/>
      <c r="I739" s="92"/>
      <c r="J739" s="130"/>
      <c r="K739" s="92"/>
      <c r="L739" s="92"/>
      <c r="M739" s="92"/>
      <c r="N739" s="92"/>
      <c r="O739" s="92"/>
      <c r="P739" s="2"/>
      <c r="Q739" s="2"/>
      <c r="R739" s="2"/>
      <c r="S739" s="2"/>
      <c r="T739" s="2"/>
      <c r="U739" s="2"/>
      <c r="V739" s="2"/>
      <c r="W739" s="2"/>
    </row>
    <row r="740" spans="3:23" ht="14.25" customHeight="1" x14ac:dyDescent="0.2">
      <c r="C740" s="10"/>
      <c r="D740" s="10"/>
      <c r="E740" s="10"/>
      <c r="F740" s="10"/>
      <c r="H740" s="92"/>
      <c r="I740" s="92"/>
      <c r="J740" s="130"/>
      <c r="K740" s="92"/>
      <c r="L740" s="92"/>
      <c r="M740" s="92"/>
      <c r="N740" s="92"/>
      <c r="O740" s="92"/>
      <c r="P740" s="2"/>
      <c r="Q740" s="2"/>
      <c r="R740" s="2"/>
      <c r="S740" s="2"/>
      <c r="T740" s="2"/>
      <c r="U740" s="2"/>
      <c r="V740" s="2"/>
      <c r="W740" s="2"/>
    </row>
    <row r="741" spans="3:23" ht="14.25" customHeight="1" x14ac:dyDescent="0.2">
      <c r="C741" s="10"/>
      <c r="D741" s="10"/>
      <c r="E741" s="10"/>
      <c r="F741" s="10"/>
      <c r="H741" s="92"/>
      <c r="I741" s="92"/>
      <c r="J741" s="130"/>
      <c r="K741" s="92"/>
      <c r="L741" s="92"/>
      <c r="M741" s="92"/>
      <c r="N741" s="92"/>
      <c r="O741" s="92"/>
      <c r="P741" s="2"/>
      <c r="Q741" s="2"/>
      <c r="R741" s="2"/>
      <c r="S741" s="2"/>
      <c r="T741" s="2"/>
      <c r="U741" s="2"/>
      <c r="V741" s="2"/>
      <c r="W741" s="2"/>
    </row>
    <row r="742" spans="3:23" ht="14.25" customHeight="1" x14ac:dyDescent="0.2">
      <c r="C742" s="10"/>
      <c r="D742" s="10"/>
      <c r="E742" s="10"/>
      <c r="F742" s="10"/>
      <c r="H742" s="92"/>
      <c r="I742" s="92"/>
      <c r="J742" s="130"/>
      <c r="K742" s="92"/>
      <c r="L742" s="92"/>
      <c r="M742" s="92"/>
      <c r="N742" s="92"/>
      <c r="O742" s="92"/>
      <c r="P742" s="2"/>
      <c r="Q742" s="2"/>
      <c r="R742" s="2"/>
      <c r="S742" s="2"/>
      <c r="T742" s="2"/>
      <c r="U742" s="2"/>
      <c r="V742" s="2"/>
      <c r="W742" s="2"/>
    </row>
    <row r="743" spans="3:23" ht="14.25" customHeight="1" x14ac:dyDescent="0.2">
      <c r="C743" s="10"/>
      <c r="D743" s="10"/>
      <c r="E743" s="10"/>
      <c r="F743" s="10"/>
      <c r="H743" s="92"/>
      <c r="I743" s="92"/>
      <c r="J743" s="130"/>
      <c r="K743" s="92"/>
      <c r="L743" s="92"/>
      <c r="M743" s="92"/>
      <c r="N743" s="92"/>
      <c r="O743" s="92"/>
      <c r="P743" s="2"/>
      <c r="Q743" s="2"/>
      <c r="R743" s="2"/>
      <c r="S743" s="2"/>
      <c r="T743" s="2"/>
      <c r="U743" s="2"/>
      <c r="V743" s="2"/>
      <c r="W743" s="2"/>
    </row>
    <row r="744" spans="3:23" ht="14.25" customHeight="1" x14ac:dyDescent="0.2">
      <c r="C744" s="10"/>
      <c r="D744" s="10"/>
      <c r="E744" s="10"/>
      <c r="F744" s="10"/>
      <c r="H744" s="92"/>
      <c r="I744" s="92"/>
      <c r="J744" s="130"/>
      <c r="K744" s="92"/>
      <c r="L744" s="92"/>
      <c r="M744" s="92"/>
      <c r="N744" s="92"/>
      <c r="O744" s="92"/>
      <c r="P744" s="2"/>
      <c r="Q744" s="2"/>
      <c r="R744" s="2"/>
      <c r="S744" s="2"/>
      <c r="T744" s="2"/>
      <c r="U744" s="2"/>
      <c r="V744" s="2"/>
      <c r="W744" s="2"/>
    </row>
    <row r="745" spans="3:23" ht="14.25" customHeight="1" x14ac:dyDescent="0.2">
      <c r="C745" s="10"/>
      <c r="D745" s="10"/>
      <c r="E745" s="10"/>
      <c r="F745" s="10"/>
      <c r="H745" s="92"/>
      <c r="I745" s="92"/>
      <c r="J745" s="130"/>
      <c r="K745" s="92"/>
      <c r="L745" s="92"/>
      <c r="M745" s="92"/>
      <c r="N745" s="92"/>
      <c r="O745" s="92"/>
      <c r="P745" s="2"/>
      <c r="Q745" s="2"/>
      <c r="R745" s="2"/>
      <c r="S745" s="2"/>
      <c r="T745" s="2"/>
      <c r="U745" s="2"/>
      <c r="V745" s="2"/>
      <c r="W745" s="2"/>
    </row>
    <row r="746" spans="3:23" ht="14.25" customHeight="1" x14ac:dyDescent="0.2">
      <c r="C746" s="10"/>
      <c r="D746" s="10"/>
      <c r="E746" s="10"/>
      <c r="F746" s="10"/>
      <c r="H746" s="92"/>
      <c r="I746" s="92"/>
      <c r="J746" s="130"/>
      <c r="K746" s="92"/>
      <c r="L746" s="92"/>
      <c r="M746" s="92"/>
      <c r="N746" s="92"/>
      <c r="O746" s="92"/>
      <c r="P746" s="2"/>
      <c r="Q746" s="2"/>
      <c r="R746" s="2"/>
      <c r="S746" s="2"/>
      <c r="T746" s="2"/>
      <c r="U746" s="2"/>
      <c r="V746" s="2"/>
      <c r="W746" s="2"/>
    </row>
    <row r="747" spans="3:23" ht="14.25" customHeight="1" x14ac:dyDescent="0.2">
      <c r="C747" s="10"/>
      <c r="D747" s="10"/>
      <c r="E747" s="10"/>
      <c r="F747" s="10"/>
      <c r="H747" s="92"/>
      <c r="I747" s="92"/>
      <c r="J747" s="130"/>
      <c r="K747" s="92"/>
      <c r="L747" s="92"/>
      <c r="M747" s="92"/>
      <c r="N747" s="92"/>
      <c r="O747" s="92"/>
      <c r="P747" s="2"/>
      <c r="Q747" s="2"/>
      <c r="R747" s="2"/>
      <c r="S747" s="2"/>
      <c r="T747" s="2"/>
      <c r="U747" s="2"/>
      <c r="V747" s="2"/>
      <c r="W747" s="2"/>
    </row>
    <row r="748" spans="3:23" ht="14.25" customHeight="1" x14ac:dyDescent="0.2">
      <c r="C748" s="10"/>
      <c r="D748" s="10"/>
      <c r="E748" s="10"/>
      <c r="F748" s="10"/>
      <c r="H748" s="92"/>
      <c r="I748" s="92"/>
      <c r="J748" s="130"/>
      <c r="K748" s="92"/>
      <c r="L748" s="92"/>
      <c r="M748" s="92"/>
      <c r="N748" s="92"/>
      <c r="O748" s="92"/>
      <c r="P748" s="2"/>
      <c r="Q748" s="2"/>
      <c r="R748" s="2"/>
      <c r="S748" s="2"/>
      <c r="T748" s="2"/>
      <c r="U748" s="2"/>
      <c r="V748" s="2"/>
      <c r="W748" s="2"/>
    </row>
    <row r="749" spans="3:23" ht="14.25" customHeight="1" x14ac:dyDescent="0.2">
      <c r="C749" s="10"/>
      <c r="D749" s="10"/>
      <c r="E749" s="10"/>
      <c r="F749" s="10"/>
      <c r="H749" s="92"/>
      <c r="I749" s="92"/>
      <c r="J749" s="130"/>
      <c r="K749" s="92"/>
      <c r="L749" s="92"/>
      <c r="M749" s="92"/>
      <c r="N749" s="92"/>
      <c r="O749" s="92"/>
      <c r="P749" s="2"/>
      <c r="Q749" s="2"/>
      <c r="R749" s="2"/>
      <c r="S749" s="2"/>
      <c r="T749" s="2"/>
      <c r="U749" s="2"/>
      <c r="V749" s="2"/>
      <c r="W749" s="2"/>
    </row>
    <row r="750" spans="3:23" ht="14.25" customHeight="1" x14ac:dyDescent="0.2">
      <c r="C750" s="10"/>
      <c r="D750" s="10"/>
      <c r="E750" s="10"/>
      <c r="F750" s="10"/>
      <c r="H750" s="92"/>
      <c r="I750" s="92"/>
      <c r="J750" s="130"/>
      <c r="K750" s="92"/>
      <c r="L750" s="92"/>
      <c r="M750" s="92"/>
      <c r="N750" s="92"/>
      <c r="O750" s="92"/>
      <c r="P750" s="2"/>
      <c r="Q750" s="2"/>
      <c r="R750" s="2"/>
      <c r="S750" s="2"/>
      <c r="T750" s="2"/>
      <c r="U750" s="2"/>
      <c r="V750" s="2"/>
      <c r="W750" s="2"/>
    </row>
    <row r="751" spans="3:23" ht="14.25" customHeight="1" x14ac:dyDescent="0.2">
      <c r="C751" s="10"/>
      <c r="D751" s="10"/>
      <c r="E751" s="10"/>
      <c r="F751" s="10"/>
      <c r="H751" s="92"/>
      <c r="I751" s="92"/>
      <c r="J751" s="130"/>
      <c r="K751" s="92"/>
      <c r="L751" s="92"/>
      <c r="M751" s="92"/>
      <c r="N751" s="92"/>
      <c r="O751" s="92"/>
      <c r="P751" s="2"/>
      <c r="Q751" s="2"/>
      <c r="R751" s="2"/>
      <c r="S751" s="2"/>
      <c r="T751" s="2"/>
      <c r="U751" s="2"/>
      <c r="V751" s="2"/>
      <c r="W751" s="2"/>
    </row>
    <row r="752" spans="3:23" ht="14.25" customHeight="1" x14ac:dyDescent="0.2">
      <c r="C752" s="10"/>
      <c r="D752" s="10"/>
      <c r="E752" s="10"/>
      <c r="F752" s="10"/>
      <c r="H752" s="92"/>
      <c r="I752" s="92"/>
      <c r="J752" s="130"/>
      <c r="K752" s="92"/>
      <c r="L752" s="92"/>
      <c r="M752" s="92"/>
      <c r="N752" s="92"/>
      <c r="O752" s="92"/>
      <c r="P752" s="2"/>
      <c r="Q752" s="2"/>
      <c r="R752" s="2"/>
      <c r="S752" s="2"/>
      <c r="T752" s="2"/>
      <c r="U752" s="2"/>
      <c r="V752" s="2"/>
      <c r="W752" s="2"/>
    </row>
    <row r="753" spans="3:23" ht="14.25" customHeight="1" x14ac:dyDescent="0.2">
      <c r="C753" s="10"/>
      <c r="D753" s="10"/>
      <c r="E753" s="10"/>
      <c r="F753" s="10"/>
      <c r="H753" s="92"/>
      <c r="I753" s="92"/>
      <c r="J753" s="130"/>
      <c r="K753" s="92"/>
      <c r="L753" s="92"/>
      <c r="M753" s="92"/>
      <c r="N753" s="92"/>
      <c r="O753" s="92"/>
      <c r="P753" s="2"/>
      <c r="Q753" s="2"/>
      <c r="R753" s="2"/>
      <c r="S753" s="2"/>
      <c r="T753" s="2"/>
      <c r="U753" s="2"/>
      <c r="V753" s="2"/>
      <c r="W753" s="2"/>
    </row>
    <row r="754" spans="3:23" ht="14.25" customHeight="1" x14ac:dyDescent="0.2">
      <c r="C754" s="10"/>
      <c r="D754" s="10"/>
      <c r="E754" s="10"/>
      <c r="F754" s="10"/>
      <c r="H754" s="92"/>
      <c r="I754" s="92"/>
      <c r="J754" s="130"/>
      <c r="K754" s="92"/>
      <c r="L754" s="92"/>
      <c r="M754" s="92"/>
      <c r="N754" s="92"/>
      <c r="O754" s="92"/>
      <c r="P754" s="2"/>
      <c r="Q754" s="2"/>
      <c r="R754" s="2"/>
      <c r="S754" s="2"/>
      <c r="T754" s="2"/>
      <c r="U754" s="2"/>
      <c r="V754" s="2"/>
      <c r="W754" s="2"/>
    </row>
    <row r="755" spans="3:23" ht="14.25" customHeight="1" x14ac:dyDescent="0.2">
      <c r="C755" s="10"/>
      <c r="D755" s="10"/>
      <c r="E755" s="10"/>
      <c r="F755" s="10"/>
      <c r="H755" s="92"/>
      <c r="I755" s="92"/>
      <c r="J755" s="130"/>
      <c r="K755" s="92"/>
      <c r="L755" s="92"/>
      <c r="M755" s="92"/>
      <c r="N755" s="92"/>
      <c r="O755" s="92"/>
      <c r="P755" s="2"/>
      <c r="Q755" s="2"/>
      <c r="R755" s="2"/>
      <c r="S755" s="2"/>
      <c r="T755" s="2"/>
      <c r="U755" s="2"/>
      <c r="V755" s="2"/>
      <c r="W755" s="2"/>
    </row>
    <row r="756" spans="3:23" ht="14.25" customHeight="1" x14ac:dyDescent="0.2">
      <c r="C756" s="10"/>
      <c r="D756" s="10"/>
      <c r="E756" s="10"/>
      <c r="F756" s="10"/>
      <c r="H756" s="92"/>
      <c r="I756" s="92"/>
      <c r="J756" s="130"/>
      <c r="K756" s="92"/>
      <c r="L756" s="92"/>
      <c r="M756" s="92"/>
      <c r="N756" s="92"/>
      <c r="O756" s="92"/>
      <c r="P756" s="2"/>
      <c r="Q756" s="2"/>
      <c r="R756" s="2"/>
      <c r="S756" s="2"/>
      <c r="T756" s="2"/>
      <c r="U756" s="2"/>
      <c r="V756" s="2"/>
      <c r="W756" s="2"/>
    </row>
    <row r="757" spans="3:23" ht="14.25" customHeight="1" x14ac:dyDescent="0.2">
      <c r="C757" s="10"/>
      <c r="D757" s="10"/>
      <c r="E757" s="10"/>
      <c r="F757" s="10"/>
      <c r="H757" s="92"/>
      <c r="I757" s="92"/>
      <c r="J757" s="130"/>
      <c r="K757" s="92"/>
      <c r="L757" s="92"/>
      <c r="M757" s="92"/>
      <c r="N757" s="92"/>
      <c r="O757" s="92"/>
      <c r="P757" s="2"/>
      <c r="Q757" s="2"/>
      <c r="R757" s="2"/>
      <c r="S757" s="2"/>
      <c r="T757" s="2"/>
      <c r="U757" s="2"/>
      <c r="V757" s="2"/>
      <c r="W757" s="2"/>
    </row>
    <row r="758" spans="3:23" ht="14.25" customHeight="1" x14ac:dyDescent="0.2">
      <c r="C758" s="10"/>
      <c r="D758" s="10"/>
      <c r="E758" s="10"/>
      <c r="F758" s="10"/>
      <c r="H758" s="92"/>
      <c r="I758" s="92"/>
      <c r="J758" s="130"/>
      <c r="K758" s="92"/>
      <c r="L758" s="92"/>
      <c r="M758" s="92"/>
      <c r="N758" s="92"/>
      <c r="O758" s="92"/>
      <c r="P758" s="2"/>
      <c r="Q758" s="2"/>
      <c r="R758" s="2"/>
      <c r="S758" s="2"/>
      <c r="T758" s="2"/>
      <c r="U758" s="2"/>
      <c r="V758" s="2"/>
      <c r="W758" s="2"/>
    </row>
    <row r="759" spans="3:23" ht="14.25" customHeight="1" x14ac:dyDescent="0.2">
      <c r="C759" s="10"/>
      <c r="D759" s="10"/>
      <c r="E759" s="10"/>
      <c r="F759" s="10"/>
      <c r="H759" s="92"/>
      <c r="I759" s="92"/>
      <c r="J759" s="130"/>
      <c r="K759" s="92"/>
      <c r="L759" s="92"/>
      <c r="M759" s="92"/>
      <c r="N759" s="92"/>
      <c r="O759" s="92"/>
      <c r="P759" s="2"/>
      <c r="Q759" s="2"/>
      <c r="R759" s="2"/>
      <c r="S759" s="2"/>
      <c r="T759" s="2"/>
      <c r="U759" s="2"/>
      <c r="V759" s="2"/>
      <c r="W759" s="2"/>
    </row>
    <row r="760" spans="3:23" ht="14.25" customHeight="1" x14ac:dyDescent="0.2">
      <c r="C760" s="10"/>
      <c r="D760" s="10"/>
      <c r="E760" s="10"/>
      <c r="F760" s="10"/>
      <c r="H760" s="92"/>
      <c r="I760" s="92"/>
      <c r="J760" s="130"/>
      <c r="K760" s="92"/>
      <c r="L760" s="92"/>
      <c r="M760" s="92"/>
      <c r="N760" s="92"/>
      <c r="O760" s="92"/>
      <c r="P760" s="2"/>
      <c r="Q760" s="2"/>
      <c r="R760" s="2"/>
      <c r="S760" s="2"/>
      <c r="T760" s="2"/>
      <c r="U760" s="2"/>
      <c r="V760" s="2"/>
      <c r="W760" s="2"/>
    </row>
    <row r="761" spans="3:23" ht="14.25" customHeight="1" x14ac:dyDescent="0.2">
      <c r="C761" s="10"/>
      <c r="D761" s="10"/>
      <c r="E761" s="10"/>
      <c r="F761" s="10"/>
      <c r="H761" s="92"/>
      <c r="I761" s="92"/>
      <c r="J761" s="130"/>
      <c r="K761" s="92"/>
      <c r="L761" s="92"/>
      <c r="M761" s="92"/>
      <c r="N761" s="92"/>
      <c r="O761" s="92"/>
      <c r="P761" s="2"/>
      <c r="Q761" s="2"/>
      <c r="R761" s="2"/>
      <c r="S761" s="2"/>
      <c r="T761" s="2"/>
      <c r="U761" s="2"/>
      <c r="V761" s="2"/>
      <c r="W761" s="2"/>
    </row>
    <row r="762" spans="3:23" ht="14.25" customHeight="1" x14ac:dyDescent="0.2">
      <c r="C762" s="10"/>
      <c r="D762" s="10"/>
      <c r="E762" s="10"/>
      <c r="F762" s="10"/>
      <c r="H762" s="92"/>
      <c r="I762" s="92"/>
      <c r="J762" s="130"/>
      <c r="K762" s="92"/>
      <c r="L762" s="92"/>
      <c r="M762" s="92"/>
      <c r="N762" s="92"/>
      <c r="O762" s="92"/>
      <c r="P762" s="2"/>
      <c r="Q762" s="2"/>
      <c r="R762" s="2"/>
      <c r="S762" s="2"/>
      <c r="T762" s="2"/>
      <c r="U762" s="2"/>
      <c r="V762" s="2"/>
      <c r="W762" s="2"/>
    </row>
    <row r="763" spans="3:23" ht="14.25" customHeight="1" x14ac:dyDescent="0.2">
      <c r="C763" s="10"/>
      <c r="D763" s="10"/>
      <c r="E763" s="10"/>
      <c r="F763" s="10"/>
      <c r="H763" s="92"/>
      <c r="I763" s="92"/>
      <c r="J763" s="130"/>
      <c r="K763" s="92"/>
      <c r="L763" s="92"/>
      <c r="M763" s="92"/>
      <c r="N763" s="92"/>
      <c r="O763" s="92"/>
      <c r="P763" s="2"/>
      <c r="Q763" s="2"/>
      <c r="R763" s="2"/>
      <c r="S763" s="2"/>
      <c r="T763" s="2"/>
      <c r="U763" s="2"/>
      <c r="V763" s="2"/>
      <c r="W763" s="2"/>
    </row>
    <row r="764" spans="3:23" ht="14.25" customHeight="1" x14ac:dyDescent="0.2">
      <c r="C764" s="10"/>
      <c r="D764" s="10"/>
      <c r="E764" s="10"/>
      <c r="F764" s="10"/>
      <c r="H764" s="92"/>
      <c r="I764" s="92"/>
      <c r="J764" s="130"/>
      <c r="K764" s="92"/>
      <c r="L764" s="92"/>
      <c r="M764" s="92"/>
      <c r="N764" s="92"/>
      <c r="O764" s="92"/>
      <c r="P764" s="2"/>
      <c r="Q764" s="2"/>
      <c r="R764" s="2"/>
      <c r="S764" s="2"/>
      <c r="T764" s="2"/>
      <c r="U764" s="2"/>
      <c r="V764" s="2"/>
      <c r="W764" s="2"/>
    </row>
    <row r="765" spans="3:23" ht="14.25" customHeight="1" x14ac:dyDescent="0.2">
      <c r="C765" s="10"/>
      <c r="D765" s="10"/>
      <c r="E765" s="10"/>
      <c r="F765" s="10"/>
      <c r="H765" s="92"/>
      <c r="I765" s="92"/>
      <c r="J765" s="130"/>
      <c r="K765" s="92"/>
      <c r="L765" s="92"/>
      <c r="M765" s="92"/>
      <c r="N765" s="92"/>
      <c r="O765" s="92"/>
      <c r="P765" s="2"/>
      <c r="Q765" s="2"/>
      <c r="R765" s="2"/>
      <c r="S765" s="2"/>
      <c r="T765" s="2"/>
      <c r="U765" s="2"/>
      <c r="V765" s="2"/>
      <c r="W765" s="2"/>
    </row>
    <row r="766" spans="3:23" ht="14.25" customHeight="1" x14ac:dyDescent="0.2">
      <c r="C766" s="10"/>
      <c r="D766" s="10"/>
      <c r="E766" s="10"/>
      <c r="F766" s="10"/>
      <c r="H766" s="92"/>
      <c r="I766" s="92"/>
      <c r="J766" s="130"/>
      <c r="K766" s="92"/>
      <c r="L766" s="92"/>
      <c r="M766" s="92"/>
      <c r="N766" s="92"/>
      <c r="O766" s="92"/>
      <c r="P766" s="2"/>
      <c r="Q766" s="2"/>
      <c r="R766" s="2"/>
      <c r="S766" s="2"/>
      <c r="T766" s="2"/>
      <c r="U766" s="2"/>
      <c r="V766" s="2"/>
      <c r="W766" s="2"/>
    </row>
    <row r="767" spans="3:23" ht="14.25" customHeight="1" x14ac:dyDescent="0.2">
      <c r="C767" s="10"/>
      <c r="D767" s="10"/>
      <c r="E767" s="10"/>
      <c r="F767" s="10"/>
      <c r="H767" s="92"/>
      <c r="I767" s="92"/>
      <c r="J767" s="130"/>
      <c r="K767" s="92"/>
      <c r="L767" s="92"/>
      <c r="M767" s="92"/>
      <c r="N767" s="92"/>
      <c r="O767" s="92"/>
      <c r="P767" s="2"/>
      <c r="Q767" s="2"/>
      <c r="R767" s="2"/>
      <c r="S767" s="2"/>
      <c r="T767" s="2"/>
      <c r="U767" s="2"/>
      <c r="V767" s="2"/>
      <c r="W767" s="2"/>
    </row>
    <row r="768" spans="3:23" ht="14.25" customHeight="1" x14ac:dyDescent="0.2">
      <c r="C768" s="10"/>
      <c r="D768" s="10"/>
      <c r="E768" s="10"/>
      <c r="F768" s="10"/>
      <c r="H768" s="92"/>
      <c r="I768" s="92"/>
      <c r="J768" s="130"/>
      <c r="K768" s="92"/>
      <c r="L768" s="92"/>
      <c r="M768" s="92"/>
      <c r="N768" s="92"/>
      <c r="O768" s="92"/>
      <c r="P768" s="2"/>
      <c r="Q768" s="2"/>
      <c r="R768" s="2"/>
      <c r="S768" s="2"/>
      <c r="T768" s="2"/>
      <c r="U768" s="2"/>
      <c r="V768" s="2"/>
      <c r="W768" s="2"/>
    </row>
    <row r="769" spans="3:23" ht="14.25" customHeight="1" x14ac:dyDescent="0.2">
      <c r="C769" s="10"/>
      <c r="D769" s="10"/>
      <c r="E769" s="10"/>
      <c r="F769" s="10"/>
      <c r="H769" s="92"/>
      <c r="I769" s="92"/>
      <c r="J769" s="130"/>
      <c r="K769" s="92"/>
      <c r="L769" s="92"/>
      <c r="M769" s="92"/>
      <c r="N769" s="92"/>
      <c r="O769" s="92"/>
      <c r="P769" s="2"/>
      <c r="Q769" s="2"/>
      <c r="R769" s="2"/>
      <c r="S769" s="2"/>
      <c r="T769" s="2"/>
      <c r="U769" s="2"/>
      <c r="V769" s="2"/>
      <c r="W769" s="2"/>
    </row>
    <row r="770" spans="3:23" ht="14.25" customHeight="1" x14ac:dyDescent="0.2">
      <c r="C770" s="10"/>
      <c r="D770" s="10"/>
      <c r="E770" s="10"/>
      <c r="F770" s="10"/>
      <c r="H770" s="92"/>
      <c r="I770" s="92"/>
      <c r="J770" s="130"/>
      <c r="K770" s="92"/>
      <c r="L770" s="92"/>
      <c r="M770" s="92"/>
      <c r="N770" s="92"/>
      <c r="O770" s="92"/>
      <c r="P770" s="2"/>
      <c r="Q770" s="2"/>
      <c r="R770" s="2"/>
      <c r="S770" s="2"/>
      <c r="T770" s="2"/>
      <c r="U770" s="2"/>
      <c r="V770" s="2"/>
      <c r="W770" s="2"/>
    </row>
    <row r="771" spans="3:23" ht="14.25" customHeight="1" x14ac:dyDescent="0.2">
      <c r="C771" s="10"/>
      <c r="D771" s="10"/>
      <c r="E771" s="10"/>
      <c r="F771" s="10"/>
      <c r="H771" s="92"/>
      <c r="I771" s="92"/>
      <c r="J771" s="130"/>
      <c r="K771" s="92"/>
      <c r="L771" s="92"/>
      <c r="M771" s="92"/>
      <c r="N771" s="92"/>
      <c r="O771" s="92"/>
      <c r="P771" s="2"/>
      <c r="Q771" s="2"/>
      <c r="R771" s="2"/>
      <c r="S771" s="2"/>
      <c r="T771" s="2"/>
      <c r="U771" s="2"/>
      <c r="V771" s="2"/>
      <c r="W771" s="2"/>
    </row>
    <row r="772" spans="3:23" ht="14.25" customHeight="1" x14ac:dyDescent="0.2">
      <c r="C772" s="10"/>
      <c r="D772" s="10"/>
      <c r="E772" s="10"/>
      <c r="F772" s="10"/>
      <c r="H772" s="92"/>
      <c r="I772" s="92"/>
      <c r="J772" s="130"/>
      <c r="K772" s="92"/>
      <c r="L772" s="92"/>
      <c r="M772" s="92"/>
      <c r="N772" s="92"/>
      <c r="O772" s="92"/>
      <c r="P772" s="2"/>
      <c r="Q772" s="2"/>
      <c r="R772" s="2"/>
      <c r="S772" s="2"/>
      <c r="T772" s="2"/>
      <c r="U772" s="2"/>
      <c r="V772" s="2"/>
      <c r="W772" s="2"/>
    </row>
    <row r="773" spans="3:23" ht="14.25" customHeight="1" x14ac:dyDescent="0.2">
      <c r="C773" s="10"/>
      <c r="D773" s="10"/>
      <c r="E773" s="10"/>
      <c r="F773" s="10"/>
      <c r="H773" s="92"/>
      <c r="I773" s="92"/>
      <c r="J773" s="130"/>
      <c r="K773" s="92"/>
      <c r="L773" s="92"/>
      <c r="M773" s="92"/>
      <c r="N773" s="92"/>
      <c r="O773" s="92"/>
      <c r="P773" s="2"/>
      <c r="Q773" s="2"/>
      <c r="R773" s="2"/>
      <c r="S773" s="2"/>
      <c r="T773" s="2"/>
      <c r="U773" s="2"/>
      <c r="V773" s="2"/>
      <c r="W773" s="2"/>
    </row>
    <row r="774" spans="3:23" ht="14.25" customHeight="1" x14ac:dyDescent="0.2">
      <c r="C774" s="10"/>
      <c r="D774" s="10"/>
      <c r="E774" s="10"/>
      <c r="F774" s="10"/>
      <c r="H774" s="92"/>
      <c r="I774" s="92"/>
      <c r="J774" s="130"/>
      <c r="K774" s="92"/>
      <c r="L774" s="92"/>
      <c r="M774" s="92"/>
      <c r="N774" s="92"/>
      <c r="O774" s="92"/>
      <c r="P774" s="2"/>
      <c r="Q774" s="2"/>
      <c r="R774" s="2"/>
      <c r="S774" s="2"/>
      <c r="T774" s="2"/>
      <c r="U774" s="2"/>
      <c r="V774" s="2"/>
      <c r="W774" s="2"/>
    </row>
    <row r="775" spans="3:23" ht="14.25" customHeight="1" x14ac:dyDescent="0.2">
      <c r="C775" s="10"/>
      <c r="D775" s="10"/>
      <c r="E775" s="10"/>
      <c r="F775" s="10"/>
      <c r="H775" s="92"/>
      <c r="I775" s="92"/>
      <c r="J775" s="130"/>
      <c r="K775" s="92"/>
      <c r="L775" s="92"/>
      <c r="M775" s="92"/>
      <c r="N775" s="92"/>
      <c r="O775" s="92"/>
      <c r="P775" s="2"/>
      <c r="Q775" s="2"/>
      <c r="R775" s="2"/>
      <c r="S775" s="2"/>
      <c r="T775" s="2"/>
      <c r="U775" s="2"/>
      <c r="V775" s="2"/>
      <c r="W775" s="2"/>
    </row>
    <row r="776" spans="3:23" ht="14.25" customHeight="1" x14ac:dyDescent="0.2">
      <c r="C776" s="10"/>
      <c r="D776" s="10"/>
      <c r="E776" s="10"/>
      <c r="F776" s="10"/>
      <c r="H776" s="92"/>
      <c r="I776" s="92"/>
      <c r="J776" s="130"/>
      <c r="K776" s="92"/>
      <c r="L776" s="92"/>
      <c r="M776" s="92"/>
      <c r="N776" s="92"/>
      <c r="O776" s="92"/>
      <c r="P776" s="2"/>
      <c r="Q776" s="2"/>
      <c r="R776" s="2"/>
      <c r="S776" s="2"/>
      <c r="T776" s="2"/>
      <c r="U776" s="2"/>
      <c r="V776" s="2"/>
      <c r="W776" s="2"/>
    </row>
    <row r="777" spans="3:23" ht="14.25" customHeight="1" x14ac:dyDescent="0.2">
      <c r="C777" s="10"/>
      <c r="D777" s="10"/>
      <c r="E777" s="10"/>
      <c r="F777" s="10"/>
      <c r="H777" s="92"/>
      <c r="I777" s="92"/>
      <c r="J777" s="130"/>
      <c r="K777" s="92"/>
      <c r="L777" s="92"/>
      <c r="M777" s="92"/>
      <c r="N777" s="92"/>
      <c r="O777" s="92"/>
      <c r="P777" s="2"/>
      <c r="Q777" s="2"/>
      <c r="R777" s="2"/>
      <c r="S777" s="2"/>
      <c r="T777" s="2"/>
      <c r="U777" s="2"/>
      <c r="V777" s="2"/>
      <c r="W777" s="2"/>
    </row>
    <row r="778" spans="3:23" ht="14.25" customHeight="1" x14ac:dyDescent="0.2">
      <c r="C778" s="10"/>
      <c r="D778" s="10"/>
      <c r="E778" s="10"/>
      <c r="F778" s="10"/>
      <c r="H778" s="92"/>
      <c r="I778" s="92"/>
      <c r="J778" s="130"/>
      <c r="K778" s="92"/>
      <c r="L778" s="92"/>
      <c r="M778" s="92"/>
      <c r="N778" s="92"/>
      <c r="O778" s="92"/>
      <c r="P778" s="2"/>
      <c r="Q778" s="2"/>
      <c r="R778" s="2"/>
      <c r="S778" s="2"/>
      <c r="T778" s="2"/>
      <c r="U778" s="2"/>
      <c r="V778" s="2"/>
      <c r="W778" s="2"/>
    </row>
    <row r="779" spans="3:23" ht="14.25" customHeight="1" x14ac:dyDescent="0.2">
      <c r="C779" s="10"/>
      <c r="D779" s="10"/>
      <c r="E779" s="10"/>
      <c r="F779" s="10"/>
      <c r="H779" s="92"/>
      <c r="I779" s="92"/>
      <c r="J779" s="130"/>
      <c r="K779" s="92"/>
      <c r="L779" s="92"/>
      <c r="M779" s="92"/>
      <c r="N779" s="92"/>
      <c r="O779" s="92"/>
      <c r="P779" s="2"/>
      <c r="Q779" s="2"/>
      <c r="R779" s="2"/>
      <c r="S779" s="2"/>
      <c r="T779" s="2"/>
      <c r="U779" s="2"/>
      <c r="V779" s="2"/>
      <c r="W779" s="2"/>
    </row>
    <row r="780" spans="3:23" ht="14.25" customHeight="1" x14ac:dyDescent="0.2">
      <c r="C780" s="10"/>
      <c r="D780" s="10"/>
      <c r="E780" s="10"/>
      <c r="F780" s="10"/>
      <c r="H780" s="92"/>
      <c r="I780" s="92"/>
      <c r="J780" s="130"/>
      <c r="K780" s="92"/>
      <c r="L780" s="92"/>
      <c r="M780" s="92"/>
      <c r="N780" s="92"/>
      <c r="O780" s="92"/>
      <c r="P780" s="2"/>
      <c r="Q780" s="2"/>
      <c r="R780" s="2"/>
      <c r="S780" s="2"/>
      <c r="T780" s="2"/>
      <c r="U780" s="2"/>
      <c r="V780" s="2"/>
      <c r="W780" s="2"/>
    </row>
    <row r="781" spans="3:23" ht="14.25" customHeight="1" x14ac:dyDescent="0.2">
      <c r="C781" s="10"/>
      <c r="D781" s="10"/>
      <c r="E781" s="10"/>
      <c r="F781" s="10"/>
      <c r="H781" s="92"/>
      <c r="I781" s="92"/>
      <c r="J781" s="130"/>
      <c r="K781" s="92"/>
      <c r="L781" s="92"/>
      <c r="M781" s="92"/>
      <c r="N781" s="92"/>
      <c r="O781" s="92"/>
      <c r="P781" s="2"/>
      <c r="Q781" s="2"/>
      <c r="R781" s="2"/>
      <c r="S781" s="2"/>
      <c r="T781" s="2"/>
      <c r="U781" s="2"/>
      <c r="V781" s="2"/>
      <c r="W781" s="2"/>
    </row>
    <row r="782" spans="3:23" ht="14.25" customHeight="1" x14ac:dyDescent="0.2">
      <c r="C782" s="10"/>
      <c r="D782" s="10"/>
      <c r="E782" s="10"/>
      <c r="F782" s="10"/>
      <c r="H782" s="92"/>
      <c r="I782" s="92"/>
      <c r="J782" s="130"/>
      <c r="K782" s="92"/>
      <c r="L782" s="92"/>
      <c r="M782" s="92"/>
      <c r="N782" s="92"/>
      <c r="O782" s="92"/>
      <c r="P782" s="2"/>
      <c r="Q782" s="2"/>
      <c r="R782" s="2"/>
      <c r="S782" s="2"/>
      <c r="T782" s="2"/>
      <c r="U782" s="2"/>
      <c r="V782" s="2"/>
      <c r="W782" s="2"/>
    </row>
    <row r="783" spans="3:23" ht="14.25" customHeight="1" x14ac:dyDescent="0.2">
      <c r="C783" s="10"/>
      <c r="D783" s="10"/>
      <c r="E783" s="10"/>
      <c r="F783" s="10"/>
      <c r="H783" s="92"/>
      <c r="I783" s="92"/>
      <c r="J783" s="130"/>
      <c r="K783" s="92"/>
      <c r="L783" s="92"/>
      <c r="M783" s="92"/>
      <c r="N783" s="92"/>
      <c r="O783" s="92"/>
      <c r="P783" s="2"/>
      <c r="Q783" s="2"/>
      <c r="R783" s="2"/>
      <c r="S783" s="2"/>
      <c r="T783" s="2"/>
      <c r="U783" s="2"/>
      <c r="V783" s="2"/>
      <c r="W783" s="2"/>
    </row>
    <row r="784" spans="3:23" ht="14.25" customHeight="1" x14ac:dyDescent="0.2">
      <c r="C784" s="10"/>
      <c r="D784" s="10"/>
      <c r="E784" s="10"/>
      <c r="F784" s="10"/>
      <c r="H784" s="92"/>
      <c r="I784" s="92"/>
      <c r="J784" s="130"/>
      <c r="K784" s="92"/>
      <c r="L784" s="92"/>
      <c r="M784" s="92"/>
      <c r="N784" s="92"/>
      <c r="O784" s="92"/>
      <c r="P784" s="2"/>
      <c r="Q784" s="2"/>
      <c r="R784" s="2"/>
      <c r="S784" s="2"/>
      <c r="T784" s="2"/>
      <c r="U784" s="2"/>
      <c r="V784" s="2"/>
      <c r="W784" s="2"/>
    </row>
    <row r="785" spans="3:23" ht="14.25" customHeight="1" x14ac:dyDescent="0.2">
      <c r="C785" s="10"/>
      <c r="D785" s="10"/>
      <c r="E785" s="10"/>
      <c r="F785" s="10"/>
      <c r="H785" s="92"/>
      <c r="I785" s="92"/>
      <c r="J785" s="130"/>
      <c r="K785" s="92"/>
      <c r="L785" s="92"/>
      <c r="M785" s="92"/>
      <c r="N785" s="92"/>
      <c r="O785" s="92"/>
      <c r="P785" s="2"/>
      <c r="Q785" s="2"/>
      <c r="R785" s="2"/>
      <c r="S785" s="2"/>
      <c r="T785" s="2"/>
      <c r="U785" s="2"/>
      <c r="V785" s="2"/>
      <c r="W785" s="2"/>
    </row>
    <row r="786" spans="3:23" ht="14.25" customHeight="1" x14ac:dyDescent="0.2">
      <c r="C786" s="10"/>
      <c r="D786" s="10"/>
      <c r="E786" s="10"/>
      <c r="F786" s="10"/>
      <c r="H786" s="92"/>
      <c r="I786" s="92"/>
      <c r="J786" s="130"/>
      <c r="K786" s="92"/>
      <c r="L786" s="92"/>
      <c r="M786" s="92"/>
      <c r="N786" s="92"/>
      <c r="O786" s="92"/>
      <c r="P786" s="2"/>
      <c r="Q786" s="2"/>
      <c r="R786" s="2"/>
      <c r="S786" s="2"/>
      <c r="T786" s="2"/>
      <c r="U786" s="2"/>
      <c r="V786" s="2"/>
      <c r="W786" s="2"/>
    </row>
    <row r="787" spans="3:23" ht="14.25" customHeight="1" x14ac:dyDescent="0.2">
      <c r="C787" s="10"/>
      <c r="D787" s="10"/>
      <c r="E787" s="10"/>
      <c r="F787" s="10"/>
      <c r="H787" s="92"/>
      <c r="I787" s="92"/>
      <c r="J787" s="130"/>
      <c r="K787" s="92"/>
      <c r="L787" s="92"/>
      <c r="M787" s="92"/>
      <c r="N787" s="92"/>
      <c r="O787" s="92"/>
      <c r="P787" s="2"/>
      <c r="Q787" s="2"/>
      <c r="R787" s="2"/>
      <c r="S787" s="2"/>
      <c r="T787" s="2"/>
      <c r="U787" s="2"/>
      <c r="V787" s="2"/>
      <c r="W787" s="2"/>
    </row>
    <row r="788" spans="3:23" ht="14.25" customHeight="1" x14ac:dyDescent="0.2">
      <c r="C788" s="10"/>
      <c r="D788" s="10"/>
      <c r="E788" s="10"/>
      <c r="F788" s="10"/>
      <c r="H788" s="92"/>
      <c r="I788" s="92"/>
      <c r="J788" s="130"/>
      <c r="K788" s="92"/>
      <c r="L788" s="92"/>
      <c r="M788" s="92"/>
      <c r="N788" s="92"/>
      <c r="O788" s="92"/>
      <c r="P788" s="2"/>
      <c r="Q788" s="2"/>
      <c r="R788" s="2"/>
      <c r="S788" s="2"/>
      <c r="T788" s="2"/>
      <c r="U788" s="2"/>
      <c r="V788" s="2"/>
      <c r="W788" s="2"/>
    </row>
    <row r="789" spans="3:23" ht="14.25" customHeight="1" x14ac:dyDescent="0.2">
      <c r="C789" s="10"/>
      <c r="D789" s="10"/>
      <c r="E789" s="10"/>
      <c r="F789" s="10"/>
      <c r="H789" s="92"/>
      <c r="I789" s="92"/>
      <c r="J789" s="130"/>
      <c r="K789" s="92"/>
      <c r="L789" s="92"/>
      <c r="M789" s="92"/>
      <c r="N789" s="92"/>
      <c r="O789" s="92"/>
      <c r="P789" s="2"/>
      <c r="Q789" s="2"/>
      <c r="R789" s="2"/>
      <c r="S789" s="2"/>
      <c r="T789" s="2"/>
      <c r="U789" s="2"/>
      <c r="V789" s="2"/>
      <c r="W789" s="2"/>
    </row>
    <row r="790" spans="3:23" ht="14.25" customHeight="1" x14ac:dyDescent="0.2">
      <c r="C790" s="10"/>
      <c r="D790" s="10"/>
      <c r="E790" s="10"/>
      <c r="F790" s="10"/>
      <c r="H790" s="92"/>
      <c r="I790" s="92"/>
      <c r="J790" s="130"/>
      <c r="K790" s="92"/>
      <c r="L790" s="92"/>
      <c r="M790" s="92"/>
      <c r="N790" s="92"/>
      <c r="O790" s="92"/>
      <c r="P790" s="2"/>
      <c r="Q790" s="2"/>
      <c r="R790" s="2"/>
      <c r="S790" s="2"/>
      <c r="T790" s="2"/>
      <c r="U790" s="2"/>
      <c r="V790" s="2"/>
      <c r="W790" s="2"/>
    </row>
    <row r="791" spans="3:23" ht="14.25" customHeight="1" x14ac:dyDescent="0.2">
      <c r="C791" s="10"/>
      <c r="D791" s="10"/>
      <c r="E791" s="10"/>
      <c r="F791" s="10"/>
      <c r="H791" s="92"/>
      <c r="I791" s="92"/>
      <c r="J791" s="130"/>
      <c r="K791" s="92"/>
      <c r="L791" s="92"/>
      <c r="M791" s="92"/>
      <c r="N791" s="92"/>
      <c r="O791" s="92"/>
      <c r="P791" s="2"/>
      <c r="Q791" s="2"/>
      <c r="R791" s="2"/>
      <c r="S791" s="2"/>
      <c r="T791" s="2"/>
      <c r="U791" s="2"/>
      <c r="V791" s="2"/>
      <c r="W791" s="2"/>
    </row>
    <row r="792" spans="3:23" ht="14.25" customHeight="1" x14ac:dyDescent="0.2">
      <c r="C792" s="10"/>
      <c r="D792" s="10"/>
      <c r="E792" s="10"/>
      <c r="F792" s="10"/>
      <c r="H792" s="92"/>
      <c r="I792" s="92"/>
      <c r="J792" s="130"/>
      <c r="K792" s="92"/>
      <c r="L792" s="92"/>
      <c r="M792" s="92"/>
      <c r="N792" s="92"/>
      <c r="O792" s="92"/>
      <c r="P792" s="2"/>
      <c r="Q792" s="2"/>
      <c r="R792" s="2"/>
      <c r="S792" s="2"/>
      <c r="T792" s="2"/>
      <c r="U792" s="2"/>
      <c r="V792" s="2"/>
      <c r="W792" s="2"/>
    </row>
    <row r="793" spans="3:23" ht="14.25" customHeight="1" x14ac:dyDescent="0.2">
      <c r="C793" s="10"/>
      <c r="D793" s="10"/>
      <c r="E793" s="10"/>
      <c r="F793" s="10"/>
      <c r="H793" s="92"/>
      <c r="I793" s="92"/>
      <c r="J793" s="130"/>
      <c r="K793" s="92"/>
      <c r="L793" s="92"/>
      <c r="M793" s="92"/>
      <c r="N793" s="92"/>
      <c r="O793" s="92"/>
      <c r="P793" s="2"/>
      <c r="Q793" s="2"/>
      <c r="R793" s="2"/>
      <c r="S793" s="2"/>
      <c r="T793" s="2"/>
      <c r="U793" s="2"/>
      <c r="V793" s="2"/>
      <c r="W793" s="2"/>
    </row>
    <row r="794" spans="3:23" ht="14.25" customHeight="1" x14ac:dyDescent="0.2">
      <c r="C794" s="10"/>
      <c r="D794" s="10"/>
      <c r="E794" s="10"/>
      <c r="F794" s="10"/>
      <c r="H794" s="92"/>
      <c r="I794" s="92"/>
      <c r="J794" s="130"/>
      <c r="K794" s="92"/>
      <c r="L794" s="92"/>
      <c r="M794" s="92"/>
      <c r="N794" s="92"/>
      <c r="O794" s="92"/>
      <c r="P794" s="2"/>
      <c r="Q794" s="2"/>
      <c r="R794" s="2"/>
      <c r="S794" s="2"/>
      <c r="T794" s="2"/>
      <c r="U794" s="2"/>
      <c r="V794" s="2"/>
      <c r="W794" s="2"/>
    </row>
    <row r="795" spans="3:23" ht="14.25" customHeight="1" x14ac:dyDescent="0.2">
      <c r="C795" s="10"/>
      <c r="D795" s="10"/>
      <c r="E795" s="10"/>
      <c r="F795" s="10"/>
      <c r="H795" s="92"/>
      <c r="I795" s="92"/>
      <c r="J795" s="130"/>
      <c r="K795" s="92"/>
      <c r="L795" s="92"/>
      <c r="M795" s="92"/>
      <c r="N795" s="92"/>
      <c r="O795" s="92"/>
      <c r="P795" s="2"/>
      <c r="Q795" s="2"/>
      <c r="R795" s="2"/>
      <c r="S795" s="2"/>
      <c r="T795" s="2"/>
      <c r="U795" s="2"/>
      <c r="V795" s="2"/>
      <c r="W795" s="2"/>
    </row>
    <row r="796" spans="3:23" ht="14.25" customHeight="1" x14ac:dyDescent="0.2">
      <c r="C796" s="10"/>
      <c r="D796" s="10"/>
      <c r="E796" s="10"/>
      <c r="F796" s="10"/>
      <c r="H796" s="92"/>
      <c r="I796" s="92"/>
      <c r="J796" s="130"/>
      <c r="K796" s="92"/>
      <c r="L796" s="92"/>
      <c r="M796" s="92"/>
      <c r="N796" s="92"/>
      <c r="O796" s="92"/>
      <c r="P796" s="2"/>
      <c r="Q796" s="2"/>
      <c r="R796" s="2"/>
      <c r="S796" s="2"/>
      <c r="T796" s="2"/>
      <c r="U796" s="2"/>
      <c r="V796" s="2"/>
      <c r="W796" s="2"/>
    </row>
    <row r="797" spans="3:23" ht="14.25" customHeight="1" x14ac:dyDescent="0.2">
      <c r="C797" s="10"/>
      <c r="D797" s="10"/>
      <c r="E797" s="10"/>
      <c r="F797" s="10"/>
      <c r="H797" s="92"/>
      <c r="I797" s="92"/>
      <c r="J797" s="130"/>
      <c r="K797" s="92"/>
      <c r="L797" s="92"/>
      <c r="M797" s="92"/>
      <c r="N797" s="92"/>
      <c r="O797" s="92"/>
      <c r="P797" s="2"/>
      <c r="Q797" s="2"/>
      <c r="R797" s="2"/>
      <c r="S797" s="2"/>
      <c r="T797" s="2"/>
      <c r="U797" s="2"/>
      <c r="V797" s="2"/>
      <c r="W797" s="2"/>
    </row>
    <row r="798" spans="3:23" ht="14.25" customHeight="1" x14ac:dyDescent="0.2">
      <c r="C798" s="10"/>
      <c r="D798" s="10"/>
      <c r="E798" s="10"/>
      <c r="F798" s="10"/>
      <c r="H798" s="92"/>
      <c r="I798" s="92"/>
      <c r="J798" s="130"/>
      <c r="K798" s="92"/>
      <c r="L798" s="92"/>
      <c r="M798" s="92"/>
      <c r="N798" s="92"/>
      <c r="O798" s="92"/>
      <c r="P798" s="2"/>
      <c r="Q798" s="2"/>
      <c r="R798" s="2"/>
      <c r="S798" s="2"/>
      <c r="T798" s="2"/>
      <c r="U798" s="2"/>
      <c r="V798" s="2"/>
      <c r="W798" s="2"/>
    </row>
    <row r="799" spans="3:23" ht="14.25" customHeight="1" x14ac:dyDescent="0.2">
      <c r="C799" s="10"/>
      <c r="D799" s="10"/>
      <c r="E799" s="10"/>
      <c r="F799" s="10"/>
      <c r="H799" s="92"/>
      <c r="I799" s="92"/>
      <c r="J799" s="130"/>
      <c r="K799" s="92"/>
      <c r="L799" s="92"/>
      <c r="M799" s="92"/>
      <c r="N799" s="92"/>
      <c r="O799" s="92"/>
      <c r="P799" s="2"/>
      <c r="Q799" s="2"/>
      <c r="R799" s="2"/>
      <c r="S799" s="2"/>
      <c r="T799" s="2"/>
      <c r="U799" s="2"/>
      <c r="V799" s="2"/>
      <c r="W799" s="2"/>
    </row>
    <row r="800" spans="3:23" ht="14.25" customHeight="1" x14ac:dyDescent="0.2">
      <c r="C800" s="10"/>
      <c r="D800" s="10"/>
      <c r="E800" s="10"/>
      <c r="F800" s="10"/>
      <c r="H800" s="92"/>
      <c r="I800" s="92"/>
      <c r="J800" s="130"/>
      <c r="K800" s="92"/>
      <c r="L800" s="92"/>
      <c r="M800" s="92"/>
      <c r="N800" s="92"/>
      <c r="O800" s="92"/>
      <c r="P800" s="2"/>
      <c r="Q800" s="2"/>
      <c r="R800" s="2"/>
      <c r="S800" s="2"/>
      <c r="T800" s="2"/>
      <c r="U800" s="2"/>
      <c r="V800" s="2"/>
      <c r="W800" s="2"/>
    </row>
    <row r="801" spans="3:23" ht="14.25" customHeight="1" x14ac:dyDescent="0.2">
      <c r="C801" s="10"/>
      <c r="D801" s="10"/>
      <c r="E801" s="10"/>
      <c r="F801" s="10"/>
      <c r="H801" s="92"/>
      <c r="I801" s="92"/>
      <c r="J801" s="130"/>
      <c r="K801" s="92"/>
      <c r="L801" s="92"/>
      <c r="M801" s="92"/>
      <c r="N801" s="92"/>
      <c r="O801" s="92"/>
      <c r="P801" s="2"/>
      <c r="Q801" s="2"/>
      <c r="R801" s="2"/>
      <c r="S801" s="2"/>
      <c r="T801" s="2"/>
      <c r="U801" s="2"/>
      <c r="V801" s="2"/>
      <c r="W801" s="2"/>
    </row>
    <row r="802" spans="3:23" ht="14.25" customHeight="1" x14ac:dyDescent="0.2">
      <c r="C802" s="10"/>
      <c r="D802" s="10"/>
      <c r="E802" s="10"/>
      <c r="F802" s="10"/>
      <c r="H802" s="92"/>
      <c r="I802" s="92"/>
      <c r="J802" s="130"/>
      <c r="K802" s="92"/>
      <c r="L802" s="92"/>
      <c r="M802" s="92"/>
      <c r="N802" s="92"/>
      <c r="O802" s="92"/>
      <c r="P802" s="2"/>
      <c r="Q802" s="2"/>
      <c r="R802" s="2"/>
      <c r="S802" s="2"/>
      <c r="T802" s="2"/>
      <c r="U802" s="2"/>
      <c r="V802" s="2"/>
      <c r="W802" s="2"/>
    </row>
    <row r="803" spans="3:23" ht="14.25" customHeight="1" x14ac:dyDescent="0.2">
      <c r="C803" s="10"/>
      <c r="D803" s="10"/>
      <c r="E803" s="10"/>
      <c r="F803" s="10"/>
      <c r="H803" s="92"/>
      <c r="I803" s="92"/>
      <c r="J803" s="130"/>
      <c r="K803" s="92"/>
      <c r="L803" s="92"/>
      <c r="M803" s="92"/>
      <c r="N803" s="92"/>
      <c r="O803" s="92"/>
      <c r="P803" s="2"/>
      <c r="Q803" s="2"/>
      <c r="R803" s="2"/>
      <c r="S803" s="2"/>
      <c r="T803" s="2"/>
      <c r="U803" s="2"/>
      <c r="V803" s="2"/>
      <c r="W803" s="2"/>
    </row>
    <row r="804" spans="3:23" ht="14.25" customHeight="1" x14ac:dyDescent="0.2">
      <c r="C804" s="10"/>
      <c r="D804" s="10"/>
      <c r="E804" s="10"/>
      <c r="F804" s="10"/>
      <c r="H804" s="92"/>
      <c r="I804" s="92"/>
      <c r="J804" s="130"/>
      <c r="K804" s="92"/>
      <c r="L804" s="92"/>
      <c r="M804" s="92"/>
      <c r="N804" s="92"/>
      <c r="O804" s="92"/>
      <c r="P804" s="2"/>
      <c r="Q804" s="2"/>
      <c r="R804" s="2"/>
      <c r="S804" s="2"/>
      <c r="T804" s="2"/>
      <c r="U804" s="2"/>
      <c r="V804" s="2"/>
      <c r="W804" s="2"/>
    </row>
    <row r="805" spans="3:23" ht="14.25" customHeight="1" x14ac:dyDescent="0.2">
      <c r="C805" s="10"/>
      <c r="D805" s="10"/>
      <c r="E805" s="10"/>
      <c r="F805" s="10"/>
      <c r="H805" s="92"/>
      <c r="I805" s="92"/>
      <c r="J805" s="130"/>
      <c r="K805" s="92"/>
      <c r="L805" s="92"/>
      <c r="M805" s="92"/>
      <c r="N805" s="92"/>
      <c r="O805" s="92"/>
      <c r="P805" s="2"/>
      <c r="Q805" s="2"/>
      <c r="R805" s="2"/>
      <c r="S805" s="2"/>
      <c r="T805" s="2"/>
      <c r="U805" s="2"/>
      <c r="V805" s="2"/>
      <c r="W805" s="2"/>
    </row>
    <row r="806" spans="3:23" ht="14.25" customHeight="1" x14ac:dyDescent="0.2">
      <c r="C806" s="10"/>
      <c r="D806" s="10"/>
      <c r="E806" s="10"/>
      <c r="F806" s="10"/>
      <c r="H806" s="92"/>
      <c r="I806" s="92"/>
      <c r="J806" s="130"/>
      <c r="K806" s="92"/>
      <c r="L806" s="92"/>
      <c r="M806" s="92"/>
      <c r="N806" s="92"/>
      <c r="O806" s="92"/>
      <c r="P806" s="2"/>
      <c r="Q806" s="2"/>
      <c r="R806" s="2"/>
      <c r="S806" s="2"/>
      <c r="T806" s="2"/>
      <c r="U806" s="2"/>
      <c r="V806" s="2"/>
      <c r="W806" s="2"/>
    </row>
    <row r="807" spans="3:23" ht="14.25" customHeight="1" x14ac:dyDescent="0.2">
      <c r="C807" s="10"/>
      <c r="D807" s="10"/>
      <c r="E807" s="10"/>
      <c r="F807" s="10"/>
      <c r="H807" s="92"/>
      <c r="I807" s="92"/>
      <c r="J807" s="130"/>
      <c r="K807" s="92"/>
      <c r="L807" s="92"/>
      <c r="M807" s="92"/>
      <c r="N807" s="92"/>
      <c r="O807" s="92"/>
      <c r="P807" s="2"/>
      <c r="Q807" s="2"/>
      <c r="R807" s="2"/>
      <c r="S807" s="2"/>
      <c r="T807" s="2"/>
      <c r="U807" s="2"/>
      <c r="V807" s="2"/>
      <c r="W807" s="2"/>
    </row>
    <row r="808" spans="3:23" ht="14.25" customHeight="1" x14ac:dyDescent="0.2">
      <c r="C808" s="10"/>
      <c r="D808" s="10"/>
      <c r="E808" s="10"/>
      <c r="F808" s="10"/>
      <c r="H808" s="92"/>
      <c r="I808" s="92"/>
      <c r="J808" s="130"/>
      <c r="K808" s="92"/>
      <c r="L808" s="92"/>
      <c r="M808" s="92"/>
      <c r="N808" s="92"/>
      <c r="O808" s="92"/>
      <c r="P808" s="2"/>
      <c r="Q808" s="2"/>
      <c r="R808" s="2"/>
      <c r="S808" s="2"/>
      <c r="T808" s="2"/>
      <c r="U808" s="2"/>
      <c r="V808" s="2"/>
      <c r="W808" s="2"/>
    </row>
    <row r="809" spans="3:23" ht="14.25" customHeight="1" x14ac:dyDescent="0.2">
      <c r="C809" s="10"/>
      <c r="D809" s="10"/>
      <c r="E809" s="10"/>
      <c r="F809" s="10"/>
      <c r="H809" s="92"/>
      <c r="I809" s="92"/>
      <c r="J809" s="130"/>
      <c r="K809" s="92"/>
      <c r="L809" s="92"/>
      <c r="M809" s="92"/>
      <c r="N809" s="92"/>
      <c r="O809" s="92"/>
      <c r="P809" s="2"/>
      <c r="Q809" s="2"/>
      <c r="R809" s="2"/>
      <c r="S809" s="2"/>
      <c r="T809" s="2"/>
      <c r="U809" s="2"/>
      <c r="V809" s="2"/>
      <c r="W809" s="2"/>
    </row>
    <row r="810" spans="3:23" ht="14.25" customHeight="1" x14ac:dyDescent="0.2">
      <c r="C810" s="10"/>
      <c r="D810" s="10"/>
      <c r="E810" s="10"/>
      <c r="F810" s="10"/>
      <c r="H810" s="92"/>
      <c r="I810" s="92"/>
      <c r="J810" s="130"/>
      <c r="K810" s="92"/>
      <c r="L810" s="92"/>
      <c r="M810" s="92"/>
      <c r="N810" s="92"/>
      <c r="O810" s="92"/>
      <c r="P810" s="2"/>
      <c r="Q810" s="2"/>
      <c r="R810" s="2"/>
      <c r="S810" s="2"/>
      <c r="T810" s="2"/>
      <c r="U810" s="2"/>
      <c r="V810" s="2"/>
      <c r="W810" s="2"/>
    </row>
    <row r="811" spans="3:23" ht="14.25" customHeight="1" x14ac:dyDescent="0.2">
      <c r="C811" s="10"/>
      <c r="D811" s="10"/>
      <c r="E811" s="10"/>
      <c r="F811" s="10"/>
      <c r="H811" s="92"/>
      <c r="I811" s="92"/>
      <c r="J811" s="130"/>
      <c r="K811" s="92"/>
      <c r="L811" s="92"/>
      <c r="M811" s="92"/>
      <c r="N811" s="92"/>
      <c r="O811" s="92"/>
      <c r="P811" s="2"/>
      <c r="Q811" s="2"/>
      <c r="R811" s="2"/>
      <c r="S811" s="2"/>
      <c r="T811" s="2"/>
      <c r="U811" s="2"/>
      <c r="V811" s="2"/>
      <c r="W811" s="2"/>
    </row>
    <row r="812" spans="3:23" ht="14.25" customHeight="1" x14ac:dyDescent="0.2">
      <c r="C812" s="10"/>
      <c r="D812" s="10"/>
      <c r="E812" s="10"/>
      <c r="F812" s="10"/>
      <c r="H812" s="92"/>
      <c r="I812" s="92"/>
      <c r="J812" s="130"/>
      <c r="K812" s="92"/>
      <c r="L812" s="92"/>
      <c r="M812" s="92"/>
      <c r="N812" s="92"/>
      <c r="O812" s="92"/>
      <c r="P812" s="2"/>
      <c r="Q812" s="2"/>
      <c r="R812" s="2"/>
      <c r="S812" s="2"/>
      <c r="T812" s="2"/>
      <c r="U812" s="2"/>
      <c r="V812" s="2"/>
      <c r="W812" s="2"/>
    </row>
    <row r="813" spans="3:23" ht="14.25" customHeight="1" x14ac:dyDescent="0.2">
      <c r="C813" s="10"/>
      <c r="D813" s="10"/>
      <c r="E813" s="10"/>
      <c r="F813" s="10"/>
      <c r="H813" s="92"/>
      <c r="I813" s="92"/>
      <c r="J813" s="130"/>
      <c r="K813" s="92"/>
      <c r="L813" s="92"/>
      <c r="M813" s="92"/>
      <c r="N813" s="92"/>
      <c r="O813" s="92"/>
      <c r="P813" s="2"/>
      <c r="Q813" s="2"/>
      <c r="R813" s="2"/>
      <c r="S813" s="2"/>
      <c r="T813" s="2"/>
      <c r="U813" s="2"/>
      <c r="V813" s="2"/>
      <c r="W813" s="2"/>
    </row>
    <row r="814" spans="3:23" ht="14.25" customHeight="1" x14ac:dyDescent="0.2">
      <c r="C814" s="10"/>
      <c r="D814" s="10"/>
      <c r="E814" s="10"/>
      <c r="F814" s="10"/>
      <c r="H814" s="92"/>
      <c r="I814" s="92"/>
      <c r="J814" s="130"/>
      <c r="K814" s="92"/>
      <c r="L814" s="92"/>
      <c r="M814" s="92"/>
      <c r="N814" s="92"/>
      <c r="O814" s="92"/>
      <c r="P814" s="2"/>
      <c r="Q814" s="2"/>
      <c r="R814" s="2"/>
      <c r="S814" s="2"/>
      <c r="T814" s="2"/>
      <c r="U814" s="2"/>
      <c r="V814" s="2"/>
      <c r="W814" s="2"/>
    </row>
    <row r="815" spans="3:23" ht="14.25" customHeight="1" x14ac:dyDescent="0.2">
      <c r="C815" s="10"/>
      <c r="D815" s="10"/>
      <c r="E815" s="10"/>
      <c r="F815" s="10"/>
      <c r="H815" s="92"/>
      <c r="I815" s="92"/>
      <c r="J815" s="130"/>
      <c r="K815" s="92"/>
      <c r="L815" s="92"/>
      <c r="M815" s="92"/>
      <c r="N815" s="92"/>
      <c r="O815" s="92"/>
      <c r="P815" s="2"/>
      <c r="Q815" s="2"/>
      <c r="R815" s="2"/>
      <c r="S815" s="2"/>
      <c r="T815" s="2"/>
      <c r="U815" s="2"/>
      <c r="V815" s="2"/>
      <c r="W815" s="2"/>
    </row>
    <row r="816" spans="3:23" ht="14.25" customHeight="1" x14ac:dyDescent="0.2">
      <c r="C816" s="10"/>
      <c r="D816" s="10"/>
      <c r="E816" s="10"/>
      <c r="F816" s="10"/>
      <c r="H816" s="92"/>
      <c r="I816" s="92"/>
      <c r="J816" s="130"/>
      <c r="K816" s="92"/>
      <c r="L816" s="92"/>
      <c r="M816" s="92"/>
      <c r="N816" s="92"/>
      <c r="O816" s="92"/>
      <c r="P816" s="2"/>
      <c r="Q816" s="2"/>
      <c r="R816" s="2"/>
      <c r="S816" s="2"/>
      <c r="T816" s="2"/>
      <c r="U816" s="2"/>
      <c r="V816" s="2"/>
      <c r="W816" s="2"/>
    </row>
    <row r="817" spans="3:23" ht="14.25" customHeight="1" x14ac:dyDescent="0.2">
      <c r="C817" s="10"/>
      <c r="D817" s="10"/>
      <c r="E817" s="10"/>
      <c r="F817" s="10"/>
      <c r="H817" s="92"/>
      <c r="I817" s="92"/>
      <c r="J817" s="130"/>
      <c r="K817" s="92"/>
      <c r="L817" s="92"/>
      <c r="M817" s="92"/>
      <c r="N817" s="92"/>
      <c r="O817" s="92"/>
      <c r="P817" s="2"/>
      <c r="Q817" s="2"/>
      <c r="R817" s="2"/>
      <c r="S817" s="2"/>
      <c r="T817" s="2"/>
      <c r="U817" s="2"/>
      <c r="V817" s="2"/>
      <c r="W817" s="2"/>
    </row>
    <row r="818" spans="3:23" ht="14.25" customHeight="1" x14ac:dyDescent="0.2">
      <c r="C818" s="10"/>
      <c r="D818" s="10"/>
      <c r="E818" s="10"/>
      <c r="F818" s="10"/>
      <c r="H818" s="92"/>
      <c r="I818" s="92"/>
      <c r="J818" s="130"/>
      <c r="K818" s="92"/>
      <c r="L818" s="92"/>
      <c r="M818" s="92"/>
      <c r="N818" s="92"/>
      <c r="O818" s="92"/>
      <c r="P818" s="2"/>
      <c r="Q818" s="2"/>
      <c r="R818" s="2"/>
      <c r="S818" s="2"/>
      <c r="T818" s="2"/>
      <c r="U818" s="2"/>
      <c r="V818" s="2"/>
      <c r="W818" s="2"/>
    </row>
    <row r="819" spans="3:23" ht="14.25" customHeight="1" x14ac:dyDescent="0.2">
      <c r="C819" s="10"/>
      <c r="D819" s="10"/>
      <c r="E819" s="10"/>
      <c r="F819" s="10"/>
      <c r="H819" s="92"/>
      <c r="I819" s="92"/>
      <c r="J819" s="130"/>
      <c r="K819" s="92"/>
      <c r="L819" s="92"/>
      <c r="M819" s="92"/>
      <c r="N819" s="92"/>
      <c r="O819" s="92"/>
      <c r="P819" s="2"/>
      <c r="Q819" s="2"/>
      <c r="R819" s="2"/>
      <c r="S819" s="2"/>
      <c r="T819" s="2"/>
      <c r="U819" s="2"/>
      <c r="V819" s="2"/>
      <c r="W819" s="2"/>
    </row>
    <row r="820" spans="3:23" ht="14.25" customHeight="1" x14ac:dyDescent="0.2">
      <c r="C820" s="10"/>
      <c r="D820" s="10"/>
      <c r="E820" s="10"/>
      <c r="F820" s="10"/>
      <c r="H820" s="92"/>
      <c r="I820" s="92"/>
      <c r="J820" s="130"/>
      <c r="K820" s="92"/>
      <c r="L820" s="92"/>
      <c r="M820" s="92"/>
      <c r="N820" s="92"/>
      <c r="O820" s="92"/>
      <c r="P820" s="2"/>
      <c r="Q820" s="2"/>
      <c r="R820" s="2"/>
      <c r="S820" s="2"/>
      <c r="T820" s="2"/>
      <c r="U820" s="2"/>
      <c r="V820" s="2"/>
      <c r="W820" s="2"/>
    </row>
    <row r="821" spans="3:23" ht="14.25" customHeight="1" x14ac:dyDescent="0.2">
      <c r="C821" s="10"/>
      <c r="D821" s="10"/>
      <c r="E821" s="10"/>
      <c r="F821" s="10"/>
      <c r="H821" s="92"/>
      <c r="I821" s="92"/>
      <c r="J821" s="130"/>
      <c r="K821" s="92"/>
      <c r="L821" s="92"/>
      <c r="M821" s="92"/>
      <c r="N821" s="92"/>
      <c r="O821" s="92"/>
      <c r="P821" s="2"/>
      <c r="Q821" s="2"/>
      <c r="R821" s="2"/>
      <c r="S821" s="2"/>
      <c r="T821" s="2"/>
      <c r="U821" s="2"/>
      <c r="V821" s="2"/>
      <c r="W821" s="2"/>
    </row>
    <row r="822" spans="3:23" ht="14.25" customHeight="1" x14ac:dyDescent="0.2">
      <c r="C822" s="10"/>
      <c r="D822" s="10"/>
      <c r="E822" s="10"/>
      <c r="F822" s="10"/>
      <c r="H822" s="92"/>
      <c r="I822" s="92"/>
      <c r="J822" s="130"/>
      <c r="K822" s="92"/>
      <c r="L822" s="92"/>
      <c r="M822" s="92"/>
      <c r="N822" s="92"/>
      <c r="O822" s="92"/>
      <c r="P822" s="2"/>
      <c r="Q822" s="2"/>
      <c r="R822" s="2"/>
      <c r="S822" s="2"/>
      <c r="T822" s="2"/>
      <c r="U822" s="2"/>
      <c r="V822" s="2"/>
      <c r="W822" s="2"/>
    </row>
    <row r="823" spans="3:23" ht="14.25" customHeight="1" x14ac:dyDescent="0.2">
      <c r="C823" s="10"/>
      <c r="D823" s="10"/>
      <c r="E823" s="10"/>
      <c r="F823" s="10"/>
      <c r="H823" s="92"/>
      <c r="I823" s="92"/>
      <c r="J823" s="130"/>
      <c r="K823" s="92"/>
      <c r="L823" s="92"/>
      <c r="M823" s="92"/>
      <c r="N823" s="92"/>
      <c r="O823" s="92"/>
      <c r="P823" s="2"/>
      <c r="Q823" s="2"/>
      <c r="R823" s="2"/>
      <c r="S823" s="2"/>
      <c r="T823" s="2"/>
      <c r="U823" s="2"/>
      <c r="V823" s="2"/>
      <c r="W823" s="2"/>
    </row>
    <row r="824" spans="3:23" ht="14.25" customHeight="1" x14ac:dyDescent="0.2">
      <c r="C824" s="10"/>
      <c r="D824" s="10"/>
      <c r="E824" s="10"/>
      <c r="F824" s="10"/>
      <c r="H824" s="92"/>
      <c r="I824" s="92"/>
      <c r="J824" s="130"/>
      <c r="K824" s="92"/>
      <c r="L824" s="92"/>
      <c r="M824" s="92"/>
      <c r="N824" s="92"/>
      <c r="O824" s="92"/>
      <c r="P824" s="2"/>
      <c r="Q824" s="2"/>
      <c r="R824" s="2"/>
      <c r="S824" s="2"/>
      <c r="T824" s="2"/>
      <c r="U824" s="2"/>
      <c r="V824" s="2"/>
      <c r="W824" s="2"/>
    </row>
    <row r="825" spans="3:23" ht="14.25" customHeight="1" x14ac:dyDescent="0.2">
      <c r="C825" s="10"/>
      <c r="D825" s="10"/>
      <c r="E825" s="10"/>
      <c r="F825" s="10"/>
      <c r="H825" s="92"/>
      <c r="I825" s="92"/>
      <c r="J825" s="130"/>
      <c r="K825" s="92"/>
      <c r="L825" s="92"/>
      <c r="M825" s="92"/>
      <c r="N825" s="92"/>
      <c r="O825" s="92"/>
      <c r="P825" s="2"/>
      <c r="Q825" s="2"/>
      <c r="R825" s="2"/>
      <c r="S825" s="2"/>
      <c r="T825" s="2"/>
      <c r="U825" s="2"/>
      <c r="V825" s="2"/>
      <c r="W825" s="2"/>
    </row>
    <row r="826" spans="3:23" ht="14.25" customHeight="1" x14ac:dyDescent="0.2">
      <c r="C826" s="10"/>
      <c r="D826" s="10"/>
      <c r="E826" s="10"/>
      <c r="F826" s="10"/>
      <c r="H826" s="92"/>
      <c r="I826" s="92"/>
      <c r="J826" s="130"/>
      <c r="K826" s="92"/>
      <c r="L826" s="92"/>
      <c r="M826" s="92"/>
      <c r="N826" s="92"/>
      <c r="O826" s="92"/>
      <c r="P826" s="2"/>
      <c r="Q826" s="2"/>
      <c r="R826" s="2"/>
      <c r="S826" s="2"/>
      <c r="T826" s="2"/>
      <c r="U826" s="2"/>
      <c r="V826" s="2"/>
      <c r="W826" s="2"/>
    </row>
    <row r="827" spans="3:23" ht="14.25" customHeight="1" x14ac:dyDescent="0.2">
      <c r="C827" s="10"/>
      <c r="D827" s="10"/>
      <c r="E827" s="10"/>
      <c r="F827" s="10"/>
      <c r="H827" s="92"/>
      <c r="I827" s="92"/>
      <c r="J827" s="130"/>
      <c r="K827" s="92"/>
      <c r="L827" s="92"/>
      <c r="M827" s="92"/>
      <c r="N827" s="92"/>
      <c r="O827" s="92"/>
      <c r="P827" s="2"/>
      <c r="Q827" s="2"/>
      <c r="R827" s="2"/>
      <c r="S827" s="2"/>
      <c r="T827" s="2"/>
      <c r="U827" s="2"/>
      <c r="V827" s="2"/>
      <c r="W827" s="2"/>
    </row>
    <row r="828" spans="3:23" ht="14.25" customHeight="1" x14ac:dyDescent="0.2">
      <c r="C828" s="10"/>
      <c r="D828" s="10"/>
      <c r="E828" s="10"/>
      <c r="F828" s="10"/>
      <c r="H828" s="92"/>
      <c r="I828" s="92"/>
      <c r="J828" s="130"/>
      <c r="K828" s="92"/>
      <c r="L828" s="92"/>
      <c r="M828" s="92"/>
      <c r="N828" s="92"/>
      <c r="O828" s="92"/>
      <c r="P828" s="2"/>
      <c r="Q828" s="2"/>
      <c r="R828" s="2"/>
      <c r="S828" s="2"/>
      <c r="T828" s="2"/>
      <c r="U828" s="2"/>
      <c r="V828" s="2"/>
      <c r="W828" s="2"/>
    </row>
    <row r="829" spans="3:23" ht="14.25" customHeight="1" x14ac:dyDescent="0.2">
      <c r="C829" s="10"/>
      <c r="D829" s="10"/>
      <c r="E829" s="10"/>
      <c r="F829" s="10"/>
      <c r="H829" s="92"/>
      <c r="I829" s="92"/>
      <c r="J829" s="130"/>
      <c r="K829" s="92"/>
      <c r="L829" s="92"/>
      <c r="M829" s="92"/>
      <c r="N829" s="92"/>
      <c r="O829" s="92"/>
      <c r="P829" s="2"/>
      <c r="Q829" s="2"/>
      <c r="R829" s="2"/>
      <c r="S829" s="2"/>
      <c r="T829" s="2"/>
      <c r="U829" s="2"/>
      <c r="V829" s="2"/>
      <c r="W829" s="2"/>
    </row>
    <row r="830" spans="3:23" ht="14.25" customHeight="1" x14ac:dyDescent="0.2">
      <c r="C830" s="10"/>
      <c r="D830" s="10"/>
      <c r="E830" s="10"/>
      <c r="F830" s="10"/>
      <c r="H830" s="92"/>
      <c r="I830" s="92"/>
      <c r="J830" s="130"/>
      <c r="K830" s="92"/>
      <c r="L830" s="92"/>
      <c r="M830" s="92"/>
      <c r="N830" s="92"/>
      <c r="O830" s="92"/>
      <c r="P830" s="2"/>
      <c r="Q830" s="2"/>
      <c r="R830" s="2"/>
      <c r="S830" s="2"/>
      <c r="T830" s="2"/>
      <c r="U830" s="2"/>
      <c r="V830" s="2"/>
      <c r="W830" s="2"/>
    </row>
    <row r="831" spans="3:23" ht="14.25" customHeight="1" x14ac:dyDescent="0.2">
      <c r="C831" s="10"/>
      <c r="D831" s="10"/>
      <c r="E831" s="10"/>
      <c r="F831" s="10"/>
      <c r="H831" s="92"/>
      <c r="I831" s="92"/>
      <c r="J831" s="130"/>
      <c r="K831" s="92"/>
      <c r="L831" s="92"/>
      <c r="M831" s="92"/>
      <c r="N831" s="92"/>
      <c r="O831" s="92"/>
      <c r="P831" s="2"/>
      <c r="Q831" s="2"/>
      <c r="R831" s="2"/>
      <c r="S831" s="2"/>
      <c r="T831" s="2"/>
      <c r="U831" s="2"/>
      <c r="V831" s="2"/>
      <c r="W831" s="2"/>
    </row>
    <row r="832" spans="3:23" ht="14.25" customHeight="1" x14ac:dyDescent="0.2">
      <c r="C832" s="10"/>
      <c r="D832" s="10"/>
      <c r="E832" s="10"/>
      <c r="F832" s="10"/>
      <c r="H832" s="92"/>
      <c r="I832" s="92"/>
      <c r="J832" s="130"/>
      <c r="K832" s="92"/>
      <c r="L832" s="92"/>
      <c r="M832" s="92"/>
      <c r="N832" s="92"/>
      <c r="O832" s="92"/>
      <c r="P832" s="2"/>
      <c r="Q832" s="2"/>
      <c r="R832" s="2"/>
      <c r="S832" s="2"/>
      <c r="T832" s="2"/>
      <c r="U832" s="2"/>
      <c r="V832" s="2"/>
      <c r="W832" s="2"/>
    </row>
    <row r="833" spans="3:23" ht="14.25" customHeight="1" x14ac:dyDescent="0.2">
      <c r="C833" s="10"/>
      <c r="D833" s="10"/>
      <c r="E833" s="10"/>
      <c r="F833" s="10"/>
      <c r="H833" s="92"/>
      <c r="I833" s="92"/>
      <c r="J833" s="130"/>
      <c r="K833" s="92"/>
      <c r="L833" s="92"/>
      <c r="M833" s="92"/>
      <c r="N833" s="92"/>
      <c r="O833" s="92"/>
      <c r="P833" s="2"/>
      <c r="Q833" s="2"/>
      <c r="R833" s="2"/>
      <c r="S833" s="2"/>
      <c r="T833" s="2"/>
      <c r="U833" s="2"/>
      <c r="V833" s="2"/>
      <c r="W833" s="2"/>
    </row>
    <row r="834" spans="3:23" ht="14.25" customHeight="1" x14ac:dyDescent="0.2">
      <c r="C834" s="10"/>
      <c r="D834" s="10"/>
      <c r="E834" s="10"/>
      <c r="F834" s="10"/>
      <c r="H834" s="92"/>
      <c r="I834" s="92"/>
      <c r="J834" s="130"/>
      <c r="K834" s="92"/>
      <c r="L834" s="92"/>
      <c r="M834" s="92"/>
      <c r="N834" s="92"/>
      <c r="O834" s="92"/>
      <c r="P834" s="2"/>
      <c r="Q834" s="2"/>
      <c r="R834" s="2"/>
      <c r="S834" s="2"/>
      <c r="T834" s="2"/>
      <c r="U834" s="2"/>
      <c r="V834" s="2"/>
      <c r="W834" s="2"/>
    </row>
    <row r="835" spans="3:23" ht="14.25" customHeight="1" x14ac:dyDescent="0.2">
      <c r="C835" s="10"/>
      <c r="D835" s="10"/>
      <c r="E835" s="10"/>
      <c r="F835" s="10"/>
      <c r="H835" s="92"/>
      <c r="I835" s="92"/>
      <c r="J835" s="130"/>
      <c r="K835" s="92"/>
      <c r="L835" s="92"/>
      <c r="M835" s="92"/>
      <c r="N835" s="92"/>
      <c r="O835" s="92"/>
      <c r="P835" s="2"/>
      <c r="Q835" s="2"/>
      <c r="R835" s="2"/>
      <c r="S835" s="2"/>
      <c r="T835" s="2"/>
      <c r="U835" s="2"/>
      <c r="V835" s="2"/>
      <c r="W835" s="2"/>
    </row>
    <row r="836" spans="3:23" ht="14.25" customHeight="1" x14ac:dyDescent="0.2">
      <c r="C836" s="10"/>
      <c r="D836" s="10"/>
      <c r="E836" s="10"/>
      <c r="F836" s="10"/>
      <c r="H836" s="92"/>
      <c r="I836" s="92"/>
      <c r="J836" s="130"/>
      <c r="K836" s="92"/>
      <c r="L836" s="92"/>
      <c r="M836" s="92"/>
      <c r="N836" s="92"/>
      <c r="O836" s="92"/>
      <c r="P836" s="2"/>
      <c r="Q836" s="2"/>
      <c r="R836" s="2"/>
      <c r="S836" s="2"/>
      <c r="T836" s="2"/>
      <c r="U836" s="2"/>
      <c r="V836" s="2"/>
      <c r="W836" s="2"/>
    </row>
    <row r="837" spans="3:23" ht="14.25" customHeight="1" x14ac:dyDescent="0.2">
      <c r="C837" s="10"/>
      <c r="D837" s="10"/>
      <c r="E837" s="10"/>
      <c r="F837" s="10"/>
      <c r="H837" s="92"/>
      <c r="I837" s="92"/>
      <c r="J837" s="130"/>
      <c r="K837" s="92"/>
      <c r="L837" s="92"/>
      <c r="M837" s="92"/>
      <c r="N837" s="92"/>
      <c r="O837" s="92"/>
      <c r="P837" s="2"/>
      <c r="Q837" s="2"/>
      <c r="R837" s="2"/>
      <c r="S837" s="2"/>
      <c r="T837" s="2"/>
      <c r="U837" s="2"/>
      <c r="V837" s="2"/>
      <c r="W837" s="2"/>
    </row>
    <row r="838" spans="3:23" ht="14.25" customHeight="1" x14ac:dyDescent="0.2">
      <c r="C838" s="10"/>
      <c r="D838" s="10"/>
      <c r="E838" s="10"/>
      <c r="F838" s="10"/>
      <c r="H838" s="92"/>
      <c r="I838" s="92"/>
      <c r="J838" s="130"/>
      <c r="K838" s="92"/>
      <c r="L838" s="92"/>
      <c r="M838" s="92"/>
      <c r="N838" s="92"/>
      <c r="O838" s="92"/>
      <c r="P838" s="2"/>
      <c r="Q838" s="2"/>
      <c r="R838" s="2"/>
      <c r="S838" s="2"/>
      <c r="T838" s="2"/>
      <c r="U838" s="2"/>
      <c r="V838" s="2"/>
      <c r="W838" s="2"/>
    </row>
    <row r="839" spans="3:23" ht="14.25" customHeight="1" x14ac:dyDescent="0.2">
      <c r="C839" s="10"/>
      <c r="D839" s="10"/>
      <c r="E839" s="10"/>
      <c r="F839" s="10"/>
      <c r="H839" s="92"/>
      <c r="I839" s="92"/>
      <c r="J839" s="130"/>
      <c r="K839" s="92"/>
      <c r="L839" s="92"/>
      <c r="M839" s="92"/>
      <c r="N839" s="92"/>
      <c r="O839" s="92"/>
      <c r="P839" s="2"/>
      <c r="Q839" s="2"/>
      <c r="R839" s="2"/>
      <c r="S839" s="2"/>
      <c r="T839" s="2"/>
      <c r="U839" s="2"/>
      <c r="V839" s="2"/>
      <c r="W839" s="2"/>
    </row>
    <row r="840" spans="3:23" ht="14.25" customHeight="1" x14ac:dyDescent="0.2">
      <c r="C840" s="10"/>
      <c r="D840" s="10"/>
      <c r="E840" s="10"/>
      <c r="F840" s="10"/>
      <c r="H840" s="92"/>
      <c r="I840" s="92"/>
      <c r="J840" s="130"/>
      <c r="K840" s="92"/>
      <c r="L840" s="92"/>
      <c r="M840" s="92"/>
      <c r="N840" s="92"/>
      <c r="O840" s="92"/>
      <c r="P840" s="2"/>
      <c r="Q840" s="2"/>
      <c r="R840" s="2"/>
      <c r="S840" s="2"/>
      <c r="T840" s="2"/>
      <c r="U840" s="2"/>
      <c r="V840" s="2"/>
      <c r="W840" s="2"/>
    </row>
    <row r="841" spans="3:23" ht="14.25" customHeight="1" x14ac:dyDescent="0.2">
      <c r="C841" s="10"/>
      <c r="D841" s="10"/>
      <c r="E841" s="10"/>
      <c r="F841" s="10"/>
      <c r="H841" s="92"/>
      <c r="I841" s="92"/>
      <c r="J841" s="130"/>
      <c r="K841" s="92"/>
      <c r="L841" s="92"/>
      <c r="M841" s="92"/>
      <c r="N841" s="92"/>
      <c r="O841" s="92"/>
      <c r="P841" s="2"/>
      <c r="Q841" s="2"/>
      <c r="R841" s="2"/>
      <c r="S841" s="2"/>
      <c r="T841" s="2"/>
      <c r="U841" s="2"/>
      <c r="V841" s="2"/>
      <c r="W841" s="2"/>
    </row>
    <row r="842" spans="3:23" ht="14.25" customHeight="1" x14ac:dyDescent="0.2">
      <c r="C842" s="10"/>
      <c r="D842" s="10"/>
      <c r="E842" s="10"/>
      <c r="F842" s="10"/>
      <c r="H842" s="92"/>
      <c r="I842" s="92"/>
      <c r="J842" s="130"/>
      <c r="K842" s="92"/>
      <c r="L842" s="92"/>
      <c r="M842" s="92"/>
      <c r="N842" s="92"/>
      <c r="O842" s="92"/>
      <c r="P842" s="2"/>
      <c r="Q842" s="2"/>
      <c r="R842" s="2"/>
      <c r="S842" s="2"/>
      <c r="T842" s="2"/>
      <c r="U842" s="2"/>
      <c r="V842" s="2"/>
      <c r="W842" s="2"/>
    </row>
    <row r="843" spans="3:23" ht="14.25" customHeight="1" x14ac:dyDescent="0.2">
      <c r="C843" s="10"/>
      <c r="D843" s="10"/>
      <c r="E843" s="10"/>
      <c r="F843" s="10"/>
      <c r="H843" s="92"/>
      <c r="I843" s="92"/>
      <c r="J843" s="130"/>
      <c r="K843" s="92"/>
      <c r="L843" s="92"/>
      <c r="M843" s="92"/>
      <c r="N843" s="92"/>
      <c r="O843" s="92"/>
      <c r="P843" s="2"/>
      <c r="Q843" s="2"/>
      <c r="R843" s="2"/>
      <c r="S843" s="2"/>
      <c r="T843" s="2"/>
      <c r="U843" s="2"/>
      <c r="V843" s="2"/>
      <c r="W843" s="2"/>
    </row>
    <row r="844" spans="3:23" ht="14.25" customHeight="1" x14ac:dyDescent="0.2">
      <c r="C844" s="10"/>
      <c r="D844" s="10"/>
      <c r="E844" s="10"/>
      <c r="F844" s="10"/>
      <c r="H844" s="92"/>
      <c r="I844" s="92"/>
      <c r="J844" s="130"/>
      <c r="K844" s="92"/>
      <c r="L844" s="92"/>
      <c r="M844" s="92"/>
      <c r="N844" s="92"/>
      <c r="O844" s="92"/>
      <c r="P844" s="2"/>
      <c r="Q844" s="2"/>
      <c r="R844" s="2"/>
      <c r="S844" s="2"/>
      <c r="T844" s="2"/>
      <c r="U844" s="2"/>
      <c r="V844" s="2"/>
      <c r="W844" s="2"/>
    </row>
    <row r="845" spans="3:23" ht="14.25" customHeight="1" x14ac:dyDescent="0.2">
      <c r="C845" s="10"/>
      <c r="D845" s="10"/>
      <c r="E845" s="10"/>
      <c r="F845" s="10"/>
      <c r="H845" s="92"/>
      <c r="I845" s="92"/>
      <c r="J845" s="130"/>
      <c r="K845" s="92"/>
      <c r="L845" s="92"/>
      <c r="M845" s="92"/>
      <c r="N845" s="92"/>
      <c r="O845" s="92"/>
      <c r="P845" s="2"/>
      <c r="Q845" s="2"/>
      <c r="R845" s="2"/>
      <c r="S845" s="2"/>
      <c r="T845" s="2"/>
      <c r="U845" s="2"/>
      <c r="V845" s="2"/>
      <c r="W845" s="2"/>
    </row>
    <row r="846" spans="3:23" ht="14.25" customHeight="1" x14ac:dyDescent="0.2">
      <c r="C846" s="10"/>
      <c r="D846" s="10"/>
      <c r="E846" s="10"/>
      <c r="F846" s="10"/>
      <c r="H846" s="92"/>
      <c r="I846" s="92"/>
      <c r="J846" s="130"/>
      <c r="K846" s="92"/>
      <c r="L846" s="92"/>
      <c r="M846" s="92"/>
      <c r="N846" s="92"/>
      <c r="O846" s="92"/>
      <c r="P846" s="2"/>
      <c r="Q846" s="2"/>
      <c r="R846" s="2"/>
      <c r="S846" s="2"/>
      <c r="T846" s="2"/>
      <c r="U846" s="2"/>
      <c r="V846" s="2"/>
      <c r="W846" s="2"/>
    </row>
    <row r="847" spans="3:23" ht="14.25" customHeight="1" x14ac:dyDescent="0.2">
      <c r="C847" s="10"/>
      <c r="D847" s="10"/>
      <c r="E847" s="10"/>
      <c r="F847" s="10"/>
      <c r="H847" s="92"/>
      <c r="I847" s="92"/>
      <c r="J847" s="130"/>
      <c r="K847" s="92"/>
      <c r="L847" s="92"/>
      <c r="M847" s="92"/>
      <c r="N847" s="92"/>
      <c r="O847" s="92"/>
      <c r="P847" s="2"/>
      <c r="Q847" s="2"/>
      <c r="R847" s="2"/>
      <c r="S847" s="2"/>
      <c r="T847" s="2"/>
      <c r="U847" s="2"/>
      <c r="V847" s="2"/>
      <c r="W847" s="2"/>
    </row>
    <row r="848" spans="3:23" ht="14.25" customHeight="1" x14ac:dyDescent="0.2">
      <c r="C848" s="10"/>
      <c r="D848" s="10"/>
      <c r="E848" s="10"/>
      <c r="F848" s="10"/>
      <c r="H848" s="92"/>
      <c r="I848" s="92"/>
      <c r="J848" s="130"/>
      <c r="K848" s="92"/>
      <c r="L848" s="92"/>
      <c r="M848" s="92"/>
      <c r="N848" s="92"/>
      <c r="O848" s="92"/>
      <c r="P848" s="2"/>
      <c r="Q848" s="2"/>
      <c r="R848" s="2"/>
      <c r="S848" s="2"/>
      <c r="T848" s="2"/>
      <c r="U848" s="2"/>
      <c r="V848" s="2"/>
      <c r="W848" s="2"/>
    </row>
    <row r="849" spans="3:23" ht="14.25" customHeight="1" x14ac:dyDescent="0.2">
      <c r="C849" s="10"/>
      <c r="D849" s="10"/>
      <c r="E849" s="10"/>
      <c r="F849" s="10"/>
      <c r="H849" s="92"/>
      <c r="I849" s="92"/>
      <c r="J849" s="130"/>
      <c r="K849" s="92"/>
      <c r="L849" s="92"/>
      <c r="M849" s="92"/>
      <c r="N849" s="92"/>
      <c r="O849" s="92"/>
      <c r="P849" s="2"/>
      <c r="Q849" s="2"/>
      <c r="R849" s="2"/>
      <c r="S849" s="2"/>
      <c r="T849" s="2"/>
      <c r="U849" s="2"/>
      <c r="V849" s="2"/>
      <c r="W849" s="2"/>
    </row>
    <row r="850" spans="3:23" ht="14.25" customHeight="1" x14ac:dyDescent="0.2">
      <c r="C850" s="10"/>
      <c r="D850" s="10"/>
      <c r="E850" s="10"/>
      <c r="F850" s="10"/>
      <c r="H850" s="92"/>
      <c r="I850" s="92"/>
      <c r="J850" s="130"/>
      <c r="K850" s="92"/>
      <c r="L850" s="92"/>
      <c r="M850" s="92"/>
      <c r="N850" s="92"/>
      <c r="O850" s="92"/>
      <c r="P850" s="2"/>
      <c r="Q850" s="2"/>
      <c r="R850" s="2"/>
      <c r="S850" s="2"/>
      <c r="T850" s="2"/>
      <c r="U850" s="2"/>
      <c r="V850" s="2"/>
      <c r="W850" s="2"/>
    </row>
    <row r="851" spans="3:23" ht="14.25" customHeight="1" x14ac:dyDescent="0.2">
      <c r="C851" s="10"/>
      <c r="D851" s="10"/>
      <c r="E851" s="10"/>
      <c r="F851" s="10"/>
      <c r="H851" s="92"/>
      <c r="I851" s="92"/>
      <c r="J851" s="130"/>
      <c r="K851" s="92"/>
      <c r="L851" s="92"/>
      <c r="M851" s="92"/>
      <c r="N851" s="92"/>
      <c r="O851" s="92"/>
      <c r="P851" s="2"/>
      <c r="Q851" s="2"/>
      <c r="R851" s="2"/>
      <c r="S851" s="2"/>
      <c r="T851" s="2"/>
      <c r="U851" s="2"/>
      <c r="V851" s="2"/>
      <c r="W851" s="2"/>
    </row>
    <row r="852" spans="3:23" ht="14.25" customHeight="1" x14ac:dyDescent="0.2">
      <c r="C852" s="10"/>
      <c r="D852" s="10"/>
      <c r="E852" s="10"/>
      <c r="F852" s="10"/>
      <c r="H852" s="92"/>
      <c r="I852" s="92"/>
      <c r="J852" s="130"/>
      <c r="K852" s="92"/>
      <c r="L852" s="92"/>
      <c r="M852" s="92"/>
      <c r="N852" s="92"/>
      <c r="O852" s="92"/>
      <c r="P852" s="2"/>
      <c r="Q852" s="2"/>
      <c r="R852" s="2"/>
      <c r="S852" s="2"/>
      <c r="T852" s="2"/>
      <c r="U852" s="2"/>
      <c r="V852" s="2"/>
      <c r="W852" s="2"/>
    </row>
    <row r="853" spans="3:23" ht="14.25" customHeight="1" x14ac:dyDescent="0.2">
      <c r="C853" s="10"/>
      <c r="D853" s="10"/>
      <c r="E853" s="10"/>
      <c r="F853" s="10"/>
      <c r="H853" s="92"/>
      <c r="I853" s="92"/>
      <c r="J853" s="130"/>
      <c r="K853" s="92"/>
      <c r="L853" s="92"/>
      <c r="M853" s="92"/>
      <c r="N853" s="92"/>
      <c r="O853" s="92"/>
      <c r="P853" s="2"/>
      <c r="Q853" s="2"/>
      <c r="R853" s="2"/>
      <c r="S853" s="2"/>
      <c r="T853" s="2"/>
      <c r="U853" s="2"/>
      <c r="V853" s="2"/>
      <c r="W853" s="2"/>
    </row>
    <row r="854" spans="3:23" ht="14.25" customHeight="1" x14ac:dyDescent="0.2">
      <c r="C854" s="10"/>
      <c r="D854" s="10"/>
      <c r="E854" s="10"/>
      <c r="F854" s="10"/>
      <c r="H854" s="92"/>
      <c r="I854" s="92"/>
      <c r="J854" s="130"/>
      <c r="K854" s="92"/>
      <c r="L854" s="92"/>
      <c r="M854" s="92"/>
      <c r="N854" s="92"/>
      <c r="O854" s="92"/>
      <c r="P854" s="2"/>
      <c r="Q854" s="2"/>
      <c r="R854" s="2"/>
      <c r="S854" s="2"/>
      <c r="T854" s="2"/>
      <c r="U854" s="2"/>
      <c r="V854" s="2"/>
      <c r="W854" s="2"/>
    </row>
    <row r="855" spans="3:23" ht="14.25" customHeight="1" x14ac:dyDescent="0.2">
      <c r="C855" s="10"/>
      <c r="D855" s="10"/>
      <c r="E855" s="10"/>
      <c r="F855" s="10"/>
      <c r="H855" s="92"/>
      <c r="I855" s="92"/>
      <c r="J855" s="130"/>
      <c r="K855" s="92"/>
      <c r="L855" s="92"/>
      <c r="M855" s="92"/>
      <c r="N855" s="92"/>
      <c r="O855" s="92"/>
      <c r="P855" s="2"/>
      <c r="Q855" s="2"/>
      <c r="R855" s="2"/>
      <c r="S855" s="2"/>
      <c r="T855" s="2"/>
      <c r="U855" s="2"/>
      <c r="V855" s="2"/>
      <c r="W855" s="2"/>
    </row>
    <row r="856" spans="3:23" ht="14.25" customHeight="1" x14ac:dyDescent="0.2">
      <c r="C856" s="10"/>
      <c r="D856" s="10"/>
      <c r="E856" s="10"/>
      <c r="F856" s="10"/>
      <c r="H856" s="92"/>
      <c r="I856" s="92"/>
      <c r="J856" s="130"/>
      <c r="K856" s="92"/>
      <c r="L856" s="92"/>
      <c r="M856" s="92"/>
      <c r="N856" s="92"/>
      <c r="O856" s="92"/>
      <c r="P856" s="2"/>
      <c r="Q856" s="2"/>
      <c r="R856" s="2"/>
      <c r="S856" s="2"/>
      <c r="T856" s="2"/>
      <c r="U856" s="2"/>
      <c r="V856" s="2"/>
      <c r="W856" s="2"/>
    </row>
    <row r="857" spans="3:23" ht="14.25" customHeight="1" x14ac:dyDescent="0.2">
      <c r="C857" s="10"/>
      <c r="D857" s="10"/>
      <c r="E857" s="10"/>
      <c r="F857" s="10"/>
      <c r="H857" s="92"/>
      <c r="I857" s="92"/>
      <c r="J857" s="130"/>
      <c r="K857" s="92"/>
      <c r="L857" s="92"/>
      <c r="M857" s="92"/>
      <c r="N857" s="92"/>
      <c r="O857" s="92"/>
      <c r="P857" s="2"/>
      <c r="Q857" s="2"/>
      <c r="R857" s="2"/>
      <c r="S857" s="2"/>
      <c r="T857" s="2"/>
      <c r="U857" s="2"/>
      <c r="V857" s="2"/>
      <c r="W857" s="2"/>
    </row>
    <row r="858" spans="3:23" ht="14.25" customHeight="1" x14ac:dyDescent="0.2">
      <c r="C858" s="10"/>
      <c r="D858" s="10"/>
      <c r="E858" s="10"/>
      <c r="F858" s="10"/>
      <c r="H858" s="92"/>
      <c r="I858" s="92"/>
      <c r="J858" s="130"/>
      <c r="K858" s="92"/>
      <c r="L858" s="92"/>
      <c r="M858" s="92"/>
      <c r="N858" s="92"/>
      <c r="O858" s="92"/>
      <c r="P858" s="2"/>
      <c r="Q858" s="2"/>
      <c r="R858" s="2"/>
      <c r="S858" s="2"/>
      <c r="T858" s="2"/>
      <c r="U858" s="2"/>
      <c r="V858" s="2"/>
      <c r="W858" s="2"/>
    </row>
    <row r="859" spans="3:23" ht="14.25" customHeight="1" x14ac:dyDescent="0.2">
      <c r="C859" s="10"/>
      <c r="D859" s="10"/>
      <c r="E859" s="10"/>
      <c r="F859" s="10"/>
      <c r="H859" s="92"/>
      <c r="I859" s="92"/>
      <c r="J859" s="130"/>
      <c r="K859" s="92"/>
      <c r="L859" s="92"/>
      <c r="M859" s="92"/>
      <c r="N859" s="92"/>
      <c r="O859" s="92"/>
      <c r="P859" s="2"/>
      <c r="Q859" s="2"/>
      <c r="R859" s="2"/>
      <c r="S859" s="2"/>
      <c r="T859" s="2"/>
      <c r="U859" s="2"/>
      <c r="V859" s="2"/>
      <c r="W859" s="2"/>
    </row>
    <row r="860" spans="3:23" ht="14.25" customHeight="1" x14ac:dyDescent="0.2">
      <c r="C860" s="10"/>
      <c r="D860" s="10"/>
      <c r="E860" s="10"/>
      <c r="F860" s="10"/>
      <c r="H860" s="92"/>
      <c r="I860" s="92"/>
      <c r="J860" s="130"/>
      <c r="K860" s="92"/>
      <c r="L860" s="92"/>
      <c r="M860" s="92"/>
      <c r="N860" s="92"/>
      <c r="O860" s="92"/>
      <c r="P860" s="2"/>
      <c r="Q860" s="2"/>
      <c r="R860" s="2"/>
      <c r="S860" s="2"/>
      <c r="T860" s="2"/>
      <c r="U860" s="2"/>
      <c r="V860" s="2"/>
      <c r="W860" s="2"/>
    </row>
    <row r="861" spans="3:23" ht="14.25" customHeight="1" x14ac:dyDescent="0.2">
      <c r="C861" s="10"/>
      <c r="D861" s="10"/>
      <c r="E861" s="10"/>
      <c r="F861" s="10"/>
      <c r="H861" s="92"/>
      <c r="I861" s="92"/>
      <c r="J861" s="130"/>
      <c r="K861" s="92"/>
      <c r="L861" s="92"/>
      <c r="M861" s="92"/>
      <c r="N861" s="92"/>
      <c r="O861" s="92"/>
      <c r="P861" s="2"/>
      <c r="Q861" s="2"/>
      <c r="R861" s="2"/>
      <c r="S861" s="2"/>
      <c r="T861" s="2"/>
      <c r="U861" s="2"/>
      <c r="V861" s="2"/>
      <c r="W861" s="2"/>
    </row>
    <row r="862" spans="3:23" ht="14.25" customHeight="1" x14ac:dyDescent="0.2">
      <c r="C862" s="10"/>
      <c r="D862" s="10"/>
      <c r="E862" s="10"/>
      <c r="F862" s="10"/>
      <c r="H862" s="92"/>
      <c r="I862" s="92"/>
      <c r="J862" s="130"/>
      <c r="K862" s="92"/>
      <c r="L862" s="92"/>
      <c r="M862" s="92"/>
      <c r="N862" s="92"/>
      <c r="O862" s="92"/>
      <c r="P862" s="2"/>
      <c r="Q862" s="2"/>
      <c r="R862" s="2"/>
      <c r="S862" s="2"/>
      <c r="T862" s="2"/>
      <c r="U862" s="2"/>
      <c r="V862" s="2"/>
      <c r="W862" s="2"/>
    </row>
    <row r="863" spans="3:23" ht="14.25" customHeight="1" x14ac:dyDescent="0.2">
      <c r="C863" s="10"/>
      <c r="D863" s="10"/>
      <c r="E863" s="10"/>
      <c r="F863" s="10"/>
      <c r="H863" s="92"/>
      <c r="I863" s="92"/>
      <c r="J863" s="130"/>
      <c r="K863" s="92"/>
      <c r="L863" s="92"/>
      <c r="M863" s="92"/>
      <c r="N863" s="92"/>
      <c r="O863" s="92"/>
      <c r="P863" s="2"/>
      <c r="Q863" s="2"/>
      <c r="R863" s="2"/>
      <c r="S863" s="2"/>
      <c r="T863" s="2"/>
      <c r="U863" s="2"/>
      <c r="V863" s="2"/>
      <c r="W863" s="2"/>
    </row>
    <row r="864" spans="3:23" ht="14.25" customHeight="1" x14ac:dyDescent="0.2">
      <c r="C864" s="10"/>
      <c r="D864" s="10"/>
      <c r="E864" s="10"/>
      <c r="F864" s="10"/>
      <c r="H864" s="92"/>
      <c r="I864" s="92"/>
      <c r="J864" s="130"/>
      <c r="K864" s="92"/>
      <c r="L864" s="92"/>
      <c r="M864" s="92"/>
      <c r="N864" s="92"/>
      <c r="O864" s="92"/>
      <c r="P864" s="2"/>
      <c r="Q864" s="2"/>
      <c r="R864" s="2"/>
      <c r="S864" s="2"/>
      <c r="T864" s="2"/>
      <c r="U864" s="2"/>
      <c r="V864" s="2"/>
      <c r="W864" s="2"/>
    </row>
    <row r="865" spans="3:23" ht="14.25" customHeight="1" x14ac:dyDescent="0.2">
      <c r="C865" s="10"/>
      <c r="D865" s="10"/>
      <c r="E865" s="10"/>
      <c r="F865" s="10"/>
      <c r="H865" s="92"/>
      <c r="I865" s="92"/>
      <c r="J865" s="130"/>
      <c r="K865" s="92"/>
      <c r="L865" s="92"/>
      <c r="M865" s="92"/>
      <c r="N865" s="92"/>
      <c r="O865" s="92"/>
      <c r="P865" s="2"/>
      <c r="Q865" s="2"/>
      <c r="R865" s="2"/>
      <c r="S865" s="2"/>
      <c r="T865" s="2"/>
      <c r="U865" s="2"/>
      <c r="V865" s="2"/>
      <c r="W865" s="2"/>
    </row>
    <row r="866" spans="3:23" ht="14.25" customHeight="1" x14ac:dyDescent="0.2">
      <c r="C866" s="10"/>
      <c r="D866" s="10"/>
      <c r="E866" s="10"/>
      <c r="F866" s="10"/>
      <c r="H866" s="92"/>
      <c r="I866" s="92"/>
      <c r="J866" s="130"/>
      <c r="K866" s="92"/>
      <c r="L866" s="92"/>
      <c r="M866" s="92"/>
      <c r="N866" s="92"/>
      <c r="O866" s="92"/>
      <c r="P866" s="2"/>
      <c r="Q866" s="2"/>
      <c r="R866" s="2"/>
      <c r="S866" s="2"/>
      <c r="T866" s="2"/>
      <c r="U866" s="2"/>
      <c r="V866" s="2"/>
      <c r="W866" s="2"/>
    </row>
    <row r="867" spans="3:23" ht="14.25" customHeight="1" x14ac:dyDescent="0.2">
      <c r="C867" s="10"/>
      <c r="D867" s="10"/>
      <c r="E867" s="10"/>
      <c r="F867" s="10"/>
      <c r="H867" s="92"/>
      <c r="I867" s="92"/>
      <c r="J867" s="130"/>
      <c r="K867" s="92"/>
      <c r="L867" s="92"/>
      <c r="M867" s="92"/>
      <c r="N867" s="92"/>
      <c r="O867" s="92"/>
      <c r="P867" s="2"/>
      <c r="Q867" s="2"/>
      <c r="R867" s="2"/>
      <c r="S867" s="2"/>
      <c r="T867" s="2"/>
      <c r="U867" s="2"/>
      <c r="V867" s="2"/>
      <c r="W867" s="2"/>
    </row>
    <row r="868" spans="3:23" ht="14.25" customHeight="1" x14ac:dyDescent="0.2">
      <c r="C868" s="10"/>
      <c r="D868" s="10"/>
      <c r="E868" s="10"/>
      <c r="F868" s="10"/>
      <c r="H868" s="92"/>
      <c r="I868" s="92"/>
      <c r="J868" s="130"/>
      <c r="K868" s="92"/>
      <c r="L868" s="92"/>
      <c r="M868" s="92"/>
      <c r="N868" s="92"/>
      <c r="O868" s="92"/>
      <c r="P868" s="2"/>
      <c r="Q868" s="2"/>
      <c r="R868" s="2"/>
      <c r="S868" s="2"/>
      <c r="T868" s="2"/>
      <c r="U868" s="2"/>
      <c r="V868" s="2"/>
      <c r="W868" s="2"/>
    </row>
    <row r="869" spans="3:23" ht="14.25" customHeight="1" x14ac:dyDescent="0.2">
      <c r="C869" s="10"/>
      <c r="D869" s="10"/>
      <c r="E869" s="10"/>
      <c r="F869" s="10"/>
      <c r="H869" s="92"/>
      <c r="I869" s="92"/>
      <c r="J869" s="130"/>
      <c r="K869" s="92"/>
      <c r="L869" s="92"/>
      <c r="M869" s="92"/>
      <c r="N869" s="92"/>
      <c r="O869" s="92"/>
      <c r="P869" s="2"/>
      <c r="Q869" s="2"/>
      <c r="R869" s="2"/>
      <c r="S869" s="2"/>
      <c r="T869" s="2"/>
      <c r="U869" s="2"/>
      <c r="V869" s="2"/>
      <c r="W869" s="2"/>
    </row>
    <row r="870" spans="3:23" ht="14.25" customHeight="1" x14ac:dyDescent="0.2">
      <c r="C870" s="10"/>
      <c r="D870" s="10"/>
      <c r="E870" s="10"/>
      <c r="F870" s="10"/>
      <c r="H870" s="92"/>
      <c r="I870" s="92"/>
      <c r="J870" s="130"/>
      <c r="K870" s="92"/>
      <c r="L870" s="92"/>
      <c r="M870" s="92"/>
      <c r="N870" s="92"/>
      <c r="O870" s="92"/>
      <c r="P870" s="2"/>
      <c r="Q870" s="2"/>
      <c r="R870" s="2"/>
      <c r="S870" s="2"/>
      <c r="T870" s="2"/>
      <c r="U870" s="2"/>
      <c r="V870" s="2"/>
      <c r="W870" s="2"/>
    </row>
    <row r="871" spans="3:23" ht="14.25" customHeight="1" x14ac:dyDescent="0.2">
      <c r="C871" s="10"/>
      <c r="D871" s="10"/>
      <c r="E871" s="10"/>
      <c r="F871" s="10"/>
      <c r="H871" s="92"/>
      <c r="I871" s="92"/>
      <c r="J871" s="130"/>
      <c r="K871" s="92"/>
      <c r="L871" s="92"/>
      <c r="M871" s="92"/>
      <c r="N871" s="92"/>
      <c r="O871" s="92"/>
      <c r="P871" s="2"/>
      <c r="Q871" s="2"/>
      <c r="R871" s="2"/>
      <c r="S871" s="2"/>
      <c r="T871" s="2"/>
      <c r="U871" s="2"/>
      <c r="V871" s="2"/>
      <c r="W871" s="2"/>
    </row>
    <row r="872" spans="3:23" ht="14.25" customHeight="1" x14ac:dyDescent="0.2">
      <c r="C872" s="10"/>
      <c r="D872" s="10"/>
      <c r="E872" s="10"/>
      <c r="F872" s="10"/>
      <c r="H872" s="92"/>
      <c r="I872" s="92"/>
      <c r="J872" s="130"/>
      <c r="K872" s="92"/>
      <c r="L872" s="92"/>
      <c r="M872" s="92"/>
      <c r="N872" s="92"/>
      <c r="O872" s="92"/>
      <c r="P872" s="2"/>
      <c r="Q872" s="2"/>
      <c r="R872" s="2"/>
      <c r="S872" s="2"/>
      <c r="T872" s="2"/>
      <c r="U872" s="2"/>
      <c r="V872" s="2"/>
      <c r="W872" s="2"/>
    </row>
    <row r="873" spans="3:23" ht="14.25" customHeight="1" x14ac:dyDescent="0.2">
      <c r="C873" s="10"/>
      <c r="D873" s="10"/>
      <c r="E873" s="10"/>
      <c r="F873" s="10"/>
      <c r="H873" s="92"/>
      <c r="I873" s="92"/>
      <c r="J873" s="130"/>
      <c r="K873" s="92"/>
      <c r="L873" s="92"/>
      <c r="M873" s="92"/>
      <c r="N873" s="92"/>
      <c r="O873" s="92"/>
      <c r="P873" s="2"/>
      <c r="Q873" s="2"/>
      <c r="R873" s="2"/>
      <c r="S873" s="2"/>
      <c r="T873" s="2"/>
      <c r="U873" s="2"/>
      <c r="V873" s="2"/>
      <c r="W873" s="2"/>
    </row>
    <row r="874" spans="3:23" ht="14.25" customHeight="1" x14ac:dyDescent="0.2">
      <c r="C874" s="10"/>
      <c r="D874" s="10"/>
      <c r="E874" s="10"/>
      <c r="F874" s="10"/>
      <c r="H874" s="92"/>
      <c r="I874" s="92"/>
      <c r="J874" s="130"/>
      <c r="K874" s="92"/>
      <c r="L874" s="92"/>
      <c r="M874" s="92"/>
      <c r="N874" s="92"/>
      <c r="O874" s="92"/>
      <c r="P874" s="2"/>
      <c r="Q874" s="2"/>
      <c r="R874" s="2"/>
      <c r="S874" s="2"/>
      <c r="T874" s="2"/>
      <c r="U874" s="2"/>
      <c r="V874" s="2"/>
      <c r="W874" s="2"/>
    </row>
    <row r="875" spans="3:23" ht="14.25" customHeight="1" x14ac:dyDescent="0.2">
      <c r="C875" s="10"/>
      <c r="D875" s="10"/>
      <c r="E875" s="10"/>
      <c r="F875" s="10"/>
      <c r="H875" s="92"/>
      <c r="I875" s="92"/>
      <c r="J875" s="130"/>
      <c r="K875" s="92"/>
      <c r="L875" s="92"/>
      <c r="M875" s="92"/>
      <c r="N875" s="92"/>
      <c r="O875" s="92"/>
      <c r="P875" s="2"/>
      <c r="Q875" s="2"/>
      <c r="R875" s="2"/>
      <c r="S875" s="2"/>
      <c r="T875" s="2"/>
      <c r="U875" s="2"/>
      <c r="V875" s="2"/>
      <c r="W875" s="2"/>
    </row>
    <row r="876" spans="3:23" ht="14.25" customHeight="1" x14ac:dyDescent="0.2">
      <c r="C876" s="10"/>
      <c r="D876" s="10"/>
      <c r="E876" s="10"/>
      <c r="F876" s="10"/>
      <c r="H876" s="92"/>
      <c r="I876" s="92"/>
      <c r="J876" s="130"/>
      <c r="K876" s="92"/>
      <c r="L876" s="92"/>
      <c r="M876" s="92"/>
      <c r="N876" s="92"/>
      <c r="O876" s="92"/>
      <c r="P876" s="2"/>
      <c r="Q876" s="2"/>
      <c r="R876" s="2"/>
      <c r="S876" s="2"/>
      <c r="T876" s="2"/>
      <c r="U876" s="2"/>
      <c r="V876" s="2"/>
      <c r="W876" s="2"/>
    </row>
    <row r="877" spans="3:23" ht="14.25" customHeight="1" x14ac:dyDescent="0.2">
      <c r="C877" s="10"/>
      <c r="D877" s="10"/>
      <c r="E877" s="10"/>
      <c r="F877" s="10"/>
      <c r="H877" s="92"/>
      <c r="I877" s="92"/>
      <c r="J877" s="130"/>
      <c r="K877" s="92"/>
      <c r="L877" s="92"/>
      <c r="M877" s="92"/>
      <c r="N877" s="92"/>
      <c r="O877" s="92"/>
      <c r="P877" s="2"/>
      <c r="Q877" s="2"/>
      <c r="R877" s="2"/>
      <c r="S877" s="2"/>
      <c r="T877" s="2"/>
      <c r="U877" s="2"/>
      <c r="V877" s="2"/>
      <c r="W877" s="2"/>
    </row>
    <row r="878" spans="3:23" ht="14.25" customHeight="1" x14ac:dyDescent="0.2">
      <c r="C878" s="10"/>
      <c r="D878" s="10"/>
      <c r="E878" s="10"/>
      <c r="F878" s="10"/>
      <c r="H878" s="92"/>
      <c r="I878" s="92"/>
      <c r="J878" s="130"/>
      <c r="K878" s="92"/>
      <c r="L878" s="92"/>
      <c r="M878" s="92"/>
      <c r="N878" s="92"/>
      <c r="O878" s="92"/>
      <c r="P878" s="2"/>
      <c r="Q878" s="2"/>
      <c r="R878" s="2"/>
      <c r="S878" s="2"/>
      <c r="T878" s="2"/>
      <c r="U878" s="2"/>
      <c r="V878" s="2"/>
      <c r="W878" s="2"/>
    </row>
    <row r="879" spans="3:23" ht="14.25" customHeight="1" x14ac:dyDescent="0.2">
      <c r="C879" s="10"/>
      <c r="D879" s="10"/>
      <c r="E879" s="10"/>
      <c r="F879" s="10"/>
      <c r="H879" s="92"/>
      <c r="I879" s="92"/>
      <c r="J879" s="130"/>
      <c r="K879" s="92"/>
      <c r="L879" s="92"/>
      <c r="M879" s="92"/>
      <c r="N879" s="92"/>
      <c r="O879" s="92"/>
      <c r="P879" s="2"/>
      <c r="Q879" s="2"/>
      <c r="R879" s="2"/>
      <c r="S879" s="2"/>
      <c r="T879" s="2"/>
      <c r="U879" s="2"/>
      <c r="V879" s="2"/>
      <c r="W879" s="2"/>
    </row>
    <row r="880" spans="3:23" ht="14.25" customHeight="1" x14ac:dyDescent="0.2">
      <c r="C880" s="10"/>
      <c r="D880" s="10"/>
      <c r="E880" s="10"/>
      <c r="F880" s="10"/>
      <c r="H880" s="92"/>
      <c r="I880" s="92"/>
      <c r="J880" s="130"/>
      <c r="K880" s="92"/>
      <c r="L880" s="92"/>
      <c r="M880" s="92"/>
      <c r="N880" s="92"/>
      <c r="O880" s="92"/>
      <c r="P880" s="2"/>
      <c r="Q880" s="2"/>
      <c r="R880" s="2"/>
      <c r="S880" s="2"/>
      <c r="T880" s="2"/>
      <c r="U880" s="2"/>
      <c r="V880" s="2"/>
      <c r="W880" s="2"/>
    </row>
    <row r="881" spans="3:23" ht="14.25" customHeight="1" x14ac:dyDescent="0.2">
      <c r="C881" s="10"/>
      <c r="D881" s="10"/>
      <c r="E881" s="10"/>
      <c r="F881" s="10"/>
      <c r="H881" s="92"/>
      <c r="I881" s="92"/>
      <c r="J881" s="130"/>
      <c r="K881" s="92"/>
      <c r="L881" s="92"/>
      <c r="M881" s="92"/>
      <c r="N881" s="92"/>
      <c r="O881" s="92"/>
      <c r="P881" s="2"/>
      <c r="Q881" s="2"/>
      <c r="R881" s="2"/>
      <c r="S881" s="2"/>
      <c r="T881" s="2"/>
      <c r="U881" s="2"/>
      <c r="V881" s="2"/>
      <c r="W881" s="2"/>
    </row>
    <row r="882" spans="3:23" ht="14.25" customHeight="1" x14ac:dyDescent="0.2">
      <c r="C882" s="10"/>
      <c r="D882" s="10"/>
      <c r="E882" s="10"/>
      <c r="F882" s="10"/>
      <c r="H882" s="92"/>
      <c r="I882" s="92"/>
      <c r="J882" s="130"/>
      <c r="K882" s="92"/>
      <c r="L882" s="92"/>
      <c r="M882" s="92"/>
      <c r="N882" s="92"/>
      <c r="O882" s="92"/>
      <c r="P882" s="2"/>
      <c r="Q882" s="2"/>
      <c r="R882" s="2"/>
      <c r="S882" s="2"/>
      <c r="T882" s="2"/>
      <c r="U882" s="2"/>
      <c r="V882" s="2"/>
      <c r="W882" s="2"/>
    </row>
    <row r="883" spans="3:23" ht="14.25" customHeight="1" x14ac:dyDescent="0.2">
      <c r="C883" s="10"/>
      <c r="D883" s="10"/>
      <c r="E883" s="10"/>
      <c r="F883" s="10"/>
      <c r="H883" s="92"/>
      <c r="I883" s="92"/>
      <c r="J883" s="130"/>
      <c r="K883" s="92"/>
      <c r="L883" s="92"/>
      <c r="M883" s="92"/>
      <c r="N883" s="92"/>
      <c r="O883" s="92"/>
      <c r="P883" s="2"/>
      <c r="Q883" s="2"/>
      <c r="R883" s="2"/>
      <c r="S883" s="2"/>
      <c r="T883" s="2"/>
      <c r="U883" s="2"/>
      <c r="V883" s="2"/>
      <c r="W883" s="2"/>
    </row>
    <row r="884" spans="3:23" ht="14.25" customHeight="1" x14ac:dyDescent="0.2">
      <c r="C884" s="10"/>
      <c r="D884" s="10"/>
      <c r="E884" s="10"/>
      <c r="F884" s="10"/>
      <c r="H884" s="92"/>
      <c r="I884" s="92"/>
      <c r="J884" s="130"/>
      <c r="K884" s="92"/>
      <c r="L884" s="92"/>
      <c r="M884" s="92"/>
      <c r="N884" s="92"/>
      <c r="O884" s="92"/>
      <c r="P884" s="2"/>
      <c r="Q884" s="2"/>
      <c r="R884" s="2"/>
      <c r="S884" s="2"/>
      <c r="T884" s="2"/>
      <c r="U884" s="2"/>
      <c r="V884" s="2"/>
      <c r="W884" s="2"/>
    </row>
    <row r="885" spans="3:23" ht="14.25" customHeight="1" x14ac:dyDescent="0.2">
      <c r="C885" s="10"/>
      <c r="D885" s="10"/>
      <c r="E885" s="10"/>
      <c r="F885" s="10"/>
      <c r="H885" s="92"/>
      <c r="I885" s="92"/>
      <c r="J885" s="130"/>
      <c r="K885" s="92"/>
      <c r="L885" s="92"/>
      <c r="M885" s="92"/>
      <c r="N885" s="92"/>
      <c r="O885" s="92"/>
      <c r="P885" s="2"/>
      <c r="Q885" s="2"/>
      <c r="R885" s="2"/>
      <c r="S885" s="2"/>
      <c r="T885" s="2"/>
      <c r="U885" s="2"/>
      <c r="V885" s="2"/>
      <c r="W885" s="2"/>
    </row>
    <row r="886" spans="3:23" ht="14.25" customHeight="1" x14ac:dyDescent="0.2">
      <c r="C886" s="10"/>
      <c r="D886" s="10"/>
      <c r="E886" s="10"/>
      <c r="F886" s="10"/>
      <c r="H886" s="92"/>
      <c r="I886" s="92"/>
      <c r="J886" s="130"/>
      <c r="K886" s="92"/>
      <c r="L886" s="92"/>
      <c r="M886" s="92"/>
      <c r="N886" s="92"/>
      <c r="O886" s="92"/>
      <c r="P886" s="2"/>
      <c r="Q886" s="2"/>
      <c r="R886" s="2"/>
      <c r="S886" s="2"/>
      <c r="T886" s="2"/>
      <c r="U886" s="2"/>
      <c r="V886" s="2"/>
      <c r="W886" s="2"/>
    </row>
    <row r="887" spans="3:23" ht="14.25" customHeight="1" x14ac:dyDescent="0.2">
      <c r="C887" s="10"/>
      <c r="D887" s="10"/>
      <c r="E887" s="10"/>
      <c r="F887" s="10"/>
      <c r="H887" s="92"/>
      <c r="I887" s="92"/>
      <c r="J887" s="130"/>
      <c r="K887" s="92"/>
      <c r="L887" s="92"/>
      <c r="M887" s="92"/>
      <c r="N887" s="92"/>
      <c r="O887" s="92"/>
      <c r="P887" s="2"/>
      <c r="Q887" s="2"/>
      <c r="R887" s="2"/>
      <c r="S887" s="2"/>
      <c r="T887" s="2"/>
      <c r="U887" s="2"/>
      <c r="V887" s="2"/>
      <c r="W887" s="2"/>
    </row>
    <row r="888" spans="3:23" ht="14.25" customHeight="1" x14ac:dyDescent="0.2">
      <c r="C888" s="10"/>
      <c r="D888" s="10"/>
      <c r="E888" s="10"/>
      <c r="F888" s="10"/>
      <c r="H888" s="92"/>
      <c r="I888" s="92"/>
      <c r="J888" s="130"/>
      <c r="K888" s="92"/>
      <c r="L888" s="92"/>
      <c r="M888" s="92"/>
      <c r="N888" s="92"/>
      <c r="O888" s="92"/>
      <c r="P888" s="2"/>
      <c r="Q888" s="2"/>
      <c r="R888" s="2"/>
      <c r="S888" s="2"/>
      <c r="T888" s="2"/>
      <c r="U888" s="2"/>
      <c r="V888" s="2"/>
      <c r="W888" s="2"/>
    </row>
    <row r="889" spans="3:23" ht="14.25" customHeight="1" x14ac:dyDescent="0.2">
      <c r="C889" s="10"/>
      <c r="D889" s="10"/>
      <c r="E889" s="10"/>
      <c r="F889" s="10"/>
      <c r="H889" s="92"/>
      <c r="I889" s="92"/>
      <c r="J889" s="130"/>
      <c r="K889" s="92"/>
      <c r="L889" s="92"/>
      <c r="M889" s="92"/>
      <c r="N889" s="92"/>
      <c r="O889" s="92"/>
      <c r="P889" s="2"/>
      <c r="Q889" s="2"/>
      <c r="R889" s="2"/>
      <c r="S889" s="2"/>
      <c r="T889" s="2"/>
      <c r="U889" s="2"/>
      <c r="V889" s="2"/>
      <c r="W889" s="2"/>
    </row>
    <row r="890" spans="3:23" ht="14.25" customHeight="1" x14ac:dyDescent="0.2">
      <c r="C890" s="10"/>
      <c r="D890" s="10"/>
      <c r="E890" s="10"/>
      <c r="F890" s="10"/>
      <c r="H890" s="92"/>
      <c r="I890" s="92"/>
      <c r="J890" s="130"/>
      <c r="K890" s="92"/>
      <c r="L890" s="92"/>
      <c r="M890" s="92"/>
      <c r="N890" s="92"/>
      <c r="O890" s="92"/>
      <c r="P890" s="2"/>
      <c r="Q890" s="2"/>
      <c r="R890" s="2"/>
      <c r="S890" s="2"/>
      <c r="T890" s="2"/>
      <c r="U890" s="2"/>
      <c r="V890" s="2"/>
      <c r="W890" s="2"/>
    </row>
    <row r="891" spans="3:23" ht="14.25" customHeight="1" x14ac:dyDescent="0.2">
      <c r="C891" s="10"/>
      <c r="D891" s="10"/>
      <c r="E891" s="10"/>
      <c r="F891" s="10"/>
      <c r="H891" s="92"/>
      <c r="I891" s="92"/>
      <c r="J891" s="130"/>
      <c r="K891" s="92"/>
      <c r="L891" s="92"/>
      <c r="M891" s="92"/>
      <c r="N891" s="92"/>
      <c r="O891" s="92"/>
      <c r="P891" s="2"/>
      <c r="Q891" s="2"/>
      <c r="R891" s="2"/>
      <c r="S891" s="2"/>
      <c r="T891" s="2"/>
      <c r="U891" s="2"/>
      <c r="V891" s="2"/>
      <c r="W891" s="2"/>
    </row>
    <row r="892" spans="3:23" ht="14.25" customHeight="1" x14ac:dyDescent="0.2">
      <c r="C892" s="10"/>
      <c r="D892" s="10"/>
      <c r="E892" s="10"/>
      <c r="F892" s="10"/>
      <c r="H892" s="92"/>
      <c r="I892" s="92"/>
      <c r="J892" s="130"/>
      <c r="K892" s="92"/>
      <c r="L892" s="92"/>
      <c r="M892" s="92"/>
      <c r="N892" s="92"/>
      <c r="O892" s="92"/>
      <c r="P892" s="2"/>
      <c r="Q892" s="2"/>
      <c r="R892" s="2"/>
      <c r="S892" s="2"/>
      <c r="T892" s="2"/>
      <c r="U892" s="2"/>
      <c r="V892" s="2"/>
      <c r="W892" s="2"/>
    </row>
    <row r="893" spans="3:23" ht="14.25" customHeight="1" x14ac:dyDescent="0.2">
      <c r="C893" s="10"/>
      <c r="D893" s="10"/>
      <c r="E893" s="10"/>
      <c r="F893" s="10"/>
      <c r="H893" s="92"/>
      <c r="I893" s="92"/>
      <c r="J893" s="130"/>
      <c r="K893" s="92"/>
      <c r="L893" s="92"/>
      <c r="M893" s="92"/>
      <c r="N893" s="92"/>
      <c r="O893" s="92"/>
      <c r="P893" s="2"/>
      <c r="Q893" s="2"/>
      <c r="R893" s="2"/>
      <c r="S893" s="2"/>
      <c r="T893" s="2"/>
      <c r="U893" s="2"/>
      <c r="V893" s="2"/>
      <c r="W893" s="2"/>
    </row>
    <row r="894" spans="3:23" ht="14.25" customHeight="1" x14ac:dyDescent="0.2">
      <c r="C894" s="10"/>
      <c r="D894" s="10"/>
      <c r="E894" s="10"/>
      <c r="F894" s="10"/>
      <c r="H894" s="92"/>
      <c r="I894" s="92"/>
      <c r="J894" s="130"/>
      <c r="K894" s="92"/>
      <c r="L894" s="92"/>
      <c r="M894" s="92"/>
      <c r="N894" s="92"/>
      <c r="O894" s="92"/>
      <c r="P894" s="2"/>
      <c r="Q894" s="2"/>
      <c r="R894" s="2"/>
      <c r="S894" s="2"/>
      <c r="T894" s="2"/>
      <c r="U894" s="2"/>
      <c r="V894" s="2"/>
      <c r="W894" s="2"/>
    </row>
    <row r="895" spans="3:23" ht="14.25" customHeight="1" x14ac:dyDescent="0.2">
      <c r="C895" s="10"/>
      <c r="D895" s="10"/>
      <c r="E895" s="10"/>
      <c r="F895" s="10"/>
      <c r="H895" s="92"/>
      <c r="I895" s="92"/>
      <c r="J895" s="130"/>
      <c r="K895" s="92"/>
      <c r="L895" s="92"/>
      <c r="M895" s="92"/>
      <c r="N895" s="92"/>
      <c r="O895" s="92"/>
      <c r="P895" s="2"/>
      <c r="Q895" s="2"/>
      <c r="R895" s="2"/>
      <c r="S895" s="2"/>
      <c r="T895" s="2"/>
      <c r="U895" s="2"/>
      <c r="V895" s="2"/>
      <c r="W895" s="2"/>
    </row>
    <row r="896" spans="3:23" ht="14.25" customHeight="1" x14ac:dyDescent="0.2">
      <c r="C896" s="10"/>
      <c r="D896" s="10"/>
      <c r="E896" s="10"/>
      <c r="F896" s="10"/>
      <c r="H896" s="92"/>
      <c r="I896" s="92"/>
      <c r="J896" s="130"/>
      <c r="K896" s="92"/>
      <c r="L896" s="92"/>
      <c r="M896" s="92"/>
      <c r="N896" s="92"/>
      <c r="O896" s="92"/>
      <c r="P896" s="2"/>
      <c r="Q896" s="2"/>
      <c r="R896" s="2"/>
      <c r="S896" s="2"/>
      <c r="T896" s="2"/>
      <c r="U896" s="2"/>
      <c r="V896" s="2"/>
      <c r="W896" s="2"/>
    </row>
    <row r="897" spans="3:23" ht="14.25" customHeight="1" x14ac:dyDescent="0.2">
      <c r="C897" s="10"/>
      <c r="D897" s="10"/>
      <c r="E897" s="10"/>
      <c r="F897" s="10"/>
      <c r="H897" s="92"/>
      <c r="I897" s="92"/>
      <c r="J897" s="130"/>
      <c r="K897" s="92"/>
      <c r="L897" s="92"/>
      <c r="M897" s="92"/>
      <c r="N897" s="92"/>
      <c r="O897" s="92"/>
      <c r="P897" s="2"/>
      <c r="Q897" s="2"/>
      <c r="R897" s="2"/>
      <c r="S897" s="2"/>
      <c r="T897" s="2"/>
      <c r="U897" s="2"/>
      <c r="V897" s="2"/>
      <c r="W897" s="2"/>
    </row>
    <row r="898" spans="3:23" ht="14.25" customHeight="1" x14ac:dyDescent="0.2">
      <c r="C898" s="10"/>
      <c r="D898" s="10"/>
      <c r="E898" s="10"/>
      <c r="F898" s="10"/>
      <c r="H898" s="92"/>
      <c r="I898" s="92"/>
      <c r="J898" s="130"/>
      <c r="K898" s="92"/>
      <c r="L898" s="92"/>
      <c r="M898" s="92"/>
      <c r="N898" s="92"/>
      <c r="O898" s="92"/>
      <c r="P898" s="2"/>
      <c r="Q898" s="2"/>
      <c r="R898" s="2"/>
      <c r="S898" s="2"/>
      <c r="T898" s="2"/>
      <c r="U898" s="2"/>
      <c r="V898" s="2"/>
      <c r="W898" s="2"/>
    </row>
    <row r="899" spans="3:23" ht="14.25" customHeight="1" x14ac:dyDescent="0.2">
      <c r="C899" s="10"/>
      <c r="D899" s="10"/>
      <c r="E899" s="10"/>
      <c r="F899" s="10"/>
      <c r="H899" s="92"/>
      <c r="I899" s="92"/>
      <c r="J899" s="130"/>
      <c r="K899" s="92"/>
      <c r="L899" s="92"/>
      <c r="M899" s="92"/>
      <c r="N899" s="92"/>
      <c r="O899" s="92"/>
      <c r="P899" s="2"/>
      <c r="Q899" s="2"/>
      <c r="R899" s="2"/>
      <c r="S899" s="2"/>
      <c r="T899" s="2"/>
      <c r="U899" s="2"/>
      <c r="V899" s="2"/>
      <c r="W899" s="2"/>
    </row>
    <row r="900" spans="3:23" ht="14.25" customHeight="1" x14ac:dyDescent="0.2">
      <c r="C900" s="10"/>
      <c r="D900" s="10"/>
      <c r="E900" s="10"/>
      <c r="F900" s="10"/>
      <c r="H900" s="92"/>
      <c r="I900" s="92"/>
      <c r="J900" s="130"/>
      <c r="K900" s="92"/>
      <c r="L900" s="92"/>
      <c r="M900" s="92"/>
      <c r="N900" s="92"/>
      <c r="O900" s="92"/>
      <c r="P900" s="2"/>
      <c r="Q900" s="2"/>
      <c r="R900" s="2"/>
      <c r="S900" s="2"/>
      <c r="T900" s="2"/>
      <c r="U900" s="2"/>
      <c r="V900" s="2"/>
      <c r="W900" s="2"/>
    </row>
    <row r="901" spans="3:23" ht="14.25" customHeight="1" x14ac:dyDescent="0.2">
      <c r="C901" s="10"/>
      <c r="D901" s="10"/>
      <c r="E901" s="10"/>
      <c r="F901" s="10"/>
      <c r="H901" s="92"/>
      <c r="I901" s="92"/>
      <c r="J901" s="130"/>
      <c r="K901" s="92"/>
      <c r="L901" s="92"/>
      <c r="M901" s="92"/>
      <c r="N901" s="92"/>
      <c r="O901" s="92"/>
      <c r="P901" s="2"/>
      <c r="Q901" s="2"/>
      <c r="R901" s="2"/>
      <c r="S901" s="2"/>
      <c r="T901" s="2"/>
      <c r="U901" s="2"/>
      <c r="V901" s="2"/>
      <c r="W901" s="2"/>
    </row>
    <row r="902" spans="3:23" ht="14.25" customHeight="1" x14ac:dyDescent="0.2">
      <c r="C902" s="10"/>
      <c r="D902" s="10"/>
      <c r="E902" s="10"/>
      <c r="F902" s="10"/>
      <c r="H902" s="92"/>
      <c r="I902" s="92"/>
      <c r="J902" s="130"/>
      <c r="K902" s="92"/>
      <c r="L902" s="92"/>
      <c r="M902" s="92"/>
      <c r="N902" s="92"/>
      <c r="O902" s="92"/>
      <c r="P902" s="2"/>
      <c r="Q902" s="2"/>
      <c r="R902" s="2"/>
      <c r="S902" s="2"/>
      <c r="T902" s="2"/>
      <c r="U902" s="2"/>
      <c r="V902" s="2"/>
      <c r="W902" s="2"/>
    </row>
    <row r="903" spans="3:23" ht="14.25" customHeight="1" x14ac:dyDescent="0.2">
      <c r="C903" s="10"/>
      <c r="D903" s="10"/>
      <c r="E903" s="10"/>
      <c r="F903" s="10"/>
      <c r="H903" s="92"/>
      <c r="I903" s="92"/>
      <c r="J903" s="130"/>
      <c r="K903" s="92"/>
      <c r="L903" s="92"/>
      <c r="M903" s="92"/>
      <c r="N903" s="92"/>
      <c r="O903" s="92"/>
      <c r="P903" s="2"/>
      <c r="Q903" s="2"/>
      <c r="R903" s="2"/>
      <c r="S903" s="2"/>
      <c r="T903" s="2"/>
      <c r="U903" s="2"/>
      <c r="V903" s="2"/>
      <c r="W903" s="2"/>
    </row>
    <row r="904" spans="3:23" ht="14.25" customHeight="1" x14ac:dyDescent="0.2">
      <c r="C904" s="10"/>
      <c r="D904" s="10"/>
      <c r="E904" s="10"/>
      <c r="F904" s="10"/>
      <c r="H904" s="92"/>
      <c r="I904" s="92"/>
      <c r="J904" s="130"/>
      <c r="K904" s="92"/>
      <c r="L904" s="92"/>
      <c r="M904" s="92"/>
      <c r="N904" s="92"/>
      <c r="O904" s="92"/>
      <c r="P904" s="2"/>
      <c r="Q904" s="2"/>
      <c r="R904" s="2"/>
      <c r="S904" s="2"/>
      <c r="T904" s="2"/>
      <c r="U904" s="2"/>
      <c r="V904" s="2"/>
      <c r="W904" s="2"/>
    </row>
    <row r="905" spans="3:23" ht="14.25" customHeight="1" x14ac:dyDescent="0.2">
      <c r="C905" s="10"/>
      <c r="D905" s="10"/>
      <c r="E905" s="10"/>
      <c r="F905" s="10"/>
      <c r="H905" s="92"/>
      <c r="I905" s="92"/>
      <c r="J905" s="130"/>
      <c r="K905" s="92"/>
      <c r="L905" s="92"/>
      <c r="M905" s="92"/>
      <c r="N905" s="92"/>
      <c r="O905" s="92"/>
      <c r="P905" s="2"/>
      <c r="Q905" s="2"/>
      <c r="R905" s="2"/>
      <c r="S905" s="2"/>
      <c r="T905" s="2"/>
      <c r="U905" s="2"/>
      <c r="V905" s="2"/>
      <c r="W905" s="2"/>
    </row>
    <row r="906" spans="3:23" ht="14.25" customHeight="1" x14ac:dyDescent="0.2">
      <c r="C906" s="10"/>
      <c r="D906" s="10"/>
      <c r="E906" s="10"/>
      <c r="F906" s="10"/>
      <c r="H906" s="92"/>
      <c r="I906" s="92"/>
      <c r="J906" s="130"/>
      <c r="K906" s="92"/>
      <c r="L906" s="92"/>
      <c r="M906" s="92"/>
      <c r="N906" s="92"/>
      <c r="O906" s="92"/>
      <c r="P906" s="2"/>
      <c r="Q906" s="2"/>
      <c r="R906" s="2"/>
      <c r="S906" s="2"/>
      <c r="T906" s="2"/>
      <c r="U906" s="2"/>
      <c r="V906" s="2"/>
      <c r="W906" s="2"/>
    </row>
    <row r="907" spans="3:23" ht="14.25" customHeight="1" x14ac:dyDescent="0.2">
      <c r="C907" s="10"/>
      <c r="D907" s="10"/>
      <c r="E907" s="10"/>
      <c r="F907" s="10"/>
      <c r="H907" s="92"/>
      <c r="I907" s="92"/>
      <c r="J907" s="130"/>
      <c r="K907" s="92"/>
      <c r="L907" s="92"/>
      <c r="M907" s="92"/>
      <c r="N907" s="92"/>
      <c r="O907" s="92"/>
      <c r="P907" s="2"/>
      <c r="Q907" s="2"/>
      <c r="R907" s="2"/>
      <c r="S907" s="2"/>
      <c r="T907" s="2"/>
      <c r="U907" s="2"/>
      <c r="V907" s="2"/>
      <c r="W907" s="2"/>
    </row>
    <row r="908" spans="3:23" ht="14.25" customHeight="1" x14ac:dyDescent="0.2">
      <c r="C908" s="10"/>
      <c r="D908" s="10"/>
      <c r="E908" s="10"/>
      <c r="F908" s="10"/>
      <c r="H908" s="92"/>
      <c r="I908" s="92"/>
      <c r="J908" s="130"/>
      <c r="K908" s="92"/>
      <c r="L908" s="92"/>
      <c r="M908" s="92"/>
      <c r="N908" s="92"/>
      <c r="O908" s="92"/>
      <c r="P908" s="2"/>
      <c r="Q908" s="2"/>
      <c r="R908" s="2"/>
      <c r="S908" s="2"/>
      <c r="T908" s="2"/>
      <c r="U908" s="2"/>
      <c r="V908" s="2"/>
      <c r="W908" s="2"/>
    </row>
    <row r="909" spans="3:23" ht="14.25" customHeight="1" x14ac:dyDescent="0.2">
      <c r="C909" s="10"/>
      <c r="D909" s="10"/>
      <c r="E909" s="10"/>
      <c r="F909" s="10"/>
      <c r="H909" s="92"/>
      <c r="I909" s="92"/>
      <c r="J909" s="130"/>
      <c r="K909" s="92"/>
      <c r="L909" s="92"/>
      <c r="M909" s="92"/>
      <c r="N909" s="92"/>
      <c r="O909" s="92"/>
      <c r="P909" s="2"/>
      <c r="Q909" s="2"/>
      <c r="R909" s="2"/>
      <c r="S909" s="2"/>
      <c r="T909" s="2"/>
      <c r="U909" s="2"/>
      <c r="V909" s="2"/>
      <c r="W909" s="2"/>
    </row>
    <row r="910" spans="3:23" ht="14.25" customHeight="1" x14ac:dyDescent="0.2">
      <c r="C910" s="10"/>
      <c r="D910" s="10"/>
      <c r="E910" s="10"/>
      <c r="F910" s="10"/>
      <c r="H910" s="92"/>
      <c r="I910" s="92"/>
      <c r="J910" s="130"/>
      <c r="K910" s="92"/>
      <c r="L910" s="92"/>
      <c r="M910" s="92"/>
      <c r="N910" s="92"/>
      <c r="O910" s="92"/>
      <c r="P910" s="2"/>
      <c r="Q910" s="2"/>
      <c r="R910" s="2"/>
      <c r="S910" s="2"/>
      <c r="T910" s="2"/>
      <c r="U910" s="2"/>
      <c r="V910" s="2"/>
      <c r="W910" s="2"/>
    </row>
    <row r="911" spans="3:23" ht="14.25" customHeight="1" x14ac:dyDescent="0.2">
      <c r="C911" s="10"/>
      <c r="D911" s="10"/>
      <c r="E911" s="10"/>
      <c r="F911" s="10"/>
      <c r="H911" s="92"/>
      <c r="I911" s="92"/>
      <c r="J911" s="130"/>
      <c r="K911" s="92"/>
      <c r="L911" s="92"/>
      <c r="M911" s="92"/>
      <c r="N911" s="92"/>
      <c r="O911" s="92"/>
      <c r="P911" s="2"/>
      <c r="Q911" s="2"/>
      <c r="R911" s="2"/>
      <c r="S911" s="2"/>
      <c r="T911" s="2"/>
      <c r="U911" s="2"/>
      <c r="V911" s="2"/>
      <c r="W911" s="2"/>
    </row>
    <row r="912" spans="3:23" ht="14.25" customHeight="1" x14ac:dyDescent="0.2">
      <c r="C912" s="10"/>
      <c r="D912" s="10"/>
      <c r="E912" s="10"/>
      <c r="F912" s="10"/>
      <c r="H912" s="92"/>
      <c r="I912" s="92"/>
      <c r="J912" s="130"/>
      <c r="K912" s="92"/>
      <c r="L912" s="92"/>
      <c r="M912" s="92"/>
      <c r="N912" s="92"/>
      <c r="O912" s="92"/>
      <c r="P912" s="2"/>
      <c r="Q912" s="2"/>
      <c r="R912" s="2"/>
      <c r="S912" s="2"/>
      <c r="T912" s="2"/>
      <c r="U912" s="2"/>
      <c r="V912" s="2"/>
      <c r="W912" s="2"/>
    </row>
    <row r="913" spans="3:23" ht="14.25" customHeight="1" x14ac:dyDescent="0.2">
      <c r="C913" s="10"/>
      <c r="D913" s="10"/>
      <c r="E913" s="10"/>
      <c r="F913" s="10"/>
      <c r="H913" s="92"/>
      <c r="I913" s="92"/>
      <c r="J913" s="130"/>
      <c r="K913" s="92"/>
      <c r="L913" s="92"/>
      <c r="M913" s="92"/>
      <c r="N913" s="92"/>
      <c r="O913" s="92"/>
      <c r="P913" s="2"/>
      <c r="Q913" s="2"/>
      <c r="R913" s="2"/>
      <c r="S913" s="2"/>
      <c r="T913" s="2"/>
      <c r="U913" s="2"/>
      <c r="V913" s="2"/>
      <c r="W913" s="2"/>
    </row>
    <row r="914" spans="3:23" ht="14.25" customHeight="1" x14ac:dyDescent="0.2">
      <c r="C914" s="10"/>
      <c r="D914" s="10"/>
      <c r="E914" s="10"/>
      <c r="F914" s="10"/>
      <c r="H914" s="92"/>
      <c r="I914" s="92"/>
      <c r="J914" s="130"/>
      <c r="K914" s="92"/>
      <c r="L914" s="92"/>
      <c r="M914" s="92"/>
      <c r="N914" s="92"/>
      <c r="O914" s="92"/>
      <c r="P914" s="2"/>
      <c r="Q914" s="2"/>
      <c r="R914" s="2"/>
      <c r="S914" s="2"/>
      <c r="T914" s="2"/>
      <c r="U914" s="2"/>
      <c r="V914" s="2"/>
      <c r="W914" s="2"/>
    </row>
    <row r="915" spans="3:23" ht="14.25" customHeight="1" x14ac:dyDescent="0.2">
      <c r="C915" s="10"/>
      <c r="D915" s="10"/>
      <c r="E915" s="10"/>
      <c r="F915" s="10"/>
      <c r="H915" s="92"/>
      <c r="I915" s="92"/>
      <c r="J915" s="130"/>
      <c r="K915" s="92"/>
      <c r="L915" s="92"/>
      <c r="M915" s="92"/>
      <c r="N915" s="92"/>
      <c r="O915" s="92"/>
      <c r="P915" s="2"/>
      <c r="Q915" s="2"/>
      <c r="R915" s="2"/>
      <c r="S915" s="2"/>
      <c r="T915" s="2"/>
      <c r="U915" s="2"/>
      <c r="V915" s="2"/>
      <c r="W915" s="2"/>
    </row>
    <row r="916" spans="3:23" ht="14.25" customHeight="1" x14ac:dyDescent="0.2">
      <c r="C916" s="10"/>
      <c r="D916" s="10"/>
      <c r="E916" s="10"/>
      <c r="F916" s="10"/>
      <c r="H916" s="92"/>
      <c r="I916" s="92"/>
      <c r="J916" s="130"/>
      <c r="K916" s="92"/>
      <c r="L916" s="92"/>
      <c r="M916" s="92"/>
      <c r="N916" s="92"/>
      <c r="O916" s="92"/>
      <c r="P916" s="2"/>
      <c r="Q916" s="2"/>
      <c r="R916" s="2"/>
      <c r="S916" s="2"/>
      <c r="T916" s="2"/>
      <c r="U916" s="2"/>
      <c r="V916" s="2"/>
      <c r="W916" s="2"/>
    </row>
    <row r="917" spans="3:23" ht="14.25" customHeight="1" x14ac:dyDescent="0.2">
      <c r="C917" s="10"/>
      <c r="D917" s="10"/>
      <c r="E917" s="10"/>
      <c r="F917" s="10"/>
      <c r="H917" s="92"/>
      <c r="I917" s="92"/>
      <c r="J917" s="130"/>
      <c r="K917" s="92"/>
      <c r="L917" s="92"/>
      <c r="M917" s="92"/>
      <c r="N917" s="92"/>
      <c r="O917" s="92"/>
      <c r="P917" s="2"/>
      <c r="Q917" s="2"/>
      <c r="R917" s="2"/>
      <c r="S917" s="2"/>
      <c r="T917" s="2"/>
      <c r="U917" s="2"/>
      <c r="V917" s="2"/>
      <c r="W917" s="2"/>
    </row>
    <row r="918" spans="3:23" ht="14.25" customHeight="1" x14ac:dyDescent="0.2">
      <c r="C918" s="10"/>
      <c r="D918" s="10"/>
      <c r="E918" s="10"/>
      <c r="F918" s="10"/>
      <c r="H918" s="92"/>
      <c r="I918" s="92"/>
      <c r="J918" s="130"/>
      <c r="K918" s="92"/>
      <c r="L918" s="92"/>
      <c r="M918" s="92"/>
      <c r="N918" s="92"/>
      <c r="O918" s="92"/>
      <c r="P918" s="2"/>
      <c r="Q918" s="2"/>
      <c r="R918" s="2"/>
      <c r="S918" s="2"/>
      <c r="T918" s="2"/>
      <c r="U918" s="2"/>
      <c r="V918" s="2"/>
      <c r="W918" s="2"/>
    </row>
    <row r="919" spans="3:23" ht="14.25" customHeight="1" x14ac:dyDescent="0.2">
      <c r="C919" s="10"/>
      <c r="D919" s="10"/>
      <c r="E919" s="10"/>
      <c r="F919" s="10"/>
      <c r="H919" s="92"/>
      <c r="I919" s="92"/>
      <c r="J919" s="130"/>
      <c r="K919" s="92"/>
      <c r="L919" s="92"/>
      <c r="M919" s="92"/>
      <c r="N919" s="92"/>
      <c r="O919" s="92"/>
      <c r="P919" s="2"/>
      <c r="Q919" s="2"/>
      <c r="R919" s="2"/>
      <c r="S919" s="2"/>
      <c r="T919" s="2"/>
      <c r="U919" s="2"/>
      <c r="V919" s="2"/>
      <c r="W919" s="2"/>
    </row>
    <row r="920" spans="3:23" ht="14.25" customHeight="1" x14ac:dyDescent="0.2">
      <c r="C920" s="10"/>
      <c r="D920" s="10"/>
      <c r="E920" s="10"/>
      <c r="F920" s="10"/>
      <c r="H920" s="92"/>
      <c r="I920" s="92"/>
      <c r="J920" s="130"/>
      <c r="K920" s="92"/>
      <c r="L920" s="92"/>
      <c r="M920" s="92"/>
      <c r="N920" s="92"/>
      <c r="O920" s="92"/>
      <c r="P920" s="2"/>
      <c r="Q920" s="2"/>
      <c r="R920" s="2"/>
      <c r="S920" s="2"/>
      <c r="T920" s="2"/>
      <c r="U920" s="2"/>
      <c r="V920" s="2"/>
      <c r="W920" s="2"/>
    </row>
    <row r="921" spans="3:23" ht="14.25" customHeight="1" x14ac:dyDescent="0.2">
      <c r="C921" s="10"/>
      <c r="D921" s="10"/>
      <c r="E921" s="10"/>
      <c r="F921" s="10"/>
      <c r="H921" s="92"/>
      <c r="I921" s="92"/>
      <c r="J921" s="130"/>
      <c r="K921" s="92"/>
      <c r="L921" s="92"/>
      <c r="M921" s="92"/>
      <c r="N921" s="92"/>
      <c r="O921" s="92"/>
      <c r="P921" s="2"/>
      <c r="Q921" s="2"/>
      <c r="R921" s="2"/>
      <c r="S921" s="2"/>
      <c r="T921" s="2"/>
      <c r="U921" s="2"/>
      <c r="V921" s="2"/>
      <c r="W921" s="2"/>
    </row>
    <row r="922" spans="3:23" ht="14.25" customHeight="1" x14ac:dyDescent="0.2">
      <c r="C922" s="10"/>
      <c r="D922" s="10"/>
      <c r="E922" s="10"/>
      <c r="F922" s="10"/>
      <c r="H922" s="92"/>
      <c r="I922" s="92"/>
      <c r="J922" s="130"/>
      <c r="K922" s="92"/>
      <c r="L922" s="92"/>
      <c r="M922" s="92"/>
      <c r="N922" s="92"/>
      <c r="O922" s="92"/>
      <c r="P922" s="2"/>
      <c r="Q922" s="2"/>
      <c r="R922" s="2"/>
      <c r="S922" s="2"/>
      <c r="T922" s="2"/>
      <c r="U922" s="2"/>
      <c r="V922" s="2"/>
      <c r="W922" s="2"/>
    </row>
    <row r="923" spans="3:23" ht="14.25" customHeight="1" x14ac:dyDescent="0.2">
      <c r="C923" s="10"/>
      <c r="D923" s="10"/>
      <c r="E923" s="10"/>
      <c r="F923" s="10"/>
      <c r="H923" s="92"/>
      <c r="I923" s="92"/>
      <c r="J923" s="130"/>
      <c r="K923" s="92"/>
      <c r="L923" s="92"/>
      <c r="M923" s="92"/>
      <c r="N923" s="92"/>
      <c r="O923" s="92"/>
      <c r="P923" s="2"/>
      <c r="Q923" s="2"/>
      <c r="R923" s="2"/>
      <c r="S923" s="2"/>
      <c r="T923" s="2"/>
      <c r="U923" s="2"/>
      <c r="V923" s="2"/>
      <c r="W923" s="2"/>
    </row>
    <row r="924" spans="3:23" ht="14.25" customHeight="1" x14ac:dyDescent="0.2">
      <c r="C924" s="10"/>
      <c r="D924" s="10"/>
      <c r="E924" s="10"/>
      <c r="F924" s="10"/>
      <c r="H924" s="92"/>
      <c r="I924" s="92"/>
      <c r="J924" s="130"/>
      <c r="K924" s="92"/>
      <c r="L924" s="92"/>
      <c r="M924" s="92"/>
      <c r="N924" s="92"/>
      <c r="O924" s="92"/>
      <c r="P924" s="2"/>
      <c r="Q924" s="2"/>
      <c r="R924" s="2"/>
      <c r="S924" s="2"/>
      <c r="T924" s="2"/>
      <c r="U924" s="2"/>
      <c r="V924" s="2"/>
      <c r="W924" s="2"/>
    </row>
    <row r="925" spans="3:23" ht="14.25" customHeight="1" x14ac:dyDescent="0.2">
      <c r="C925" s="10"/>
      <c r="D925" s="10"/>
      <c r="E925" s="10"/>
      <c r="F925" s="10"/>
      <c r="H925" s="92"/>
      <c r="I925" s="92"/>
      <c r="J925" s="130"/>
      <c r="K925" s="92"/>
      <c r="L925" s="92"/>
      <c r="M925" s="92"/>
      <c r="N925" s="92"/>
      <c r="O925" s="92"/>
      <c r="P925" s="2"/>
      <c r="Q925" s="2"/>
      <c r="R925" s="2"/>
      <c r="S925" s="2"/>
      <c r="T925" s="2"/>
      <c r="U925" s="2"/>
      <c r="V925" s="2"/>
      <c r="W925" s="2"/>
    </row>
    <row r="926" spans="3:23" ht="14.25" customHeight="1" x14ac:dyDescent="0.2">
      <c r="C926" s="10"/>
      <c r="D926" s="10"/>
      <c r="E926" s="10"/>
      <c r="F926" s="10"/>
      <c r="H926" s="92"/>
      <c r="I926" s="92"/>
      <c r="J926" s="130"/>
      <c r="K926" s="92"/>
      <c r="L926" s="92"/>
      <c r="M926" s="92"/>
      <c r="N926" s="92"/>
      <c r="O926" s="92"/>
      <c r="P926" s="2"/>
      <c r="Q926" s="2"/>
      <c r="R926" s="2"/>
      <c r="S926" s="2"/>
      <c r="T926" s="2"/>
      <c r="U926" s="2"/>
      <c r="V926" s="2"/>
      <c r="W926" s="2"/>
    </row>
    <row r="927" spans="3:23" ht="14.25" customHeight="1" x14ac:dyDescent="0.2">
      <c r="C927" s="10"/>
      <c r="D927" s="10"/>
      <c r="E927" s="10"/>
      <c r="F927" s="10"/>
      <c r="H927" s="92"/>
      <c r="I927" s="92"/>
      <c r="J927" s="130"/>
      <c r="K927" s="92"/>
      <c r="L927" s="92"/>
      <c r="M927" s="92"/>
      <c r="N927" s="92"/>
      <c r="O927" s="92"/>
      <c r="P927" s="2"/>
      <c r="Q927" s="2"/>
      <c r="R927" s="2"/>
      <c r="S927" s="2"/>
      <c r="T927" s="2"/>
      <c r="U927" s="2"/>
      <c r="V927" s="2"/>
      <c r="W927" s="2"/>
    </row>
    <row r="928" spans="3:23" ht="14.25" customHeight="1" x14ac:dyDescent="0.2">
      <c r="C928" s="10"/>
      <c r="D928" s="10"/>
      <c r="E928" s="10"/>
      <c r="F928" s="10"/>
      <c r="H928" s="92"/>
      <c r="I928" s="92"/>
      <c r="J928" s="130"/>
      <c r="K928" s="92"/>
      <c r="L928" s="92"/>
      <c r="M928" s="92"/>
      <c r="N928" s="92"/>
      <c r="O928" s="92"/>
      <c r="P928" s="2"/>
      <c r="Q928" s="2"/>
      <c r="R928" s="2"/>
      <c r="S928" s="2"/>
      <c r="T928" s="2"/>
      <c r="U928" s="2"/>
      <c r="V928" s="2"/>
      <c r="W928" s="2"/>
    </row>
    <row r="929" spans="3:23" ht="14.25" customHeight="1" x14ac:dyDescent="0.2">
      <c r="C929" s="10"/>
      <c r="D929" s="10"/>
      <c r="E929" s="10"/>
      <c r="F929" s="10"/>
      <c r="H929" s="92"/>
      <c r="I929" s="92"/>
      <c r="J929" s="130"/>
      <c r="K929" s="92"/>
      <c r="L929" s="92"/>
      <c r="M929" s="92"/>
      <c r="N929" s="92"/>
      <c r="O929" s="92"/>
      <c r="P929" s="2"/>
      <c r="Q929" s="2"/>
      <c r="R929" s="2"/>
      <c r="S929" s="2"/>
      <c r="T929" s="2"/>
      <c r="U929" s="2"/>
      <c r="V929" s="2"/>
      <c r="W929" s="2"/>
    </row>
    <row r="930" spans="3:23" ht="14.25" customHeight="1" x14ac:dyDescent="0.2">
      <c r="C930" s="10"/>
      <c r="D930" s="10"/>
      <c r="E930" s="10"/>
      <c r="F930" s="10"/>
      <c r="H930" s="92"/>
      <c r="I930" s="92"/>
      <c r="J930" s="130"/>
      <c r="K930" s="92"/>
      <c r="L930" s="92"/>
      <c r="M930" s="92"/>
      <c r="N930" s="92"/>
      <c r="O930" s="92"/>
      <c r="P930" s="2"/>
      <c r="Q930" s="2"/>
      <c r="R930" s="2"/>
      <c r="S930" s="2"/>
      <c r="T930" s="2"/>
      <c r="U930" s="2"/>
      <c r="V930" s="2"/>
      <c r="W930" s="2"/>
    </row>
    <row r="931" spans="3:23" ht="14.25" customHeight="1" x14ac:dyDescent="0.2">
      <c r="C931" s="10"/>
      <c r="D931" s="10"/>
      <c r="E931" s="10"/>
      <c r="F931" s="10"/>
      <c r="H931" s="92"/>
      <c r="I931" s="92"/>
      <c r="J931" s="130"/>
      <c r="K931" s="92"/>
      <c r="L931" s="92"/>
      <c r="M931" s="92"/>
      <c r="N931" s="92"/>
      <c r="O931" s="92"/>
      <c r="P931" s="2"/>
      <c r="Q931" s="2"/>
      <c r="R931" s="2"/>
      <c r="S931" s="2"/>
      <c r="T931" s="2"/>
      <c r="U931" s="2"/>
      <c r="V931" s="2"/>
      <c r="W931" s="2"/>
    </row>
    <row r="932" spans="3:23" ht="14.25" customHeight="1" x14ac:dyDescent="0.2">
      <c r="C932" s="10"/>
      <c r="D932" s="10"/>
      <c r="E932" s="10"/>
      <c r="F932" s="10"/>
      <c r="H932" s="92"/>
      <c r="I932" s="92"/>
      <c r="J932" s="130"/>
      <c r="K932" s="92"/>
      <c r="L932" s="92"/>
      <c r="M932" s="92"/>
      <c r="N932" s="92"/>
      <c r="O932" s="92"/>
      <c r="P932" s="2"/>
      <c r="Q932" s="2"/>
      <c r="R932" s="2"/>
      <c r="S932" s="2"/>
      <c r="T932" s="2"/>
      <c r="U932" s="2"/>
      <c r="V932" s="2"/>
      <c r="W932" s="2"/>
    </row>
    <row r="933" spans="3:23" ht="14.25" customHeight="1" x14ac:dyDescent="0.2">
      <c r="C933" s="10"/>
      <c r="D933" s="10"/>
      <c r="E933" s="10"/>
      <c r="F933" s="10"/>
      <c r="H933" s="92"/>
      <c r="I933" s="92"/>
      <c r="J933" s="130"/>
      <c r="K933" s="92"/>
      <c r="L933" s="92"/>
      <c r="M933" s="92"/>
      <c r="N933" s="92"/>
      <c r="O933" s="92"/>
      <c r="P933" s="2"/>
      <c r="Q933" s="2"/>
      <c r="R933" s="2"/>
      <c r="S933" s="2"/>
      <c r="T933" s="2"/>
      <c r="U933" s="2"/>
      <c r="V933" s="2"/>
      <c r="W933" s="2"/>
    </row>
    <row r="934" spans="3:23" ht="14.25" customHeight="1" x14ac:dyDescent="0.2">
      <c r="C934" s="10"/>
      <c r="D934" s="10"/>
      <c r="E934" s="10"/>
      <c r="F934" s="10"/>
      <c r="H934" s="92"/>
      <c r="I934" s="92"/>
      <c r="J934" s="130"/>
      <c r="K934" s="92"/>
      <c r="L934" s="92"/>
      <c r="M934" s="92"/>
      <c r="N934" s="92"/>
      <c r="O934" s="92"/>
      <c r="P934" s="2"/>
      <c r="Q934" s="2"/>
      <c r="R934" s="2"/>
      <c r="S934" s="2"/>
      <c r="T934" s="2"/>
      <c r="U934" s="2"/>
      <c r="V934" s="2"/>
      <c r="W934" s="2"/>
    </row>
    <row r="935" spans="3:23" ht="14.25" customHeight="1" x14ac:dyDescent="0.2">
      <c r="C935" s="10"/>
      <c r="D935" s="10"/>
      <c r="E935" s="10"/>
      <c r="F935" s="10"/>
      <c r="H935" s="92"/>
      <c r="I935" s="92"/>
      <c r="J935" s="130"/>
      <c r="K935" s="92"/>
      <c r="L935" s="92"/>
      <c r="M935" s="92"/>
      <c r="N935" s="92"/>
      <c r="O935" s="92"/>
      <c r="P935" s="2"/>
      <c r="Q935" s="2"/>
      <c r="R935" s="2"/>
      <c r="S935" s="2"/>
      <c r="T935" s="2"/>
      <c r="U935" s="2"/>
      <c r="V935" s="2"/>
      <c r="W935" s="2"/>
    </row>
    <row r="936" spans="3:23" ht="14.25" customHeight="1" x14ac:dyDescent="0.2">
      <c r="C936" s="10"/>
      <c r="D936" s="10"/>
      <c r="E936" s="10"/>
      <c r="F936" s="10"/>
      <c r="H936" s="92"/>
      <c r="I936" s="92"/>
      <c r="J936" s="130"/>
      <c r="K936" s="92"/>
      <c r="L936" s="92"/>
      <c r="M936" s="92"/>
      <c r="N936" s="92"/>
      <c r="O936" s="92"/>
      <c r="P936" s="2"/>
      <c r="Q936" s="2"/>
      <c r="R936" s="2"/>
      <c r="S936" s="2"/>
      <c r="T936" s="2"/>
      <c r="U936" s="2"/>
      <c r="V936" s="2"/>
      <c r="W936" s="2"/>
    </row>
    <row r="937" spans="3:23" ht="14.25" customHeight="1" x14ac:dyDescent="0.2">
      <c r="C937" s="10"/>
      <c r="D937" s="10"/>
      <c r="E937" s="10"/>
      <c r="F937" s="10"/>
      <c r="H937" s="92"/>
      <c r="I937" s="92"/>
      <c r="J937" s="130"/>
      <c r="K937" s="92"/>
      <c r="L937" s="92"/>
      <c r="M937" s="92"/>
      <c r="N937" s="92"/>
      <c r="O937" s="92"/>
      <c r="P937" s="2"/>
      <c r="Q937" s="2"/>
      <c r="R937" s="2"/>
      <c r="S937" s="2"/>
      <c r="T937" s="2"/>
      <c r="U937" s="2"/>
      <c r="V937" s="2"/>
      <c r="W937" s="2"/>
    </row>
    <row r="938" spans="3:23" ht="14.25" customHeight="1" x14ac:dyDescent="0.2">
      <c r="C938" s="10"/>
      <c r="D938" s="10"/>
      <c r="E938" s="10"/>
      <c r="F938" s="10"/>
      <c r="H938" s="92"/>
      <c r="I938" s="92"/>
      <c r="J938" s="130"/>
      <c r="K938" s="92"/>
      <c r="L938" s="92"/>
      <c r="M938" s="92"/>
      <c r="N938" s="92"/>
      <c r="O938" s="92"/>
      <c r="P938" s="2"/>
      <c r="Q938" s="2"/>
      <c r="R938" s="2"/>
      <c r="S938" s="2"/>
      <c r="T938" s="2"/>
      <c r="U938" s="2"/>
      <c r="V938" s="2"/>
      <c r="W938" s="2"/>
    </row>
    <row r="939" spans="3:23" ht="14.25" customHeight="1" x14ac:dyDescent="0.2">
      <c r="C939" s="10"/>
      <c r="D939" s="10"/>
      <c r="E939" s="10"/>
      <c r="F939" s="10"/>
      <c r="H939" s="92"/>
      <c r="I939" s="92"/>
      <c r="J939" s="130"/>
      <c r="K939" s="92"/>
      <c r="L939" s="92"/>
      <c r="M939" s="92"/>
      <c r="N939" s="92"/>
      <c r="O939" s="92"/>
      <c r="P939" s="2"/>
      <c r="Q939" s="2"/>
      <c r="R939" s="2"/>
      <c r="S939" s="2"/>
      <c r="T939" s="2"/>
      <c r="U939" s="2"/>
      <c r="V939" s="2"/>
      <c r="W939" s="2"/>
    </row>
    <row r="940" spans="3:23" ht="14.25" customHeight="1" x14ac:dyDescent="0.2">
      <c r="C940" s="10"/>
      <c r="D940" s="10"/>
      <c r="E940" s="10"/>
      <c r="F940" s="10"/>
      <c r="H940" s="92"/>
      <c r="I940" s="92"/>
      <c r="J940" s="130"/>
      <c r="K940" s="92"/>
      <c r="L940" s="92"/>
      <c r="M940" s="92"/>
      <c r="N940" s="92"/>
      <c r="O940" s="92"/>
      <c r="P940" s="2"/>
      <c r="Q940" s="2"/>
      <c r="R940" s="2"/>
      <c r="S940" s="2"/>
      <c r="T940" s="2"/>
      <c r="U940" s="2"/>
      <c r="V940" s="2"/>
      <c r="W940" s="2"/>
    </row>
    <row r="941" spans="3:23" ht="14.25" customHeight="1" x14ac:dyDescent="0.2">
      <c r="C941" s="10"/>
      <c r="D941" s="10"/>
      <c r="E941" s="10"/>
      <c r="F941" s="10"/>
      <c r="H941" s="92"/>
      <c r="I941" s="92"/>
      <c r="J941" s="130"/>
      <c r="K941" s="92"/>
      <c r="L941" s="92"/>
      <c r="M941" s="92"/>
      <c r="N941" s="92"/>
      <c r="O941" s="92"/>
      <c r="P941" s="2"/>
      <c r="Q941" s="2"/>
      <c r="R941" s="2"/>
      <c r="S941" s="2"/>
      <c r="T941" s="2"/>
      <c r="U941" s="2"/>
      <c r="V941" s="2"/>
      <c r="W941" s="2"/>
    </row>
    <row r="942" spans="3:23" ht="14.25" customHeight="1" x14ac:dyDescent="0.2">
      <c r="C942" s="10"/>
      <c r="D942" s="10"/>
      <c r="E942" s="10"/>
      <c r="F942" s="10"/>
      <c r="H942" s="92"/>
      <c r="I942" s="92"/>
      <c r="J942" s="130"/>
      <c r="K942" s="92"/>
      <c r="L942" s="92"/>
      <c r="M942" s="92"/>
      <c r="N942" s="92"/>
      <c r="O942" s="92"/>
      <c r="P942" s="2"/>
      <c r="Q942" s="2"/>
      <c r="R942" s="2"/>
      <c r="S942" s="2"/>
      <c r="T942" s="2"/>
      <c r="U942" s="2"/>
      <c r="V942" s="2"/>
      <c r="W942" s="2"/>
    </row>
    <row r="943" spans="3:23" ht="14.25" customHeight="1" x14ac:dyDescent="0.2">
      <c r="C943" s="10"/>
      <c r="D943" s="10"/>
      <c r="E943" s="10"/>
      <c r="F943" s="10"/>
      <c r="H943" s="92"/>
      <c r="I943" s="92"/>
      <c r="J943" s="130"/>
      <c r="K943" s="92"/>
      <c r="L943" s="92"/>
      <c r="M943" s="92"/>
      <c r="N943" s="92"/>
      <c r="O943" s="92"/>
      <c r="P943" s="2"/>
      <c r="Q943" s="2"/>
      <c r="R943" s="2"/>
      <c r="S943" s="2"/>
      <c r="T943" s="2"/>
      <c r="U943" s="2"/>
      <c r="V943" s="2"/>
      <c r="W943" s="2"/>
    </row>
    <row r="944" spans="3:23" ht="14.25" customHeight="1" x14ac:dyDescent="0.2">
      <c r="C944" s="10"/>
      <c r="D944" s="10"/>
      <c r="E944" s="10"/>
      <c r="F944" s="10"/>
      <c r="H944" s="92"/>
      <c r="I944" s="92"/>
      <c r="J944" s="130"/>
      <c r="K944" s="92"/>
      <c r="L944" s="92"/>
      <c r="M944" s="92"/>
      <c r="N944" s="92"/>
      <c r="O944" s="92"/>
      <c r="P944" s="2"/>
      <c r="Q944" s="2"/>
      <c r="R944" s="2"/>
      <c r="S944" s="2"/>
      <c r="T944" s="2"/>
      <c r="U944" s="2"/>
      <c r="V944" s="2"/>
      <c r="W944" s="2"/>
    </row>
    <row r="945" spans="3:23" ht="14.25" customHeight="1" x14ac:dyDescent="0.2">
      <c r="C945" s="10"/>
      <c r="D945" s="10"/>
      <c r="E945" s="10"/>
      <c r="F945" s="10"/>
      <c r="H945" s="92"/>
      <c r="I945" s="92"/>
      <c r="J945" s="130"/>
      <c r="K945" s="92"/>
      <c r="L945" s="92"/>
      <c r="M945" s="92"/>
      <c r="N945" s="92"/>
      <c r="O945" s="92"/>
      <c r="P945" s="2"/>
      <c r="Q945" s="2"/>
      <c r="R945" s="2"/>
      <c r="S945" s="2"/>
      <c r="T945" s="2"/>
      <c r="U945" s="2"/>
      <c r="V945" s="2"/>
      <c r="W945" s="2"/>
    </row>
    <row r="946" spans="3:23" ht="14.25" customHeight="1" x14ac:dyDescent="0.2">
      <c r="C946" s="10"/>
      <c r="D946" s="10"/>
      <c r="E946" s="10"/>
      <c r="F946" s="10"/>
      <c r="H946" s="92"/>
      <c r="I946" s="92"/>
      <c r="J946" s="130"/>
      <c r="K946" s="92"/>
      <c r="L946" s="92"/>
      <c r="M946" s="92"/>
      <c r="N946" s="92"/>
      <c r="O946" s="92"/>
      <c r="P946" s="2"/>
      <c r="Q946" s="2"/>
      <c r="R946" s="2"/>
      <c r="S946" s="2"/>
      <c r="T946" s="2"/>
      <c r="U946" s="2"/>
      <c r="V946" s="2"/>
      <c r="W946" s="2"/>
    </row>
    <row r="947" spans="3:23" ht="14.25" customHeight="1" x14ac:dyDescent="0.2">
      <c r="C947" s="10"/>
      <c r="D947" s="10"/>
      <c r="E947" s="10"/>
      <c r="F947" s="10"/>
      <c r="H947" s="92"/>
      <c r="I947" s="92"/>
      <c r="J947" s="130"/>
      <c r="K947" s="92"/>
      <c r="L947" s="92"/>
      <c r="M947" s="92"/>
      <c r="N947" s="92"/>
      <c r="O947" s="92"/>
      <c r="P947" s="2"/>
      <c r="Q947" s="2"/>
      <c r="R947" s="2"/>
      <c r="S947" s="2"/>
      <c r="T947" s="2"/>
      <c r="U947" s="2"/>
      <c r="V947" s="2"/>
      <c r="W947" s="2"/>
    </row>
    <row r="948" spans="3:23" ht="14.25" customHeight="1" x14ac:dyDescent="0.2">
      <c r="C948" s="10"/>
      <c r="D948" s="10"/>
      <c r="E948" s="10"/>
      <c r="F948" s="10"/>
      <c r="H948" s="92"/>
      <c r="I948" s="92"/>
      <c r="J948" s="130"/>
      <c r="K948" s="92"/>
      <c r="L948" s="92"/>
      <c r="M948" s="92"/>
      <c r="N948" s="92"/>
      <c r="O948" s="92"/>
      <c r="P948" s="2"/>
      <c r="Q948" s="2"/>
      <c r="R948" s="2"/>
      <c r="S948" s="2"/>
      <c r="T948" s="2"/>
      <c r="U948" s="2"/>
      <c r="V948" s="2"/>
      <c r="W948" s="2"/>
    </row>
    <row r="949" spans="3:23" ht="14.25" customHeight="1" x14ac:dyDescent="0.2">
      <c r="C949" s="10"/>
      <c r="D949" s="10"/>
      <c r="E949" s="10"/>
      <c r="F949" s="10"/>
      <c r="H949" s="92"/>
      <c r="I949" s="92"/>
      <c r="J949" s="130"/>
      <c r="K949" s="92"/>
      <c r="L949" s="92"/>
      <c r="M949" s="92"/>
      <c r="N949" s="92"/>
      <c r="O949" s="92"/>
      <c r="P949" s="2"/>
      <c r="Q949" s="2"/>
      <c r="R949" s="2"/>
      <c r="S949" s="2"/>
      <c r="T949" s="2"/>
      <c r="U949" s="2"/>
      <c r="V949" s="2"/>
      <c r="W949" s="2"/>
    </row>
    <row r="950" spans="3:23" ht="14.25" customHeight="1" x14ac:dyDescent="0.2">
      <c r="C950" s="10"/>
      <c r="D950" s="10"/>
      <c r="E950" s="10"/>
      <c r="F950" s="10"/>
      <c r="H950" s="92"/>
      <c r="I950" s="92"/>
      <c r="J950" s="130"/>
      <c r="K950" s="92"/>
      <c r="L950" s="92"/>
      <c r="M950" s="92"/>
      <c r="N950" s="92"/>
      <c r="O950" s="92"/>
      <c r="P950" s="2"/>
      <c r="Q950" s="2"/>
      <c r="R950" s="2"/>
      <c r="S950" s="2"/>
      <c r="T950" s="2"/>
      <c r="U950" s="2"/>
      <c r="V950" s="2"/>
      <c r="W950" s="2"/>
    </row>
    <row r="951" spans="3:23" ht="14.25" customHeight="1" x14ac:dyDescent="0.2">
      <c r="C951" s="10"/>
      <c r="D951" s="10"/>
      <c r="E951" s="10"/>
      <c r="F951" s="10"/>
      <c r="H951" s="92"/>
      <c r="I951" s="92"/>
      <c r="J951" s="130"/>
      <c r="K951" s="92"/>
      <c r="L951" s="92"/>
      <c r="M951" s="92"/>
      <c r="N951" s="92"/>
      <c r="O951" s="92"/>
      <c r="P951" s="2"/>
      <c r="Q951" s="2"/>
      <c r="R951" s="2"/>
      <c r="S951" s="2"/>
      <c r="T951" s="2"/>
      <c r="U951" s="2"/>
      <c r="V951" s="2"/>
      <c r="W951" s="2"/>
    </row>
    <row r="952" spans="3:23" ht="14.25" customHeight="1" x14ac:dyDescent="0.2">
      <c r="C952" s="10"/>
      <c r="D952" s="10"/>
      <c r="E952" s="10"/>
      <c r="F952" s="10"/>
      <c r="H952" s="92"/>
      <c r="I952" s="92"/>
      <c r="J952" s="130"/>
      <c r="K952" s="92"/>
      <c r="L952" s="92"/>
      <c r="M952" s="92"/>
      <c r="N952" s="92"/>
      <c r="O952" s="92"/>
      <c r="P952" s="2"/>
      <c r="Q952" s="2"/>
      <c r="R952" s="2"/>
      <c r="S952" s="2"/>
      <c r="T952" s="2"/>
      <c r="U952" s="2"/>
      <c r="V952" s="2"/>
      <c r="W952" s="2"/>
    </row>
    <row r="953" spans="3:23" ht="14.25" customHeight="1" x14ac:dyDescent="0.2">
      <c r="C953" s="10"/>
      <c r="D953" s="10"/>
      <c r="E953" s="10"/>
      <c r="F953" s="10"/>
      <c r="H953" s="92"/>
      <c r="I953" s="92"/>
      <c r="J953" s="130"/>
      <c r="K953" s="92"/>
      <c r="L953" s="92"/>
      <c r="M953" s="92"/>
      <c r="N953" s="92"/>
      <c r="O953" s="92"/>
      <c r="P953" s="2"/>
      <c r="Q953" s="2"/>
      <c r="R953" s="2"/>
      <c r="S953" s="2"/>
      <c r="T953" s="2"/>
      <c r="U953" s="2"/>
      <c r="V953" s="2"/>
      <c r="W953" s="2"/>
    </row>
    <row r="954" spans="3:23" ht="14.25" customHeight="1" x14ac:dyDescent="0.2">
      <c r="C954" s="10"/>
      <c r="D954" s="10"/>
      <c r="E954" s="10"/>
      <c r="F954" s="10"/>
      <c r="H954" s="92"/>
      <c r="I954" s="92"/>
      <c r="J954" s="130"/>
      <c r="K954" s="92"/>
      <c r="L954" s="92"/>
      <c r="M954" s="92"/>
      <c r="N954" s="92"/>
      <c r="O954" s="92"/>
      <c r="P954" s="2"/>
      <c r="Q954" s="2"/>
      <c r="R954" s="2"/>
      <c r="S954" s="2"/>
      <c r="T954" s="2"/>
      <c r="U954" s="2"/>
      <c r="V954" s="2"/>
      <c r="W954" s="2"/>
    </row>
    <row r="955" spans="3:23" ht="14.25" customHeight="1" x14ac:dyDescent="0.2">
      <c r="C955" s="10"/>
      <c r="D955" s="10"/>
      <c r="E955" s="10"/>
      <c r="F955" s="10"/>
      <c r="H955" s="92"/>
      <c r="I955" s="92"/>
      <c r="J955" s="130"/>
      <c r="K955" s="92"/>
      <c r="L955" s="92"/>
      <c r="M955" s="92"/>
      <c r="N955" s="92"/>
      <c r="O955" s="92"/>
      <c r="P955" s="2"/>
      <c r="Q955" s="2"/>
      <c r="R955" s="2"/>
      <c r="S955" s="2"/>
      <c r="T955" s="2"/>
      <c r="U955" s="2"/>
      <c r="V955" s="2"/>
      <c r="W955" s="2"/>
    </row>
    <row r="956" spans="3:23" ht="14.25" customHeight="1" x14ac:dyDescent="0.2">
      <c r="C956" s="10"/>
      <c r="D956" s="10"/>
      <c r="E956" s="10"/>
      <c r="F956" s="10"/>
      <c r="H956" s="92"/>
      <c r="I956" s="92"/>
      <c r="J956" s="130"/>
      <c r="K956" s="92"/>
      <c r="L956" s="92"/>
      <c r="M956" s="92"/>
      <c r="N956" s="92"/>
      <c r="O956" s="92"/>
      <c r="P956" s="2"/>
      <c r="Q956" s="2"/>
      <c r="R956" s="2"/>
      <c r="S956" s="2"/>
      <c r="T956" s="2"/>
      <c r="U956" s="2"/>
      <c r="V956" s="2"/>
      <c r="W956" s="2"/>
    </row>
    <row r="957" spans="3:23" ht="14.25" customHeight="1" x14ac:dyDescent="0.2">
      <c r="C957" s="10"/>
      <c r="D957" s="10"/>
      <c r="E957" s="10"/>
      <c r="F957" s="10"/>
      <c r="H957" s="92"/>
      <c r="I957" s="92"/>
      <c r="J957" s="130"/>
      <c r="K957" s="92"/>
      <c r="L957" s="92"/>
      <c r="M957" s="92"/>
      <c r="N957" s="92"/>
      <c r="O957" s="92"/>
      <c r="P957" s="2"/>
      <c r="Q957" s="2"/>
      <c r="R957" s="2"/>
      <c r="S957" s="2"/>
      <c r="T957" s="2"/>
      <c r="U957" s="2"/>
      <c r="V957" s="2"/>
      <c r="W957" s="2"/>
    </row>
    <row r="958" spans="3:23" ht="14.25" customHeight="1" x14ac:dyDescent="0.2">
      <c r="C958" s="10"/>
      <c r="D958" s="10"/>
      <c r="E958" s="10"/>
      <c r="F958" s="10"/>
      <c r="H958" s="92"/>
      <c r="I958" s="92"/>
      <c r="J958" s="130"/>
      <c r="K958" s="92"/>
      <c r="L958" s="92"/>
      <c r="M958" s="92"/>
      <c r="N958" s="92"/>
      <c r="O958" s="92"/>
      <c r="P958" s="2"/>
      <c r="Q958" s="2"/>
      <c r="R958" s="2"/>
      <c r="S958" s="2"/>
      <c r="T958" s="2"/>
      <c r="U958" s="2"/>
      <c r="V958" s="2"/>
      <c r="W958" s="2"/>
    </row>
    <row r="959" spans="3:23" ht="14.25" customHeight="1" x14ac:dyDescent="0.2">
      <c r="C959" s="10"/>
      <c r="D959" s="10"/>
      <c r="E959" s="10"/>
      <c r="F959" s="10"/>
      <c r="H959" s="92"/>
      <c r="I959" s="92"/>
      <c r="J959" s="130"/>
      <c r="K959" s="92"/>
      <c r="L959" s="92"/>
      <c r="M959" s="92"/>
      <c r="N959" s="92"/>
      <c r="O959" s="92"/>
      <c r="P959" s="2"/>
      <c r="Q959" s="2"/>
      <c r="R959" s="2"/>
      <c r="S959" s="2"/>
      <c r="T959" s="2"/>
      <c r="U959" s="2"/>
      <c r="V959" s="2"/>
      <c r="W959" s="2"/>
    </row>
    <row r="960" spans="3:23" ht="14.25" customHeight="1" x14ac:dyDescent="0.2">
      <c r="C960" s="10"/>
      <c r="D960" s="10"/>
      <c r="E960" s="10"/>
      <c r="F960" s="10"/>
      <c r="H960" s="92"/>
      <c r="I960" s="92"/>
      <c r="J960" s="130"/>
      <c r="K960" s="92"/>
      <c r="L960" s="92"/>
      <c r="M960" s="92"/>
      <c r="N960" s="92"/>
      <c r="O960" s="92"/>
      <c r="P960" s="2"/>
      <c r="Q960" s="2"/>
      <c r="R960" s="2"/>
      <c r="S960" s="2"/>
      <c r="T960" s="2"/>
      <c r="U960" s="2"/>
      <c r="V960" s="2"/>
      <c r="W960" s="2"/>
    </row>
    <row r="961" spans="3:23" ht="14.25" customHeight="1" x14ac:dyDescent="0.2">
      <c r="C961" s="10"/>
      <c r="D961" s="10"/>
      <c r="E961" s="10"/>
      <c r="F961" s="10"/>
      <c r="H961" s="92"/>
      <c r="I961" s="92"/>
      <c r="J961" s="130"/>
      <c r="K961" s="92"/>
      <c r="L961" s="92"/>
      <c r="M961" s="92"/>
      <c r="N961" s="92"/>
      <c r="O961" s="92"/>
      <c r="P961" s="2"/>
      <c r="Q961" s="2"/>
      <c r="R961" s="2"/>
      <c r="S961" s="2"/>
      <c r="T961" s="2"/>
      <c r="U961" s="2"/>
      <c r="V961" s="2"/>
      <c r="W961" s="2"/>
    </row>
    <row r="962" spans="3:23" ht="14.25" customHeight="1" x14ac:dyDescent="0.2">
      <c r="C962" s="10"/>
      <c r="D962" s="10"/>
      <c r="E962" s="10"/>
      <c r="F962" s="10"/>
      <c r="H962" s="92"/>
      <c r="I962" s="92"/>
      <c r="J962" s="130"/>
      <c r="K962" s="92"/>
      <c r="L962" s="92"/>
      <c r="M962" s="92"/>
      <c r="N962" s="92"/>
      <c r="O962" s="92"/>
      <c r="P962" s="2"/>
      <c r="Q962" s="2"/>
      <c r="R962" s="2"/>
      <c r="S962" s="2"/>
      <c r="T962" s="2"/>
      <c r="U962" s="2"/>
      <c r="V962" s="2"/>
      <c r="W962" s="2"/>
    </row>
    <row r="963" spans="3:23" ht="14.25" customHeight="1" x14ac:dyDescent="0.2">
      <c r="C963" s="10"/>
      <c r="D963" s="10"/>
      <c r="E963" s="10"/>
      <c r="F963" s="10"/>
      <c r="H963" s="92"/>
      <c r="I963" s="92"/>
      <c r="J963" s="130"/>
      <c r="K963" s="92"/>
      <c r="L963" s="92"/>
      <c r="M963" s="92"/>
      <c r="N963" s="92"/>
      <c r="O963" s="92"/>
      <c r="P963" s="2"/>
      <c r="Q963" s="2"/>
      <c r="R963" s="2"/>
      <c r="S963" s="2"/>
      <c r="T963" s="2"/>
      <c r="U963" s="2"/>
      <c r="V963" s="2"/>
      <c r="W963" s="2"/>
    </row>
    <row r="964" spans="3:23" ht="14.25" customHeight="1" x14ac:dyDescent="0.2">
      <c r="C964" s="10"/>
      <c r="D964" s="10"/>
      <c r="E964" s="10"/>
      <c r="F964" s="10"/>
      <c r="H964" s="92"/>
      <c r="I964" s="92"/>
      <c r="J964" s="130"/>
      <c r="K964" s="92"/>
      <c r="L964" s="92"/>
      <c r="M964" s="92"/>
      <c r="N964" s="92"/>
      <c r="O964" s="92"/>
      <c r="P964" s="2"/>
      <c r="Q964" s="2"/>
      <c r="R964" s="2"/>
      <c r="S964" s="2"/>
      <c r="T964" s="2"/>
      <c r="U964" s="2"/>
      <c r="V964" s="2"/>
      <c r="W964" s="2"/>
    </row>
    <row r="965" spans="3:23" ht="14.25" customHeight="1" x14ac:dyDescent="0.2">
      <c r="C965" s="10"/>
      <c r="D965" s="10"/>
      <c r="E965" s="10"/>
      <c r="F965" s="10"/>
      <c r="H965" s="92"/>
      <c r="I965" s="92"/>
      <c r="J965" s="130"/>
      <c r="K965" s="92"/>
      <c r="L965" s="92"/>
      <c r="M965" s="92"/>
      <c r="N965" s="92"/>
      <c r="O965" s="92"/>
      <c r="P965" s="2"/>
      <c r="Q965" s="2"/>
      <c r="R965" s="2"/>
      <c r="S965" s="2"/>
      <c r="T965" s="2"/>
      <c r="U965" s="2"/>
      <c r="V965" s="2"/>
      <c r="W965" s="2"/>
    </row>
    <row r="966" spans="3:23" ht="14.25" customHeight="1" x14ac:dyDescent="0.2">
      <c r="C966" s="10"/>
      <c r="D966" s="10"/>
      <c r="E966" s="10"/>
      <c r="F966" s="10"/>
      <c r="H966" s="92"/>
      <c r="I966" s="92"/>
      <c r="J966" s="130"/>
      <c r="K966" s="92"/>
      <c r="L966" s="92"/>
      <c r="M966" s="92"/>
      <c r="N966" s="92"/>
      <c r="O966" s="92"/>
      <c r="P966" s="2"/>
      <c r="Q966" s="2"/>
      <c r="R966" s="2"/>
      <c r="S966" s="2"/>
      <c r="T966" s="2"/>
      <c r="U966" s="2"/>
      <c r="V966" s="2"/>
      <c r="W966" s="2"/>
    </row>
    <row r="967" spans="3:23" ht="14.25" customHeight="1" x14ac:dyDescent="0.2">
      <c r="C967" s="10"/>
      <c r="D967" s="10"/>
      <c r="E967" s="10"/>
      <c r="F967" s="10"/>
      <c r="H967" s="92"/>
      <c r="I967" s="92"/>
      <c r="J967" s="130"/>
      <c r="K967" s="92"/>
      <c r="L967" s="92"/>
      <c r="M967" s="92"/>
      <c r="N967" s="92"/>
      <c r="O967" s="92"/>
      <c r="P967" s="2"/>
      <c r="Q967" s="2"/>
      <c r="R967" s="2"/>
      <c r="S967" s="2"/>
      <c r="T967" s="2"/>
      <c r="U967" s="2"/>
      <c r="V967" s="2"/>
      <c r="W967" s="2"/>
    </row>
    <row r="968" spans="3:23" ht="14.25" customHeight="1" x14ac:dyDescent="0.2">
      <c r="C968" s="10"/>
      <c r="D968" s="10"/>
      <c r="E968" s="10"/>
      <c r="F968" s="10"/>
      <c r="H968" s="92"/>
      <c r="I968" s="92"/>
      <c r="J968" s="130"/>
      <c r="K968" s="92"/>
      <c r="L968" s="92"/>
      <c r="M968" s="92"/>
      <c r="N968" s="92"/>
      <c r="O968" s="92"/>
      <c r="P968" s="2"/>
      <c r="Q968" s="2"/>
      <c r="R968" s="2"/>
      <c r="S968" s="2"/>
      <c r="T968" s="2"/>
      <c r="U968" s="2"/>
      <c r="V968" s="2"/>
      <c r="W968" s="2"/>
    </row>
    <row r="969" spans="3:23" ht="14.25" customHeight="1" x14ac:dyDescent="0.2">
      <c r="C969" s="10"/>
      <c r="D969" s="10"/>
      <c r="E969" s="10"/>
      <c r="F969" s="10"/>
      <c r="H969" s="92"/>
      <c r="I969" s="92"/>
      <c r="J969" s="130"/>
      <c r="K969" s="92"/>
      <c r="L969" s="92"/>
      <c r="M969" s="92"/>
      <c r="N969" s="92"/>
      <c r="O969" s="92"/>
      <c r="P969" s="2"/>
      <c r="Q969" s="2"/>
      <c r="R969" s="2"/>
      <c r="S969" s="2"/>
      <c r="T969" s="2"/>
      <c r="U969" s="2"/>
      <c r="V969" s="2"/>
      <c r="W969" s="2"/>
    </row>
    <row r="970" spans="3:23" ht="14.25" customHeight="1" x14ac:dyDescent="0.2">
      <c r="C970" s="10"/>
      <c r="D970" s="10"/>
      <c r="E970" s="10"/>
      <c r="F970" s="10"/>
      <c r="H970" s="92"/>
      <c r="I970" s="92"/>
      <c r="J970" s="130"/>
      <c r="K970" s="92"/>
      <c r="L970" s="92"/>
      <c r="M970" s="92"/>
      <c r="N970" s="92"/>
      <c r="O970" s="92"/>
      <c r="P970" s="2"/>
      <c r="Q970" s="2"/>
      <c r="R970" s="2"/>
      <c r="S970" s="2"/>
      <c r="T970" s="2"/>
      <c r="U970" s="2"/>
      <c r="V970" s="2"/>
      <c r="W970" s="2"/>
    </row>
    <row r="971" spans="3:23" ht="14.25" customHeight="1" x14ac:dyDescent="0.2">
      <c r="C971" s="10"/>
      <c r="D971" s="10"/>
      <c r="E971" s="10"/>
      <c r="F971" s="10"/>
      <c r="H971" s="92"/>
      <c r="I971" s="92"/>
      <c r="J971" s="130"/>
      <c r="K971" s="92"/>
      <c r="L971" s="92"/>
      <c r="M971" s="92"/>
      <c r="N971" s="92"/>
      <c r="O971" s="92"/>
      <c r="P971" s="2"/>
      <c r="Q971" s="2"/>
      <c r="R971" s="2"/>
      <c r="S971" s="2"/>
      <c r="T971" s="2"/>
      <c r="U971" s="2"/>
      <c r="V971" s="2"/>
      <c r="W971" s="2"/>
    </row>
    <row r="972" spans="3:23" ht="14.25" customHeight="1" x14ac:dyDescent="0.2">
      <c r="C972" s="10"/>
      <c r="D972" s="10"/>
      <c r="E972" s="10"/>
      <c r="F972" s="10"/>
      <c r="H972" s="92"/>
      <c r="I972" s="92"/>
      <c r="J972" s="130"/>
      <c r="K972" s="92"/>
      <c r="L972" s="92"/>
      <c r="M972" s="92"/>
      <c r="N972" s="92"/>
      <c r="O972" s="92"/>
      <c r="P972" s="2"/>
      <c r="Q972" s="2"/>
      <c r="R972" s="2"/>
      <c r="S972" s="2"/>
      <c r="T972" s="2"/>
      <c r="U972" s="2"/>
      <c r="V972" s="2"/>
      <c r="W972" s="2"/>
    </row>
    <row r="973" spans="3:23" ht="14.25" customHeight="1" x14ac:dyDescent="0.2">
      <c r="C973" s="10"/>
      <c r="D973" s="10"/>
      <c r="E973" s="10"/>
      <c r="F973" s="10"/>
      <c r="H973" s="92"/>
      <c r="I973" s="92"/>
      <c r="J973" s="130"/>
      <c r="K973" s="92"/>
      <c r="L973" s="92"/>
      <c r="M973" s="92"/>
      <c r="N973" s="92"/>
      <c r="O973" s="92"/>
      <c r="P973" s="2"/>
      <c r="Q973" s="2"/>
      <c r="R973" s="2"/>
      <c r="S973" s="2"/>
      <c r="T973" s="2"/>
      <c r="U973" s="2"/>
      <c r="V973" s="2"/>
      <c r="W973" s="2"/>
    </row>
    <row r="974" spans="3:23" ht="14.25" customHeight="1" x14ac:dyDescent="0.2">
      <c r="C974" s="10"/>
      <c r="D974" s="10"/>
      <c r="E974" s="10"/>
      <c r="F974" s="10"/>
      <c r="H974" s="92"/>
      <c r="I974" s="92"/>
      <c r="J974" s="130"/>
      <c r="K974" s="92"/>
      <c r="L974" s="92"/>
      <c r="M974" s="92"/>
      <c r="N974" s="92"/>
      <c r="O974" s="92"/>
      <c r="P974" s="2"/>
      <c r="Q974" s="2"/>
      <c r="R974" s="2"/>
      <c r="S974" s="2"/>
      <c r="T974" s="2"/>
      <c r="U974" s="2"/>
      <c r="V974" s="2"/>
      <c r="W974" s="2"/>
    </row>
    <row r="975" spans="3:23" ht="14.25" customHeight="1" x14ac:dyDescent="0.2">
      <c r="C975" s="10"/>
      <c r="D975" s="10"/>
      <c r="E975" s="10"/>
      <c r="F975" s="10"/>
      <c r="H975" s="92"/>
      <c r="I975" s="92"/>
      <c r="J975" s="130"/>
      <c r="K975" s="92"/>
      <c r="L975" s="92"/>
      <c r="M975" s="92"/>
      <c r="N975" s="92"/>
      <c r="O975" s="92"/>
      <c r="P975" s="2"/>
      <c r="Q975" s="2"/>
      <c r="R975" s="2"/>
      <c r="S975" s="2"/>
      <c r="T975" s="2"/>
      <c r="U975" s="2"/>
      <c r="V975" s="2"/>
      <c r="W975" s="2"/>
    </row>
    <row r="976" spans="3:23" ht="14.25" customHeight="1" x14ac:dyDescent="0.2">
      <c r="C976" s="10"/>
      <c r="D976" s="10"/>
      <c r="E976" s="10"/>
      <c r="F976" s="10"/>
      <c r="H976" s="92"/>
      <c r="I976" s="92"/>
      <c r="J976" s="130"/>
      <c r="K976" s="92"/>
      <c r="L976" s="92"/>
      <c r="M976" s="92"/>
      <c r="N976" s="92"/>
      <c r="O976" s="92"/>
      <c r="P976" s="2"/>
      <c r="Q976" s="2"/>
      <c r="R976" s="2"/>
      <c r="S976" s="2"/>
      <c r="T976" s="2"/>
      <c r="U976" s="2"/>
      <c r="V976" s="2"/>
      <c r="W976" s="2"/>
    </row>
    <row r="977" spans="3:23" ht="14.25" customHeight="1" x14ac:dyDescent="0.2">
      <c r="C977" s="10"/>
      <c r="D977" s="10"/>
      <c r="E977" s="10"/>
      <c r="F977" s="10"/>
      <c r="H977" s="92"/>
      <c r="I977" s="92"/>
      <c r="J977" s="130"/>
      <c r="K977" s="92"/>
      <c r="L977" s="92"/>
      <c r="M977" s="92"/>
      <c r="N977" s="92"/>
      <c r="O977" s="92"/>
      <c r="P977" s="2"/>
      <c r="Q977" s="2"/>
      <c r="R977" s="2"/>
      <c r="S977" s="2"/>
      <c r="T977" s="2"/>
      <c r="U977" s="2"/>
      <c r="V977" s="2"/>
      <c r="W977" s="2"/>
    </row>
    <row r="978" spans="3:23" ht="14.25" customHeight="1" x14ac:dyDescent="0.2">
      <c r="C978" s="10"/>
      <c r="D978" s="10"/>
      <c r="E978" s="10"/>
      <c r="F978" s="10"/>
      <c r="H978" s="92"/>
      <c r="I978" s="92"/>
      <c r="J978" s="130"/>
      <c r="K978" s="92"/>
      <c r="L978" s="92"/>
      <c r="M978" s="92"/>
      <c r="N978" s="92"/>
      <c r="O978" s="92"/>
      <c r="P978" s="2"/>
      <c r="Q978" s="2"/>
      <c r="R978" s="2"/>
      <c r="S978" s="2"/>
      <c r="T978" s="2"/>
      <c r="U978" s="2"/>
      <c r="V978" s="2"/>
      <c r="W978" s="2"/>
    </row>
    <row r="979" spans="3:23" ht="14.25" customHeight="1" x14ac:dyDescent="0.2">
      <c r="C979" s="10"/>
      <c r="D979" s="10"/>
      <c r="E979" s="10"/>
      <c r="F979" s="10"/>
      <c r="H979" s="92"/>
      <c r="I979" s="92"/>
      <c r="J979" s="130"/>
      <c r="K979" s="92"/>
      <c r="L979" s="92"/>
      <c r="M979" s="92"/>
      <c r="N979" s="92"/>
      <c r="O979" s="92"/>
      <c r="P979" s="2"/>
      <c r="Q979" s="2"/>
      <c r="R979" s="2"/>
      <c r="S979" s="2"/>
      <c r="T979" s="2"/>
      <c r="U979" s="2"/>
      <c r="V979" s="2"/>
      <c r="W979" s="2"/>
    </row>
    <row r="980" spans="3:23" ht="14.25" customHeight="1" x14ac:dyDescent="0.2">
      <c r="C980" s="10"/>
      <c r="D980" s="10"/>
      <c r="E980" s="10"/>
      <c r="F980" s="10"/>
      <c r="H980" s="92"/>
      <c r="I980" s="92"/>
      <c r="J980" s="130"/>
      <c r="K980" s="92"/>
      <c r="L980" s="92"/>
      <c r="M980" s="92"/>
      <c r="N980" s="92"/>
      <c r="O980" s="92"/>
      <c r="P980" s="2"/>
      <c r="Q980" s="2"/>
      <c r="R980" s="2"/>
      <c r="S980" s="2"/>
      <c r="T980" s="2"/>
      <c r="U980" s="2"/>
      <c r="V980" s="2"/>
      <c r="W980" s="2"/>
    </row>
    <row r="981" spans="3:23" ht="14.25" customHeight="1" x14ac:dyDescent="0.2">
      <c r="C981" s="10"/>
      <c r="D981" s="10"/>
      <c r="E981" s="10"/>
      <c r="F981" s="10"/>
      <c r="H981" s="92"/>
      <c r="I981" s="92"/>
      <c r="J981" s="130"/>
      <c r="K981" s="92"/>
      <c r="L981" s="92"/>
      <c r="M981" s="92"/>
      <c r="N981" s="92"/>
      <c r="O981" s="92"/>
      <c r="P981" s="2"/>
      <c r="Q981" s="2"/>
      <c r="R981" s="2"/>
      <c r="S981" s="2"/>
      <c r="T981" s="2"/>
      <c r="U981" s="2"/>
      <c r="V981" s="2"/>
      <c r="W981" s="2"/>
    </row>
    <row r="982" spans="3:23" ht="14.25" customHeight="1" x14ac:dyDescent="0.2">
      <c r="C982" s="10"/>
      <c r="D982" s="10"/>
      <c r="E982" s="10"/>
      <c r="F982" s="10"/>
      <c r="H982" s="92"/>
      <c r="I982" s="92"/>
      <c r="J982" s="130"/>
      <c r="K982" s="92"/>
      <c r="L982" s="92"/>
      <c r="M982" s="92"/>
      <c r="N982" s="92"/>
      <c r="O982" s="92"/>
      <c r="P982" s="2"/>
      <c r="Q982" s="2"/>
      <c r="R982" s="2"/>
      <c r="S982" s="2"/>
      <c r="T982" s="2"/>
      <c r="U982" s="2"/>
      <c r="V982" s="2"/>
      <c r="W982" s="2"/>
    </row>
    <row r="983" spans="3:23" ht="14.25" customHeight="1" x14ac:dyDescent="0.2">
      <c r="C983" s="10"/>
      <c r="D983" s="10"/>
      <c r="E983" s="10"/>
      <c r="F983" s="10"/>
      <c r="H983" s="92"/>
      <c r="I983" s="92"/>
      <c r="J983" s="130"/>
      <c r="K983" s="92"/>
      <c r="L983" s="92"/>
      <c r="M983" s="92"/>
      <c r="N983" s="92"/>
      <c r="O983" s="92"/>
      <c r="P983" s="2"/>
      <c r="Q983" s="2"/>
      <c r="R983" s="2"/>
      <c r="S983" s="2"/>
      <c r="T983" s="2"/>
      <c r="U983" s="2"/>
      <c r="V983" s="2"/>
      <c r="W983" s="2"/>
    </row>
    <row r="984" spans="3:23" ht="14.25" customHeight="1" x14ac:dyDescent="0.2">
      <c r="C984" s="10"/>
      <c r="D984" s="10"/>
      <c r="E984" s="10"/>
      <c r="F984" s="10"/>
      <c r="H984" s="92"/>
      <c r="I984" s="92"/>
      <c r="J984" s="130"/>
      <c r="K984" s="92"/>
      <c r="L984" s="92"/>
      <c r="M984" s="92"/>
      <c r="N984" s="92"/>
      <c r="O984" s="92"/>
      <c r="P984" s="2"/>
      <c r="Q984" s="2"/>
      <c r="R984" s="2"/>
      <c r="S984" s="2"/>
      <c r="T984" s="2"/>
      <c r="U984" s="2"/>
      <c r="V984" s="2"/>
      <c r="W984" s="2"/>
    </row>
    <row r="985" spans="3:23" ht="14.25" customHeight="1" x14ac:dyDescent="0.2">
      <c r="C985" s="10"/>
      <c r="D985" s="10"/>
      <c r="E985" s="10"/>
      <c r="F985" s="10"/>
      <c r="H985" s="92"/>
      <c r="I985" s="92"/>
      <c r="J985" s="130"/>
      <c r="K985" s="92"/>
      <c r="L985" s="92"/>
      <c r="M985" s="92"/>
      <c r="N985" s="92"/>
      <c r="O985" s="92"/>
      <c r="P985" s="2"/>
      <c r="Q985" s="2"/>
      <c r="R985" s="2"/>
      <c r="S985" s="2"/>
      <c r="T985" s="2"/>
      <c r="U985" s="2"/>
      <c r="V985" s="2"/>
      <c r="W985" s="2"/>
    </row>
    <row r="986" spans="3:23" ht="14.25" customHeight="1" x14ac:dyDescent="0.2">
      <c r="C986" s="10"/>
      <c r="D986" s="10"/>
      <c r="E986" s="10"/>
      <c r="F986" s="10"/>
      <c r="H986" s="92"/>
      <c r="I986" s="92"/>
      <c r="J986" s="130"/>
      <c r="K986" s="92"/>
      <c r="L986" s="92"/>
      <c r="M986" s="92"/>
      <c r="N986" s="92"/>
      <c r="O986" s="92"/>
      <c r="P986" s="2"/>
      <c r="Q986" s="2"/>
      <c r="R986" s="2"/>
      <c r="S986" s="2"/>
      <c r="T986" s="2"/>
      <c r="U986" s="2"/>
      <c r="V986" s="2"/>
      <c r="W986" s="2"/>
    </row>
    <row r="987" spans="3:23" ht="14.25" customHeight="1" x14ac:dyDescent="0.2">
      <c r="C987" s="10"/>
      <c r="D987" s="10"/>
      <c r="E987" s="10"/>
      <c r="F987" s="10"/>
      <c r="H987" s="92"/>
      <c r="I987" s="92"/>
      <c r="J987" s="130"/>
      <c r="K987" s="92"/>
      <c r="L987" s="92"/>
      <c r="M987" s="92"/>
      <c r="N987" s="92"/>
      <c r="O987" s="92"/>
      <c r="P987" s="2"/>
      <c r="Q987" s="2"/>
      <c r="R987" s="2"/>
      <c r="S987" s="2"/>
      <c r="T987" s="2"/>
      <c r="U987" s="2"/>
      <c r="V987" s="2"/>
      <c r="W987" s="2"/>
    </row>
    <row r="988" spans="3:23" ht="14.25" customHeight="1" x14ac:dyDescent="0.2">
      <c r="C988" s="10"/>
      <c r="D988" s="10"/>
      <c r="E988" s="10"/>
      <c r="F988" s="10"/>
      <c r="H988" s="92"/>
      <c r="I988" s="92"/>
      <c r="J988" s="130"/>
      <c r="K988" s="92"/>
      <c r="L988" s="92"/>
      <c r="M988" s="92"/>
      <c r="N988" s="92"/>
      <c r="O988" s="92"/>
      <c r="P988" s="2"/>
      <c r="Q988" s="2"/>
      <c r="R988" s="2"/>
      <c r="S988" s="2"/>
      <c r="T988" s="2"/>
      <c r="U988" s="2"/>
      <c r="V988" s="2"/>
      <c r="W988" s="2"/>
    </row>
    <row r="989" spans="3:23" ht="14.25" customHeight="1" x14ac:dyDescent="0.2">
      <c r="C989" s="10"/>
      <c r="D989" s="10"/>
      <c r="E989" s="10"/>
      <c r="F989" s="10"/>
      <c r="H989" s="92"/>
      <c r="I989" s="92"/>
      <c r="J989" s="130"/>
      <c r="K989" s="92"/>
      <c r="L989" s="92"/>
      <c r="M989" s="92"/>
      <c r="N989" s="92"/>
      <c r="O989" s="92"/>
      <c r="P989" s="2"/>
      <c r="Q989" s="2"/>
      <c r="R989" s="2"/>
      <c r="S989" s="2"/>
      <c r="T989" s="2"/>
      <c r="U989" s="2"/>
      <c r="V989" s="2"/>
      <c r="W989" s="2"/>
    </row>
    <row r="990" spans="3:23" ht="14.25" customHeight="1" x14ac:dyDescent="0.2">
      <c r="C990" s="10"/>
      <c r="D990" s="10"/>
      <c r="E990" s="10"/>
      <c r="F990" s="10"/>
      <c r="H990" s="92"/>
      <c r="I990" s="92"/>
      <c r="J990" s="130"/>
      <c r="K990" s="92"/>
      <c r="L990" s="92"/>
      <c r="M990" s="92"/>
      <c r="N990" s="92"/>
      <c r="O990" s="92"/>
      <c r="P990" s="2"/>
      <c r="Q990" s="2"/>
      <c r="R990" s="2"/>
      <c r="S990" s="2"/>
      <c r="T990" s="2"/>
      <c r="U990" s="2"/>
      <c r="V990" s="2"/>
      <c r="W990" s="2"/>
    </row>
    <row r="991" spans="3:23" ht="14.25" customHeight="1" x14ac:dyDescent="0.2">
      <c r="C991" s="10"/>
      <c r="D991" s="10"/>
      <c r="E991" s="10"/>
      <c r="F991" s="10"/>
      <c r="H991" s="92"/>
      <c r="I991" s="92"/>
      <c r="J991" s="130"/>
      <c r="K991" s="92"/>
      <c r="L991" s="92"/>
      <c r="M991" s="92"/>
      <c r="N991" s="92"/>
      <c r="O991" s="92"/>
      <c r="P991" s="2"/>
      <c r="Q991" s="2"/>
      <c r="R991" s="2"/>
      <c r="S991" s="2"/>
      <c r="T991" s="2"/>
      <c r="U991" s="2"/>
      <c r="V991" s="2"/>
      <c r="W991" s="2"/>
    </row>
    <row r="992" spans="3:23" ht="14.25" customHeight="1" x14ac:dyDescent="0.2">
      <c r="C992" s="10"/>
      <c r="D992" s="10"/>
      <c r="E992" s="10"/>
      <c r="F992" s="10"/>
      <c r="H992" s="92"/>
      <c r="I992" s="92"/>
      <c r="J992" s="130"/>
      <c r="K992" s="92"/>
      <c r="L992" s="92"/>
      <c r="M992" s="92"/>
      <c r="N992" s="92"/>
      <c r="O992" s="92"/>
      <c r="P992" s="2"/>
      <c r="Q992" s="2"/>
      <c r="R992" s="2"/>
      <c r="S992" s="2"/>
      <c r="T992" s="2"/>
      <c r="U992" s="2"/>
      <c r="V992" s="2"/>
      <c r="W992" s="2"/>
    </row>
    <row r="993" spans="3:23" ht="14.25" customHeight="1" x14ac:dyDescent="0.2">
      <c r="C993" s="10"/>
      <c r="D993" s="10"/>
      <c r="E993" s="10"/>
      <c r="F993" s="10"/>
      <c r="H993" s="92"/>
      <c r="I993" s="92"/>
      <c r="J993" s="130"/>
      <c r="K993" s="92"/>
      <c r="L993" s="92"/>
      <c r="M993" s="92"/>
      <c r="N993" s="92"/>
      <c r="O993" s="92"/>
      <c r="P993" s="2"/>
      <c r="Q993" s="2"/>
      <c r="R993" s="2"/>
      <c r="S993" s="2"/>
      <c r="T993" s="2"/>
      <c r="U993" s="2"/>
      <c r="V993" s="2"/>
      <c r="W993" s="2"/>
    </row>
    <row r="994" spans="3:23" ht="14.25" customHeight="1" x14ac:dyDescent="0.2">
      <c r="C994" s="10"/>
      <c r="D994" s="10"/>
      <c r="E994" s="10"/>
      <c r="F994" s="10"/>
      <c r="H994" s="92"/>
      <c r="I994" s="92"/>
      <c r="J994" s="130"/>
      <c r="K994" s="92"/>
      <c r="L994" s="92"/>
      <c r="M994" s="92"/>
      <c r="N994" s="92"/>
      <c r="O994" s="92"/>
      <c r="P994" s="2"/>
      <c r="Q994" s="2"/>
      <c r="R994" s="2"/>
      <c r="S994" s="2"/>
      <c r="T994" s="2"/>
      <c r="U994" s="2"/>
      <c r="V994" s="2"/>
      <c r="W994" s="2"/>
    </row>
    <row r="995" spans="3:23" ht="14.25" customHeight="1" x14ac:dyDescent="0.2">
      <c r="C995" s="10"/>
      <c r="D995" s="10"/>
      <c r="E995" s="10"/>
      <c r="F995" s="10"/>
      <c r="H995" s="92"/>
      <c r="I995" s="92"/>
      <c r="J995" s="130"/>
      <c r="K995" s="92"/>
      <c r="L995" s="92"/>
      <c r="M995" s="92"/>
      <c r="N995" s="92"/>
      <c r="O995" s="92"/>
      <c r="P995" s="2"/>
      <c r="Q995" s="2"/>
      <c r="R995" s="2"/>
      <c r="S995" s="2"/>
      <c r="T995" s="2"/>
      <c r="U995" s="2"/>
      <c r="V995" s="2"/>
      <c r="W995" s="2"/>
    </row>
    <row r="996" spans="3:23" ht="14.25" customHeight="1" x14ac:dyDescent="0.2">
      <c r="C996" s="10"/>
      <c r="D996" s="10"/>
      <c r="E996" s="10"/>
      <c r="F996" s="10"/>
      <c r="H996" s="92"/>
      <c r="I996" s="92"/>
      <c r="J996" s="130"/>
      <c r="K996" s="92"/>
      <c r="L996" s="92"/>
      <c r="M996" s="92"/>
      <c r="N996" s="92"/>
      <c r="O996" s="92"/>
      <c r="P996" s="2"/>
      <c r="Q996" s="2"/>
      <c r="R996" s="2"/>
      <c r="S996" s="2"/>
      <c r="T996" s="2"/>
      <c r="U996" s="2"/>
      <c r="V996" s="2"/>
      <c r="W996" s="2"/>
    </row>
    <row r="997" spans="3:23" ht="14.25" customHeight="1" x14ac:dyDescent="0.2">
      <c r="C997" s="10"/>
      <c r="D997" s="10"/>
      <c r="E997" s="10"/>
      <c r="F997" s="10"/>
      <c r="H997" s="92"/>
      <c r="I997" s="92"/>
      <c r="J997" s="130"/>
      <c r="K997" s="92"/>
      <c r="L997" s="92"/>
      <c r="M997" s="92"/>
      <c r="N997" s="92"/>
      <c r="O997" s="92"/>
      <c r="P997" s="2"/>
      <c r="Q997" s="2"/>
      <c r="R997" s="2"/>
      <c r="S997" s="2"/>
      <c r="T997" s="2"/>
      <c r="U997" s="2"/>
      <c r="V997" s="2"/>
      <c r="W997" s="2"/>
    </row>
    <row r="998" spans="3:23" ht="14.25" customHeight="1" x14ac:dyDescent="0.2">
      <c r="C998" s="10"/>
      <c r="D998" s="10"/>
      <c r="E998" s="10"/>
      <c r="F998" s="10"/>
      <c r="H998" s="92"/>
      <c r="I998" s="92"/>
      <c r="J998" s="130"/>
      <c r="K998" s="92"/>
      <c r="L998" s="92"/>
      <c r="M998" s="92"/>
      <c r="N998" s="92"/>
      <c r="O998" s="92"/>
      <c r="P998" s="2"/>
      <c r="Q998" s="2"/>
      <c r="R998" s="2"/>
      <c r="S998" s="2"/>
      <c r="T998" s="2"/>
      <c r="U998" s="2"/>
      <c r="V998" s="2"/>
      <c r="W998" s="2"/>
    </row>
    <row r="999" spans="3:23" ht="14.25" customHeight="1" x14ac:dyDescent="0.2">
      <c r="C999" s="10"/>
      <c r="D999" s="10"/>
      <c r="E999" s="10"/>
      <c r="F999" s="10"/>
      <c r="H999" s="92"/>
      <c r="I999" s="92"/>
      <c r="J999" s="130"/>
      <c r="K999" s="92"/>
      <c r="L999" s="92"/>
      <c r="M999" s="92"/>
      <c r="N999" s="92"/>
      <c r="O999" s="92"/>
      <c r="P999" s="2"/>
      <c r="Q999" s="2"/>
      <c r="R999" s="2"/>
      <c r="S999" s="2"/>
      <c r="T999" s="2"/>
      <c r="U999" s="2"/>
      <c r="V999" s="2"/>
      <c r="W999" s="2"/>
    </row>
    <row r="1000" spans="3:23" ht="14.25" customHeight="1" x14ac:dyDescent="0.2">
      <c r="C1000" s="10"/>
      <c r="D1000" s="10"/>
      <c r="E1000" s="10"/>
      <c r="F1000" s="10"/>
      <c r="H1000" s="92"/>
      <c r="I1000" s="92"/>
      <c r="J1000" s="130"/>
      <c r="K1000" s="92"/>
      <c r="L1000" s="92"/>
      <c r="M1000" s="92"/>
      <c r="N1000" s="92"/>
      <c r="O1000" s="92"/>
      <c r="P1000" s="2"/>
      <c r="Q1000" s="2"/>
      <c r="R1000" s="2"/>
      <c r="S1000" s="2"/>
      <c r="T1000" s="2"/>
      <c r="U1000" s="2"/>
      <c r="V1000" s="2"/>
      <c r="W1000" s="2"/>
    </row>
    <row r="1001" spans="3:23" ht="14.25" customHeight="1" x14ac:dyDescent="0.2">
      <c r="C1001" s="10"/>
      <c r="D1001" s="10"/>
      <c r="E1001" s="10"/>
      <c r="F1001" s="10"/>
      <c r="H1001" s="92"/>
      <c r="I1001" s="92"/>
      <c r="J1001" s="130"/>
      <c r="K1001" s="92"/>
      <c r="L1001" s="92"/>
      <c r="M1001" s="92"/>
      <c r="N1001" s="92"/>
      <c r="O1001" s="92"/>
      <c r="P1001" s="2"/>
      <c r="Q1001" s="2"/>
      <c r="R1001" s="2"/>
      <c r="S1001" s="2"/>
      <c r="T1001" s="2"/>
      <c r="U1001" s="2"/>
      <c r="V1001" s="2"/>
      <c r="W1001" s="2"/>
    </row>
    <row r="1002" spans="3:23" ht="14.25" customHeight="1" x14ac:dyDescent="0.2">
      <c r="C1002" s="10"/>
      <c r="D1002" s="10"/>
      <c r="E1002" s="10"/>
      <c r="F1002" s="10"/>
      <c r="H1002" s="92"/>
      <c r="I1002" s="92"/>
      <c r="J1002" s="130"/>
      <c r="K1002" s="92"/>
      <c r="L1002" s="92"/>
      <c r="M1002" s="92"/>
      <c r="N1002" s="92"/>
      <c r="O1002" s="92"/>
      <c r="P1002" s="2"/>
      <c r="Q1002" s="2"/>
      <c r="R1002" s="2"/>
      <c r="S1002" s="2"/>
      <c r="T1002" s="2"/>
      <c r="U1002" s="2"/>
      <c r="V1002" s="2"/>
      <c r="W1002" s="2"/>
    </row>
    <row r="1003" spans="3:23" ht="14.25" customHeight="1" x14ac:dyDescent="0.2">
      <c r="C1003" s="10"/>
      <c r="D1003" s="10"/>
      <c r="E1003" s="10"/>
      <c r="F1003" s="10"/>
      <c r="H1003" s="92"/>
      <c r="I1003" s="92"/>
      <c r="J1003" s="130"/>
      <c r="K1003" s="92"/>
      <c r="L1003" s="92"/>
      <c r="M1003" s="92"/>
      <c r="N1003" s="92"/>
      <c r="O1003" s="92"/>
      <c r="P1003" s="2"/>
      <c r="Q1003" s="2"/>
      <c r="R1003" s="2"/>
      <c r="S1003" s="2"/>
      <c r="T1003" s="2"/>
      <c r="U1003" s="2"/>
      <c r="V1003" s="2"/>
      <c r="W1003" s="2"/>
    </row>
    <row r="1004" spans="3:23" ht="14.25" customHeight="1" x14ac:dyDescent="0.2">
      <c r="C1004" s="10"/>
      <c r="D1004" s="10"/>
      <c r="E1004" s="10"/>
      <c r="F1004" s="10"/>
      <c r="H1004" s="92"/>
      <c r="I1004" s="92"/>
      <c r="J1004" s="130"/>
      <c r="K1004" s="92"/>
      <c r="L1004" s="92"/>
      <c r="M1004" s="92"/>
      <c r="N1004" s="92"/>
      <c r="O1004" s="92"/>
      <c r="P1004" s="2"/>
      <c r="Q1004" s="2"/>
      <c r="R1004" s="2"/>
      <c r="S1004" s="2"/>
      <c r="T1004" s="2"/>
      <c r="U1004" s="2"/>
      <c r="V1004" s="2"/>
      <c r="W1004" s="2"/>
    </row>
    <row r="1005" spans="3:23" ht="14.25" customHeight="1" x14ac:dyDescent="0.2">
      <c r="C1005" s="10"/>
      <c r="D1005" s="10"/>
      <c r="E1005" s="10"/>
      <c r="F1005" s="10"/>
      <c r="H1005" s="92"/>
      <c r="I1005" s="92"/>
      <c r="J1005" s="130"/>
      <c r="K1005" s="92"/>
      <c r="L1005" s="92"/>
      <c r="M1005" s="92"/>
      <c r="N1005" s="92"/>
      <c r="O1005" s="92"/>
      <c r="P1005" s="2"/>
      <c r="Q1005" s="2"/>
      <c r="R1005" s="2"/>
      <c r="S1005" s="2"/>
      <c r="T1005" s="2"/>
      <c r="U1005" s="2"/>
      <c r="V1005" s="2"/>
      <c r="W1005" s="2"/>
    </row>
    <row r="1006" spans="3:23" ht="14.25" customHeight="1" x14ac:dyDescent="0.2">
      <c r="C1006" s="10"/>
      <c r="D1006" s="10"/>
      <c r="E1006" s="10"/>
      <c r="F1006" s="10"/>
      <c r="H1006" s="92"/>
      <c r="I1006" s="92"/>
      <c r="J1006" s="130"/>
      <c r="K1006" s="92"/>
      <c r="L1006" s="92"/>
      <c r="M1006" s="92"/>
      <c r="N1006" s="92"/>
      <c r="O1006" s="92"/>
      <c r="P1006" s="2"/>
      <c r="Q1006" s="2"/>
      <c r="R1006" s="2"/>
      <c r="S1006" s="2"/>
      <c r="T1006" s="2"/>
      <c r="U1006" s="2"/>
      <c r="V1006" s="2"/>
      <c r="W1006" s="2"/>
    </row>
    <row r="1007" spans="3:23" ht="14.25" customHeight="1" x14ac:dyDescent="0.2">
      <c r="C1007" s="10"/>
      <c r="D1007" s="10"/>
      <c r="E1007" s="10"/>
      <c r="F1007" s="10"/>
      <c r="H1007" s="92"/>
      <c r="I1007" s="92"/>
      <c r="J1007" s="130"/>
      <c r="K1007" s="92"/>
      <c r="L1007" s="92"/>
      <c r="M1007" s="92"/>
      <c r="N1007" s="92"/>
      <c r="O1007" s="92"/>
      <c r="P1007" s="2"/>
      <c r="Q1007" s="2"/>
      <c r="R1007" s="2"/>
      <c r="S1007" s="2"/>
      <c r="T1007" s="2"/>
      <c r="U1007" s="2"/>
      <c r="V1007" s="2"/>
      <c r="W1007" s="2"/>
    </row>
    <row r="1008" spans="3:23" ht="14.25" customHeight="1" x14ac:dyDescent="0.2">
      <c r="C1008" s="10"/>
      <c r="D1008" s="10"/>
      <c r="E1008" s="10"/>
      <c r="F1008" s="10"/>
      <c r="H1008" s="92"/>
      <c r="I1008" s="92"/>
      <c r="J1008" s="130"/>
      <c r="K1008" s="92"/>
      <c r="L1008" s="92"/>
      <c r="M1008" s="92"/>
      <c r="N1008" s="92"/>
      <c r="O1008" s="92"/>
      <c r="P1008" s="2"/>
      <c r="Q1008" s="2"/>
      <c r="R1008" s="2"/>
      <c r="S1008" s="2"/>
      <c r="T1008" s="2"/>
      <c r="U1008" s="2"/>
      <c r="V1008" s="2"/>
      <c r="W1008" s="2"/>
    </row>
    <row r="1009" spans="3:23" ht="14.25" customHeight="1" x14ac:dyDescent="0.2">
      <c r="C1009" s="10"/>
      <c r="D1009" s="10"/>
      <c r="E1009" s="10"/>
      <c r="F1009" s="10"/>
      <c r="H1009" s="92"/>
      <c r="I1009" s="92"/>
      <c r="J1009" s="130"/>
      <c r="K1009" s="92"/>
      <c r="L1009" s="92"/>
      <c r="M1009" s="92"/>
      <c r="N1009" s="92"/>
      <c r="O1009" s="92"/>
      <c r="P1009" s="2"/>
      <c r="Q1009" s="2"/>
      <c r="R1009" s="2"/>
      <c r="S1009" s="2"/>
      <c r="T1009" s="2"/>
      <c r="U1009" s="2"/>
      <c r="V1009" s="2"/>
      <c r="W1009" s="2"/>
    </row>
    <row r="1010" spans="3:23" ht="14.25" customHeight="1" x14ac:dyDescent="0.2">
      <c r="C1010" s="10"/>
      <c r="D1010" s="10"/>
      <c r="E1010" s="10"/>
      <c r="F1010" s="10"/>
      <c r="H1010" s="92"/>
      <c r="I1010" s="92"/>
      <c r="J1010" s="130"/>
      <c r="K1010" s="92"/>
      <c r="L1010" s="92"/>
      <c r="M1010" s="92"/>
      <c r="N1010" s="92"/>
      <c r="O1010" s="92"/>
      <c r="P1010" s="2"/>
      <c r="Q1010" s="2"/>
      <c r="R1010" s="2"/>
      <c r="S1010" s="2"/>
      <c r="T1010" s="2"/>
      <c r="U1010" s="2"/>
      <c r="V1010" s="2"/>
      <c r="W1010" s="2"/>
    </row>
    <row r="1011" spans="3:23" ht="14.25" customHeight="1" x14ac:dyDescent="0.2">
      <c r="C1011" s="10"/>
      <c r="D1011" s="10"/>
      <c r="E1011" s="10"/>
      <c r="F1011" s="10"/>
      <c r="H1011" s="92"/>
      <c r="I1011" s="92"/>
      <c r="J1011" s="130"/>
      <c r="K1011" s="92"/>
      <c r="L1011" s="92"/>
      <c r="M1011" s="92"/>
      <c r="N1011" s="92"/>
      <c r="O1011" s="92"/>
      <c r="P1011" s="2"/>
      <c r="Q1011" s="2"/>
      <c r="R1011" s="2"/>
      <c r="S1011" s="2"/>
      <c r="T1011" s="2"/>
      <c r="U1011" s="2"/>
      <c r="V1011" s="2"/>
      <c r="W1011" s="2"/>
    </row>
    <row r="1012" spans="3:23" ht="14.25" customHeight="1" x14ac:dyDescent="0.2">
      <c r="C1012" s="10"/>
      <c r="D1012" s="10"/>
      <c r="E1012" s="10"/>
      <c r="F1012" s="10"/>
      <c r="H1012" s="92"/>
      <c r="I1012" s="92"/>
      <c r="J1012" s="130"/>
      <c r="K1012" s="92"/>
      <c r="L1012" s="92"/>
      <c r="M1012" s="92"/>
      <c r="N1012" s="92"/>
      <c r="O1012" s="92"/>
      <c r="P1012" s="2"/>
      <c r="Q1012" s="2"/>
      <c r="R1012" s="2"/>
      <c r="S1012" s="2"/>
      <c r="T1012" s="2"/>
      <c r="U1012" s="2"/>
      <c r="V1012" s="2"/>
      <c r="W1012" s="2"/>
    </row>
    <row r="1013" spans="3:23" ht="14.25" customHeight="1" x14ac:dyDescent="0.2">
      <c r="C1013" s="10"/>
      <c r="D1013" s="10"/>
      <c r="E1013" s="10"/>
      <c r="F1013" s="10"/>
      <c r="H1013" s="92"/>
      <c r="I1013" s="92"/>
      <c r="J1013" s="130"/>
      <c r="K1013" s="92"/>
      <c r="L1013" s="92"/>
      <c r="M1013" s="92"/>
      <c r="N1013" s="92"/>
      <c r="O1013" s="92"/>
      <c r="P1013" s="2"/>
      <c r="Q1013" s="2"/>
      <c r="R1013" s="2"/>
      <c r="S1013" s="2"/>
      <c r="T1013" s="2"/>
      <c r="U1013" s="2"/>
      <c r="V1013" s="2"/>
      <c r="W1013" s="2"/>
    </row>
    <row r="1014" spans="3:23" ht="14.25" customHeight="1" x14ac:dyDescent="0.2">
      <c r="C1014" s="10"/>
      <c r="D1014" s="10"/>
      <c r="E1014" s="10"/>
      <c r="F1014" s="10"/>
      <c r="H1014" s="92"/>
      <c r="I1014" s="92"/>
      <c r="J1014" s="130"/>
      <c r="K1014" s="92"/>
      <c r="L1014" s="92"/>
      <c r="M1014" s="92"/>
      <c r="N1014" s="92"/>
      <c r="O1014" s="92"/>
      <c r="P1014" s="2"/>
      <c r="Q1014" s="2"/>
      <c r="R1014" s="2"/>
      <c r="S1014" s="2"/>
      <c r="T1014" s="2"/>
      <c r="U1014" s="2"/>
      <c r="V1014" s="2"/>
      <c r="W1014" s="2"/>
    </row>
    <row r="1015" spans="3:23" ht="14.25" customHeight="1" x14ac:dyDescent="0.2">
      <c r="C1015" s="10"/>
      <c r="D1015" s="10"/>
      <c r="E1015" s="10"/>
      <c r="F1015" s="10"/>
      <c r="H1015" s="92"/>
      <c r="I1015" s="92"/>
      <c r="J1015" s="130"/>
      <c r="K1015" s="92"/>
      <c r="L1015" s="92"/>
      <c r="M1015" s="92"/>
      <c r="N1015" s="92"/>
      <c r="O1015" s="92"/>
      <c r="P1015" s="2"/>
      <c r="Q1015" s="2"/>
      <c r="R1015" s="2"/>
      <c r="S1015" s="2"/>
      <c r="T1015" s="2"/>
      <c r="U1015" s="2"/>
      <c r="V1015" s="2"/>
      <c r="W1015" s="2"/>
    </row>
    <row r="1016" spans="3:23" ht="14.25" customHeight="1" x14ac:dyDescent="0.2">
      <c r="C1016" s="10"/>
      <c r="D1016" s="10"/>
      <c r="E1016" s="10"/>
      <c r="F1016" s="10"/>
      <c r="H1016" s="92"/>
      <c r="I1016" s="92"/>
      <c r="J1016" s="130"/>
      <c r="K1016" s="92"/>
      <c r="L1016" s="92"/>
      <c r="M1016" s="92"/>
      <c r="N1016" s="92"/>
      <c r="O1016" s="92"/>
      <c r="P1016" s="2"/>
      <c r="Q1016" s="2"/>
      <c r="R1016" s="2"/>
      <c r="S1016" s="2"/>
      <c r="T1016" s="2"/>
      <c r="U1016" s="2"/>
      <c r="V1016" s="2"/>
      <c r="W1016" s="2"/>
    </row>
    <row r="1017" spans="3:23" ht="14.25" customHeight="1" x14ac:dyDescent="0.2">
      <c r="C1017" s="10"/>
      <c r="D1017" s="10"/>
      <c r="E1017" s="10"/>
      <c r="F1017" s="10"/>
      <c r="H1017" s="92"/>
      <c r="I1017" s="92"/>
      <c r="J1017" s="130"/>
      <c r="K1017" s="92"/>
      <c r="L1017" s="92"/>
      <c r="M1017" s="92"/>
      <c r="N1017" s="92"/>
      <c r="O1017" s="92"/>
      <c r="P1017" s="2"/>
      <c r="Q1017" s="2"/>
      <c r="R1017" s="2"/>
      <c r="S1017" s="2"/>
      <c r="T1017" s="2"/>
      <c r="U1017" s="2"/>
      <c r="V1017" s="2"/>
      <c r="W1017" s="2"/>
    </row>
  </sheetData>
  <autoFilter ref="A4:AE4" xr:uid="{00000000-0001-0000-0500-000000000000}"/>
  <mergeCells count="6">
    <mergeCell ref="AK105:AK108"/>
    <mergeCell ref="G130:I130"/>
    <mergeCell ref="Z163:Z165"/>
    <mergeCell ref="G148:S148"/>
    <mergeCell ref="F119:F124"/>
    <mergeCell ref="F111:F117"/>
  </mergeCells>
  <conditionalFormatting sqref="I120:I124">
    <cfRule type="cellIs" dxfId="53" priority="9" operator="greaterThan">
      <formula>0</formula>
    </cfRule>
    <cfRule type="cellIs" dxfId="52" priority="10" operator="lessThan">
      <formula>0</formula>
    </cfRule>
  </conditionalFormatting>
  <conditionalFormatting sqref="K120:K124">
    <cfRule type="cellIs" dxfId="51" priority="11" operator="greaterThan">
      <formula>0</formula>
    </cfRule>
    <cfRule type="cellIs" dxfId="50" priority="12" operator="lessThan">
      <formula>0</formula>
    </cfRule>
  </conditionalFormatting>
  <conditionalFormatting sqref="M120:M124">
    <cfRule type="cellIs" dxfId="49" priority="14" operator="lessThan">
      <formula>0</formula>
    </cfRule>
    <cfRule type="cellIs" dxfId="48" priority="13" operator="greaterThan">
      <formula>0</formula>
    </cfRule>
  </conditionalFormatting>
  <conditionalFormatting sqref="O120:O124">
    <cfRule type="cellIs" dxfId="47" priority="15" operator="greaterThan">
      <formula>0</formula>
    </cfRule>
    <cfRule type="cellIs" dxfId="46" priority="16" operator="lessThan">
      <formula>0</formula>
    </cfRule>
  </conditionalFormatting>
  <conditionalFormatting sqref="Q120:Q124">
    <cfRule type="cellIs" dxfId="45" priority="20" operator="lessThan">
      <formula>0</formula>
    </cfRule>
    <cfRule type="cellIs" dxfId="44" priority="19" operator="greaterThan">
      <formula>0</formula>
    </cfRule>
  </conditionalFormatting>
  <conditionalFormatting sqref="S120:S124">
    <cfRule type="cellIs" dxfId="43" priority="21" operator="greaterThan">
      <formula>0</formula>
    </cfRule>
    <cfRule type="cellIs" dxfId="42" priority="22" operator="lessThan">
      <formula>0</formula>
    </cfRule>
  </conditionalFormatting>
  <conditionalFormatting sqref="U120:U124">
    <cfRule type="cellIs" dxfId="41" priority="28" operator="lessThan">
      <formula>0</formula>
    </cfRule>
    <cfRule type="cellIs" dxfId="40" priority="27" operator="greaterThan">
      <formula>0</formula>
    </cfRule>
  </conditionalFormatting>
  <conditionalFormatting sqref="W120:W124">
    <cfRule type="cellIs" dxfId="39" priority="29" operator="greaterThan">
      <formula>0</formula>
    </cfRule>
    <cfRule type="cellIs" dxfId="38" priority="30" operator="lessThan">
      <formula>0</formula>
    </cfRule>
  </conditionalFormatting>
  <conditionalFormatting sqref="Y120:Y124 AA120:AA124">
    <cfRule type="cellIs" dxfId="37" priority="5" operator="greaterThan">
      <formula>0</formula>
    </cfRule>
    <cfRule type="cellIs" dxfId="36" priority="6" operator="lessThan">
      <formula>0</formula>
    </cfRule>
  </conditionalFormatting>
  <conditionalFormatting sqref="Z163">
    <cfRule type="cellIs" dxfId="35" priority="18" operator="lessThan">
      <formula>0</formula>
    </cfRule>
    <cfRule type="cellIs" dxfId="34" priority="17" operator="greaterThan">
      <formula>0</formula>
    </cfRule>
  </conditionalFormatting>
  <conditionalFormatting sqref="Z169">
    <cfRule type="cellIs" dxfId="33" priority="36" operator="lessThan">
      <formula>0</formula>
    </cfRule>
    <cfRule type="cellIs" dxfId="32" priority="35" operator="greaterThan">
      <formula>0</formula>
    </cfRule>
  </conditionalFormatting>
  <conditionalFormatting sqref="AC120:AC124 AE120:AE124">
    <cfRule type="cellIs" dxfId="31" priority="2" operator="lessThan">
      <formula>0</formula>
    </cfRule>
    <cfRule type="cellIs" dxfId="30" priority="1" operator="greaterThan">
      <formula>0</formula>
    </cfRule>
  </conditionalFormatting>
  <pageMargins left="0.70866141732283472" right="0.70866141732283472" top="0.74803149606299213" bottom="0.74803149606299213" header="0" footer="0"/>
  <pageSetup orientation="portrait"/>
  <ignoredErrors>
    <ignoredError sqref="Z2" evalErro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00"/>
  <sheetViews>
    <sheetView workbookViewId="0">
      <selection sqref="A1:XFD1048576"/>
    </sheetView>
  </sheetViews>
  <sheetFormatPr baseColWidth="10" defaultColWidth="12.5" defaultRowHeight="15" customHeight="1" x14ac:dyDescent="0.2"/>
  <cols>
    <col min="1" max="1" width="18.83203125" customWidth="1"/>
    <col min="2" max="2" width="12.83203125" customWidth="1"/>
    <col min="3" max="3" width="11.83203125" customWidth="1"/>
    <col min="4" max="4" width="14" customWidth="1"/>
    <col min="5" max="5" width="11.83203125" customWidth="1"/>
    <col min="6" max="8" width="13.5" customWidth="1"/>
    <col min="9" max="9" width="16.1640625" customWidth="1"/>
    <col min="10" max="10" width="14.33203125" customWidth="1"/>
    <col min="11" max="11" width="15.33203125" customWidth="1"/>
    <col min="12" max="13" width="13.5" customWidth="1"/>
    <col min="14" max="14" width="17.1640625" customWidth="1"/>
    <col min="15" max="15" width="15.5" customWidth="1"/>
    <col min="16" max="16" width="13.5" customWidth="1"/>
    <col min="17" max="19" width="10.83203125" customWidth="1"/>
    <col min="20" max="20" width="29.1640625" customWidth="1"/>
    <col min="21" max="21" width="16.5" customWidth="1"/>
    <col min="22" max="22" width="15.5" customWidth="1"/>
    <col min="23" max="23" width="14.33203125" customWidth="1"/>
    <col min="24" max="24" width="27" customWidth="1"/>
    <col min="25" max="25" width="11.83203125" customWidth="1"/>
    <col min="26" max="26" width="11" customWidth="1"/>
    <col min="27" max="27" width="13" customWidth="1"/>
    <col min="28" max="28" width="5.5" customWidth="1"/>
    <col min="29" max="29" width="11.83203125" customWidth="1"/>
  </cols>
  <sheetData>
    <row r="1" spans="1:29" ht="14.25" customHeight="1" x14ac:dyDescent="0.2">
      <c r="A1" s="353" t="s">
        <v>206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4.25" customHeight="1" x14ac:dyDescent="0.2">
      <c r="A2" s="262" t="s">
        <v>207</v>
      </c>
      <c r="B2" s="262">
        <v>1</v>
      </c>
      <c r="C2" s="262">
        <v>2</v>
      </c>
      <c r="D2" s="262">
        <v>3</v>
      </c>
      <c r="E2" s="262">
        <v>4</v>
      </c>
      <c r="F2" s="262">
        <v>5</v>
      </c>
      <c r="G2" s="262">
        <v>6</v>
      </c>
      <c r="H2" s="262">
        <v>7</v>
      </c>
      <c r="I2" s="262">
        <v>8</v>
      </c>
      <c r="J2" s="262">
        <v>9</v>
      </c>
      <c r="K2" s="262">
        <v>10</v>
      </c>
      <c r="L2" s="262">
        <v>11</v>
      </c>
      <c r="M2" s="262">
        <v>12</v>
      </c>
      <c r="N2" s="263" t="s">
        <v>125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4.25" customHeight="1" x14ac:dyDescent="0.2">
      <c r="A3" s="2">
        <v>200</v>
      </c>
      <c r="B3" s="2">
        <f>+A3*2</f>
        <v>400</v>
      </c>
      <c r="C3" s="2">
        <f t="shared" ref="C3:M3" si="0">+B3</f>
        <v>400</v>
      </c>
      <c r="D3" s="2">
        <f t="shared" si="0"/>
        <v>400</v>
      </c>
      <c r="E3" s="2">
        <f t="shared" si="0"/>
        <v>400</v>
      </c>
      <c r="F3" s="2">
        <f t="shared" si="0"/>
        <v>400</v>
      </c>
      <c r="G3" s="2">
        <f t="shared" si="0"/>
        <v>400</v>
      </c>
      <c r="H3" s="2">
        <f t="shared" si="0"/>
        <v>400</v>
      </c>
      <c r="I3" s="2">
        <f t="shared" si="0"/>
        <v>400</v>
      </c>
      <c r="J3" s="2">
        <f t="shared" si="0"/>
        <v>400</v>
      </c>
      <c r="K3" s="2">
        <f t="shared" si="0"/>
        <v>400</v>
      </c>
      <c r="L3" s="2">
        <f t="shared" si="0"/>
        <v>400</v>
      </c>
      <c r="M3" s="2">
        <f t="shared" si="0"/>
        <v>400</v>
      </c>
      <c r="N3" s="2">
        <f t="shared" ref="N3:N14" si="1">SUM(B3:M3)</f>
        <v>4800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.25" customHeight="1" x14ac:dyDescent="0.2">
      <c r="A4" s="2"/>
      <c r="B4" s="2"/>
      <c r="C4" s="2">
        <f>+C3</f>
        <v>400</v>
      </c>
      <c r="D4" s="2">
        <f t="shared" ref="D4:M4" si="2">+C4</f>
        <v>400</v>
      </c>
      <c r="E4" s="2">
        <f t="shared" si="2"/>
        <v>400</v>
      </c>
      <c r="F4" s="2">
        <f t="shared" si="2"/>
        <v>400</v>
      </c>
      <c r="G4" s="2">
        <f t="shared" si="2"/>
        <v>400</v>
      </c>
      <c r="H4" s="2">
        <f t="shared" si="2"/>
        <v>400</v>
      </c>
      <c r="I4" s="2">
        <f t="shared" si="2"/>
        <v>400</v>
      </c>
      <c r="J4" s="2">
        <f t="shared" si="2"/>
        <v>400</v>
      </c>
      <c r="K4" s="2">
        <f t="shared" si="2"/>
        <v>400</v>
      </c>
      <c r="L4" s="2">
        <f t="shared" si="2"/>
        <v>400</v>
      </c>
      <c r="M4" s="2">
        <f t="shared" si="2"/>
        <v>400</v>
      </c>
      <c r="N4" s="2">
        <f t="shared" si="1"/>
        <v>4400</v>
      </c>
      <c r="O4" s="2"/>
      <c r="P4" s="2">
        <f>+A3+A20+A36+A52</f>
        <v>1300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4.25" customHeight="1" x14ac:dyDescent="0.2">
      <c r="A5" s="2"/>
      <c r="B5" s="2"/>
      <c r="C5" s="2">
        <f t="shared" ref="C5:C13" si="3">+B5</f>
        <v>0</v>
      </c>
      <c r="D5" s="2">
        <f>+D4</f>
        <v>400</v>
      </c>
      <c r="E5" s="2">
        <f t="shared" ref="E5:M5" si="4">+D5</f>
        <v>400</v>
      </c>
      <c r="F5" s="2">
        <f t="shared" si="4"/>
        <v>400</v>
      </c>
      <c r="G5" s="2">
        <f t="shared" si="4"/>
        <v>400</v>
      </c>
      <c r="H5" s="2">
        <f t="shared" si="4"/>
        <v>400</v>
      </c>
      <c r="I5" s="2">
        <f t="shared" si="4"/>
        <v>400</v>
      </c>
      <c r="J5" s="2">
        <f t="shared" si="4"/>
        <v>400</v>
      </c>
      <c r="K5" s="2">
        <f t="shared" si="4"/>
        <v>400</v>
      </c>
      <c r="L5" s="2">
        <f t="shared" si="4"/>
        <v>400</v>
      </c>
      <c r="M5" s="2">
        <f t="shared" si="4"/>
        <v>400</v>
      </c>
      <c r="N5" s="2">
        <f t="shared" si="1"/>
        <v>4000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4.25" customHeight="1" x14ac:dyDescent="0.2">
      <c r="A6" s="2"/>
      <c r="B6" s="2"/>
      <c r="C6" s="2">
        <f t="shared" si="3"/>
        <v>0</v>
      </c>
      <c r="D6" s="2">
        <f t="shared" ref="D6:D13" si="5">+C6</f>
        <v>0</v>
      </c>
      <c r="E6" s="2">
        <f>+E5</f>
        <v>400</v>
      </c>
      <c r="F6" s="2">
        <f t="shared" ref="F6:M6" si="6">+E6</f>
        <v>400</v>
      </c>
      <c r="G6" s="2">
        <f t="shared" si="6"/>
        <v>400</v>
      </c>
      <c r="H6" s="2">
        <f t="shared" si="6"/>
        <v>400</v>
      </c>
      <c r="I6" s="2">
        <f t="shared" si="6"/>
        <v>400</v>
      </c>
      <c r="J6" s="2">
        <f t="shared" si="6"/>
        <v>400</v>
      </c>
      <c r="K6" s="2">
        <f t="shared" si="6"/>
        <v>400</v>
      </c>
      <c r="L6" s="2">
        <f t="shared" si="6"/>
        <v>400</v>
      </c>
      <c r="M6" s="2">
        <f t="shared" si="6"/>
        <v>400</v>
      </c>
      <c r="N6" s="2">
        <f t="shared" si="1"/>
        <v>3600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25" customHeight="1" x14ac:dyDescent="0.2">
      <c r="A7" s="2"/>
      <c r="B7" s="2"/>
      <c r="C7" s="2">
        <f t="shared" si="3"/>
        <v>0</v>
      </c>
      <c r="D7" s="2">
        <f t="shared" si="5"/>
        <v>0</v>
      </c>
      <c r="E7" s="2">
        <f t="shared" ref="E7:E13" si="7">+D7</f>
        <v>0</v>
      </c>
      <c r="F7" s="2">
        <f>+F6</f>
        <v>400</v>
      </c>
      <c r="G7" s="2">
        <f t="shared" ref="G7:M7" si="8">+F7</f>
        <v>400</v>
      </c>
      <c r="H7" s="2">
        <f t="shared" si="8"/>
        <v>400</v>
      </c>
      <c r="I7" s="2">
        <f t="shared" si="8"/>
        <v>400</v>
      </c>
      <c r="J7" s="2">
        <f t="shared" si="8"/>
        <v>400</v>
      </c>
      <c r="K7" s="2">
        <f t="shared" si="8"/>
        <v>400</v>
      </c>
      <c r="L7" s="2">
        <f t="shared" si="8"/>
        <v>400</v>
      </c>
      <c r="M7" s="2">
        <f t="shared" si="8"/>
        <v>400</v>
      </c>
      <c r="N7" s="2">
        <f t="shared" si="1"/>
        <v>3200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4.25" customHeight="1" x14ac:dyDescent="0.2">
      <c r="A8" s="2"/>
      <c r="B8" s="2"/>
      <c r="C8" s="2">
        <f t="shared" si="3"/>
        <v>0</v>
      </c>
      <c r="D8" s="2">
        <f t="shared" si="5"/>
        <v>0</v>
      </c>
      <c r="E8" s="2">
        <f t="shared" si="7"/>
        <v>0</v>
      </c>
      <c r="F8" s="2">
        <f t="shared" ref="F8:F13" si="9">+E8</f>
        <v>0</v>
      </c>
      <c r="G8" s="2">
        <f>+G7</f>
        <v>400</v>
      </c>
      <c r="H8" s="2">
        <f t="shared" ref="H8:M8" si="10">+G8</f>
        <v>400</v>
      </c>
      <c r="I8" s="2">
        <f t="shared" si="10"/>
        <v>400</v>
      </c>
      <c r="J8" s="2">
        <f t="shared" si="10"/>
        <v>400</v>
      </c>
      <c r="K8" s="2">
        <f t="shared" si="10"/>
        <v>400</v>
      </c>
      <c r="L8" s="2">
        <f t="shared" si="10"/>
        <v>400</v>
      </c>
      <c r="M8" s="2">
        <f t="shared" si="10"/>
        <v>400</v>
      </c>
      <c r="N8" s="2">
        <f t="shared" si="1"/>
        <v>2800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4.25" customHeight="1" x14ac:dyDescent="0.2">
      <c r="A9" s="2"/>
      <c r="B9" s="2"/>
      <c r="C9" s="2">
        <f t="shared" si="3"/>
        <v>0</v>
      </c>
      <c r="D9" s="2">
        <f t="shared" si="5"/>
        <v>0</v>
      </c>
      <c r="E9" s="2">
        <f t="shared" si="7"/>
        <v>0</v>
      </c>
      <c r="F9" s="2">
        <f t="shared" si="9"/>
        <v>0</v>
      </c>
      <c r="G9" s="2">
        <f t="shared" ref="G9:G13" si="11">+F9</f>
        <v>0</v>
      </c>
      <c r="H9" s="2">
        <f>+H8</f>
        <v>400</v>
      </c>
      <c r="I9" s="2">
        <f t="shared" ref="I9:M9" si="12">+H9</f>
        <v>400</v>
      </c>
      <c r="J9" s="2">
        <f t="shared" si="12"/>
        <v>400</v>
      </c>
      <c r="K9" s="2">
        <f t="shared" si="12"/>
        <v>400</v>
      </c>
      <c r="L9" s="2">
        <f t="shared" si="12"/>
        <v>400</v>
      </c>
      <c r="M9" s="2">
        <f t="shared" si="12"/>
        <v>400</v>
      </c>
      <c r="N9" s="2">
        <f t="shared" si="1"/>
        <v>2400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4.25" customHeight="1" x14ac:dyDescent="0.2">
      <c r="A10" s="2"/>
      <c r="B10" s="2"/>
      <c r="C10" s="2">
        <f t="shared" si="3"/>
        <v>0</v>
      </c>
      <c r="D10" s="2">
        <f t="shared" si="5"/>
        <v>0</v>
      </c>
      <c r="E10" s="2">
        <f t="shared" si="7"/>
        <v>0</v>
      </c>
      <c r="F10" s="2">
        <f t="shared" si="9"/>
        <v>0</v>
      </c>
      <c r="G10" s="2">
        <f t="shared" si="11"/>
        <v>0</v>
      </c>
      <c r="H10" s="2">
        <f t="shared" ref="H10:H13" si="13">+G10</f>
        <v>0</v>
      </c>
      <c r="I10" s="2">
        <f>+I9</f>
        <v>400</v>
      </c>
      <c r="J10" s="2">
        <f t="shared" ref="J10:M10" si="14">+I10</f>
        <v>400</v>
      </c>
      <c r="K10" s="2">
        <f t="shared" si="14"/>
        <v>400</v>
      </c>
      <c r="L10" s="2">
        <f t="shared" si="14"/>
        <v>400</v>
      </c>
      <c r="M10" s="2">
        <f t="shared" si="14"/>
        <v>400</v>
      </c>
      <c r="N10" s="2">
        <f t="shared" si="1"/>
        <v>2000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4.25" customHeight="1" x14ac:dyDescent="0.2">
      <c r="A11" s="2"/>
      <c r="B11" s="2"/>
      <c r="C11" s="2">
        <f t="shared" si="3"/>
        <v>0</v>
      </c>
      <c r="D11" s="2">
        <f t="shared" si="5"/>
        <v>0</v>
      </c>
      <c r="E11" s="2">
        <f t="shared" si="7"/>
        <v>0</v>
      </c>
      <c r="F11" s="2">
        <f t="shared" si="9"/>
        <v>0</v>
      </c>
      <c r="G11" s="2">
        <f t="shared" si="11"/>
        <v>0</v>
      </c>
      <c r="H11" s="2">
        <f t="shared" si="13"/>
        <v>0</v>
      </c>
      <c r="I11" s="2">
        <f t="shared" ref="I11:I13" si="15">+H11</f>
        <v>0</v>
      </c>
      <c r="J11" s="2">
        <f>+J10</f>
        <v>400</v>
      </c>
      <c r="K11" s="2">
        <f t="shared" ref="K11:M11" si="16">+J11</f>
        <v>400</v>
      </c>
      <c r="L11" s="2">
        <f t="shared" si="16"/>
        <v>400</v>
      </c>
      <c r="M11" s="2">
        <f t="shared" si="16"/>
        <v>400</v>
      </c>
      <c r="N11" s="2">
        <f t="shared" si="1"/>
        <v>1600</v>
      </c>
      <c r="O11" s="2"/>
      <c r="P11" s="2"/>
      <c r="Q11" s="2"/>
      <c r="R11" s="2"/>
      <c r="S11" s="2"/>
      <c r="T11" s="356" t="s">
        <v>208</v>
      </c>
      <c r="U11" s="346"/>
      <c r="V11" s="346"/>
      <c r="W11" s="2"/>
      <c r="X11" s="2"/>
      <c r="Y11" s="2"/>
      <c r="Z11" s="2"/>
      <c r="AA11" s="2"/>
      <c r="AB11" s="2"/>
      <c r="AC11" s="2"/>
    </row>
    <row r="12" spans="1:29" ht="14.25" customHeight="1" x14ac:dyDescent="0.2">
      <c r="A12" s="2"/>
      <c r="B12" s="2"/>
      <c r="C12" s="2">
        <f t="shared" si="3"/>
        <v>0</v>
      </c>
      <c r="D12" s="2">
        <f t="shared" si="5"/>
        <v>0</v>
      </c>
      <c r="E12" s="2">
        <f t="shared" si="7"/>
        <v>0</v>
      </c>
      <c r="F12" s="2">
        <f t="shared" si="9"/>
        <v>0</v>
      </c>
      <c r="G12" s="2">
        <f t="shared" si="11"/>
        <v>0</v>
      </c>
      <c r="H12" s="2">
        <f t="shared" si="13"/>
        <v>0</v>
      </c>
      <c r="I12" s="2">
        <f t="shared" si="15"/>
        <v>0</v>
      </c>
      <c r="J12" s="2">
        <f t="shared" ref="J12:J13" si="17">+I12</f>
        <v>0</v>
      </c>
      <c r="K12" s="2">
        <f>+K11</f>
        <v>400</v>
      </c>
      <c r="L12" s="2">
        <f t="shared" ref="L12:M12" si="18">+K12</f>
        <v>400</v>
      </c>
      <c r="M12" s="2">
        <f t="shared" si="18"/>
        <v>400</v>
      </c>
      <c r="N12" s="2">
        <f t="shared" si="1"/>
        <v>1200</v>
      </c>
      <c r="O12" s="2"/>
      <c r="P12" s="2"/>
      <c r="Q12" s="2"/>
      <c r="R12" s="2"/>
      <c r="S12" s="2"/>
      <c r="T12" s="264" t="s">
        <v>101</v>
      </c>
      <c r="U12" s="265" t="s">
        <v>102</v>
      </c>
      <c r="V12" s="265" t="s">
        <v>103</v>
      </c>
      <c r="W12" s="2"/>
      <c r="X12" s="2"/>
      <c r="Y12" s="2"/>
      <c r="Z12" s="2"/>
      <c r="AA12" s="2"/>
      <c r="AB12" s="2"/>
      <c r="AC12" s="2"/>
    </row>
    <row r="13" spans="1:29" ht="14.25" customHeight="1" x14ac:dyDescent="0.2">
      <c r="A13" s="2"/>
      <c r="B13" s="2"/>
      <c r="C13" s="2">
        <f t="shared" si="3"/>
        <v>0</v>
      </c>
      <c r="D13" s="2">
        <f t="shared" si="5"/>
        <v>0</v>
      </c>
      <c r="E13" s="2">
        <f t="shared" si="7"/>
        <v>0</v>
      </c>
      <c r="F13" s="2">
        <f t="shared" si="9"/>
        <v>0</v>
      </c>
      <c r="G13" s="2">
        <f t="shared" si="11"/>
        <v>0</v>
      </c>
      <c r="H13" s="2">
        <f t="shared" si="13"/>
        <v>0</v>
      </c>
      <c r="I13" s="2">
        <f t="shared" si="15"/>
        <v>0</v>
      </c>
      <c r="J13" s="2">
        <f t="shared" si="17"/>
        <v>0</v>
      </c>
      <c r="K13" s="2">
        <f>+J13</f>
        <v>0</v>
      </c>
      <c r="L13" s="2">
        <f>+L12</f>
        <v>400</v>
      </c>
      <c r="M13" s="2">
        <f>+L13</f>
        <v>400</v>
      </c>
      <c r="N13" s="2">
        <f t="shared" si="1"/>
        <v>800</v>
      </c>
      <c r="O13" s="2"/>
      <c r="P13" s="2"/>
      <c r="Q13" s="2"/>
      <c r="R13" s="2"/>
      <c r="S13" s="2"/>
      <c r="T13" s="6" t="s">
        <v>104</v>
      </c>
      <c r="U13" s="2">
        <f>+U16*W13</f>
        <v>91000</v>
      </c>
      <c r="V13" s="2">
        <f>+V16*W13</f>
        <v>13000</v>
      </c>
      <c r="W13" s="6">
        <v>10</v>
      </c>
      <c r="X13" s="2">
        <f t="shared" ref="X13:X16" si="19">+U13*1.5</f>
        <v>136500</v>
      </c>
      <c r="Y13" s="2"/>
      <c r="Z13" s="2"/>
      <c r="AA13" s="2"/>
      <c r="AB13" s="2"/>
      <c r="AC13" s="2"/>
    </row>
    <row r="14" spans="1:29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f>+M13</f>
        <v>400</v>
      </c>
      <c r="N14" s="2">
        <f t="shared" si="1"/>
        <v>400</v>
      </c>
      <c r="O14" s="2"/>
      <c r="P14" s="2">
        <f>+I123</f>
        <v>3210487.6799999997</v>
      </c>
      <c r="Q14" s="2"/>
      <c r="R14" s="2"/>
      <c r="S14" s="2"/>
      <c r="T14" s="6" t="s">
        <v>106</v>
      </c>
      <c r="U14" s="2">
        <f>+U16*W14</f>
        <v>72800</v>
      </c>
      <c r="V14" s="2">
        <f>+V16*W14</f>
        <v>10400</v>
      </c>
      <c r="W14" s="6">
        <v>8</v>
      </c>
      <c r="X14" s="2">
        <f t="shared" si="19"/>
        <v>109200</v>
      </c>
      <c r="Y14" s="2"/>
      <c r="Z14" s="2"/>
      <c r="AA14" s="2"/>
      <c r="AB14" s="2"/>
      <c r="AC14" s="2"/>
    </row>
    <row r="15" spans="1:29" ht="14.25" customHeight="1" x14ac:dyDescent="0.2">
      <c r="A15" s="266"/>
      <c r="B15" s="266">
        <f t="shared" ref="B15:N15" si="20">SUM(B3:B14)</f>
        <v>400</v>
      </c>
      <c r="C15" s="266">
        <f t="shared" si="20"/>
        <v>800</v>
      </c>
      <c r="D15" s="266">
        <f t="shared" si="20"/>
        <v>1200</v>
      </c>
      <c r="E15" s="266">
        <f t="shared" si="20"/>
        <v>1600</v>
      </c>
      <c r="F15" s="266">
        <f t="shared" si="20"/>
        <v>2000</v>
      </c>
      <c r="G15" s="266">
        <f t="shared" si="20"/>
        <v>2400</v>
      </c>
      <c r="H15" s="266">
        <f t="shared" si="20"/>
        <v>2800</v>
      </c>
      <c r="I15" s="266">
        <f t="shared" si="20"/>
        <v>3200</v>
      </c>
      <c r="J15" s="266">
        <f t="shared" si="20"/>
        <v>3600</v>
      </c>
      <c r="K15" s="266">
        <f t="shared" si="20"/>
        <v>4000</v>
      </c>
      <c r="L15" s="266">
        <f t="shared" si="20"/>
        <v>4400</v>
      </c>
      <c r="M15" s="266">
        <f t="shared" si="20"/>
        <v>4800</v>
      </c>
      <c r="N15" s="267">
        <f t="shared" si="20"/>
        <v>31200</v>
      </c>
      <c r="O15" s="2"/>
      <c r="P15" s="2"/>
      <c r="Q15" s="2"/>
      <c r="R15" s="2"/>
      <c r="S15" s="2"/>
      <c r="T15" s="6" t="s">
        <v>109</v>
      </c>
      <c r="U15" s="2">
        <f>+U16*W15</f>
        <v>36400</v>
      </c>
      <c r="V15" s="2">
        <f>+V16*W15</f>
        <v>5200</v>
      </c>
      <c r="W15" s="6">
        <v>4</v>
      </c>
      <c r="X15" s="2">
        <f t="shared" si="19"/>
        <v>54600</v>
      </c>
      <c r="Y15" s="2"/>
      <c r="Z15" s="2"/>
      <c r="AA15" s="2"/>
      <c r="AB15" s="2"/>
      <c r="AC15" s="2"/>
    </row>
    <row r="16" spans="1:29" ht="14.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6" t="s">
        <v>112</v>
      </c>
      <c r="U16" s="2">
        <f t="shared" ref="U16:V16" si="21">+U20</f>
        <v>9100</v>
      </c>
      <c r="V16" s="2">
        <f t="shared" si="21"/>
        <v>1300</v>
      </c>
      <c r="W16" s="6">
        <v>2</v>
      </c>
      <c r="X16" s="2">
        <f t="shared" si="19"/>
        <v>13650</v>
      </c>
      <c r="Y16" s="2"/>
      <c r="Z16" s="2"/>
      <c r="AA16" s="2"/>
      <c r="AB16" s="2"/>
      <c r="AC16" s="2"/>
    </row>
    <row r="17" spans="1:29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64" t="s">
        <v>115</v>
      </c>
      <c r="U17" s="265">
        <f t="shared" ref="U17:V17" si="22">SUM(U13:U16)</f>
        <v>209300</v>
      </c>
      <c r="V17" s="265">
        <f t="shared" si="22"/>
        <v>29900</v>
      </c>
      <c r="W17" s="2"/>
      <c r="X17" s="2">
        <f>SUM(X13:X16)</f>
        <v>313950</v>
      </c>
      <c r="Y17" s="2"/>
      <c r="Z17" s="2"/>
      <c r="AA17" s="2"/>
      <c r="AB17" s="2"/>
      <c r="AC17" s="2"/>
    </row>
    <row r="18" spans="1:29" ht="14.25" customHeight="1" x14ac:dyDescent="0.2">
      <c r="A18" s="353" t="s">
        <v>209</v>
      </c>
      <c r="B18" s="346"/>
      <c r="C18" s="346"/>
      <c r="D18" s="346"/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2"/>
      <c r="P18" s="2"/>
      <c r="Q18" s="2"/>
      <c r="R18" s="2"/>
      <c r="S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4.25" customHeight="1" x14ac:dyDescent="0.2">
      <c r="A19" s="262" t="s">
        <v>207</v>
      </c>
      <c r="B19" s="262">
        <v>1</v>
      </c>
      <c r="C19" s="262">
        <v>2</v>
      </c>
      <c r="D19" s="262">
        <v>3</v>
      </c>
      <c r="E19" s="262">
        <v>4</v>
      </c>
      <c r="F19" s="262">
        <v>5</v>
      </c>
      <c r="G19" s="262">
        <v>6</v>
      </c>
      <c r="H19" s="262">
        <v>7</v>
      </c>
      <c r="I19" s="262">
        <v>8</v>
      </c>
      <c r="J19" s="262">
        <v>9</v>
      </c>
      <c r="K19" s="262">
        <v>10</v>
      </c>
      <c r="L19" s="262">
        <v>11</v>
      </c>
      <c r="M19" s="262">
        <v>12</v>
      </c>
      <c r="N19" s="263" t="s">
        <v>125</v>
      </c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2">
      <c r="A20" s="2">
        <v>800</v>
      </c>
      <c r="B20" s="2">
        <f>+A20*2</f>
        <v>1600</v>
      </c>
      <c r="C20" s="2">
        <f t="shared" ref="C20:M20" si="23">+B20</f>
        <v>1600</v>
      </c>
      <c r="D20" s="2">
        <f t="shared" si="23"/>
        <v>1600</v>
      </c>
      <c r="E20" s="2">
        <f t="shared" si="23"/>
        <v>1600</v>
      </c>
      <c r="F20" s="2">
        <f t="shared" si="23"/>
        <v>1600</v>
      </c>
      <c r="G20" s="2">
        <f t="shared" si="23"/>
        <v>1600</v>
      </c>
      <c r="H20" s="2">
        <f t="shared" si="23"/>
        <v>1600</v>
      </c>
      <c r="I20" s="2">
        <f t="shared" si="23"/>
        <v>1600</v>
      </c>
      <c r="J20" s="2">
        <f t="shared" si="23"/>
        <v>1600</v>
      </c>
      <c r="K20" s="2">
        <f t="shared" si="23"/>
        <v>1600</v>
      </c>
      <c r="L20" s="2">
        <f t="shared" si="23"/>
        <v>1600</v>
      </c>
      <c r="M20" s="2">
        <f t="shared" si="23"/>
        <v>1600</v>
      </c>
      <c r="N20" s="2">
        <f t="shared" ref="N20:N31" si="24">SUM(B20:M20)</f>
        <v>19200</v>
      </c>
      <c r="O20" s="3"/>
      <c r="P20" s="2"/>
      <c r="Q20" s="2"/>
      <c r="R20" s="2"/>
      <c r="S20" s="2"/>
      <c r="T20" s="264" t="s">
        <v>118</v>
      </c>
      <c r="U20" s="265">
        <f t="shared" ref="U20:U21" si="25">+V20*7</f>
        <v>9100</v>
      </c>
      <c r="V20" s="268">
        <f>+A3+A20+A36+A52</f>
        <v>1300</v>
      </c>
      <c r="W20" s="2"/>
      <c r="X20" s="2"/>
      <c r="Y20" s="2"/>
      <c r="Z20" s="2"/>
      <c r="AA20" s="2"/>
      <c r="AB20" s="2"/>
      <c r="AC20" s="2"/>
    </row>
    <row r="21" spans="1:29" ht="14.25" customHeight="1" x14ac:dyDescent="0.2">
      <c r="A21" s="2"/>
      <c r="B21" s="2"/>
      <c r="C21" s="2">
        <f>+C20</f>
        <v>1600</v>
      </c>
      <c r="D21" s="2">
        <f t="shared" ref="D21:M21" si="26">+C21</f>
        <v>1600</v>
      </c>
      <c r="E21" s="2">
        <f t="shared" si="26"/>
        <v>1600</v>
      </c>
      <c r="F21" s="2">
        <f t="shared" si="26"/>
        <v>1600</v>
      </c>
      <c r="G21" s="2">
        <f t="shared" si="26"/>
        <v>1600</v>
      </c>
      <c r="H21" s="2">
        <f t="shared" si="26"/>
        <v>1600</v>
      </c>
      <c r="I21" s="2">
        <f t="shared" si="26"/>
        <v>1600</v>
      </c>
      <c r="J21" s="2">
        <f t="shared" si="26"/>
        <v>1600</v>
      </c>
      <c r="K21" s="2">
        <f t="shared" si="26"/>
        <v>1600</v>
      </c>
      <c r="L21" s="2">
        <f t="shared" si="26"/>
        <v>1600</v>
      </c>
      <c r="M21" s="2">
        <f t="shared" si="26"/>
        <v>1600</v>
      </c>
      <c r="N21" s="2">
        <f t="shared" si="24"/>
        <v>17600</v>
      </c>
      <c r="O21" s="2"/>
      <c r="P21" s="2"/>
      <c r="Q21" s="2"/>
      <c r="R21" s="2"/>
      <c r="S21" s="2"/>
      <c r="T21" s="264" t="s">
        <v>210</v>
      </c>
      <c r="U21" s="265">
        <f t="shared" si="25"/>
        <v>54600</v>
      </c>
      <c r="V21" s="268">
        <f>+SUM(T29:V31)</f>
        <v>7800</v>
      </c>
      <c r="W21" s="2"/>
      <c r="X21" s="2"/>
      <c r="Y21" s="2">
        <f>+V21</f>
        <v>7800</v>
      </c>
      <c r="Z21" s="2">
        <v>3</v>
      </c>
      <c r="AA21" s="2">
        <f>+Y21*Z21</f>
        <v>23400</v>
      </c>
      <c r="AB21" s="2"/>
      <c r="AC21" s="2"/>
    </row>
    <row r="22" spans="1:29" ht="14.25" customHeight="1" x14ac:dyDescent="0.2">
      <c r="A22" s="2"/>
      <c r="B22" s="2"/>
      <c r="C22" s="2">
        <f t="shared" ref="C22:C30" si="27">+B22</f>
        <v>0</v>
      </c>
      <c r="D22" s="2">
        <f>+D21</f>
        <v>1600</v>
      </c>
      <c r="E22" s="2">
        <f t="shared" ref="E22:M22" si="28">+D22</f>
        <v>1600</v>
      </c>
      <c r="F22" s="2">
        <f t="shared" si="28"/>
        <v>1600</v>
      </c>
      <c r="G22" s="2">
        <f t="shared" si="28"/>
        <v>1600</v>
      </c>
      <c r="H22" s="2">
        <f t="shared" si="28"/>
        <v>1600</v>
      </c>
      <c r="I22" s="2">
        <f t="shared" si="28"/>
        <v>1600</v>
      </c>
      <c r="J22" s="2">
        <f t="shared" si="28"/>
        <v>1600</v>
      </c>
      <c r="K22" s="2">
        <f t="shared" si="28"/>
        <v>1600</v>
      </c>
      <c r="L22" s="2">
        <f t="shared" si="28"/>
        <v>1600</v>
      </c>
      <c r="M22" s="2">
        <f t="shared" si="28"/>
        <v>1600</v>
      </c>
      <c r="N22" s="2">
        <f t="shared" si="24"/>
        <v>16000</v>
      </c>
      <c r="O22" s="2"/>
      <c r="P22" s="2"/>
      <c r="Q22" s="2"/>
      <c r="R22" s="2"/>
      <c r="S22" s="2"/>
      <c r="U22" s="2"/>
      <c r="V22" s="2"/>
      <c r="W22" s="2"/>
      <c r="X22" s="2"/>
      <c r="Y22" s="2"/>
      <c r="Z22" s="2"/>
      <c r="AA22" s="2">
        <f>+V83</f>
        <v>2894.9399999999996</v>
      </c>
      <c r="AB22" s="2"/>
      <c r="AC22" s="2"/>
    </row>
    <row r="23" spans="1:29" ht="14.25" customHeight="1" x14ac:dyDescent="0.2">
      <c r="A23" s="2"/>
      <c r="B23" s="2"/>
      <c r="C23" s="2">
        <f t="shared" si="27"/>
        <v>0</v>
      </c>
      <c r="D23" s="2">
        <f t="shared" ref="D23:D30" si="29">+C23</f>
        <v>0</v>
      </c>
      <c r="E23" s="2">
        <f>+E22</f>
        <v>1600</v>
      </c>
      <c r="F23" s="2">
        <f t="shared" ref="F23:M23" si="30">+E23</f>
        <v>1600</v>
      </c>
      <c r="G23" s="2">
        <f t="shared" si="30"/>
        <v>1600</v>
      </c>
      <c r="H23" s="2">
        <f t="shared" si="30"/>
        <v>1600</v>
      </c>
      <c r="I23" s="2">
        <f t="shared" si="30"/>
        <v>1600</v>
      </c>
      <c r="J23" s="2">
        <f t="shared" si="30"/>
        <v>1600</v>
      </c>
      <c r="K23" s="2">
        <f t="shared" si="30"/>
        <v>1600</v>
      </c>
      <c r="L23" s="2">
        <f t="shared" si="30"/>
        <v>1600</v>
      </c>
      <c r="M23" s="2">
        <f t="shared" si="30"/>
        <v>1600</v>
      </c>
      <c r="N23" s="2">
        <f t="shared" si="24"/>
        <v>14400</v>
      </c>
      <c r="O23" s="2"/>
      <c r="P23" s="2"/>
      <c r="Q23" s="2"/>
      <c r="R23" s="2"/>
      <c r="S23" s="2"/>
      <c r="T23" s="264" t="s">
        <v>211</v>
      </c>
      <c r="U23" s="2"/>
      <c r="V23" s="269" t="s">
        <v>212</v>
      </c>
      <c r="W23" s="2"/>
      <c r="X23" s="2"/>
      <c r="Y23" s="2"/>
      <c r="Z23" s="2"/>
      <c r="AA23" s="2">
        <f>+AA21+AA22</f>
        <v>26294.94</v>
      </c>
      <c r="AB23" s="2"/>
      <c r="AC23" s="2"/>
    </row>
    <row r="24" spans="1:29" ht="14.25" customHeight="1" x14ac:dyDescent="0.2">
      <c r="A24" s="2"/>
      <c r="B24" s="2"/>
      <c r="C24" s="2">
        <f t="shared" si="27"/>
        <v>0</v>
      </c>
      <c r="D24" s="2">
        <f t="shared" si="29"/>
        <v>0</v>
      </c>
      <c r="E24" s="2">
        <f t="shared" ref="E24:E30" si="31">+D24</f>
        <v>0</v>
      </c>
      <c r="F24" s="2">
        <f>+F23</f>
        <v>1600</v>
      </c>
      <c r="G24" s="2">
        <f t="shared" ref="G24:M24" si="32">+F24</f>
        <v>1600</v>
      </c>
      <c r="H24" s="2">
        <f t="shared" si="32"/>
        <v>1600</v>
      </c>
      <c r="I24" s="2">
        <f t="shared" si="32"/>
        <v>1600</v>
      </c>
      <c r="J24" s="2">
        <f t="shared" si="32"/>
        <v>1600</v>
      </c>
      <c r="K24" s="2">
        <f t="shared" si="32"/>
        <v>1600</v>
      </c>
      <c r="L24" s="2">
        <f t="shared" si="32"/>
        <v>1600</v>
      </c>
      <c r="M24" s="2">
        <f t="shared" si="32"/>
        <v>1600</v>
      </c>
      <c r="N24" s="2">
        <f t="shared" si="24"/>
        <v>12800</v>
      </c>
      <c r="O24" s="2"/>
      <c r="P24" s="2"/>
      <c r="Q24" s="2"/>
      <c r="R24" s="2"/>
      <c r="S24" s="2"/>
      <c r="U24" s="2"/>
      <c r="V24" s="2"/>
      <c r="W24" s="2"/>
      <c r="X24" s="2"/>
      <c r="Y24" s="2"/>
      <c r="Z24" s="2" t="s">
        <v>213</v>
      </c>
      <c r="AA24" s="2">
        <f>+AA23/2</f>
        <v>13147.47</v>
      </c>
      <c r="AB24" s="3">
        <v>0.7</v>
      </c>
      <c r="AC24" s="2">
        <f>+AA24*AB24</f>
        <v>9203.2289999999994</v>
      </c>
    </row>
    <row r="25" spans="1:29" ht="14.25" customHeight="1" x14ac:dyDescent="0.2">
      <c r="A25" s="2"/>
      <c r="B25" s="2"/>
      <c r="C25" s="2">
        <f t="shared" si="27"/>
        <v>0</v>
      </c>
      <c r="D25" s="2">
        <f t="shared" si="29"/>
        <v>0</v>
      </c>
      <c r="E25" s="2">
        <f t="shared" si="31"/>
        <v>0</v>
      </c>
      <c r="F25" s="2">
        <f t="shared" ref="F25:F30" si="33">+E25</f>
        <v>0</v>
      </c>
      <c r="G25" s="2">
        <f>+G24</f>
        <v>1600</v>
      </c>
      <c r="H25" s="2">
        <f t="shared" ref="H25:M25" si="34">+G25</f>
        <v>1600</v>
      </c>
      <c r="I25" s="2">
        <f t="shared" si="34"/>
        <v>1600</v>
      </c>
      <c r="J25" s="2">
        <f t="shared" si="34"/>
        <v>1600</v>
      </c>
      <c r="K25" s="2">
        <f t="shared" si="34"/>
        <v>1600</v>
      </c>
      <c r="L25" s="2">
        <f t="shared" si="34"/>
        <v>1600</v>
      </c>
      <c r="M25" s="2">
        <f t="shared" si="34"/>
        <v>1600</v>
      </c>
      <c r="N25" s="2">
        <f t="shared" si="24"/>
        <v>11200</v>
      </c>
      <c r="O25" s="2"/>
      <c r="P25" s="2"/>
      <c r="Q25" s="2"/>
      <c r="R25" s="2"/>
      <c r="S25" s="2"/>
      <c r="T25" s="354" t="s">
        <v>202</v>
      </c>
      <c r="U25" s="355"/>
      <c r="V25" s="355"/>
      <c r="W25" s="2"/>
      <c r="X25" s="2"/>
      <c r="Y25" s="2"/>
      <c r="Z25" s="2"/>
      <c r="AA25" s="2"/>
      <c r="AB25" s="3">
        <v>0.8</v>
      </c>
      <c r="AC25" s="2"/>
    </row>
    <row r="26" spans="1:29" ht="14.25" customHeight="1" x14ac:dyDescent="0.2">
      <c r="A26" s="2"/>
      <c r="B26" s="2"/>
      <c r="C26" s="2">
        <f t="shared" si="27"/>
        <v>0</v>
      </c>
      <c r="D26" s="2">
        <f t="shared" si="29"/>
        <v>0</v>
      </c>
      <c r="E26" s="2">
        <f t="shared" si="31"/>
        <v>0</v>
      </c>
      <c r="F26" s="2">
        <f t="shared" si="33"/>
        <v>0</v>
      </c>
      <c r="G26" s="2">
        <f t="shared" ref="G26:G30" si="35">+F26</f>
        <v>0</v>
      </c>
      <c r="H26" s="2">
        <f>+H25</f>
        <v>1600</v>
      </c>
      <c r="I26" s="2">
        <f t="shared" ref="I26:M26" si="36">+H26</f>
        <v>1600</v>
      </c>
      <c r="J26" s="2">
        <f t="shared" si="36"/>
        <v>1600</v>
      </c>
      <c r="K26" s="2">
        <f t="shared" si="36"/>
        <v>1600</v>
      </c>
      <c r="L26" s="2">
        <f t="shared" si="36"/>
        <v>1600</v>
      </c>
      <c r="M26" s="2">
        <f t="shared" si="36"/>
        <v>1600</v>
      </c>
      <c r="N26" s="2">
        <f t="shared" si="24"/>
        <v>9600</v>
      </c>
      <c r="O26" s="2"/>
      <c r="P26" s="2"/>
      <c r="Q26" s="2"/>
      <c r="R26" s="2"/>
      <c r="S26" s="2"/>
      <c r="T26" s="355"/>
      <c r="U26" s="355"/>
      <c r="V26" s="355"/>
      <c r="W26" s="2"/>
      <c r="X26" s="2"/>
      <c r="Y26" s="2"/>
      <c r="Z26" s="2"/>
      <c r="AA26" s="2"/>
      <c r="AB26" s="2"/>
      <c r="AC26" s="2"/>
    </row>
    <row r="27" spans="1:29" ht="14.25" customHeight="1" x14ac:dyDescent="0.2">
      <c r="A27" s="2"/>
      <c r="B27" s="2"/>
      <c r="C27" s="2">
        <f t="shared" si="27"/>
        <v>0</v>
      </c>
      <c r="D27" s="2">
        <f t="shared" si="29"/>
        <v>0</v>
      </c>
      <c r="E27" s="2">
        <f t="shared" si="31"/>
        <v>0</v>
      </c>
      <c r="F27" s="2">
        <f t="shared" si="33"/>
        <v>0</v>
      </c>
      <c r="G27" s="2">
        <f t="shared" si="35"/>
        <v>0</v>
      </c>
      <c r="H27" s="2">
        <f t="shared" ref="H27:H30" si="37">+G27</f>
        <v>0</v>
      </c>
      <c r="I27" s="2">
        <f>+I26</f>
        <v>1600</v>
      </c>
      <c r="J27" s="2">
        <f t="shared" ref="J27:M27" si="38">+I27</f>
        <v>1600</v>
      </c>
      <c r="K27" s="2">
        <f t="shared" si="38"/>
        <v>1600</v>
      </c>
      <c r="L27" s="2">
        <f t="shared" si="38"/>
        <v>1600</v>
      </c>
      <c r="M27" s="2">
        <f t="shared" si="38"/>
        <v>1600</v>
      </c>
      <c r="N27" s="2">
        <f t="shared" si="24"/>
        <v>8000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4.25" customHeight="1" x14ac:dyDescent="0.2">
      <c r="A28" s="2"/>
      <c r="B28" s="2"/>
      <c r="C28" s="2">
        <f t="shared" si="27"/>
        <v>0</v>
      </c>
      <c r="D28" s="2">
        <f t="shared" si="29"/>
        <v>0</v>
      </c>
      <c r="E28" s="2">
        <f t="shared" si="31"/>
        <v>0</v>
      </c>
      <c r="F28" s="2">
        <f t="shared" si="33"/>
        <v>0</v>
      </c>
      <c r="G28" s="2">
        <f t="shared" si="35"/>
        <v>0</v>
      </c>
      <c r="H28" s="2">
        <f t="shared" si="37"/>
        <v>0</v>
      </c>
      <c r="I28" s="2">
        <f t="shared" ref="I28:I30" si="39">+H28</f>
        <v>0</v>
      </c>
      <c r="J28" s="2">
        <f>+J27</f>
        <v>1600</v>
      </c>
      <c r="K28" s="2">
        <f t="shared" ref="K28:M28" si="40">+J28</f>
        <v>1600</v>
      </c>
      <c r="L28" s="2">
        <f t="shared" si="40"/>
        <v>1600</v>
      </c>
      <c r="M28" s="2">
        <f t="shared" si="40"/>
        <v>1600</v>
      </c>
      <c r="N28" s="2">
        <f t="shared" si="24"/>
        <v>6400</v>
      </c>
      <c r="O28" s="2"/>
      <c r="P28" s="2"/>
      <c r="Q28" s="2"/>
      <c r="R28" s="2"/>
      <c r="S28" s="2"/>
      <c r="T28" s="265" t="s">
        <v>122</v>
      </c>
      <c r="U28" s="265" t="s">
        <v>123</v>
      </c>
      <c r="V28" s="265" t="s">
        <v>124</v>
      </c>
      <c r="W28" s="265" t="s">
        <v>125</v>
      </c>
      <c r="X28" s="2"/>
      <c r="Y28" s="2"/>
      <c r="Z28" s="2"/>
      <c r="AA28" s="2"/>
      <c r="AB28" s="2"/>
      <c r="AC28" s="2"/>
    </row>
    <row r="29" spans="1:29" ht="14.25" customHeight="1" x14ac:dyDescent="0.2">
      <c r="A29" s="2"/>
      <c r="B29" s="2"/>
      <c r="C29" s="2">
        <f t="shared" si="27"/>
        <v>0</v>
      </c>
      <c r="D29" s="2">
        <f t="shared" si="29"/>
        <v>0</v>
      </c>
      <c r="E29" s="2">
        <f t="shared" si="31"/>
        <v>0</v>
      </c>
      <c r="F29" s="2">
        <f t="shared" si="33"/>
        <v>0</v>
      </c>
      <c r="G29" s="2">
        <f t="shared" si="35"/>
        <v>0</v>
      </c>
      <c r="H29" s="2">
        <f t="shared" si="37"/>
        <v>0</v>
      </c>
      <c r="I29" s="2">
        <f t="shared" si="39"/>
        <v>0</v>
      </c>
      <c r="J29" s="2">
        <f t="shared" ref="J29:J30" si="41">+I29</f>
        <v>0</v>
      </c>
      <c r="K29" s="2">
        <f>+K28</f>
        <v>1600</v>
      </c>
      <c r="L29" s="2">
        <f t="shared" ref="L29:M29" si="42">+K29</f>
        <v>1600</v>
      </c>
      <c r="M29" s="2">
        <f t="shared" si="42"/>
        <v>1600</v>
      </c>
      <c r="N29" s="2">
        <f t="shared" si="24"/>
        <v>4800</v>
      </c>
      <c r="O29" s="2"/>
      <c r="P29" s="2">
        <f>+A20+A3</f>
        <v>1000</v>
      </c>
      <c r="Q29" s="2"/>
      <c r="R29" s="2"/>
      <c r="S29" s="2"/>
      <c r="T29" s="2">
        <f>+V20</f>
        <v>1300</v>
      </c>
      <c r="U29" s="2">
        <f t="shared" ref="U29:V29" si="43">+T29</f>
        <v>1300</v>
      </c>
      <c r="V29" s="2">
        <f t="shared" si="43"/>
        <v>1300</v>
      </c>
      <c r="W29" s="2"/>
      <c r="X29" s="2"/>
      <c r="Y29" s="2"/>
      <c r="Z29" s="2"/>
      <c r="AA29" s="2"/>
      <c r="AB29" s="2"/>
      <c r="AC29" s="2"/>
    </row>
    <row r="30" spans="1:29" ht="14.25" customHeight="1" x14ac:dyDescent="0.2">
      <c r="A30" s="2"/>
      <c r="B30" s="2"/>
      <c r="C30" s="2">
        <f t="shared" si="27"/>
        <v>0</v>
      </c>
      <c r="D30" s="2">
        <f t="shared" si="29"/>
        <v>0</v>
      </c>
      <c r="E30" s="2">
        <f t="shared" si="31"/>
        <v>0</v>
      </c>
      <c r="F30" s="2">
        <f t="shared" si="33"/>
        <v>0</v>
      </c>
      <c r="G30" s="2">
        <f t="shared" si="35"/>
        <v>0</v>
      </c>
      <c r="H30" s="2">
        <f t="shared" si="37"/>
        <v>0</v>
      </c>
      <c r="I30" s="2">
        <f t="shared" si="39"/>
        <v>0</v>
      </c>
      <c r="J30" s="2">
        <f t="shared" si="41"/>
        <v>0</v>
      </c>
      <c r="K30" s="2">
        <f>+J30</f>
        <v>0</v>
      </c>
      <c r="L30" s="2">
        <f>+L29</f>
        <v>1600</v>
      </c>
      <c r="M30" s="2">
        <f>+L30</f>
        <v>1600</v>
      </c>
      <c r="N30" s="2">
        <f t="shared" si="24"/>
        <v>3200</v>
      </c>
      <c r="O30" s="2"/>
      <c r="P30" s="2"/>
      <c r="Q30" s="2"/>
      <c r="R30" s="2"/>
      <c r="S30" s="2"/>
      <c r="T30" s="2"/>
      <c r="U30" s="2">
        <f>+U29</f>
        <v>1300</v>
      </c>
      <c r="V30" s="2">
        <f>+U30</f>
        <v>1300</v>
      </c>
      <c r="W30" s="2"/>
      <c r="X30" s="2"/>
      <c r="Y30" s="2"/>
      <c r="Z30" s="2"/>
      <c r="AA30" s="2"/>
      <c r="AB30" s="2"/>
      <c r="AC30" s="2"/>
    </row>
    <row r="31" spans="1:29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f>+M30</f>
        <v>1600</v>
      </c>
      <c r="N31" s="2">
        <f t="shared" si="24"/>
        <v>1600</v>
      </c>
      <c r="O31" s="2"/>
      <c r="P31" s="2"/>
      <c r="Q31" s="2"/>
      <c r="R31" s="2"/>
      <c r="S31" s="2"/>
      <c r="T31" s="2"/>
      <c r="U31" s="2"/>
      <c r="V31" s="2">
        <f>+V30</f>
        <v>1300</v>
      </c>
      <c r="W31" s="2"/>
      <c r="X31" s="266" t="s">
        <v>214</v>
      </c>
      <c r="Y31" s="266">
        <f>+W32</f>
        <v>7800</v>
      </c>
      <c r="Z31" s="270">
        <v>1</v>
      </c>
      <c r="AA31" s="2"/>
      <c r="AB31" s="2"/>
      <c r="AC31" s="2"/>
    </row>
    <row r="32" spans="1:29" ht="14.25" customHeight="1" x14ac:dyDescent="0.2">
      <c r="A32" s="266"/>
      <c r="B32" s="266">
        <f t="shared" ref="B32:N32" si="44">SUM(B20:B31)</f>
        <v>1600</v>
      </c>
      <c r="C32" s="266">
        <f t="shared" si="44"/>
        <v>3200</v>
      </c>
      <c r="D32" s="266">
        <f t="shared" si="44"/>
        <v>4800</v>
      </c>
      <c r="E32" s="266">
        <f t="shared" si="44"/>
        <v>6400</v>
      </c>
      <c r="F32" s="266">
        <f t="shared" si="44"/>
        <v>8000</v>
      </c>
      <c r="G32" s="266">
        <f t="shared" si="44"/>
        <v>9600</v>
      </c>
      <c r="H32" s="266">
        <f t="shared" si="44"/>
        <v>11200</v>
      </c>
      <c r="I32" s="266">
        <f t="shared" si="44"/>
        <v>12800</v>
      </c>
      <c r="J32" s="266">
        <f t="shared" si="44"/>
        <v>14400</v>
      </c>
      <c r="K32" s="266">
        <f t="shared" si="44"/>
        <v>16000</v>
      </c>
      <c r="L32" s="266">
        <f t="shared" si="44"/>
        <v>17600</v>
      </c>
      <c r="M32" s="266">
        <f t="shared" si="44"/>
        <v>19200</v>
      </c>
      <c r="N32" s="267">
        <f t="shared" si="44"/>
        <v>124800</v>
      </c>
      <c r="O32" s="2"/>
      <c r="P32" s="2"/>
      <c r="Q32" s="2"/>
      <c r="R32" s="2"/>
      <c r="S32" s="2"/>
      <c r="T32" s="2">
        <f t="shared" ref="T32:V32" si="45">SUM(T29:T31)</f>
        <v>1300</v>
      </c>
      <c r="U32" s="2">
        <f t="shared" si="45"/>
        <v>2600</v>
      </c>
      <c r="V32" s="2">
        <f t="shared" si="45"/>
        <v>3900</v>
      </c>
      <c r="W32" s="268">
        <f>+T32+U32+V32</f>
        <v>7800</v>
      </c>
      <c r="X32" s="266" t="s">
        <v>215</v>
      </c>
      <c r="Y32" s="266">
        <f>+W32*0.8</f>
        <v>6240</v>
      </c>
      <c r="Z32" s="270">
        <v>0.8</v>
      </c>
      <c r="AA32" s="2"/>
      <c r="AB32" s="2"/>
      <c r="AC32" s="2"/>
    </row>
    <row r="33" spans="1:29" ht="14.25" customHeight="1" x14ac:dyDescent="0.2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71"/>
      <c r="O33" s="2"/>
      <c r="P33" s="219"/>
      <c r="Q33" s="219"/>
      <c r="R33" s="219"/>
      <c r="S33" s="219"/>
      <c r="T33" s="219"/>
      <c r="U33" s="219"/>
      <c r="V33" s="219"/>
      <c r="W33" s="219"/>
      <c r="X33" s="266" t="s">
        <v>216</v>
      </c>
      <c r="Y33" s="266">
        <f>+W32*0.7</f>
        <v>5460</v>
      </c>
      <c r="Z33" s="270">
        <v>0.7</v>
      </c>
      <c r="AA33" s="219"/>
      <c r="AB33" s="219"/>
      <c r="AC33" s="219"/>
    </row>
    <row r="34" spans="1:29" ht="14.25" customHeight="1" x14ac:dyDescent="0.2">
      <c r="A34" s="353" t="s">
        <v>217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4.25" customHeight="1" x14ac:dyDescent="0.2">
      <c r="A35" s="262" t="s">
        <v>207</v>
      </c>
      <c r="B35" s="262">
        <v>1</v>
      </c>
      <c r="C35" s="262">
        <v>2</v>
      </c>
      <c r="D35" s="262">
        <v>3</v>
      </c>
      <c r="E35" s="262">
        <v>4</v>
      </c>
      <c r="F35" s="262">
        <v>5</v>
      </c>
      <c r="G35" s="262">
        <v>6</v>
      </c>
      <c r="H35" s="262">
        <v>7</v>
      </c>
      <c r="I35" s="262">
        <v>8</v>
      </c>
      <c r="J35" s="262">
        <v>9</v>
      </c>
      <c r="K35" s="262">
        <v>10</v>
      </c>
      <c r="L35" s="262">
        <v>11</v>
      </c>
      <c r="M35" s="262">
        <v>12</v>
      </c>
      <c r="N35" s="263" t="s">
        <v>125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4.25" customHeight="1" x14ac:dyDescent="0.2">
      <c r="A36" s="2">
        <v>150</v>
      </c>
      <c r="B36" s="2">
        <f>+A36*2</f>
        <v>300</v>
      </c>
      <c r="C36" s="2">
        <f t="shared" ref="C36:M36" si="46">+B36</f>
        <v>300</v>
      </c>
      <c r="D36" s="2">
        <f t="shared" si="46"/>
        <v>300</v>
      </c>
      <c r="E36" s="2">
        <f t="shared" si="46"/>
        <v>300</v>
      </c>
      <c r="F36" s="2">
        <f t="shared" si="46"/>
        <v>300</v>
      </c>
      <c r="G36" s="2">
        <f t="shared" si="46"/>
        <v>300</v>
      </c>
      <c r="H36" s="2">
        <f t="shared" si="46"/>
        <v>300</v>
      </c>
      <c r="I36" s="2">
        <f t="shared" si="46"/>
        <v>300</v>
      </c>
      <c r="J36" s="2">
        <f t="shared" si="46"/>
        <v>300</v>
      </c>
      <c r="K36" s="2">
        <f t="shared" si="46"/>
        <v>300</v>
      </c>
      <c r="L36" s="2">
        <f t="shared" si="46"/>
        <v>300</v>
      </c>
      <c r="M36" s="2">
        <f t="shared" si="46"/>
        <v>300</v>
      </c>
      <c r="N36" s="2">
        <f t="shared" ref="N36:N47" si="47">SUM(B36:M36)</f>
        <v>3600</v>
      </c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4.25" customHeight="1" x14ac:dyDescent="0.2">
      <c r="A37" s="2"/>
      <c r="B37" s="2"/>
      <c r="C37" s="2">
        <f>+C36</f>
        <v>300</v>
      </c>
      <c r="D37" s="2">
        <f t="shared" ref="D37:M37" si="48">+C37</f>
        <v>300</v>
      </c>
      <c r="E37" s="2">
        <f t="shared" si="48"/>
        <v>300</v>
      </c>
      <c r="F37" s="2">
        <f t="shared" si="48"/>
        <v>300</v>
      </c>
      <c r="G37" s="2">
        <f t="shared" si="48"/>
        <v>300</v>
      </c>
      <c r="H37" s="2">
        <f t="shared" si="48"/>
        <v>300</v>
      </c>
      <c r="I37" s="2">
        <f t="shared" si="48"/>
        <v>300</v>
      </c>
      <c r="J37" s="2">
        <f t="shared" si="48"/>
        <v>300</v>
      </c>
      <c r="K37" s="2">
        <f t="shared" si="48"/>
        <v>300</v>
      </c>
      <c r="L37" s="2">
        <f t="shared" si="48"/>
        <v>300</v>
      </c>
      <c r="M37" s="2">
        <f t="shared" si="48"/>
        <v>300</v>
      </c>
      <c r="N37" s="2">
        <f t="shared" si="47"/>
        <v>3300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4.25" customHeight="1" x14ac:dyDescent="0.2">
      <c r="A38" s="2"/>
      <c r="B38" s="2"/>
      <c r="C38" s="2">
        <f t="shared" ref="C38:C46" si="49">+B38</f>
        <v>0</v>
      </c>
      <c r="D38" s="2">
        <f>+D37</f>
        <v>300</v>
      </c>
      <c r="E38" s="2">
        <f t="shared" ref="E38:M38" si="50">+D38</f>
        <v>300</v>
      </c>
      <c r="F38" s="2">
        <f t="shared" si="50"/>
        <v>300</v>
      </c>
      <c r="G38" s="2">
        <f t="shared" si="50"/>
        <v>300</v>
      </c>
      <c r="H38" s="2">
        <f t="shared" si="50"/>
        <v>300</v>
      </c>
      <c r="I38" s="2">
        <f t="shared" si="50"/>
        <v>300</v>
      </c>
      <c r="J38" s="2">
        <f t="shared" si="50"/>
        <v>300</v>
      </c>
      <c r="K38" s="2">
        <f t="shared" si="50"/>
        <v>300</v>
      </c>
      <c r="L38" s="2">
        <f t="shared" si="50"/>
        <v>300</v>
      </c>
      <c r="M38" s="2">
        <f t="shared" si="50"/>
        <v>300</v>
      </c>
      <c r="N38" s="2">
        <f t="shared" si="47"/>
        <v>3000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4.25" customHeight="1" x14ac:dyDescent="0.2">
      <c r="A39" s="2"/>
      <c r="B39" s="2"/>
      <c r="C39" s="2">
        <f t="shared" si="49"/>
        <v>0</v>
      </c>
      <c r="D39" s="2">
        <f t="shared" ref="D39:D46" si="51">+C39</f>
        <v>0</v>
      </c>
      <c r="E39" s="2">
        <f>+E38</f>
        <v>300</v>
      </c>
      <c r="F39" s="2">
        <f t="shared" ref="F39:M39" si="52">+E39</f>
        <v>300</v>
      </c>
      <c r="G39" s="2">
        <f t="shared" si="52"/>
        <v>300</v>
      </c>
      <c r="H39" s="2">
        <f t="shared" si="52"/>
        <v>300</v>
      </c>
      <c r="I39" s="2">
        <f t="shared" si="52"/>
        <v>300</v>
      </c>
      <c r="J39" s="2">
        <f t="shared" si="52"/>
        <v>300</v>
      </c>
      <c r="K39" s="2">
        <f t="shared" si="52"/>
        <v>300</v>
      </c>
      <c r="L39" s="2">
        <f t="shared" si="52"/>
        <v>300</v>
      </c>
      <c r="M39" s="2">
        <f t="shared" si="52"/>
        <v>300</v>
      </c>
      <c r="N39" s="2">
        <f t="shared" si="47"/>
        <v>2700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4.25" customHeight="1" x14ac:dyDescent="0.2">
      <c r="A40" s="2"/>
      <c r="B40" s="2"/>
      <c r="C40" s="2">
        <f t="shared" si="49"/>
        <v>0</v>
      </c>
      <c r="D40" s="2">
        <f t="shared" si="51"/>
        <v>0</v>
      </c>
      <c r="E40" s="2">
        <f t="shared" ref="E40:E46" si="53">+D40</f>
        <v>0</v>
      </c>
      <c r="F40" s="2">
        <f>+F39</f>
        <v>300</v>
      </c>
      <c r="G40" s="2">
        <f t="shared" ref="G40:M40" si="54">+F40</f>
        <v>300</v>
      </c>
      <c r="H40" s="2">
        <f t="shared" si="54"/>
        <v>300</v>
      </c>
      <c r="I40" s="2">
        <f t="shared" si="54"/>
        <v>300</v>
      </c>
      <c r="J40" s="2">
        <f t="shared" si="54"/>
        <v>300</v>
      </c>
      <c r="K40" s="2">
        <f t="shared" si="54"/>
        <v>300</v>
      </c>
      <c r="L40" s="2">
        <f t="shared" si="54"/>
        <v>300</v>
      </c>
      <c r="M40" s="2">
        <f t="shared" si="54"/>
        <v>300</v>
      </c>
      <c r="N40" s="2">
        <f t="shared" si="47"/>
        <v>2400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4.25" customHeight="1" x14ac:dyDescent="0.2">
      <c r="A41" s="2"/>
      <c r="B41" s="2"/>
      <c r="C41" s="2">
        <f t="shared" si="49"/>
        <v>0</v>
      </c>
      <c r="D41" s="2">
        <f t="shared" si="51"/>
        <v>0</v>
      </c>
      <c r="E41" s="2">
        <f t="shared" si="53"/>
        <v>0</v>
      </c>
      <c r="F41" s="2">
        <f t="shared" ref="F41:F46" si="55">+E41</f>
        <v>0</v>
      </c>
      <c r="G41" s="2">
        <f>+G40</f>
        <v>300</v>
      </c>
      <c r="H41" s="2">
        <f t="shared" ref="H41:M41" si="56">+G41</f>
        <v>300</v>
      </c>
      <c r="I41" s="2">
        <f t="shared" si="56"/>
        <v>300</v>
      </c>
      <c r="J41" s="2">
        <f t="shared" si="56"/>
        <v>300</v>
      </c>
      <c r="K41" s="2">
        <f t="shared" si="56"/>
        <v>300</v>
      </c>
      <c r="L41" s="2">
        <f t="shared" si="56"/>
        <v>300</v>
      </c>
      <c r="M41" s="2">
        <f t="shared" si="56"/>
        <v>300</v>
      </c>
      <c r="N41" s="2">
        <f t="shared" si="47"/>
        <v>2100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4.25" customHeight="1" x14ac:dyDescent="0.2">
      <c r="A42" s="2"/>
      <c r="B42" s="2"/>
      <c r="C42" s="2">
        <f t="shared" si="49"/>
        <v>0</v>
      </c>
      <c r="D42" s="2">
        <f t="shared" si="51"/>
        <v>0</v>
      </c>
      <c r="E42" s="2">
        <f t="shared" si="53"/>
        <v>0</v>
      </c>
      <c r="F42" s="2">
        <f t="shared" si="55"/>
        <v>0</v>
      </c>
      <c r="G42" s="2">
        <f t="shared" ref="G42:G46" si="57">+F42</f>
        <v>0</v>
      </c>
      <c r="H42" s="2">
        <f>+H41</f>
        <v>300</v>
      </c>
      <c r="I42" s="2">
        <f t="shared" ref="I42:M42" si="58">+H42</f>
        <v>300</v>
      </c>
      <c r="J42" s="2">
        <f t="shared" si="58"/>
        <v>300</v>
      </c>
      <c r="K42" s="2">
        <f t="shared" si="58"/>
        <v>300</v>
      </c>
      <c r="L42" s="2">
        <f t="shared" si="58"/>
        <v>300</v>
      </c>
      <c r="M42" s="2">
        <f t="shared" si="58"/>
        <v>300</v>
      </c>
      <c r="N42" s="2">
        <f t="shared" si="47"/>
        <v>1800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4.25" customHeight="1" x14ac:dyDescent="0.2">
      <c r="A43" s="2"/>
      <c r="B43" s="2"/>
      <c r="C43" s="2">
        <f t="shared" si="49"/>
        <v>0</v>
      </c>
      <c r="D43" s="2">
        <f t="shared" si="51"/>
        <v>0</v>
      </c>
      <c r="E43" s="2">
        <f t="shared" si="53"/>
        <v>0</v>
      </c>
      <c r="F43" s="2">
        <f t="shared" si="55"/>
        <v>0</v>
      </c>
      <c r="G43" s="2">
        <f t="shared" si="57"/>
        <v>0</v>
      </c>
      <c r="H43" s="2">
        <f t="shared" ref="H43:H46" si="59">+G43</f>
        <v>0</v>
      </c>
      <c r="I43" s="2">
        <f>+I42</f>
        <v>300</v>
      </c>
      <c r="J43" s="2">
        <f t="shared" ref="J43:M43" si="60">+I43</f>
        <v>300</v>
      </c>
      <c r="K43" s="2">
        <f t="shared" si="60"/>
        <v>300</v>
      </c>
      <c r="L43" s="2">
        <f t="shared" si="60"/>
        <v>300</v>
      </c>
      <c r="M43" s="2">
        <f t="shared" si="60"/>
        <v>300</v>
      </c>
      <c r="N43" s="2">
        <f t="shared" si="47"/>
        <v>1500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4.25" customHeight="1" x14ac:dyDescent="0.2">
      <c r="A44" s="2"/>
      <c r="B44" s="2"/>
      <c r="C44" s="2">
        <f t="shared" si="49"/>
        <v>0</v>
      </c>
      <c r="D44" s="2">
        <f t="shared" si="51"/>
        <v>0</v>
      </c>
      <c r="E44" s="2">
        <f t="shared" si="53"/>
        <v>0</v>
      </c>
      <c r="F44" s="2">
        <f t="shared" si="55"/>
        <v>0</v>
      </c>
      <c r="G44" s="2">
        <f t="shared" si="57"/>
        <v>0</v>
      </c>
      <c r="H44" s="2">
        <f t="shared" si="59"/>
        <v>0</v>
      </c>
      <c r="I44" s="2">
        <f t="shared" ref="I44:I46" si="61">+H44</f>
        <v>0</v>
      </c>
      <c r="J44" s="2">
        <f>+J43</f>
        <v>300</v>
      </c>
      <c r="K44" s="2">
        <f t="shared" ref="K44:M44" si="62">+J44</f>
        <v>300</v>
      </c>
      <c r="L44" s="2">
        <f t="shared" si="62"/>
        <v>300</v>
      </c>
      <c r="M44" s="2">
        <f t="shared" si="62"/>
        <v>300</v>
      </c>
      <c r="N44" s="2">
        <f t="shared" si="47"/>
        <v>1200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4.25" customHeight="1" x14ac:dyDescent="0.2">
      <c r="A45" s="2"/>
      <c r="B45" s="2"/>
      <c r="C45" s="2">
        <f t="shared" si="49"/>
        <v>0</v>
      </c>
      <c r="D45" s="2">
        <f t="shared" si="51"/>
        <v>0</v>
      </c>
      <c r="E45" s="2">
        <f t="shared" si="53"/>
        <v>0</v>
      </c>
      <c r="F45" s="2">
        <f t="shared" si="55"/>
        <v>0</v>
      </c>
      <c r="G45" s="2">
        <f t="shared" si="57"/>
        <v>0</v>
      </c>
      <c r="H45" s="2">
        <f t="shared" si="59"/>
        <v>0</v>
      </c>
      <c r="I45" s="2">
        <f t="shared" si="61"/>
        <v>0</v>
      </c>
      <c r="J45" s="2">
        <f t="shared" ref="J45:J46" si="63">+I45</f>
        <v>0</v>
      </c>
      <c r="K45" s="2">
        <f>+K44</f>
        <v>300</v>
      </c>
      <c r="L45" s="2">
        <f t="shared" ref="L45:M45" si="64">+K45</f>
        <v>300</v>
      </c>
      <c r="M45" s="2">
        <f t="shared" si="64"/>
        <v>300</v>
      </c>
      <c r="N45" s="2">
        <f t="shared" si="47"/>
        <v>900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4.25" customHeight="1" x14ac:dyDescent="0.2">
      <c r="A46" s="2"/>
      <c r="B46" s="2"/>
      <c r="C46" s="2">
        <f t="shared" si="49"/>
        <v>0</v>
      </c>
      <c r="D46" s="2">
        <f t="shared" si="51"/>
        <v>0</v>
      </c>
      <c r="E46" s="2">
        <f t="shared" si="53"/>
        <v>0</v>
      </c>
      <c r="F46" s="2">
        <f t="shared" si="55"/>
        <v>0</v>
      </c>
      <c r="G46" s="2">
        <f t="shared" si="57"/>
        <v>0</v>
      </c>
      <c r="H46" s="2">
        <f t="shared" si="59"/>
        <v>0</v>
      </c>
      <c r="I46" s="2">
        <f t="shared" si="61"/>
        <v>0</v>
      </c>
      <c r="J46" s="2">
        <f t="shared" si="63"/>
        <v>0</v>
      </c>
      <c r="K46" s="2">
        <f>+J46</f>
        <v>0</v>
      </c>
      <c r="L46" s="2">
        <f>+L45</f>
        <v>300</v>
      </c>
      <c r="M46" s="2">
        <f>+L46</f>
        <v>300</v>
      </c>
      <c r="N46" s="2">
        <f t="shared" si="47"/>
        <v>600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f>+M46</f>
        <v>300</v>
      </c>
      <c r="N47" s="2">
        <f t="shared" si="47"/>
        <v>300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4.25" customHeight="1" x14ac:dyDescent="0.2">
      <c r="A48" s="266"/>
      <c r="B48" s="266">
        <f t="shared" ref="B48:N48" si="65">SUM(B36:B47)</f>
        <v>300</v>
      </c>
      <c r="C48" s="266">
        <f t="shared" si="65"/>
        <v>600</v>
      </c>
      <c r="D48" s="266">
        <f t="shared" si="65"/>
        <v>900</v>
      </c>
      <c r="E48" s="266">
        <f t="shared" si="65"/>
        <v>1200</v>
      </c>
      <c r="F48" s="266">
        <f t="shared" si="65"/>
        <v>1500</v>
      </c>
      <c r="G48" s="266">
        <f t="shared" si="65"/>
        <v>1800</v>
      </c>
      <c r="H48" s="266">
        <f t="shared" si="65"/>
        <v>2100</v>
      </c>
      <c r="I48" s="266">
        <f t="shared" si="65"/>
        <v>2400</v>
      </c>
      <c r="J48" s="266">
        <f t="shared" si="65"/>
        <v>2700</v>
      </c>
      <c r="K48" s="266">
        <f t="shared" si="65"/>
        <v>3000</v>
      </c>
      <c r="L48" s="266">
        <f t="shared" si="65"/>
        <v>3300</v>
      </c>
      <c r="M48" s="266">
        <f t="shared" si="65"/>
        <v>3600</v>
      </c>
      <c r="N48" s="267">
        <f t="shared" si="65"/>
        <v>23400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4.25" customHeight="1" x14ac:dyDescent="0.2">
      <c r="A50" s="353" t="s">
        <v>218</v>
      </c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4.25" customHeight="1" x14ac:dyDescent="0.2">
      <c r="A51" s="262" t="s">
        <v>207</v>
      </c>
      <c r="B51" s="262">
        <v>1</v>
      </c>
      <c r="C51" s="262">
        <v>2</v>
      </c>
      <c r="D51" s="262">
        <v>3</v>
      </c>
      <c r="E51" s="262">
        <v>4</v>
      </c>
      <c r="F51" s="262">
        <v>5</v>
      </c>
      <c r="G51" s="262">
        <v>6</v>
      </c>
      <c r="H51" s="262">
        <v>7</v>
      </c>
      <c r="I51" s="262">
        <v>8</v>
      </c>
      <c r="J51" s="262">
        <v>9</v>
      </c>
      <c r="K51" s="262">
        <v>10</v>
      </c>
      <c r="L51" s="262">
        <v>11</v>
      </c>
      <c r="M51" s="262">
        <v>12</v>
      </c>
      <c r="N51" s="263" t="s">
        <v>125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4.25" customHeight="1" x14ac:dyDescent="0.2">
      <c r="A52" s="148">
        <v>150</v>
      </c>
      <c r="B52" s="2">
        <f>+A52*2</f>
        <v>300</v>
      </c>
      <c r="C52" s="2">
        <f t="shared" ref="C52:M52" si="66">+B52</f>
        <v>300</v>
      </c>
      <c r="D52" s="2">
        <f t="shared" si="66"/>
        <v>300</v>
      </c>
      <c r="E52" s="2">
        <f t="shared" si="66"/>
        <v>300</v>
      </c>
      <c r="F52" s="2">
        <f t="shared" si="66"/>
        <v>300</v>
      </c>
      <c r="G52" s="2">
        <f t="shared" si="66"/>
        <v>300</v>
      </c>
      <c r="H52" s="2">
        <f t="shared" si="66"/>
        <v>300</v>
      </c>
      <c r="I52" s="2">
        <f t="shared" si="66"/>
        <v>300</v>
      </c>
      <c r="J52" s="2">
        <f t="shared" si="66"/>
        <v>300</v>
      </c>
      <c r="K52" s="2">
        <f t="shared" si="66"/>
        <v>300</v>
      </c>
      <c r="L52" s="2">
        <f t="shared" si="66"/>
        <v>300</v>
      </c>
      <c r="M52" s="2">
        <f t="shared" si="66"/>
        <v>300</v>
      </c>
      <c r="N52" s="2">
        <f t="shared" ref="N52:N63" si="67">SUM(B52:M52)</f>
        <v>3600</v>
      </c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4.25" customHeight="1" x14ac:dyDescent="0.2">
      <c r="A53" s="2"/>
      <c r="B53" s="2"/>
      <c r="C53" s="2">
        <f>+C52</f>
        <v>300</v>
      </c>
      <c r="D53" s="2">
        <f t="shared" ref="D53:M53" si="68">+C53</f>
        <v>300</v>
      </c>
      <c r="E53" s="2">
        <f t="shared" si="68"/>
        <v>300</v>
      </c>
      <c r="F53" s="2">
        <f t="shared" si="68"/>
        <v>300</v>
      </c>
      <c r="G53" s="2">
        <f t="shared" si="68"/>
        <v>300</v>
      </c>
      <c r="H53" s="2">
        <f t="shared" si="68"/>
        <v>300</v>
      </c>
      <c r="I53" s="2">
        <f t="shared" si="68"/>
        <v>300</v>
      </c>
      <c r="J53" s="2">
        <f t="shared" si="68"/>
        <v>300</v>
      </c>
      <c r="K53" s="2">
        <f t="shared" si="68"/>
        <v>300</v>
      </c>
      <c r="L53" s="2">
        <f t="shared" si="68"/>
        <v>300</v>
      </c>
      <c r="M53" s="2">
        <f t="shared" si="68"/>
        <v>300</v>
      </c>
      <c r="N53" s="2">
        <f t="shared" si="67"/>
        <v>3300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4.25" customHeight="1" x14ac:dyDescent="0.2">
      <c r="A54" s="2"/>
      <c r="B54" s="2"/>
      <c r="C54" s="2">
        <f t="shared" ref="C54:C62" si="69">+B54</f>
        <v>0</v>
      </c>
      <c r="D54" s="2">
        <f>+D53</f>
        <v>300</v>
      </c>
      <c r="E54" s="2">
        <f t="shared" ref="E54:M54" si="70">+D54</f>
        <v>300</v>
      </c>
      <c r="F54" s="2">
        <f t="shared" si="70"/>
        <v>300</v>
      </c>
      <c r="G54" s="2">
        <f t="shared" si="70"/>
        <v>300</v>
      </c>
      <c r="H54" s="2">
        <f t="shared" si="70"/>
        <v>300</v>
      </c>
      <c r="I54" s="2">
        <f t="shared" si="70"/>
        <v>300</v>
      </c>
      <c r="J54" s="2">
        <f t="shared" si="70"/>
        <v>300</v>
      </c>
      <c r="K54" s="2">
        <f t="shared" si="70"/>
        <v>300</v>
      </c>
      <c r="L54" s="2">
        <f t="shared" si="70"/>
        <v>300</v>
      </c>
      <c r="M54" s="2">
        <f t="shared" si="70"/>
        <v>300</v>
      </c>
      <c r="N54" s="2">
        <f t="shared" si="67"/>
        <v>3000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4.25" customHeight="1" x14ac:dyDescent="0.2">
      <c r="A55" s="2"/>
      <c r="B55" s="2"/>
      <c r="C55" s="2">
        <f t="shared" si="69"/>
        <v>0</v>
      </c>
      <c r="D55" s="2">
        <f t="shared" ref="D55:D62" si="71">+C55</f>
        <v>0</v>
      </c>
      <c r="E55" s="2">
        <f>+E54</f>
        <v>300</v>
      </c>
      <c r="F55" s="2">
        <f t="shared" ref="F55:M55" si="72">+E55</f>
        <v>300</v>
      </c>
      <c r="G55" s="2">
        <f t="shared" si="72"/>
        <v>300</v>
      </c>
      <c r="H55" s="2">
        <f t="shared" si="72"/>
        <v>300</v>
      </c>
      <c r="I55" s="2">
        <f t="shared" si="72"/>
        <v>300</v>
      </c>
      <c r="J55" s="2">
        <f t="shared" si="72"/>
        <v>300</v>
      </c>
      <c r="K55" s="2">
        <f t="shared" si="72"/>
        <v>300</v>
      </c>
      <c r="L55" s="2">
        <f t="shared" si="72"/>
        <v>300</v>
      </c>
      <c r="M55" s="2">
        <f t="shared" si="72"/>
        <v>300</v>
      </c>
      <c r="N55" s="2">
        <f t="shared" si="67"/>
        <v>2700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4.25" customHeight="1" x14ac:dyDescent="0.2">
      <c r="A56" s="2"/>
      <c r="B56" s="2"/>
      <c r="C56" s="2">
        <f t="shared" si="69"/>
        <v>0</v>
      </c>
      <c r="D56" s="2">
        <f t="shared" si="71"/>
        <v>0</v>
      </c>
      <c r="E56" s="2">
        <f t="shared" ref="E56:E62" si="73">+D56</f>
        <v>0</v>
      </c>
      <c r="F56" s="2">
        <f>+F55</f>
        <v>300</v>
      </c>
      <c r="G56" s="2">
        <f t="shared" ref="G56:M56" si="74">+F56</f>
        <v>300</v>
      </c>
      <c r="H56" s="2">
        <f t="shared" si="74"/>
        <v>300</v>
      </c>
      <c r="I56" s="2">
        <f t="shared" si="74"/>
        <v>300</v>
      </c>
      <c r="J56" s="2">
        <f t="shared" si="74"/>
        <v>300</v>
      </c>
      <c r="K56" s="2">
        <f t="shared" si="74"/>
        <v>300</v>
      </c>
      <c r="L56" s="2">
        <f t="shared" si="74"/>
        <v>300</v>
      </c>
      <c r="M56" s="2">
        <f t="shared" si="74"/>
        <v>300</v>
      </c>
      <c r="N56" s="2">
        <f t="shared" si="67"/>
        <v>2400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4.25" customHeight="1" x14ac:dyDescent="0.2">
      <c r="A57" s="2"/>
      <c r="B57" s="2"/>
      <c r="C57" s="2">
        <f t="shared" si="69"/>
        <v>0</v>
      </c>
      <c r="D57" s="2">
        <f t="shared" si="71"/>
        <v>0</v>
      </c>
      <c r="E57" s="2">
        <f t="shared" si="73"/>
        <v>0</v>
      </c>
      <c r="F57" s="2">
        <f t="shared" ref="F57:F62" si="75">+E57</f>
        <v>0</v>
      </c>
      <c r="G57" s="2">
        <f>+G56</f>
        <v>300</v>
      </c>
      <c r="H57" s="2">
        <f t="shared" ref="H57:M57" si="76">+G57</f>
        <v>300</v>
      </c>
      <c r="I57" s="2">
        <f t="shared" si="76"/>
        <v>300</v>
      </c>
      <c r="J57" s="2">
        <f t="shared" si="76"/>
        <v>300</v>
      </c>
      <c r="K57" s="2">
        <f t="shared" si="76"/>
        <v>300</v>
      </c>
      <c r="L57" s="2">
        <f t="shared" si="76"/>
        <v>300</v>
      </c>
      <c r="M57" s="2">
        <f t="shared" si="76"/>
        <v>300</v>
      </c>
      <c r="N57" s="2">
        <f t="shared" si="67"/>
        <v>2100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4.25" customHeight="1" x14ac:dyDescent="0.2">
      <c r="A58" s="2"/>
      <c r="B58" s="2"/>
      <c r="C58" s="2">
        <f t="shared" si="69"/>
        <v>0</v>
      </c>
      <c r="D58" s="2">
        <f t="shared" si="71"/>
        <v>0</v>
      </c>
      <c r="E58" s="2">
        <f t="shared" si="73"/>
        <v>0</v>
      </c>
      <c r="F58" s="2">
        <f t="shared" si="75"/>
        <v>0</v>
      </c>
      <c r="G58" s="2">
        <f t="shared" ref="G58:G62" si="77">+F58</f>
        <v>0</v>
      </c>
      <c r="H58" s="2">
        <f>+H57</f>
        <v>300</v>
      </c>
      <c r="I58" s="2">
        <f t="shared" ref="I58:M58" si="78">+H58</f>
        <v>300</v>
      </c>
      <c r="J58" s="2">
        <f t="shared" si="78"/>
        <v>300</v>
      </c>
      <c r="K58" s="2">
        <f t="shared" si="78"/>
        <v>300</v>
      </c>
      <c r="L58" s="2">
        <f t="shared" si="78"/>
        <v>300</v>
      </c>
      <c r="M58" s="2">
        <f t="shared" si="78"/>
        <v>300</v>
      </c>
      <c r="N58" s="2">
        <f t="shared" si="67"/>
        <v>1800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4.25" customHeight="1" x14ac:dyDescent="0.2">
      <c r="A59" s="2"/>
      <c r="B59" s="2"/>
      <c r="C59" s="2">
        <f t="shared" si="69"/>
        <v>0</v>
      </c>
      <c r="D59" s="2">
        <f t="shared" si="71"/>
        <v>0</v>
      </c>
      <c r="E59" s="2">
        <f t="shared" si="73"/>
        <v>0</v>
      </c>
      <c r="F59" s="2">
        <f t="shared" si="75"/>
        <v>0</v>
      </c>
      <c r="G59" s="2">
        <f t="shared" si="77"/>
        <v>0</v>
      </c>
      <c r="H59" s="2">
        <f t="shared" ref="H59:H62" si="79">+G59</f>
        <v>0</v>
      </c>
      <c r="I59" s="2">
        <f>+I58</f>
        <v>300</v>
      </c>
      <c r="J59" s="2">
        <f t="shared" ref="J59:M59" si="80">+I59</f>
        <v>300</v>
      </c>
      <c r="K59" s="2">
        <f t="shared" si="80"/>
        <v>300</v>
      </c>
      <c r="L59" s="2">
        <f t="shared" si="80"/>
        <v>300</v>
      </c>
      <c r="M59" s="2">
        <f t="shared" si="80"/>
        <v>300</v>
      </c>
      <c r="N59" s="2">
        <f t="shared" si="67"/>
        <v>1500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4.25" customHeight="1" x14ac:dyDescent="0.2">
      <c r="A60" s="2"/>
      <c r="B60" s="2"/>
      <c r="C60" s="2">
        <f t="shared" si="69"/>
        <v>0</v>
      </c>
      <c r="D60" s="2">
        <f t="shared" si="71"/>
        <v>0</v>
      </c>
      <c r="E60" s="2">
        <f t="shared" si="73"/>
        <v>0</v>
      </c>
      <c r="F60" s="2">
        <f t="shared" si="75"/>
        <v>0</v>
      </c>
      <c r="G60" s="2">
        <f t="shared" si="77"/>
        <v>0</v>
      </c>
      <c r="H60" s="2">
        <f t="shared" si="79"/>
        <v>0</v>
      </c>
      <c r="I60" s="2">
        <f t="shared" ref="I60:I62" si="81">+H60</f>
        <v>0</v>
      </c>
      <c r="J60" s="2">
        <f>+J59</f>
        <v>300</v>
      </c>
      <c r="K60" s="2">
        <f t="shared" ref="K60:M60" si="82">+J60</f>
        <v>300</v>
      </c>
      <c r="L60" s="2">
        <f t="shared" si="82"/>
        <v>300</v>
      </c>
      <c r="M60" s="2">
        <f t="shared" si="82"/>
        <v>300</v>
      </c>
      <c r="N60" s="2">
        <f t="shared" si="67"/>
        <v>1200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4.25" customHeight="1" x14ac:dyDescent="0.2">
      <c r="A61" s="2"/>
      <c r="B61" s="2"/>
      <c r="C61" s="2">
        <f t="shared" si="69"/>
        <v>0</v>
      </c>
      <c r="D61" s="2">
        <f t="shared" si="71"/>
        <v>0</v>
      </c>
      <c r="E61" s="2">
        <f t="shared" si="73"/>
        <v>0</v>
      </c>
      <c r="F61" s="2">
        <f t="shared" si="75"/>
        <v>0</v>
      </c>
      <c r="G61" s="2">
        <f t="shared" si="77"/>
        <v>0</v>
      </c>
      <c r="H61" s="2">
        <f t="shared" si="79"/>
        <v>0</v>
      </c>
      <c r="I61" s="2">
        <f t="shared" si="81"/>
        <v>0</v>
      </c>
      <c r="J61" s="2">
        <f t="shared" ref="J61:J62" si="83">+I61</f>
        <v>0</v>
      </c>
      <c r="K61" s="2">
        <f>+K60</f>
        <v>300</v>
      </c>
      <c r="L61" s="2">
        <f t="shared" ref="L61:M61" si="84">+K61</f>
        <v>300</v>
      </c>
      <c r="M61" s="2">
        <f t="shared" si="84"/>
        <v>300</v>
      </c>
      <c r="N61" s="2">
        <f t="shared" si="67"/>
        <v>900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4.25" customHeight="1" x14ac:dyDescent="0.2">
      <c r="A62" s="2"/>
      <c r="B62" s="2"/>
      <c r="C62" s="2">
        <f t="shared" si="69"/>
        <v>0</v>
      </c>
      <c r="D62" s="2">
        <f t="shared" si="71"/>
        <v>0</v>
      </c>
      <c r="E62" s="2">
        <f t="shared" si="73"/>
        <v>0</v>
      </c>
      <c r="F62" s="2">
        <f t="shared" si="75"/>
        <v>0</v>
      </c>
      <c r="G62" s="2">
        <f t="shared" si="77"/>
        <v>0</v>
      </c>
      <c r="H62" s="2">
        <f t="shared" si="79"/>
        <v>0</v>
      </c>
      <c r="I62" s="2">
        <f t="shared" si="81"/>
        <v>0</v>
      </c>
      <c r="J62" s="2">
        <f t="shared" si="83"/>
        <v>0</v>
      </c>
      <c r="K62" s="2">
        <f>+J62</f>
        <v>0</v>
      </c>
      <c r="L62" s="2">
        <f>+L61</f>
        <v>300</v>
      </c>
      <c r="M62" s="2">
        <f>+L62</f>
        <v>300</v>
      </c>
      <c r="N62" s="2">
        <f t="shared" si="67"/>
        <v>600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f>+M62</f>
        <v>300</v>
      </c>
      <c r="N63" s="2">
        <f t="shared" si="67"/>
        <v>300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4.25" customHeight="1" x14ac:dyDescent="0.2">
      <c r="A64" s="266"/>
      <c r="B64" s="266">
        <f t="shared" ref="B64:N64" si="85">SUM(B52:B63)</f>
        <v>300</v>
      </c>
      <c r="C64" s="266">
        <f t="shared" si="85"/>
        <v>600</v>
      </c>
      <c r="D64" s="266">
        <f t="shared" si="85"/>
        <v>900</v>
      </c>
      <c r="E64" s="266">
        <f t="shared" si="85"/>
        <v>1200</v>
      </c>
      <c r="F64" s="266">
        <f t="shared" si="85"/>
        <v>1500</v>
      </c>
      <c r="G64" s="266">
        <f t="shared" si="85"/>
        <v>1800</v>
      </c>
      <c r="H64" s="266">
        <f t="shared" si="85"/>
        <v>2100</v>
      </c>
      <c r="I64" s="266">
        <f t="shared" si="85"/>
        <v>2400</v>
      </c>
      <c r="J64" s="266">
        <f t="shared" si="85"/>
        <v>2700</v>
      </c>
      <c r="K64" s="266">
        <f t="shared" si="85"/>
        <v>3000</v>
      </c>
      <c r="L64" s="266">
        <f t="shared" si="85"/>
        <v>3300</v>
      </c>
      <c r="M64" s="266">
        <f t="shared" si="85"/>
        <v>3600</v>
      </c>
      <c r="N64" s="267">
        <f t="shared" si="85"/>
        <v>23400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72">
        <f>+N64+N48+N32+N15</f>
        <v>202800</v>
      </c>
      <c r="O65" s="2">
        <f>+N65*7</f>
        <v>1419600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4.25" customHeight="1" x14ac:dyDescent="0.2">
      <c r="A66" s="273"/>
      <c r="B66" s="274">
        <f t="shared" ref="B66:M66" si="86">+B64+B48+B32+B15</f>
        <v>2600</v>
      </c>
      <c r="C66" s="274">
        <f t="shared" si="86"/>
        <v>5200</v>
      </c>
      <c r="D66" s="274">
        <f t="shared" si="86"/>
        <v>7800</v>
      </c>
      <c r="E66" s="274">
        <f t="shared" si="86"/>
        <v>10400</v>
      </c>
      <c r="F66" s="274">
        <f t="shared" si="86"/>
        <v>13000</v>
      </c>
      <c r="G66" s="274">
        <f t="shared" si="86"/>
        <v>15600</v>
      </c>
      <c r="H66" s="274">
        <f t="shared" si="86"/>
        <v>18200</v>
      </c>
      <c r="I66" s="274">
        <f t="shared" si="86"/>
        <v>20800</v>
      </c>
      <c r="J66" s="274">
        <f t="shared" si="86"/>
        <v>23400</v>
      </c>
      <c r="K66" s="274">
        <f t="shared" si="86"/>
        <v>26000</v>
      </c>
      <c r="L66" s="274">
        <f t="shared" si="86"/>
        <v>28600</v>
      </c>
      <c r="M66" s="274">
        <f t="shared" si="86"/>
        <v>31200</v>
      </c>
      <c r="N66" s="275">
        <f>SUM(B66:M66)</f>
        <v>202800</v>
      </c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  <c r="AA66" s="273"/>
      <c r="AB66" s="273"/>
      <c r="AC66" s="273"/>
    </row>
    <row r="67" spans="1:29" ht="14.25" customHeight="1" x14ac:dyDescent="0.2">
      <c r="A67" s="353" t="s">
        <v>219</v>
      </c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4.25" customHeight="1" x14ac:dyDescent="0.2">
      <c r="A68" s="262" t="s">
        <v>207</v>
      </c>
      <c r="B68" s="262">
        <v>1</v>
      </c>
      <c r="C68" s="262">
        <v>2</v>
      </c>
      <c r="D68" s="262">
        <v>3</v>
      </c>
      <c r="E68" s="262">
        <v>4</v>
      </c>
      <c r="F68" s="262">
        <v>5</v>
      </c>
      <c r="G68" s="262">
        <v>6</v>
      </c>
      <c r="H68" s="262">
        <v>7</v>
      </c>
      <c r="I68" s="262">
        <v>8</v>
      </c>
      <c r="J68" s="262">
        <v>9</v>
      </c>
      <c r="K68" s="262">
        <v>10</v>
      </c>
      <c r="L68" s="262">
        <v>11</v>
      </c>
      <c r="M68" s="262">
        <v>12</v>
      </c>
      <c r="N68" s="263" t="s">
        <v>125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4.25" customHeight="1" x14ac:dyDescent="0.2">
      <c r="A69" s="2">
        <v>282.49</v>
      </c>
      <c r="B69" s="2">
        <f>+A69*1</f>
        <v>282.49</v>
      </c>
      <c r="C69" s="2">
        <f t="shared" ref="C69:M69" si="87">+B69</f>
        <v>282.49</v>
      </c>
      <c r="D69" s="2">
        <f t="shared" si="87"/>
        <v>282.49</v>
      </c>
      <c r="E69" s="2">
        <f t="shared" si="87"/>
        <v>282.49</v>
      </c>
      <c r="F69" s="2">
        <f t="shared" si="87"/>
        <v>282.49</v>
      </c>
      <c r="G69" s="2">
        <f t="shared" si="87"/>
        <v>282.49</v>
      </c>
      <c r="H69" s="2">
        <f t="shared" si="87"/>
        <v>282.49</v>
      </c>
      <c r="I69" s="2">
        <f t="shared" si="87"/>
        <v>282.49</v>
      </c>
      <c r="J69" s="2">
        <f t="shared" si="87"/>
        <v>282.49</v>
      </c>
      <c r="K69" s="2">
        <f t="shared" si="87"/>
        <v>282.49</v>
      </c>
      <c r="L69" s="2">
        <f t="shared" si="87"/>
        <v>282.49</v>
      </c>
      <c r="M69" s="2">
        <f t="shared" si="87"/>
        <v>282.49</v>
      </c>
      <c r="N69" s="2">
        <f t="shared" ref="N69:N80" si="88">SUM(B69:M69)</f>
        <v>3389.8799999999992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.25" customHeight="1" x14ac:dyDescent="0.2">
      <c r="A70" s="2"/>
      <c r="B70" s="2"/>
      <c r="C70" s="2">
        <f>+C69</f>
        <v>282.49</v>
      </c>
      <c r="D70" s="2">
        <f t="shared" ref="D70:M70" si="89">+C70</f>
        <v>282.49</v>
      </c>
      <c r="E70" s="2">
        <f t="shared" si="89"/>
        <v>282.49</v>
      </c>
      <c r="F70" s="2">
        <f t="shared" si="89"/>
        <v>282.49</v>
      </c>
      <c r="G70" s="2">
        <f t="shared" si="89"/>
        <v>282.49</v>
      </c>
      <c r="H70" s="2">
        <f t="shared" si="89"/>
        <v>282.49</v>
      </c>
      <c r="I70" s="2">
        <f t="shared" si="89"/>
        <v>282.49</v>
      </c>
      <c r="J70" s="2">
        <f t="shared" si="89"/>
        <v>282.49</v>
      </c>
      <c r="K70" s="2">
        <f t="shared" si="89"/>
        <v>282.49</v>
      </c>
      <c r="L70" s="2">
        <f t="shared" si="89"/>
        <v>282.49</v>
      </c>
      <c r="M70" s="2">
        <f t="shared" si="89"/>
        <v>282.49</v>
      </c>
      <c r="N70" s="2">
        <f t="shared" si="88"/>
        <v>3107.3899999999994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.25" customHeight="1" x14ac:dyDescent="0.2">
      <c r="A71" s="2"/>
      <c r="B71" s="2"/>
      <c r="C71" s="2">
        <f t="shared" ref="C71:C79" si="90">+B71</f>
        <v>0</v>
      </c>
      <c r="D71" s="2">
        <f>+D70</f>
        <v>282.49</v>
      </c>
      <c r="E71" s="2">
        <f t="shared" ref="E71:M71" si="91">+D71</f>
        <v>282.49</v>
      </c>
      <c r="F71" s="2">
        <f t="shared" si="91"/>
        <v>282.49</v>
      </c>
      <c r="G71" s="2">
        <f t="shared" si="91"/>
        <v>282.49</v>
      </c>
      <c r="H71" s="2">
        <f t="shared" si="91"/>
        <v>282.49</v>
      </c>
      <c r="I71" s="2">
        <f t="shared" si="91"/>
        <v>282.49</v>
      </c>
      <c r="J71" s="2">
        <f t="shared" si="91"/>
        <v>282.49</v>
      </c>
      <c r="K71" s="2">
        <f t="shared" si="91"/>
        <v>282.49</v>
      </c>
      <c r="L71" s="2">
        <f t="shared" si="91"/>
        <v>282.49</v>
      </c>
      <c r="M71" s="2">
        <f t="shared" si="91"/>
        <v>282.49</v>
      </c>
      <c r="N71" s="2">
        <f t="shared" si="88"/>
        <v>2824.8999999999996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.25" customHeight="1" x14ac:dyDescent="0.2">
      <c r="A72" s="2"/>
      <c r="B72" s="2"/>
      <c r="C72" s="2">
        <f t="shared" si="90"/>
        <v>0</v>
      </c>
      <c r="D72" s="2">
        <f t="shared" ref="D72:D79" si="92">+C72</f>
        <v>0</v>
      </c>
      <c r="E72" s="2">
        <f>+E71</f>
        <v>282.49</v>
      </c>
      <c r="F72" s="2">
        <f t="shared" ref="F72:M72" si="93">+E72</f>
        <v>282.49</v>
      </c>
      <c r="G72" s="2">
        <f t="shared" si="93"/>
        <v>282.49</v>
      </c>
      <c r="H72" s="2">
        <f t="shared" si="93"/>
        <v>282.49</v>
      </c>
      <c r="I72" s="2">
        <f t="shared" si="93"/>
        <v>282.49</v>
      </c>
      <c r="J72" s="2">
        <f t="shared" si="93"/>
        <v>282.49</v>
      </c>
      <c r="K72" s="2">
        <f t="shared" si="93"/>
        <v>282.49</v>
      </c>
      <c r="L72" s="2">
        <f t="shared" si="93"/>
        <v>282.49</v>
      </c>
      <c r="M72" s="2">
        <f t="shared" si="93"/>
        <v>282.49</v>
      </c>
      <c r="N72" s="2">
        <f t="shared" si="88"/>
        <v>2542.41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.25" customHeight="1" x14ac:dyDescent="0.2">
      <c r="A73" s="2"/>
      <c r="B73" s="2"/>
      <c r="C73" s="2">
        <f t="shared" si="90"/>
        <v>0</v>
      </c>
      <c r="D73" s="2">
        <f t="shared" si="92"/>
        <v>0</v>
      </c>
      <c r="E73" s="2">
        <f t="shared" ref="E73:E79" si="94">+D73</f>
        <v>0</v>
      </c>
      <c r="F73" s="2">
        <f>+F72</f>
        <v>282.49</v>
      </c>
      <c r="G73" s="2">
        <f t="shared" ref="G73:M73" si="95">+F73</f>
        <v>282.49</v>
      </c>
      <c r="H73" s="2">
        <f t="shared" si="95"/>
        <v>282.49</v>
      </c>
      <c r="I73" s="2">
        <f t="shared" si="95"/>
        <v>282.49</v>
      </c>
      <c r="J73" s="2">
        <f t="shared" si="95"/>
        <v>282.49</v>
      </c>
      <c r="K73" s="2">
        <f t="shared" si="95"/>
        <v>282.49</v>
      </c>
      <c r="L73" s="2">
        <f t="shared" si="95"/>
        <v>282.49</v>
      </c>
      <c r="M73" s="2">
        <f t="shared" si="95"/>
        <v>282.49</v>
      </c>
      <c r="N73" s="2">
        <f t="shared" si="88"/>
        <v>2259.92</v>
      </c>
      <c r="O73" s="2"/>
      <c r="P73" s="2"/>
      <c r="Q73" s="2"/>
      <c r="R73" s="2"/>
      <c r="S73" s="2"/>
      <c r="T73" s="356" t="s">
        <v>208</v>
      </c>
      <c r="U73" s="346"/>
      <c r="V73" s="346"/>
      <c r="W73" s="2"/>
      <c r="X73" s="2"/>
      <c r="Y73" s="2"/>
      <c r="Z73" s="2"/>
      <c r="AA73" s="2"/>
      <c r="AB73" s="2"/>
      <c r="AC73" s="2"/>
    </row>
    <row r="74" spans="1:29" ht="14.25" customHeight="1" x14ac:dyDescent="0.2">
      <c r="A74" s="2"/>
      <c r="B74" s="2"/>
      <c r="C74" s="2">
        <f t="shared" si="90"/>
        <v>0</v>
      </c>
      <c r="D74" s="2">
        <f t="shared" si="92"/>
        <v>0</v>
      </c>
      <c r="E74" s="2">
        <f t="shared" si="94"/>
        <v>0</v>
      </c>
      <c r="F74" s="2">
        <f t="shared" ref="F74:F79" si="96">+E74</f>
        <v>0</v>
      </c>
      <c r="G74" s="2">
        <f>+G73</f>
        <v>282.49</v>
      </c>
      <c r="H74" s="2">
        <f t="shared" ref="H74:M74" si="97">+G74</f>
        <v>282.49</v>
      </c>
      <c r="I74" s="2">
        <f t="shared" si="97"/>
        <v>282.49</v>
      </c>
      <c r="J74" s="2">
        <f t="shared" si="97"/>
        <v>282.49</v>
      </c>
      <c r="K74" s="2">
        <f t="shared" si="97"/>
        <v>282.49</v>
      </c>
      <c r="L74" s="2">
        <f t="shared" si="97"/>
        <v>282.49</v>
      </c>
      <c r="M74" s="2">
        <f t="shared" si="97"/>
        <v>282.49</v>
      </c>
      <c r="N74" s="2">
        <f t="shared" si="88"/>
        <v>1977.43</v>
      </c>
      <c r="O74" s="2"/>
      <c r="P74" s="2"/>
      <c r="Q74" s="2"/>
      <c r="R74" s="2"/>
      <c r="S74" s="2"/>
      <c r="T74" s="264" t="s">
        <v>101</v>
      </c>
      <c r="U74" s="265" t="s">
        <v>102</v>
      </c>
      <c r="V74" s="265" t="s">
        <v>103</v>
      </c>
      <c r="W74" s="2"/>
      <c r="X74" s="2"/>
      <c r="Y74" s="2"/>
      <c r="Z74" s="2"/>
      <c r="AA74" s="2"/>
      <c r="AB74" s="2"/>
      <c r="AC74" s="2"/>
    </row>
    <row r="75" spans="1:29" ht="14.25" customHeight="1" x14ac:dyDescent="0.2">
      <c r="A75" s="2"/>
      <c r="B75" s="2"/>
      <c r="C75" s="2">
        <f t="shared" si="90"/>
        <v>0</v>
      </c>
      <c r="D75" s="2">
        <f t="shared" si="92"/>
        <v>0</v>
      </c>
      <c r="E75" s="2">
        <f t="shared" si="94"/>
        <v>0</v>
      </c>
      <c r="F75" s="2">
        <f t="shared" si="96"/>
        <v>0</v>
      </c>
      <c r="G75" s="2">
        <f t="shared" ref="G75:G79" si="98">+F75</f>
        <v>0</v>
      </c>
      <c r="H75" s="2">
        <f>+H74</f>
        <v>282.49</v>
      </c>
      <c r="I75" s="2">
        <f t="shared" ref="I75:M75" si="99">+H75</f>
        <v>282.49</v>
      </c>
      <c r="J75" s="2">
        <f t="shared" si="99"/>
        <v>282.49</v>
      </c>
      <c r="K75" s="2">
        <f t="shared" si="99"/>
        <v>282.49</v>
      </c>
      <c r="L75" s="2">
        <f t="shared" si="99"/>
        <v>282.49</v>
      </c>
      <c r="M75" s="2">
        <f t="shared" si="99"/>
        <v>282.49</v>
      </c>
      <c r="N75" s="2">
        <f t="shared" si="88"/>
        <v>1694.94</v>
      </c>
      <c r="O75" s="2"/>
      <c r="P75" s="2"/>
      <c r="Q75" s="2"/>
      <c r="R75" s="2"/>
      <c r="S75" s="2"/>
      <c r="T75" s="6" t="s">
        <v>104</v>
      </c>
      <c r="U75" s="2">
        <f>+U78*W75</f>
        <v>33774.300000000003</v>
      </c>
      <c r="V75" s="2">
        <f>+V78*W75</f>
        <v>4824.8999999999996</v>
      </c>
      <c r="W75" s="6">
        <v>10</v>
      </c>
      <c r="X75" s="2"/>
      <c r="Y75" s="2"/>
      <c r="Z75" s="2"/>
      <c r="AA75" s="2"/>
      <c r="AB75" s="2"/>
      <c r="AC75" s="2"/>
    </row>
    <row r="76" spans="1:29" ht="14.25" customHeight="1" x14ac:dyDescent="0.2">
      <c r="A76" s="2"/>
      <c r="B76" s="2"/>
      <c r="C76" s="2">
        <f t="shared" si="90"/>
        <v>0</v>
      </c>
      <c r="D76" s="2">
        <f t="shared" si="92"/>
        <v>0</v>
      </c>
      <c r="E76" s="2">
        <f t="shared" si="94"/>
        <v>0</v>
      </c>
      <c r="F76" s="2">
        <f t="shared" si="96"/>
        <v>0</v>
      </c>
      <c r="G76" s="2">
        <f t="shared" si="98"/>
        <v>0</v>
      </c>
      <c r="H76" s="2">
        <f t="shared" ref="H76:H79" si="100">+G76</f>
        <v>0</v>
      </c>
      <c r="I76" s="2">
        <f>+I75</f>
        <v>282.49</v>
      </c>
      <c r="J76" s="2">
        <f t="shared" ref="J76:M76" si="101">+I76</f>
        <v>282.49</v>
      </c>
      <c r="K76" s="2">
        <f t="shared" si="101"/>
        <v>282.49</v>
      </c>
      <c r="L76" s="2">
        <f t="shared" si="101"/>
        <v>282.49</v>
      </c>
      <c r="M76" s="2">
        <f t="shared" si="101"/>
        <v>282.49</v>
      </c>
      <c r="N76" s="2">
        <f t="shared" si="88"/>
        <v>1412.45</v>
      </c>
      <c r="O76" s="2"/>
      <c r="P76" s="2"/>
      <c r="Q76" s="2"/>
      <c r="R76" s="2"/>
      <c r="S76" s="2"/>
      <c r="T76" s="6" t="s">
        <v>106</v>
      </c>
      <c r="U76" s="2">
        <f>+U78*W76</f>
        <v>27019.440000000002</v>
      </c>
      <c r="V76" s="2">
        <f>+V78*W76</f>
        <v>3859.92</v>
      </c>
      <c r="W76" s="6">
        <v>8</v>
      </c>
      <c r="X76" s="2"/>
      <c r="Y76" s="2"/>
      <c r="Z76" s="2"/>
      <c r="AA76" s="2"/>
      <c r="AB76" s="2"/>
      <c r="AC76" s="2"/>
    </row>
    <row r="77" spans="1:29" ht="14.25" customHeight="1" x14ac:dyDescent="0.2">
      <c r="A77" s="2"/>
      <c r="B77" s="2"/>
      <c r="C77" s="2">
        <f t="shared" si="90"/>
        <v>0</v>
      </c>
      <c r="D77" s="2">
        <f t="shared" si="92"/>
        <v>0</v>
      </c>
      <c r="E77" s="2">
        <f t="shared" si="94"/>
        <v>0</v>
      </c>
      <c r="F77" s="2">
        <f t="shared" si="96"/>
        <v>0</v>
      </c>
      <c r="G77" s="2">
        <f t="shared" si="98"/>
        <v>0</v>
      </c>
      <c r="H77" s="2">
        <f t="shared" si="100"/>
        <v>0</v>
      </c>
      <c r="I77" s="2">
        <f t="shared" ref="I77:I79" si="102">+H77</f>
        <v>0</v>
      </c>
      <c r="J77" s="2">
        <f>+J76</f>
        <v>282.49</v>
      </c>
      <c r="K77" s="2">
        <f t="shared" ref="K77:M77" si="103">+J77</f>
        <v>282.49</v>
      </c>
      <c r="L77" s="2">
        <f t="shared" si="103"/>
        <v>282.49</v>
      </c>
      <c r="M77" s="2">
        <f t="shared" si="103"/>
        <v>282.49</v>
      </c>
      <c r="N77" s="2">
        <f t="shared" si="88"/>
        <v>1129.96</v>
      </c>
      <c r="O77" s="2"/>
      <c r="P77" s="2"/>
      <c r="Q77" s="2"/>
      <c r="R77" s="2"/>
      <c r="S77" s="2"/>
      <c r="T77" s="6" t="s">
        <v>109</v>
      </c>
      <c r="U77" s="2">
        <f>+U78*W77</f>
        <v>13509.720000000001</v>
      </c>
      <c r="V77" s="2">
        <f>+V78*W77</f>
        <v>1929.96</v>
      </c>
      <c r="W77" s="6">
        <v>4</v>
      </c>
      <c r="X77" s="2"/>
      <c r="Y77" s="2"/>
      <c r="Z77" s="2"/>
      <c r="AA77" s="2"/>
      <c r="AB77" s="2"/>
      <c r="AC77" s="2"/>
    </row>
    <row r="78" spans="1:29" ht="14.25" customHeight="1" x14ac:dyDescent="0.2">
      <c r="A78" s="2"/>
      <c r="B78" s="2"/>
      <c r="C78" s="2">
        <f t="shared" si="90"/>
        <v>0</v>
      </c>
      <c r="D78" s="2">
        <f t="shared" si="92"/>
        <v>0</v>
      </c>
      <c r="E78" s="2">
        <f t="shared" si="94"/>
        <v>0</v>
      </c>
      <c r="F78" s="2">
        <f t="shared" si="96"/>
        <v>0</v>
      </c>
      <c r="G78" s="2">
        <f t="shared" si="98"/>
        <v>0</v>
      </c>
      <c r="H78" s="2">
        <f t="shared" si="100"/>
        <v>0</v>
      </c>
      <c r="I78" s="2">
        <f t="shared" si="102"/>
        <v>0</v>
      </c>
      <c r="J78" s="2">
        <f t="shared" ref="J78:J79" si="104">+I78</f>
        <v>0</v>
      </c>
      <c r="K78" s="2">
        <f>+K77</f>
        <v>282.49</v>
      </c>
      <c r="L78" s="2">
        <f t="shared" ref="L78:M78" si="105">+K78</f>
        <v>282.49</v>
      </c>
      <c r="M78" s="2">
        <f t="shared" si="105"/>
        <v>282.49</v>
      </c>
      <c r="N78" s="2">
        <f t="shared" si="88"/>
        <v>847.47</v>
      </c>
      <c r="O78" s="2"/>
      <c r="P78" s="2"/>
      <c r="Q78" s="2"/>
      <c r="R78" s="2"/>
      <c r="S78" s="2"/>
      <c r="T78" s="6" t="s">
        <v>112</v>
      </c>
      <c r="U78" s="2">
        <f t="shared" ref="U78:V78" si="106">+U82</f>
        <v>3377.4300000000003</v>
      </c>
      <c r="V78" s="2">
        <f t="shared" si="106"/>
        <v>482.49</v>
      </c>
      <c r="W78" s="6">
        <v>2</v>
      </c>
      <c r="X78" s="2"/>
      <c r="Y78" s="2"/>
      <c r="Z78" s="2"/>
      <c r="AA78" s="2"/>
      <c r="AB78" s="2"/>
      <c r="AC78" s="2"/>
    </row>
    <row r="79" spans="1:29" ht="14.25" customHeight="1" x14ac:dyDescent="0.2">
      <c r="A79" s="2"/>
      <c r="B79" s="2"/>
      <c r="C79" s="2">
        <f t="shared" si="90"/>
        <v>0</v>
      </c>
      <c r="D79" s="2">
        <f t="shared" si="92"/>
        <v>0</v>
      </c>
      <c r="E79" s="2">
        <f t="shared" si="94"/>
        <v>0</v>
      </c>
      <c r="F79" s="2">
        <f t="shared" si="96"/>
        <v>0</v>
      </c>
      <c r="G79" s="2">
        <f t="shared" si="98"/>
        <v>0</v>
      </c>
      <c r="H79" s="2">
        <f t="shared" si="100"/>
        <v>0</v>
      </c>
      <c r="I79" s="2">
        <f t="shared" si="102"/>
        <v>0</v>
      </c>
      <c r="J79" s="2">
        <f t="shared" si="104"/>
        <v>0</v>
      </c>
      <c r="K79" s="2">
        <f>+J79</f>
        <v>0</v>
      </c>
      <c r="L79" s="2">
        <f>+L78</f>
        <v>282.49</v>
      </c>
      <c r="M79" s="2">
        <f>+L79</f>
        <v>282.49</v>
      </c>
      <c r="N79" s="2">
        <f t="shared" si="88"/>
        <v>564.98</v>
      </c>
      <c r="O79" s="2"/>
      <c r="P79" s="2"/>
      <c r="Q79" s="2"/>
      <c r="R79" s="2"/>
      <c r="S79" s="2"/>
      <c r="T79" s="264" t="s">
        <v>115</v>
      </c>
      <c r="U79" s="265">
        <f t="shared" ref="U79:V79" si="107">SUM(U75:U78)</f>
        <v>77680.890000000014</v>
      </c>
      <c r="V79" s="265">
        <f t="shared" si="107"/>
        <v>11097.269999999999</v>
      </c>
      <c r="W79" s="2"/>
      <c r="X79" s="2"/>
      <c r="Y79" s="2"/>
      <c r="Z79" s="2"/>
      <c r="AA79" s="2"/>
      <c r="AB79" s="2"/>
      <c r="AC79" s="2"/>
    </row>
    <row r="80" spans="1:29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>
        <f>+M79</f>
        <v>282.49</v>
      </c>
      <c r="N80" s="2">
        <f t="shared" si="88"/>
        <v>282.49</v>
      </c>
      <c r="O80" s="2"/>
      <c r="P80" s="2"/>
      <c r="Q80" s="2"/>
      <c r="R80" s="2"/>
      <c r="S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.25" customHeight="1" x14ac:dyDescent="0.2">
      <c r="A81" s="266"/>
      <c r="B81" s="266">
        <f t="shared" ref="B81:N81" si="108">SUM(B69:B80)</f>
        <v>282.49</v>
      </c>
      <c r="C81" s="266">
        <f t="shared" si="108"/>
        <v>564.98</v>
      </c>
      <c r="D81" s="266">
        <f t="shared" si="108"/>
        <v>847.47</v>
      </c>
      <c r="E81" s="266">
        <f t="shared" si="108"/>
        <v>1129.96</v>
      </c>
      <c r="F81" s="266">
        <f t="shared" si="108"/>
        <v>1412.45</v>
      </c>
      <c r="G81" s="266">
        <f t="shared" si="108"/>
        <v>1694.94</v>
      </c>
      <c r="H81" s="266">
        <f t="shared" si="108"/>
        <v>1977.43</v>
      </c>
      <c r="I81" s="266">
        <f t="shared" si="108"/>
        <v>2259.92</v>
      </c>
      <c r="J81" s="266">
        <f t="shared" si="108"/>
        <v>2542.41</v>
      </c>
      <c r="K81" s="266">
        <f t="shared" si="108"/>
        <v>2824.8999999999996</v>
      </c>
      <c r="L81" s="266">
        <f t="shared" si="108"/>
        <v>3107.3899999999994</v>
      </c>
      <c r="M81" s="266">
        <f t="shared" si="108"/>
        <v>3389.8799999999992</v>
      </c>
      <c r="N81" s="267">
        <f t="shared" si="108"/>
        <v>22034.22</v>
      </c>
      <c r="O81" s="2"/>
      <c r="P81" s="2"/>
      <c r="Q81" s="2"/>
      <c r="R81" s="2"/>
      <c r="S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64" t="s">
        <v>118</v>
      </c>
      <c r="U82" s="265">
        <f t="shared" ref="U82:U83" si="109">+V82*7</f>
        <v>3377.4300000000003</v>
      </c>
      <c r="V82" s="268">
        <f>+B69+B86+B103</f>
        <v>482.49</v>
      </c>
      <c r="W82" s="2"/>
      <c r="X82" s="2"/>
      <c r="Y82" s="2"/>
      <c r="Z82" s="2"/>
      <c r="AA82" s="2"/>
      <c r="AB82" s="2"/>
      <c r="AC82" s="2"/>
    </row>
    <row r="83" spans="1:29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64" t="s">
        <v>210</v>
      </c>
      <c r="U83" s="265">
        <f t="shared" si="109"/>
        <v>20264.579999999998</v>
      </c>
      <c r="V83" s="268">
        <f>+SUM(T91:V93)</f>
        <v>2894.9399999999996</v>
      </c>
      <c r="W83" s="2"/>
      <c r="X83" s="2"/>
      <c r="Y83" s="2"/>
      <c r="Z83" s="2"/>
      <c r="AA83" s="2"/>
      <c r="AB83" s="2"/>
      <c r="AC83" s="2"/>
    </row>
    <row r="84" spans="1:29" ht="14.25" customHeight="1" x14ac:dyDescent="0.2">
      <c r="A84" s="353" t="s">
        <v>220</v>
      </c>
      <c r="B84" s="346"/>
      <c r="C84" s="346"/>
      <c r="D84" s="346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2"/>
      <c r="P84" s="2"/>
      <c r="Q84" s="2"/>
      <c r="R84" s="2"/>
      <c r="S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4.25" customHeight="1" x14ac:dyDescent="0.2">
      <c r="A85" s="262" t="s">
        <v>207</v>
      </c>
      <c r="B85" s="262">
        <v>1</v>
      </c>
      <c r="C85" s="262">
        <v>2</v>
      </c>
      <c r="D85" s="262">
        <v>3</v>
      </c>
      <c r="E85" s="262">
        <v>4</v>
      </c>
      <c r="F85" s="262">
        <v>5</v>
      </c>
      <c r="G85" s="262">
        <v>6</v>
      </c>
      <c r="H85" s="262">
        <v>7</v>
      </c>
      <c r="I85" s="262">
        <v>8</v>
      </c>
      <c r="J85" s="262">
        <v>9</v>
      </c>
      <c r="K85" s="262">
        <v>10</v>
      </c>
      <c r="L85" s="262">
        <v>11</v>
      </c>
      <c r="M85" s="262">
        <v>12</v>
      </c>
      <c r="N85" s="263" t="s">
        <v>125</v>
      </c>
      <c r="O85" s="2"/>
      <c r="P85" s="2"/>
      <c r="Q85" s="2"/>
      <c r="R85" s="2"/>
      <c r="S85" s="2"/>
      <c r="T85" s="264" t="s">
        <v>211</v>
      </c>
      <c r="U85" s="2"/>
      <c r="V85" s="269" t="s">
        <v>212</v>
      </c>
      <c r="W85" s="2"/>
      <c r="X85" s="2"/>
      <c r="Y85" s="2"/>
      <c r="Z85" s="2"/>
      <c r="AA85" s="2"/>
      <c r="AB85" s="2"/>
      <c r="AC85" s="2"/>
    </row>
    <row r="86" spans="1:29" ht="14.25" customHeight="1" x14ac:dyDescent="0.2">
      <c r="A86" s="2">
        <v>80</v>
      </c>
      <c r="B86" s="2">
        <f>+A86*1</f>
        <v>80</v>
      </c>
      <c r="C86" s="2">
        <f t="shared" ref="C86:M86" si="110">+B86</f>
        <v>80</v>
      </c>
      <c r="D86" s="2">
        <f t="shared" si="110"/>
        <v>80</v>
      </c>
      <c r="E86" s="2">
        <f t="shared" si="110"/>
        <v>80</v>
      </c>
      <c r="F86" s="2">
        <f t="shared" si="110"/>
        <v>80</v>
      </c>
      <c r="G86" s="2">
        <f t="shared" si="110"/>
        <v>80</v>
      </c>
      <c r="H86" s="2">
        <f t="shared" si="110"/>
        <v>80</v>
      </c>
      <c r="I86" s="2">
        <f t="shared" si="110"/>
        <v>80</v>
      </c>
      <c r="J86" s="2">
        <f t="shared" si="110"/>
        <v>80</v>
      </c>
      <c r="K86" s="2">
        <f t="shared" si="110"/>
        <v>80</v>
      </c>
      <c r="L86" s="2">
        <f t="shared" si="110"/>
        <v>80</v>
      </c>
      <c r="M86" s="2">
        <f t="shared" si="110"/>
        <v>80</v>
      </c>
      <c r="N86" s="2">
        <f t="shared" ref="N86:N97" si="111">SUM(B86:M86)</f>
        <v>960</v>
      </c>
      <c r="O86" s="2"/>
      <c r="P86" s="2"/>
      <c r="Q86" s="2"/>
      <c r="R86" s="2"/>
      <c r="S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4.25" customHeight="1" x14ac:dyDescent="0.2">
      <c r="A87" s="2"/>
      <c r="B87" s="2"/>
      <c r="C87" s="2">
        <f>+C86</f>
        <v>80</v>
      </c>
      <c r="D87" s="2">
        <f t="shared" ref="D87:M87" si="112">+C87</f>
        <v>80</v>
      </c>
      <c r="E87" s="2">
        <f t="shared" si="112"/>
        <v>80</v>
      </c>
      <c r="F87" s="2">
        <f t="shared" si="112"/>
        <v>80</v>
      </c>
      <c r="G87" s="2">
        <f t="shared" si="112"/>
        <v>80</v>
      </c>
      <c r="H87" s="2">
        <f t="shared" si="112"/>
        <v>80</v>
      </c>
      <c r="I87" s="2">
        <f t="shared" si="112"/>
        <v>80</v>
      </c>
      <c r="J87" s="2">
        <f t="shared" si="112"/>
        <v>80</v>
      </c>
      <c r="K87" s="2">
        <f t="shared" si="112"/>
        <v>80</v>
      </c>
      <c r="L87" s="2">
        <f t="shared" si="112"/>
        <v>80</v>
      </c>
      <c r="M87" s="2">
        <f t="shared" si="112"/>
        <v>80</v>
      </c>
      <c r="N87" s="2">
        <f t="shared" si="111"/>
        <v>880</v>
      </c>
      <c r="O87" s="2"/>
      <c r="P87" s="2"/>
      <c r="Q87" s="2"/>
      <c r="R87" s="2"/>
      <c r="S87" s="2"/>
      <c r="T87" s="354" t="s">
        <v>203</v>
      </c>
      <c r="U87" s="355"/>
      <c r="V87" s="355"/>
      <c r="W87" s="2"/>
      <c r="X87" s="2"/>
      <c r="Y87" s="2"/>
      <c r="Z87" s="2"/>
      <c r="AA87" s="2"/>
      <c r="AB87" s="2"/>
      <c r="AC87" s="2"/>
    </row>
    <row r="88" spans="1:29" ht="14.25" customHeight="1" x14ac:dyDescent="0.2">
      <c r="A88" s="2"/>
      <c r="B88" s="2"/>
      <c r="C88" s="2">
        <f t="shared" ref="C88:C96" si="113">+B88</f>
        <v>0</v>
      </c>
      <c r="D88" s="2">
        <f>+D87</f>
        <v>80</v>
      </c>
      <c r="E88" s="2">
        <f t="shared" ref="E88:M88" si="114">+D88</f>
        <v>80</v>
      </c>
      <c r="F88" s="2">
        <f t="shared" si="114"/>
        <v>80</v>
      </c>
      <c r="G88" s="2">
        <f t="shared" si="114"/>
        <v>80</v>
      </c>
      <c r="H88" s="2">
        <f t="shared" si="114"/>
        <v>80</v>
      </c>
      <c r="I88" s="2">
        <f t="shared" si="114"/>
        <v>80</v>
      </c>
      <c r="J88" s="2">
        <f t="shared" si="114"/>
        <v>80</v>
      </c>
      <c r="K88" s="2">
        <f t="shared" si="114"/>
        <v>80</v>
      </c>
      <c r="L88" s="2">
        <f t="shared" si="114"/>
        <v>80</v>
      </c>
      <c r="M88" s="2">
        <f t="shared" si="114"/>
        <v>80</v>
      </c>
      <c r="N88" s="2">
        <f t="shared" si="111"/>
        <v>800</v>
      </c>
      <c r="O88" s="2"/>
      <c r="P88" s="2"/>
      <c r="Q88" s="2"/>
      <c r="R88" s="2"/>
      <c r="S88" s="2"/>
      <c r="T88" s="355"/>
      <c r="U88" s="355"/>
      <c r="V88" s="355"/>
      <c r="W88" s="2"/>
      <c r="X88" s="2"/>
      <c r="Y88" s="2"/>
      <c r="Z88" s="2"/>
      <c r="AA88" s="2"/>
      <c r="AB88" s="2"/>
      <c r="AC88" s="2"/>
    </row>
    <row r="89" spans="1:29" ht="14.25" customHeight="1" x14ac:dyDescent="0.2">
      <c r="A89" s="2"/>
      <c r="B89" s="2"/>
      <c r="C89" s="2">
        <f t="shared" si="113"/>
        <v>0</v>
      </c>
      <c r="D89" s="2">
        <f t="shared" ref="D89:D96" si="115">+C89</f>
        <v>0</v>
      </c>
      <c r="E89" s="2">
        <f>+E88</f>
        <v>80</v>
      </c>
      <c r="F89" s="2">
        <f t="shared" ref="F89:M89" si="116">+E89</f>
        <v>80</v>
      </c>
      <c r="G89" s="2">
        <f t="shared" si="116"/>
        <v>80</v>
      </c>
      <c r="H89" s="2">
        <f t="shared" si="116"/>
        <v>80</v>
      </c>
      <c r="I89" s="2">
        <f t="shared" si="116"/>
        <v>80</v>
      </c>
      <c r="J89" s="2">
        <f t="shared" si="116"/>
        <v>80</v>
      </c>
      <c r="K89" s="2">
        <f t="shared" si="116"/>
        <v>80</v>
      </c>
      <c r="L89" s="2">
        <f t="shared" si="116"/>
        <v>80</v>
      </c>
      <c r="M89" s="2">
        <f t="shared" si="116"/>
        <v>80</v>
      </c>
      <c r="N89" s="2">
        <f t="shared" si="111"/>
        <v>720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4.25" customHeight="1" x14ac:dyDescent="0.2">
      <c r="A90" s="2"/>
      <c r="B90" s="2"/>
      <c r="C90" s="2">
        <f t="shared" si="113"/>
        <v>0</v>
      </c>
      <c r="D90" s="2">
        <f t="shared" si="115"/>
        <v>0</v>
      </c>
      <c r="E90" s="2">
        <f t="shared" ref="E90:E96" si="117">+D90</f>
        <v>0</v>
      </c>
      <c r="F90" s="2">
        <f>+F89</f>
        <v>80</v>
      </c>
      <c r="G90" s="2">
        <f t="shared" ref="G90:M90" si="118">+F90</f>
        <v>80</v>
      </c>
      <c r="H90" s="2">
        <f t="shared" si="118"/>
        <v>80</v>
      </c>
      <c r="I90" s="2">
        <f t="shared" si="118"/>
        <v>80</v>
      </c>
      <c r="J90" s="2">
        <f t="shared" si="118"/>
        <v>80</v>
      </c>
      <c r="K90" s="2">
        <f t="shared" si="118"/>
        <v>80</v>
      </c>
      <c r="L90" s="2">
        <f t="shared" si="118"/>
        <v>80</v>
      </c>
      <c r="M90" s="2">
        <f t="shared" si="118"/>
        <v>80</v>
      </c>
      <c r="N90" s="2">
        <f t="shared" si="111"/>
        <v>640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4.25" customHeight="1" x14ac:dyDescent="0.2">
      <c r="A91" s="2"/>
      <c r="B91" s="2"/>
      <c r="C91" s="2">
        <f t="shared" si="113"/>
        <v>0</v>
      </c>
      <c r="D91" s="2">
        <f t="shared" si="115"/>
        <v>0</v>
      </c>
      <c r="E91" s="2">
        <f t="shared" si="117"/>
        <v>0</v>
      </c>
      <c r="F91" s="2">
        <f t="shared" ref="F91:F96" si="119">+E91</f>
        <v>0</v>
      </c>
      <c r="G91" s="2">
        <f>+G90</f>
        <v>80</v>
      </c>
      <c r="H91" s="2">
        <f t="shared" ref="H91:M91" si="120">+G91</f>
        <v>80</v>
      </c>
      <c r="I91" s="2">
        <f t="shared" si="120"/>
        <v>80</v>
      </c>
      <c r="J91" s="2">
        <f t="shared" si="120"/>
        <v>80</v>
      </c>
      <c r="K91" s="2">
        <f t="shared" si="120"/>
        <v>80</v>
      </c>
      <c r="L91" s="2">
        <f t="shared" si="120"/>
        <v>80</v>
      </c>
      <c r="M91" s="2">
        <f t="shared" si="120"/>
        <v>80</v>
      </c>
      <c r="N91" s="2">
        <f t="shared" si="111"/>
        <v>560</v>
      </c>
      <c r="O91" s="2"/>
      <c r="P91" s="2"/>
      <c r="Q91" s="2"/>
      <c r="R91" s="2"/>
      <c r="S91" s="2"/>
      <c r="T91" s="2">
        <f>+V82</f>
        <v>482.49</v>
      </c>
      <c r="U91" s="2">
        <f t="shared" ref="U91:V91" si="121">+T91</f>
        <v>482.49</v>
      </c>
      <c r="V91" s="2">
        <f t="shared" si="121"/>
        <v>482.49</v>
      </c>
      <c r="W91" s="2"/>
      <c r="X91" s="2"/>
      <c r="Y91" s="2"/>
      <c r="Z91" s="2"/>
      <c r="AA91" s="2"/>
      <c r="AB91" s="2"/>
      <c r="AC91" s="2"/>
    </row>
    <row r="92" spans="1:29" ht="14.25" customHeight="1" x14ac:dyDescent="0.2">
      <c r="A92" s="2"/>
      <c r="B92" s="2"/>
      <c r="C92" s="2">
        <f t="shared" si="113"/>
        <v>0</v>
      </c>
      <c r="D92" s="2">
        <f t="shared" si="115"/>
        <v>0</v>
      </c>
      <c r="E92" s="2">
        <f t="shared" si="117"/>
        <v>0</v>
      </c>
      <c r="F92" s="2">
        <f t="shared" si="119"/>
        <v>0</v>
      </c>
      <c r="G92" s="2">
        <f t="shared" ref="G92:G96" si="122">+F92</f>
        <v>0</v>
      </c>
      <c r="H92" s="2">
        <f>+H91</f>
        <v>80</v>
      </c>
      <c r="I92" s="2">
        <f t="shared" ref="I92:M92" si="123">+H92</f>
        <v>80</v>
      </c>
      <c r="J92" s="2">
        <f t="shared" si="123"/>
        <v>80</v>
      </c>
      <c r="K92" s="2">
        <f t="shared" si="123"/>
        <v>80</v>
      </c>
      <c r="L92" s="2">
        <f t="shared" si="123"/>
        <v>80</v>
      </c>
      <c r="M92" s="2">
        <f t="shared" si="123"/>
        <v>80</v>
      </c>
      <c r="N92" s="2">
        <f t="shared" si="111"/>
        <v>480</v>
      </c>
      <c r="O92" s="2"/>
      <c r="P92" s="2"/>
      <c r="Q92" s="2"/>
      <c r="R92" s="2"/>
      <c r="S92" s="2"/>
      <c r="T92" s="2"/>
      <c r="U92" s="2">
        <f>+U91</f>
        <v>482.49</v>
      </c>
      <c r="V92" s="2">
        <f>+U92</f>
        <v>482.49</v>
      </c>
      <c r="W92" s="2"/>
      <c r="X92" s="2"/>
      <c r="Y92" s="2"/>
      <c r="Z92" s="2"/>
      <c r="AA92" s="2"/>
      <c r="AB92" s="2"/>
      <c r="AC92" s="2"/>
    </row>
    <row r="93" spans="1:29" ht="14.25" customHeight="1" x14ac:dyDescent="0.2">
      <c r="A93" s="2"/>
      <c r="B93" s="2"/>
      <c r="C93" s="2">
        <f t="shared" si="113"/>
        <v>0</v>
      </c>
      <c r="D93" s="2">
        <f t="shared" si="115"/>
        <v>0</v>
      </c>
      <c r="E93" s="2">
        <f t="shared" si="117"/>
        <v>0</v>
      </c>
      <c r="F93" s="2">
        <f t="shared" si="119"/>
        <v>0</v>
      </c>
      <c r="G93" s="2">
        <f t="shared" si="122"/>
        <v>0</v>
      </c>
      <c r="H93" s="2">
        <f t="shared" ref="H93:H96" si="124">+G93</f>
        <v>0</v>
      </c>
      <c r="I93" s="2">
        <f>+I92</f>
        <v>80</v>
      </c>
      <c r="J93" s="2">
        <f t="shared" ref="J93:M93" si="125">+I93</f>
        <v>80</v>
      </c>
      <c r="K93" s="2">
        <f t="shared" si="125"/>
        <v>80</v>
      </c>
      <c r="L93" s="2">
        <f t="shared" si="125"/>
        <v>80</v>
      </c>
      <c r="M93" s="2">
        <f t="shared" si="125"/>
        <v>80</v>
      </c>
      <c r="N93" s="2">
        <f t="shared" si="111"/>
        <v>400</v>
      </c>
      <c r="O93" s="2"/>
      <c r="P93" s="2"/>
      <c r="Q93" s="2"/>
      <c r="R93" s="2"/>
      <c r="S93" s="2"/>
      <c r="T93" s="2"/>
      <c r="U93" s="2"/>
      <c r="V93" s="2">
        <f>+V92</f>
        <v>482.49</v>
      </c>
      <c r="W93" s="2"/>
      <c r="X93" s="2"/>
      <c r="Y93" s="2"/>
      <c r="Z93" s="2"/>
      <c r="AA93" s="2"/>
      <c r="AB93" s="2"/>
      <c r="AC93" s="2"/>
    </row>
    <row r="94" spans="1:29" ht="14.25" customHeight="1" x14ac:dyDescent="0.2">
      <c r="A94" s="2"/>
      <c r="B94" s="2"/>
      <c r="C94" s="2">
        <f t="shared" si="113"/>
        <v>0</v>
      </c>
      <c r="D94" s="2">
        <f t="shared" si="115"/>
        <v>0</v>
      </c>
      <c r="E94" s="2">
        <f t="shared" si="117"/>
        <v>0</v>
      </c>
      <c r="F94" s="2">
        <f t="shared" si="119"/>
        <v>0</v>
      </c>
      <c r="G94" s="2">
        <f t="shared" si="122"/>
        <v>0</v>
      </c>
      <c r="H94" s="2">
        <f t="shared" si="124"/>
        <v>0</v>
      </c>
      <c r="I94" s="2">
        <f t="shared" ref="I94:I96" si="126">+H94</f>
        <v>0</v>
      </c>
      <c r="J94" s="2">
        <f>+J93</f>
        <v>80</v>
      </c>
      <c r="K94" s="2">
        <f t="shared" ref="K94:M94" si="127">+J94</f>
        <v>80</v>
      </c>
      <c r="L94" s="2">
        <f t="shared" si="127"/>
        <v>80</v>
      </c>
      <c r="M94" s="2">
        <f t="shared" si="127"/>
        <v>80</v>
      </c>
      <c r="N94" s="2">
        <f t="shared" si="111"/>
        <v>320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4.25" customHeight="1" x14ac:dyDescent="0.2">
      <c r="A95" s="2"/>
      <c r="B95" s="2"/>
      <c r="C95" s="2">
        <f t="shared" si="113"/>
        <v>0</v>
      </c>
      <c r="D95" s="2">
        <f t="shared" si="115"/>
        <v>0</v>
      </c>
      <c r="E95" s="2">
        <f t="shared" si="117"/>
        <v>0</v>
      </c>
      <c r="F95" s="2">
        <f t="shared" si="119"/>
        <v>0</v>
      </c>
      <c r="G95" s="2">
        <f t="shared" si="122"/>
        <v>0</v>
      </c>
      <c r="H95" s="2">
        <f t="shared" si="124"/>
        <v>0</v>
      </c>
      <c r="I95" s="2">
        <f t="shared" si="126"/>
        <v>0</v>
      </c>
      <c r="J95" s="2">
        <f t="shared" ref="J95:J96" si="128">+I95</f>
        <v>0</v>
      </c>
      <c r="K95" s="2">
        <f>+K94</f>
        <v>80</v>
      </c>
      <c r="L95" s="2">
        <f t="shared" ref="L95:M95" si="129">+K95</f>
        <v>80</v>
      </c>
      <c r="M95" s="2">
        <f t="shared" si="129"/>
        <v>80</v>
      </c>
      <c r="N95" s="2">
        <f t="shared" si="111"/>
        <v>240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4.25" customHeight="1" x14ac:dyDescent="0.2">
      <c r="A96" s="2"/>
      <c r="B96" s="2"/>
      <c r="C96" s="2">
        <f t="shared" si="113"/>
        <v>0</v>
      </c>
      <c r="D96" s="2">
        <f t="shared" si="115"/>
        <v>0</v>
      </c>
      <c r="E96" s="2">
        <f t="shared" si="117"/>
        <v>0</v>
      </c>
      <c r="F96" s="2">
        <f t="shared" si="119"/>
        <v>0</v>
      </c>
      <c r="G96" s="2">
        <f t="shared" si="122"/>
        <v>0</v>
      </c>
      <c r="H96" s="2">
        <f t="shared" si="124"/>
        <v>0</v>
      </c>
      <c r="I96" s="2">
        <f t="shared" si="126"/>
        <v>0</v>
      </c>
      <c r="J96" s="2">
        <f t="shared" si="128"/>
        <v>0</v>
      </c>
      <c r="K96" s="2">
        <f>+J96</f>
        <v>0</v>
      </c>
      <c r="L96" s="2">
        <f>+L95</f>
        <v>80</v>
      </c>
      <c r="M96" s="2">
        <f>+L96</f>
        <v>80</v>
      </c>
      <c r="N96" s="2">
        <f t="shared" si="111"/>
        <v>160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f>+M96</f>
        <v>80</v>
      </c>
      <c r="N97" s="2">
        <f t="shared" si="111"/>
        <v>80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4.25" customHeight="1" x14ac:dyDescent="0.2">
      <c r="A98" s="266"/>
      <c r="B98" s="266">
        <f t="shared" ref="B98:N98" si="130">SUM(B86:B97)</f>
        <v>80</v>
      </c>
      <c r="C98" s="266">
        <f t="shared" si="130"/>
        <v>160</v>
      </c>
      <c r="D98" s="266">
        <f t="shared" si="130"/>
        <v>240</v>
      </c>
      <c r="E98" s="266">
        <f t="shared" si="130"/>
        <v>320</v>
      </c>
      <c r="F98" s="266">
        <f t="shared" si="130"/>
        <v>400</v>
      </c>
      <c r="G98" s="266">
        <f t="shared" si="130"/>
        <v>480</v>
      </c>
      <c r="H98" s="266">
        <f t="shared" si="130"/>
        <v>560</v>
      </c>
      <c r="I98" s="266">
        <f t="shared" si="130"/>
        <v>640</v>
      </c>
      <c r="J98" s="266">
        <f t="shared" si="130"/>
        <v>720</v>
      </c>
      <c r="K98" s="266">
        <f t="shared" si="130"/>
        <v>800</v>
      </c>
      <c r="L98" s="266">
        <f t="shared" si="130"/>
        <v>880</v>
      </c>
      <c r="M98" s="266">
        <f t="shared" si="130"/>
        <v>960</v>
      </c>
      <c r="N98" s="267">
        <f t="shared" si="130"/>
        <v>6240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4.25" customHeight="1" x14ac:dyDescent="0.2">
      <c r="A101" s="353" t="s">
        <v>221</v>
      </c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4.25" customHeight="1" x14ac:dyDescent="0.2">
      <c r="A102" s="262" t="s">
        <v>207</v>
      </c>
      <c r="B102" s="262">
        <v>1</v>
      </c>
      <c r="C102" s="262">
        <v>2</v>
      </c>
      <c r="D102" s="262">
        <v>3</v>
      </c>
      <c r="E102" s="262">
        <v>4</v>
      </c>
      <c r="F102" s="262">
        <v>5</v>
      </c>
      <c r="G102" s="262">
        <v>6</v>
      </c>
      <c r="H102" s="262">
        <v>7</v>
      </c>
      <c r="I102" s="262">
        <v>8</v>
      </c>
      <c r="J102" s="262">
        <v>9</v>
      </c>
      <c r="K102" s="262">
        <v>10</v>
      </c>
      <c r="L102" s="262">
        <v>11</v>
      </c>
      <c r="M102" s="262">
        <v>12</v>
      </c>
      <c r="N102" s="263" t="s">
        <v>125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4.25" customHeight="1" x14ac:dyDescent="0.2">
      <c r="A103" s="2">
        <v>120</v>
      </c>
      <c r="B103" s="2">
        <f>+A103*1</f>
        <v>120</v>
      </c>
      <c r="C103" s="2">
        <f t="shared" ref="C103:M103" si="131">+B103</f>
        <v>120</v>
      </c>
      <c r="D103" s="2">
        <f t="shared" si="131"/>
        <v>120</v>
      </c>
      <c r="E103" s="2">
        <f t="shared" si="131"/>
        <v>120</v>
      </c>
      <c r="F103" s="2">
        <f t="shared" si="131"/>
        <v>120</v>
      </c>
      <c r="G103" s="2">
        <f t="shared" si="131"/>
        <v>120</v>
      </c>
      <c r="H103" s="2">
        <f t="shared" si="131"/>
        <v>120</v>
      </c>
      <c r="I103" s="2">
        <f t="shared" si="131"/>
        <v>120</v>
      </c>
      <c r="J103" s="2">
        <f t="shared" si="131"/>
        <v>120</v>
      </c>
      <c r="K103" s="2">
        <f t="shared" si="131"/>
        <v>120</v>
      </c>
      <c r="L103" s="2">
        <f t="shared" si="131"/>
        <v>120</v>
      </c>
      <c r="M103" s="2">
        <f t="shared" si="131"/>
        <v>120</v>
      </c>
      <c r="N103" s="2">
        <f t="shared" ref="N103:N114" si="132">SUM(B103:M103)</f>
        <v>1440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4.25" customHeight="1" x14ac:dyDescent="0.2">
      <c r="A104" s="2"/>
      <c r="B104" s="2"/>
      <c r="C104" s="2">
        <f>+C103</f>
        <v>120</v>
      </c>
      <c r="D104" s="2">
        <f t="shared" ref="D104:M104" si="133">+C104</f>
        <v>120</v>
      </c>
      <c r="E104" s="2">
        <f t="shared" si="133"/>
        <v>120</v>
      </c>
      <c r="F104" s="2">
        <f t="shared" si="133"/>
        <v>120</v>
      </c>
      <c r="G104" s="2">
        <f t="shared" si="133"/>
        <v>120</v>
      </c>
      <c r="H104" s="2">
        <f t="shared" si="133"/>
        <v>120</v>
      </c>
      <c r="I104" s="2">
        <f t="shared" si="133"/>
        <v>120</v>
      </c>
      <c r="J104" s="2">
        <f t="shared" si="133"/>
        <v>120</v>
      </c>
      <c r="K104" s="2">
        <f t="shared" si="133"/>
        <v>120</v>
      </c>
      <c r="L104" s="2">
        <f t="shared" si="133"/>
        <v>120</v>
      </c>
      <c r="M104" s="2">
        <f t="shared" si="133"/>
        <v>120</v>
      </c>
      <c r="N104" s="2">
        <f t="shared" si="132"/>
        <v>1320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4.25" customHeight="1" x14ac:dyDescent="0.2">
      <c r="A105" s="2"/>
      <c r="B105" s="2"/>
      <c r="C105" s="2">
        <f t="shared" ref="C105:C113" si="134">+B105</f>
        <v>0</v>
      </c>
      <c r="D105" s="2">
        <f>+D104</f>
        <v>120</v>
      </c>
      <c r="E105" s="2">
        <f t="shared" ref="E105:M105" si="135">+D105</f>
        <v>120</v>
      </c>
      <c r="F105" s="2">
        <f t="shared" si="135"/>
        <v>120</v>
      </c>
      <c r="G105" s="2">
        <f t="shared" si="135"/>
        <v>120</v>
      </c>
      <c r="H105" s="2">
        <f t="shared" si="135"/>
        <v>120</v>
      </c>
      <c r="I105" s="2">
        <f t="shared" si="135"/>
        <v>120</v>
      </c>
      <c r="J105" s="2">
        <f t="shared" si="135"/>
        <v>120</v>
      </c>
      <c r="K105" s="2">
        <f t="shared" si="135"/>
        <v>120</v>
      </c>
      <c r="L105" s="2">
        <f t="shared" si="135"/>
        <v>120</v>
      </c>
      <c r="M105" s="2">
        <f t="shared" si="135"/>
        <v>120</v>
      </c>
      <c r="N105" s="2">
        <f t="shared" si="132"/>
        <v>1200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4.25" customHeight="1" x14ac:dyDescent="0.2">
      <c r="A106" s="2"/>
      <c r="B106" s="2"/>
      <c r="C106" s="2">
        <f t="shared" si="134"/>
        <v>0</v>
      </c>
      <c r="D106" s="2">
        <f t="shared" ref="D106:D113" si="136">+C106</f>
        <v>0</v>
      </c>
      <c r="E106" s="2">
        <f>+E105</f>
        <v>120</v>
      </c>
      <c r="F106" s="2">
        <f t="shared" ref="F106:M106" si="137">+E106</f>
        <v>120</v>
      </c>
      <c r="G106" s="2">
        <f t="shared" si="137"/>
        <v>120</v>
      </c>
      <c r="H106" s="2">
        <f t="shared" si="137"/>
        <v>120</v>
      </c>
      <c r="I106" s="2">
        <f t="shared" si="137"/>
        <v>120</v>
      </c>
      <c r="J106" s="2">
        <f t="shared" si="137"/>
        <v>120</v>
      </c>
      <c r="K106" s="2">
        <f t="shared" si="137"/>
        <v>120</v>
      </c>
      <c r="L106" s="2">
        <f t="shared" si="137"/>
        <v>120</v>
      </c>
      <c r="M106" s="2">
        <f t="shared" si="137"/>
        <v>120</v>
      </c>
      <c r="N106" s="2">
        <f t="shared" si="132"/>
        <v>1080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4.25" customHeight="1" x14ac:dyDescent="0.2">
      <c r="A107" s="2"/>
      <c r="B107" s="2"/>
      <c r="C107" s="2">
        <f t="shared" si="134"/>
        <v>0</v>
      </c>
      <c r="D107" s="2">
        <f t="shared" si="136"/>
        <v>0</v>
      </c>
      <c r="E107" s="2">
        <f t="shared" ref="E107:E113" si="138">+D107</f>
        <v>0</v>
      </c>
      <c r="F107" s="2">
        <f>+F106</f>
        <v>120</v>
      </c>
      <c r="G107" s="2">
        <f t="shared" ref="G107:M107" si="139">+F107</f>
        <v>120</v>
      </c>
      <c r="H107" s="2">
        <f t="shared" si="139"/>
        <v>120</v>
      </c>
      <c r="I107" s="2">
        <f t="shared" si="139"/>
        <v>120</v>
      </c>
      <c r="J107" s="2">
        <f t="shared" si="139"/>
        <v>120</v>
      </c>
      <c r="K107" s="2">
        <f t="shared" si="139"/>
        <v>120</v>
      </c>
      <c r="L107" s="2">
        <f t="shared" si="139"/>
        <v>120</v>
      </c>
      <c r="M107" s="2">
        <f t="shared" si="139"/>
        <v>120</v>
      </c>
      <c r="N107" s="2">
        <f t="shared" si="132"/>
        <v>960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4.25" customHeight="1" x14ac:dyDescent="0.2">
      <c r="A108" s="2"/>
      <c r="B108" s="2"/>
      <c r="C108" s="2">
        <f t="shared" si="134"/>
        <v>0</v>
      </c>
      <c r="D108" s="2">
        <f t="shared" si="136"/>
        <v>0</v>
      </c>
      <c r="E108" s="2">
        <f t="shared" si="138"/>
        <v>0</v>
      </c>
      <c r="F108" s="2">
        <f t="shared" ref="F108:F113" si="140">+E108</f>
        <v>0</v>
      </c>
      <c r="G108" s="2">
        <f>+G107</f>
        <v>120</v>
      </c>
      <c r="H108" s="2">
        <f t="shared" ref="H108:M108" si="141">+G108</f>
        <v>120</v>
      </c>
      <c r="I108" s="2">
        <f t="shared" si="141"/>
        <v>120</v>
      </c>
      <c r="J108" s="2">
        <f t="shared" si="141"/>
        <v>120</v>
      </c>
      <c r="K108" s="2">
        <f t="shared" si="141"/>
        <v>120</v>
      </c>
      <c r="L108" s="2">
        <f t="shared" si="141"/>
        <v>120</v>
      </c>
      <c r="M108" s="2">
        <f t="shared" si="141"/>
        <v>120</v>
      </c>
      <c r="N108" s="2">
        <f t="shared" si="132"/>
        <v>840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4.25" customHeight="1" x14ac:dyDescent="0.2">
      <c r="A109" s="2"/>
      <c r="B109" s="2"/>
      <c r="C109" s="2">
        <f t="shared" si="134"/>
        <v>0</v>
      </c>
      <c r="D109" s="2">
        <f t="shared" si="136"/>
        <v>0</v>
      </c>
      <c r="E109" s="2">
        <f t="shared" si="138"/>
        <v>0</v>
      </c>
      <c r="F109" s="2">
        <f t="shared" si="140"/>
        <v>0</v>
      </c>
      <c r="G109" s="2">
        <f t="shared" ref="G109:G113" si="142">+F109</f>
        <v>0</v>
      </c>
      <c r="H109" s="2">
        <f>+H108</f>
        <v>120</v>
      </c>
      <c r="I109" s="2">
        <f t="shared" ref="I109:M109" si="143">+H109</f>
        <v>120</v>
      </c>
      <c r="J109" s="2">
        <f t="shared" si="143"/>
        <v>120</v>
      </c>
      <c r="K109" s="2">
        <f t="shared" si="143"/>
        <v>120</v>
      </c>
      <c r="L109" s="2">
        <f t="shared" si="143"/>
        <v>120</v>
      </c>
      <c r="M109" s="2">
        <f t="shared" si="143"/>
        <v>120</v>
      </c>
      <c r="N109" s="2">
        <f t="shared" si="132"/>
        <v>720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4.25" customHeight="1" x14ac:dyDescent="0.2">
      <c r="A110" s="2"/>
      <c r="B110" s="2"/>
      <c r="C110" s="2">
        <f t="shared" si="134"/>
        <v>0</v>
      </c>
      <c r="D110" s="2">
        <f t="shared" si="136"/>
        <v>0</v>
      </c>
      <c r="E110" s="2">
        <f t="shared" si="138"/>
        <v>0</v>
      </c>
      <c r="F110" s="2">
        <f t="shared" si="140"/>
        <v>0</v>
      </c>
      <c r="G110" s="2">
        <f t="shared" si="142"/>
        <v>0</v>
      </c>
      <c r="H110" s="2">
        <f t="shared" ref="H110:H113" si="144">+G110</f>
        <v>0</v>
      </c>
      <c r="I110" s="2">
        <f>+I109</f>
        <v>120</v>
      </c>
      <c r="J110" s="2">
        <f t="shared" ref="J110:M110" si="145">+I110</f>
        <v>120</v>
      </c>
      <c r="K110" s="2">
        <f t="shared" si="145"/>
        <v>120</v>
      </c>
      <c r="L110" s="2">
        <f t="shared" si="145"/>
        <v>120</v>
      </c>
      <c r="M110" s="2">
        <f t="shared" si="145"/>
        <v>120</v>
      </c>
      <c r="N110" s="2">
        <f t="shared" si="132"/>
        <v>600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4.25" customHeight="1" x14ac:dyDescent="0.2">
      <c r="A111" s="2"/>
      <c r="B111" s="2"/>
      <c r="C111" s="2">
        <f t="shared" si="134"/>
        <v>0</v>
      </c>
      <c r="D111" s="2">
        <f t="shared" si="136"/>
        <v>0</v>
      </c>
      <c r="E111" s="2">
        <f t="shared" si="138"/>
        <v>0</v>
      </c>
      <c r="F111" s="2">
        <f t="shared" si="140"/>
        <v>0</v>
      </c>
      <c r="G111" s="2">
        <f t="shared" si="142"/>
        <v>0</v>
      </c>
      <c r="H111" s="2">
        <f t="shared" si="144"/>
        <v>0</v>
      </c>
      <c r="I111" s="2">
        <f t="shared" ref="I111:I113" si="146">+H111</f>
        <v>0</v>
      </c>
      <c r="J111" s="2">
        <f>+J110</f>
        <v>120</v>
      </c>
      <c r="K111" s="2">
        <f t="shared" ref="K111:M111" si="147">+J111</f>
        <v>120</v>
      </c>
      <c r="L111" s="2">
        <f t="shared" si="147"/>
        <v>120</v>
      </c>
      <c r="M111" s="2">
        <f t="shared" si="147"/>
        <v>120</v>
      </c>
      <c r="N111" s="2">
        <f t="shared" si="132"/>
        <v>480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4.25" customHeight="1" x14ac:dyDescent="0.2">
      <c r="A112" s="2"/>
      <c r="B112" s="2"/>
      <c r="C112" s="2">
        <f t="shared" si="134"/>
        <v>0</v>
      </c>
      <c r="D112" s="2">
        <f t="shared" si="136"/>
        <v>0</v>
      </c>
      <c r="E112" s="2">
        <f t="shared" si="138"/>
        <v>0</v>
      </c>
      <c r="F112" s="2">
        <f t="shared" si="140"/>
        <v>0</v>
      </c>
      <c r="G112" s="2">
        <f t="shared" si="142"/>
        <v>0</v>
      </c>
      <c r="H112" s="2">
        <f t="shared" si="144"/>
        <v>0</v>
      </c>
      <c r="I112" s="2">
        <f t="shared" si="146"/>
        <v>0</v>
      </c>
      <c r="J112" s="2">
        <f t="shared" ref="J112:J113" si="148">+I112</f>
        <v>0</v>
      </c>
      <c r="K112" s="2">
        <f>+K111</f>
        <v>120</v>
      </c>
      <c r="L112" s="2">
        <f t="shared" ref="L112:M112" si="149">+K112</f>
        <v>120</v>
      </c>
      <c r="M112" s="2">
        <f t="shared" si="149"/>
        <v>120</v>
      </c>
      <c r="N112" s="2">
        <f t="shared" si="132"/>
        <v>360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4.25" customHeight="1" x14ac:dyDescent="0.2">
      <c r="A113" s="2"/>
      <c r="B113" s="2"/>
      <c r="C113" s="2">
        <f t="shared" si="134"/>
        <v>0</v>
      </c>
      <c r="D113" s="2">
        <f t="shared" si="136"/>
        <v>0</v>
      </c>
      <c r="E113" s="2">
        <f t="shared" si="138"/>
        <v>0</v>
      </c>
      <c r="F113" s="2">
        <f t="shared" si="140"/>
        <v>0</v>
      </c>
      <c r="G113" s="2">
        <f t="shared" si="142"/>
        <v>0</v>
      </c>
      <c r="H113" s="2">
        <f t="shared" si="144"/>
        <v>0</v>
      </c>
      <c r="I113" s="2">
        <f t="shared" si="146"/>
        <v>0</v>
      </c>
      <c r="J113" s="2">
        <f t="shared" si="148"/>
        <v>0</v>
      </c>
      <c r="K113" s="2">
        <f>+J113</f>
        <v>0</v>
      </c>
      <c r="L113" s="2">
        <f>+L112</f>
        <v>120</v>
      </c>
      <c r="M113" s="2">
        <f>+L113</f>
        <v>120</v>
      </c>
      <c r="N113" s="2">
        <f t="shared" si="132"/>
        <v>240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>
        <f>+M113</f>
        <v>120</v>
      </c>
      <c r="N114" s="2">
        <f t="shared" si="132"/>
        <v>120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4.25" customHeight="1" x14ac:dyDescent="0.2">
      <c r="A115" s="266"/>
      <c r="B115" s="266">
        <f t="shared" ref="B115:N115" si="150">SUM(B103:B114)</f>
        <v>120</v>
      </c>
      <c r="C115" s="266">
        <f t="shared" si="150"/>
        <v>240</v>
      </c>
      <c r="D115" s="266">
        <f t="shared" si="150"/>
        <v>360</v>
      </c>
      <c r="E115" s="266">
        <f t="shared" si="150"/>
        <v>480</v>
      </c>
      <c r="F115" s="266">
        <f t="shared" si="150"/>
        <v>600</v>
      </c>
      <c r="G115" s="266">
        <f t="shared" si="150"/>
        <v>720</v>
      </c>
      <c r="H115" s="266">
        <f t="shared" si="150"/>
        <v>840</v>
      </c>
      <c r="I115" s="266">
        <f t="shared" si="150"/>
        <v>960</v>
      </c>
      <c r="J115" s="266">
        <f t="shared" si="150"/>
        <v>1080</v>
      </c>
      <c r="K115" s="266">
        <f t="shared" si="150"/>
        <v>1200</v>
      </c>
      <c r="L115" s="266">
        <f t="shared" si="150"/>
        <v>1320</v>
      </c>
      <c r="M115" s="266">
        <f t="shared" si="150"/>
        <v>1440</v>
      </c>
      <c r="N115" s="267">
        <f t="shared" si="150"/>
        <v>9360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72">
        <f>+N115+N98+N81</f>
        <v>37634.22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76">
        <f>+N116+N65</f>
        <v>240434.22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4.25" customHeight="1" x14ac:dyDescent="0.2">
      <c r="A118" s="2" t="s">
        <v>222</v>
      </c>
      <c r="B118" s="2">
        <f>+I123/12</f>
        <v>267540.63999999996</v>
      </c>
      <c r="C118" s="2">
        <f t="shared" ref="C118:M118" si="151">+B118</f>
        <v>267540.63999999996</v>
      </c>
      <c r="D118" s="2">
        <f t="shared" si="151"/>
        <v>267540.63999999996</v>
      </c>
      <c r="E118" s="2">
        <f t="shared" si="151"/>
        <v>267540.63999999996</v>
      </c>
      <c r="F118" s="2">
        <f t="shared" si="151"/>
        <v>267540.63999999996</v>
      </c>
      <c r="G118" s="2">
        <f t="shared" si="151"/>
        <v>267540.63999999996</v>
      </c>
      <c r="H118" s="2">
        <f t="shared" si="151"/>
        <v>267540.63999999996</v>
      </c>
      <c r="I118" s="2">
        <f t="shared" si="151"/>
        <v>267540.63999999996</v>
      </c>
      <c r="J118" s="2">
        <f t="shared" si="151"/>
        <v>267540.63999999996</v>
      </c>
      <c r="K118" s="2">
        <f t="shared" si="151"/>
        <v>267540.63999999996</v>
      </c>
      <c r="L118" s="2">
        <f t="shared" si="151"/>
        <v>267540.63999999996</v>
      </c>
      <c r="M118" s="2">
        <f t="shared" si="151"/>
        <v>267540.63999999996</v>
      </c>
      <c r="N118" s="2">
        <f>SUM(B118:M118)</f>
        <v>3210487.68</v>
      </c>
      <c r="O118" s="2" t="s">
        <v>223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4.25" customHeight="1" x14ac:dyDescent="0.2">
      <c r="A119" s="2" t="s">
        <v>224</v>
      </c>
      <c r="B119" s="2">
        <f>(170000*0.86)</f>
        <v>146200</v>
      </c>
      <c r="C119" s="2">
        <f t="shared" ref="C119:M119" si="152">+B119</f>
        <v>146200</v>
      </c>
      <c r="D119" s="2">
        <f t="shared" si="152"/>
        <v>146200</v>
      </c>
      <c r="E119" s="2">
        <f t="shared" si="152"/>
        <v>146200</v>
      </c>
      <c r="F119" s="2">
        <f t="shared" si="152"/>
        <v>146200</v>
      </c>
      <c r="G119" s="2">
        <f t="shared" si="152"/>
        <v>146200</v>
      </c>
      <c r="H119" s="2">
        <f t="shared" si="152"/>
        <v>146200</v>
      </c>
      <c r="I119" s="2">
        <f t="shared" si="152"/>
        <v>146200</v>
      </c>
      <c r="J119" s="2">
        <f t="shared" si="152"/>
        <v>146200</v>
      </c>
      <c r="K119" s="2">
        <f t="shared" si="152"/>
        <v>146200</v>
      </c>
      <c r="L119" s="2">
        <f t="shared" si="152"/>
        <v>146200</v>
      </c>
      <c r="M119" s="2">
        <f t="shared" si="152"/>
        <v>146200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4.25" customHeight="1" x14ac:dyDescent="0.2">
      <c r="A120" s="2" t="str">
        <f t="shared" ref="A120:A122" si="153">+A119</f>
        <v>SNOW</v>
      </c>
      <c r="B120" s="2">
        <f>+ (2900*6.96)</f>
        <v>20184</v>
      </c>
      <c r="C120" s="2">
        <f t="shared" ref="C120:M120" si="154">+B120</f>
        <v>20184</v>
      </c>
      <c r="D120" s="2">
        <f t="shared" si="154"/>
        <v>20184</v>
      </c>
      <c r="E120" s="2">
        <f t="shared" si="154"/>
        <v>20184</v>
      </c>
      <c r="F120" s="2">
        <f t="shared" si="154"/>
        <v>20184</v>
      </c>
      <c r="G120" s="2">
        <f t="shared" si="154"/>
        <v>20184</v>
      </c>
      <c r="H120" s="2">
        <f t="shared" si="154"/>
        <v>20184</v>
      </c>
      <c r="I120" s="2">
        <f t="shared" si="154"/>
        <v>20184</v>
      </c>
      <c r="J120" s="2">
        <f t="shared" si="154"/>
        <v>20184</v>
      </c>
      <c r="K120" s="2">
        <f t="shared" si="154"/>
        <v>20184</v>
      </c>
      <c r="L120" s="2">
        <f t="shared" si="154"/>
        <v>20184</v>
      </c>
      <c r="M120" s="2">
        <f t="shared" si="154"/>
        <v>20184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4.25" customHeight="1" x14ac:dyDescent="0.2">
      <c r="A121" s="2" t="str">
        <f t="shared" si="153"/>
        <v>SNOW</v>
      </c>
      <c r="B121" s="2">
        <f t="shared" ref="B121:M121" si="155">+(B66*6.96*0.86)</f>
        <v>15562.56</v>
      </c>
      <c r="C121" s="2">
        <f t="shared" si="155"/>
        <v>31125.119999999999</v>
      </c>
      <c r="D121" s="2">
        <f t="shared" si="155"/>
        <v>46687.68</v>
      </c>
      <c r="E121" s="2">
        <f t="shared" si="155"/>
        <v>62250.239999999998</v>
      </c>
      <c r="F121" s="2">
        <f t="shared" si="155"/>
        <v>77812.800000000003</v>
      </c>
      <c r="G121" s="2">
        <f t="shared" si="155"/>
        <v>93375.360000000001</v>
      </c>
      <c r="H121" s="2">
        <f t="shared" si="155"/>
        <v>108937.92</v>
      </c>
      <c r="I121" s="2">
        <f t="shared" si="155"/>
        <v>124500.48</v>
      </c>
      <c r="J121" s="2">
        <f t="shared" si="155"/>
        <v>140063.04000000001</v>
      </c>
      <c r="K121" s="2">
        <f t="shared" si="155"/>
        <v>155625.60000000001</v>
      </c>
      <c r="L121" s="2">
        <f t="shared" si="155"/>
        <v>171188.16</v>
      </c>
      <c r="M121" s="2">
        <f t="shared" si="155"/>
        <v>186750.72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4.25" customHeight="1" x14ac:dyDescent="0.2">
      <c r="A122" s="2" t="str">
        <f t="shared" si="153"/>
        <v>SNOW</v>
      </c>
      <c r="B122" s="2">
        <f t="shared" ref="B122:M122" si="156">+B119+B120+B121</f>
        <v>181946.56</v>
      </c>
      <c r="C122" s="2">
        <f t="shared" si="156"/>
        <v>197509.12</v>
      </c>
      <c r="D122" s="2">
        <f t="shared" si="156"/>
        <v>213071.68</v>
      </c>
      <c r="E122" s="2">
        <f t="shared" si="156"/>
        <v>228634.23999999999</v>
      </c>
      <c r="F122" s="2">
        <f t="shared" si="156"/>
        <v>244196.8</v>
      </c>
      <c r="G122" s="2">
        <f t="shared" si="156"/>
        <v>259759.35999999999</v>
      </c>
      <c r="H122" s="2">
        <f t="shared" si="156"/>
        <v>275321.92</v>
      </c>
      <c r="I122" s="2">
        <f t="shared" si="156"/>
        <v>290884.47999999998</v>
      </c>
      <c r="J122" s="2">
        <f t="shared" si="156"/>
        <v>306447.04000000004</v>
      </c>
      <c r="K122" s="2">
        <f t="shared" si="156"/>
        <v>322009.59999999998</v>
      </c>
      <c r="L122" s="2">
        <f t="shared" si="156"/>
        <v>337572.16000000003</v>
      </c>
      <c r="M122" s="2">
        <f t="shared" si="156"/>
        <v>353134.72</v>
      </c>
      <c r="N122" s="2">
        <f>SUM(B122:M122)</f>
        <v>3210487.6799999997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4.25" customHeight="1" x14ac:dyDescent="0.2">
      <c r="A123" s="2"/>
      <c r="B123" s="2"/>
      <c r="C123" s="2"/>
      <c r="D123" s="2"/>
      <c r="E123" s="2"/>
      <c r="F123" s="2"/>
      <c r="G123" s="2"/>
      <c r="H123" s="2" t="s">
        <v>225</v>
      </c>
      <c r="I123" s="277">
        <f>(170000*12*0.86)+ (N65*6.96*0.86)+ (2900*6.96*12)</f>
        <v>3210487.6799999997</v>
      </c>
      <c r="J123" s="278">
        <f>+I123/6.96</f>
        <v>461276.96551724133</v>
      </c>
      <c r="K123" s="217">
        <f t="shared" ref="K123:K124" si="157">+J123</f>
        <v>461276.96551724133</v>
      </c>
      <c r="L123" s="278" t="s">
        <v>226</v>
      </c>
      <c r="M123" s="278">
        <v>700000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4.25" customHeight="1" x14ac:dyDescent="0.2">
      <c r="A124" s="2"/>
      <c r="B124" s="2"/>
      <c r="C124" s="2"/>
      <c r="D124" s="2"/>
      <c r="E124" s="2"/>
      <c r="F124" s="2"/>
      <c r="G124" s="2"/>
      <c r="H124" s="2" t="s">
        <v>227</v>
      </c>
      <c r="I124" s="278"/>
      <c r="J124" s="278">
        <f>+(21000*12)+(N116*0.87)+40000</f>
        <v>324741.77140000003</v>
      </c>
      <c r="K124" s="165">
        <f t="shared" si="157"/>
        <v>324741.77140000003</v>
      </c>
      <c r="L124" s="278" t="s">
        <v>228</v>
      </c>
      <c r="M124" s="278">
        <v>450000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78"/>
      <c r="J125" s="278"/>
      <c r="K125" s="278"/>
      <c r="L125" s="278"/>
      <c r="M125" s="27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78"/>
      <c r="J126" s="278"/>
      <c r="K126" s="278">
        <f>+K124+K123</f>
        <v>786018.73691724136</v>
      </c>
      <c r="L126" s="278"/>
      <c r="M126" s="278">
        <f>+M123+M124</f>
        <v>1150000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78"/>
      <c r="J127" s="278"/>
      <c r="K127" s="278"/>
      <c r="L127" s="278"/>
      <c r="M127" s="27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4.25" customHeight="1" x14ac:dyDescent="0.2">
      <c r="A129" s="2"/>
      <c r="B129" s="2">
        <f>+B122</f>
        <v>181946.56</v>
      </c>
      <c r="C129" s="2">
        <f t="shared" ref="C129:M129" si="158">+B129+C122</f>
        <v>379455.68</v>
      </c>
      <c r="D129" s="2">
        <f t="shared" si="158"/>
        <v>592527.35999999999</v>
      </c>
      <c r="E129" s="2">
        <f t="shared" si="158"/>
        <v>821161.6</v>
      </c>
      <c r="F129" s="2">
        <f t="shared" si="158"/>
        <v>1065358.3999999999</v>
      </c>
      <c r="G129" s="2">
        <f t="shared" si="158"/>
        <v>1325117.7599999998</v>
      </c>
      <c r="H129" s="2">
        <f t="shared" si="158"/>
        <v>1600439.6799999997</v>
      </c>
      <c r="I129" s="2">
        <f t="shared" si="158"/>
        <v>1891324.1599999997</v>
      </c>
      <c r="J129" s="2">
        <f t="shared" si="158"/>
        <v>2197771.1999999997</v>
      </c>
      <c r="K129" s="2">
        <f t="shared" si="158"/>
        <v>2519780.7999999998</v>
      </c>
      <c r="L129" s="2">
        <f t="shared" si="158"/>
        <v>2857352.96</v>
      </c>
      <c r="M129" s="277">
        <f t="shared" si="158"/>
        <v>3210487.6799999997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11">
    <mergeCell ref="A67:N67"/>
    <mergeCell ref="A84:N84"/>
    <mergeCell ref="T87:V88"/>
    <mergeCell ref="A101:N101"/>
    <mergeCell ref="A1:N1"/>
    <mergeCell ref="T11:V11"/>
    <mergeCell ref="A18:N18"/>
    <mergeCell ref="T25:V26"/>
    <mergeCell ref="A34:N34"/>
    <mergeCell ref="A50:N50"/>
    <mergeCell ref="T73:V7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A78B-EFFA-E24F-A9BF-6F52BD2CDCBD}">
  <dimension ref="A1:AC1008"/>
  <sheetViews>
    <sheetView tabSelected="1" topLeftCell="A47" workbookViewId="0">
      <selection activeCell="P8" sqref="P8"/>
    </sheetView>
  </sheetViews>
  <sheetFormatPr baseColWidth="10" defaultColWidth="12.5" defaultRowHeight="15" x14ac:dyDescent="0.2"/>
  <cols>
    <col min="1" max="1" width="23.83203125" bestFit="1" customWidth="1"/>
    <col min="2" max="2" width="12.83203125" customWidth="1"/>
    <col min="3" max="3" width="11.83203125" customWidth="1"/>
    <col min="4" max="4" width="14" customWidth="1"/>
    <col min="5" max="5" width="11.83203125" customWidth="1"/>
    <col min="6" max="8" width="13.5" customWidth="1"/>
    <col min="9" max="9" width="16.1640625" customWidth="1"/>
    <col min="10" max="10" width="14.33203125" customWidth="1"/>
    <col min="11" max="11" width="15.33203125" customWidth="1"/>
    <col min="12" max="13" width="13.5" customWidth="1"/>
    <col min="14" max="14" width="17.1640625" customWidth="1"/>
    <col min="15" max="15" width="15.5" customWidth="1"/>
    <col min="16" max="16" width="13.5" customWidth="1"/>
    <col min="17" max="17" width="19.6640625" bestFit="1" customWidth="1"/>
    <col min="18" max="19" width="10.83203125" customWidth="1"/>
    <col min="20" max="20" width="29.1640625" customWidth="1"/>
    <col min="21" max="21" width="16.5" customWidth="1"/>
    <col min="22" max="22" width="15.5" customWidth="1"/>
    <col min="23" max="23" width="14.33203125" customWidth="1"/>
    <col min="24" max="24" width="27" customWidth="1"/>
    <col min="25" max="25" width="11.83203125" customWidth="1"/>
    <col min="26" max="26" width="11" customWidth="1"/>
    <col min="27" max="27" width="13" customWidth="1"/>
    <col min="28" max="28" width="5.5" customWidth="1"/>
    <col min="29" max="29" width="11.83203125" customWidth="1"/>
  </cols>
  <sheetData>
    <row r="1" spans="1:29" ht="22" x14ac:dyDescent="0.3">
      <c r="A1" s="359" t="s">
        <v>254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37">
        <f>+O2+O19+O35</f>
        <v>17</v>
      </c>
    </row>
    <row r="2" spans="1:29" ht="22" x14ac:dyDescent="0.3">
      <c r="C2" s="363">
        <v>1</v>
      </c>
      <c r="E2" s="363">
        <v>1</v>
      </c>
      <c r="F2">
        <v>0</v>
      </c>
      <c r="G2" s="363">
        <v>1</v>
      </c>
      <c r="J2" s="363">
        <v>1</v>
      </c>
      <c r="K2" s="363">
        <v>1</v>
      </c>
      <c r="L2" s="363">
        <v>1</v>
      </c>
      <c r="O2" s="332">
        <f>SUM(B2:M2)</f>
        <v>6</v>
      </c>
    </row>
    <row r="3" spans="1:29" ht="14.25" customHeight="1" x14ac:dyDescent="0.2">
      <c r="A3" s="357" t="s">
        <v>251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.25" customHeight="1" x14ac:dyDescent="0.2">
      <c r="A4" s="339" t="s">
        <v>207</v>
      </c>
      <c r="B4" s="339">
        <v>1</v>
      </c>
      <c r="C4" s="339">
        <v>2</v>
      </c>
      <c r="D4" s="339">
        <v>3</v>
      </c>
      <c r="E4" s="339">
        <v>4</v>
      </c>
      <c r="F4" s="339">
        <v>5</v>
      </c>
      <c r="G4" s="339">
        <v>6</v>
      </c>
      <c r="H4" s="339">
        <v>7</v>
      </c>
      <c r="I4" s="339">
        <v>8</v>
      </c>
      <c r="J4" s="339">
        <v>9</v>
      </c>
      <c r="K4" s="339">
        <v>10</v>
      </c>
      <c r="L4" s="339">
        <v>11</v>
      </c>
      <c r="M4" s="339">
        <v>12</v>
      </c>
      <c r="N4" s="340" t="s">
        <v>125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4.25" customHeight="1" x14ac:dyDescent="0.2">
      <c r="A5" s="2">
        <v>1700</v>
      </c>
      <c r="B5" s="2">
        <f>+B2*A5</f>
        <v>0</v>
      </c>
      <c r="C5" s="2">
        <f t="shared" ref="C5:M14" si="0">+B5</f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ref="N5:N16" si="1">SUM(B5:M5)</f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4.25" customHeight="1" x14ac:dyDescent="0.2">
      <c r="A6" s="2"/>
      <c r="B6" s="2"/>
      <c r="C6" s="2">
        <f>+C2*A5</f>
        <v>1700</v>
      </c>
      <c r="D6" s="2">
        <f t="shared" si="0"/>
        <v>1700</v>
      </c>
      <c r="E6" s="2">
        <f t="shared" si="0"/>
        <v>1700</v>
      </c>
      <c r="F6" s="2">
        <f t="shared" si="0"/>
        <v>1700</v>
      </c>
      <c r="G6" s="2">
        <f t="shared" si="0"/>
        <v>1700</v>
      </c>
      <c r="H6" s="2">
        <f t="shared" si="0"/>
        <v>1700</v>
      </c>
      <c r="I6" s="2">
        <f t="shared" si="0"/>
        <v>1700</v>
      </c>
      <c r="J6" s="2">
        <f t="shared" si="0"/>
        <v>1700</v>
      </c>
      <c r="K6" s="2">
        <f t="shared" si="0"/>
        <v>1700</v>
      </c>
      <c r="L6" s="2">
        <f t="shared" si="0"/>
        <v>1700</v>
      </c>
      <c r="M6" s="2">
        <f t="shared" si="0"/>
        <v>1700</v>
      </c>
      <c r="N6" s="2">
        <f t="shared" si="1"/>
        <v>18700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25" customHeight="1" x14ac:dyDescent="0.2">
      <c r="A7" s="2"/>
      <c r="B7" s="2"/>
      <c r="C7" s="2">
        <f t="shared" ref="C7:J15" si="2">+B7</f>
        <v>0</v>
      </c>
      <c r="D7" s="2">
        <f>+D2*A5</f>
        <v>0</v>
      </c>
      <c r="E7" s="2">
        <f>+E2*A5</f>
        <v>1700</v>
      </c>
      <c r="F7" s="2">
        <f>+E7</f>
        <v>1700</v>
      </c>
      <c r="G7" s="2">
        <f t="shared" si="0"/>
        <v>1700</v>
      </c>
      <c r="H7" s="2">
        <f t="shared" si="0"/>
        <v>1700</v>
      </c>
      <c r="I7" s="2">
        <f t="shared" si="0"/>
        <v>1700</v>
      </c>
      <c r="J7" s="2">
        <f t="shared" si="0"/>
        <v>1700</v>
      </c>
      <c r="K7" s="2">
        <f t="shared" si="0"/>
        <v>1700</v>
      </c>
      <c r="L7" s="2">
        <f t="shared" si="0"/>
        <v>1700</v>
      </c>
      <c r="M7" s="2">
        <f t="shared" si="0"/>
        <v>1700</v>
      </c>
      <c r="N7" s="2">
        <f t="shared" si="1"/>
        <v>15300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4.25" customHeight="1" x14ac:dyDescent="0.2">
      <c r="A8" s="2"/>
      <c r="B8" s="2"/>
      <c r="C8" s="2">
        <f t="shared" si="2"/>
        <v>0</v>
      </c>
      <c r="D8" s="2">
        <f t="shared" si="2"/>
        <v>0</v>
      </c>
      <c r="E8" s="2">
        <v>0</v>
      </c>
      <c r="F8" s="2">
        <f t="shared" si="0"/>
        <v>0</v>
      </c>
      <c r="G8" s="2">
        <f>+G2*A5</f>
        <v>1700</v>
      </c>
      <c r="H8" s="2">
        <f t="shared" si="0"/>
        <v>1700</v>
      </c>
      <c r="I8" s="2">
        <f t="shared" si="0"/>
        <v>1700</v>
      </c>
      <c r="J8" s="2">
        <f t="shared" si="0"/>
        <v>1700</v>
      </c>
      <c r="K8" s="2">
        <f t="shared" si="0"/>
        <v>1700</v>
      </c>
      <c r="L8" s="2">
        <f t="shared" si="0"/>
        <v>1700</v>
      </c>
      <c r="M8" s="2">
        <f t="shared" si="0"/>
        <v>1700</v>
      </c>
      <c r="N8" s="2">
        <f t="shared" si="1"/>
        <v>11900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4.25" customHeight="1" x14ac:dyDescent="0.2">
      <c r="A9" s="2"/>
      <c r="B9" s="2"/>
      <c r="C9" s="2">
        <f t="shared" si="2"/>
        <v>0</v>
      </c>
      <c r="D9" s="2">
        <f t="shared" si="2"/>
        <v>0</v>
      </c>
      <c r="E9" s="2">
        <f t="shared" si="2"/>
        <v>0</v>
      </c>
      <c r="F9" s="2">
        <f>+F8</f>
        <v>0</v>
      </c>
      <c r="G9" s="2">
        <f t="shared" si="0"/>
        <v>0</v>
      </c>
      <c r="H9" s="2">
        <f t="shared" si="0"/>
        <v>0</v>
      </c>
      <c r="I9" s="2">
        <f t="shared" si="0"/>
        <v>0</v>
      </c>
      <c r="J9" s="2">
        <f>+A5*J2</f>
        <v>1700</v>
      </c>
      <c r="K9" s="2">
        <f t="shared" si="0"/>
        <v>1700</v>
      </c>
      <c r="L9" s="2">
        <f t="shared" si="0"/>
        <v>1700</v>
      </c>
      <c r="M9" s="2">
        <f t="shared" si="0"/>
        <v>1700</v>
      </c>
      <c r="N9" s="2">
        <f t="shared" si="1"/>
        <v>6800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4.25" customHeight="1" x14ac:dyDescent="0.2">
      <c r="A10" s="2"/>
      <c r="B10" s="2"/>
      <c r="C10" s="2">
        <f t="shared" si="2"/>
        <v>0</v>
      </c>
      <c r="D10" s="2">
        <f t="shared" si="2"/>
        <v>0</v>
      </c>
      <c r="E10" s="2">
        <f t="shared" si="2"/>
        <v>0</v>
      </c>
      <c r="F10" s="2">
        <f t="shared" si="2"/>
        <v>0</v>
      </c>
      <c r="G10" s="2">
        <f>+G9</f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v>1700</v>
      </c>
      <c r="L10" s="2">
        <f t="shared" si="0"/>
        <v>1700</v>
      </c>
      <c r="M10" s="2">
        <f t="shared" si="0"/>
        <v>1700</v>
      </c>
      <c r="N10" s="2">
        <f t="shared" si="1"/>
        <v>5100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4.25" customHeight="1" x14ac:dyDescent="0.2">
      <c r="A11" s="2"/>
      <c r="B11" s="2"/>
      <c r="C11" s="2">
        <f t="shared" si="2"/>
        <v>0</v>
      </c>
      <c r="D11" s="2">
        <f t="shared" si="2"/>
        <v>0</v>
      </c>
      <c r="E11" s="2">
        <f t="shared" si="2"/>
        <v>0</v>
      </c>
      <c r="F11" s="2">
        <f t="shared" si="2"/>
        <v>0</v>
      </c>
      <c r="G11" s="2">
        <f t="shared" si="2"/>
        <v>0</v>
      </c>
      <c r="H11" s="2">
        <f>+H10</f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  <c r="L11" s="2">
        <v>1700</v>
      </c>
      <c r="M11" s="2">
        <f t="shared" si="0"/>
        <v>1700</v>
      </c>
      <c r="N11" s="2">
        <f t="shared" si="1"/>
        <v>3400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4.25" customHeight="1" x14ac:dyDescent="0.2">
      <c r="A12" s="2"/>
      <c r="B12" s="2"/>
      <c r="C12" s="2">
        <f t="shared" si="2"/>
        <v>0</v>
      </c>
      <c r="D12" s="2">
        <f t="shared" si="2"/>
        <v>0</v>
      </c>
      <c r="E12" s="2">
        <f t="shared" si="2"/>
        <v>0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>+I11</f>
        <v>0</v>
      </c>
      <c r="J12" s="2">
        <f t="shared" si="0"/>
        <v>0</v>
      </c>
      <c r="K12" s="2">
        <f t="shared" si="0"/>
        <v>0</v>
      </c>
      <c r="L12" s="2">
        <f t="shared" si="0"/>
        <v>0</v>
      </c>
      <c r="M12" s="2">
        <f t="shared" si="0"/>
        <v>0</v>
      </c>
      <c r="N12" s="2">
        <f t="shared" si="1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4.25" customHeight="1" x14ac:dyDescent="0.2">
      <c r="A13" s="2"/>
      <c r="B13" s="2"/>
      <c r="C13" s="2">
        <f t="shared" si="2"/>
        <v>0</v>
      </c>
      <c r="D13" s="2">
        <f t="shared" si="2"/>
        <v>0</v>
      </c>
      <c r="E13" s="2">
        <f t="shared" si="2"/>
        <v>0</v>
      </c>
      <c r="F13" s="2">
        <f t="shared" si="2"/>
        <v>0</v>
      </c>
      <c r="G13" s="2">
        <f t="shared" si="2"/>
        <v>0</v>
      </c>
      <c r="H13" s="2">
        <f t="shared" si="2"/>
        <v>0</v>
      </c>
      <c r="I13" s="2">
        <f t="shared" si="2"/>
        <v>0</v>
      </c>
      <c r="J13" s="2">
        <f>+J12</f>
        <v>0</v>
      </c>
      <c r="K13" s="2">
        <f t="shared" si="0"/>
        <v>0</v>
      </c>
      <c r="L13" s="2">
        <f t="shared" si="0"/>
        <v>0</v>
      </c>
      <c r="M13" s="2">
        <f t="shared" si="0"/>
        <v>0</v>
      </c>
      <c r="N13" s="2">
        <f t="shared" si="1"/>
        <v>0</v>
      </c>
      <c r="O13" s="2"/>
      <c r="P13" s="2"/>
      <c r="Q13" s="2"/>
      <c r="R13" s="2"/>
      <c r="S13" s="2"/>
      <c r="T13" s="356" t="s">
        <v>208</v>
      </c>
      <c r="U13" s="346"/>
      <c r="V13" s="346"/>
      <c r="W13" s="2"/>
      <c r="X13" s="2"/>
      <c r="Y13" s="2"/>
      <c r="Z13" s="2"/>
      <c r="AA13" s="2"/>
      <c r="AB13" s="2"/>
      <c r="AC13" s="2"/>
    </row>
    <row r="14" spans="1:29" ht="14.25" customHeight="1" x14ac:dyDescent="0.2">
      <c r="A14" s="2"/>
      <c r="B14" s="2"/>
      <c r="C14" s="2">
        <f t="shared" si="2"/>
        <v>0</v>
      </c>
      <c r="D14" s="2">
        <f t="shared" si="2"/>
        <v>0</v>
      </c>
      <c r="E14" s="2">
        <f t="shared" si="2"/>
        <v>0</v>
      </c>
      <c r="F14" s="2">
        <f t="shared" si="2"/>
        <v>0</v>
      </c>
      <c r="G14" s="2">
        <f t="shared" si="2"/>
        <v>0</v>
      </c>
      <c r="H14" s="2">
        <f t="shared" si="2"/>
        <v>0</v>
      </c>
      <c r="I14" s="2">
        <f t="shared" si="2"/>
        <v>0</v>
      </c>
      <c r="J14" s="2">
        <f t="shared" si="2"/>
        <v>0</v>
      </c>
      <c r="K14" s="2">
        <f>+K13</f>
        <v>0</v>
      </c>
      <c r="L14" s="2">
        <f t="shared" si="0"/>
        <v>0</v>
      </c>
      <c r="M14" s="2">
        <f t="shared" si="0"/>
        <v>0</v>
      </c>
      <c r="N14" s="2">
        <f t="shared" si="1"/>
        <v>0</v>
      </c>
      <c r="O14" s="2"/>
      <c r="P14" s="2"/>
      <c r="Q14" s="2"/>
      <c r="R14" s="2"/>
      <c r="S14" s="2"/>
      <c r="T14" s="264" t="s">
        <v>101</v>
      </c>
      <c r="U14" s="265" t="s">
        <v>102</v>
      </c>
      <c r="V14" s="265" t="s">
        <v>103</v>
      </c>
      <c r="W14" s="2"/>
      <c r="X14" s="2"/>
      <c r="Y14" s="2"/>
      <c r="Z14" s="2"/>
      <c r="AA14" s="2"/>
      <c r="AB14" s="2"/>
      <c r="AC14" s="2"/>
    </row>
    <row r="15" spans="1:29" ht="14.25" customHeight="1" x14ac:dyDescent="0.2">
      <c r="A15" s="2"/>
      <c r="B15" s="2"/>
      <c r="C15" s="2">
        <f t="shared" si="2"/>
        <v>0</v>
      </c>
      <c r="D15" s="2">
        <f t="shared" si="2"/>
        <v>0</v>
      </c>
      <c r="E15" s="2">
        <f t="shared" si="2"/>
        <v>0</v>
      </c>
      <c r="F15" s="2">
        <f t="shared" si="2"/>
        <v>0</v>
      </c>
      <c r="G15" s="2">
        <f t="shared" si="2"/>
        <v>0</v>
      </c>
      <c r="H15" s="2">
        <f t="shared" si="2"/>
        <v>0</v>
      </c>
      <c r="I15" s="2">
        <f t="shared" si="2"/>
        <v>0</v>
      </c>
      <c r="J15" s="2">
        <f t="shared" si="2"/>
        <v>0</v>
      </c>
      <c r="K15" s="2">
        <f>+J15</f>
        <v>0</v>
      </c>
      <c r="L15" s="2">
        <f>+L14</f>
        <v>0</v>
      </c>
      <c r="M15" s="2">
        <f>+L15</f>
        <v>0</v>
      </c>
      <c r="N15" s="2">
        <f t="shared" si="1"/>
        <v>0</v>
      </c>
      <c r="O15" s="2"/>
      <c r="P15" s="2"/>
      <c r="Q15" s="2"/>
      <c r="R15" s="2"/>
      <c r="S15" s="2"/>
      <c r="T15" s="6" t="s">
        <v>104</v>
      </c>
      <c r="U15" s="2">
        <f>+U18*W15</f>
        <v>190000</v>
      </c>
      <c r="V15" s="2">
        <f>+U15/7</f>
        <v>27142.857142857141</v>
      </c>
      <c r="W15" s="6">
        <v>10</v>
      </c>
      <c r="X15" s="2">
        <f t="shared" ref="X15:X18" si="3">+U15*1.5</f>
        <v>285000</v>
      </c>
      <c r="Y15" s="2"/>
      <c r="Z15" s="2"/>
      <c r="AA15" s="2"/>
      <c r="AB15" s="2"/>
      <c r="AC15" s="2"/>
    </row>
    <row r="16" spans="1:29" ht="14.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f>+M15</f>
        <v>0</v>
      </c>
      <c r="N16" s="2">
        <f t="shared" si="1"/>
        <v>0</v>
      </c>
      <c r="O16" s="2"/>
      <c r="P16" s="2"/>
      <c r="Q16" s="2"/>
      <c r="R16" s="2"/>
      <c r="S16" s="2"/>
      <c r="T16" s="6" t="s">
        <v>106</v>
      </c>
      <c r="U16" s="2">
        <f>+U18*W16</f>
        <v>152000</v>
      </c>
      <c r="V16" s="2">
        <f t="shared" ref="V16:V18" si="4">+U16/7</f>
        <v>21714.285714285714</v>
      </c>
      <c r="W16" s="6">
        <v>8</v>
      </c>
      <c r="X16" s="2">
        <f t="shared" si="3"/>
        <v>228000</v>
      </c>
      <c r="Y16" s="2"/>
      <c r="Z16" s="2"/>
      <c r="AA16" s="2"/>
      <c r="AB16" s="2"/>
      <c r="AC16" s="2"/>
    </row>
    <row r="17" spans="1:29" ht="14.25" customHeight="1" x14ac:dyDescent="0.2">
      <c r="A17" s="266"/>
      <c r="B17" s="266">
        <f t="shared" ref="B17:N17" si="5">SUM(B5:B16)</f>
        <v>0</v>
      </c>
      <c r="C17" s="266">
        <f t="shared" si="5"/>
        <v>1700</v>
      </c>
      <c r="D17" s="266">
        <f t="shared" si="5"/>
        <v>1700</v>
      </c>
      <c r="E17" s="266">
        <f t="shared" si="5"/>
        <v>3400</v>
      </c>
      <c r="F17" s="266">
        <f t="shared" si="5"/>
        <v>3400</v>
      </c>
      <c r="G17" s="266">
        <f t="shared" si="5"/>
        <v>5100</v>
      </c>
      <c r="H17" s="266">
        <f t="shared" si="5"/>
        <v>5100</v>
      </c>
      <c r="I17" s="266">
        <f t="shared" si="5"/>
        <v>5100</v>
      </c>
      <c r="J17" s="266">
        <f t="shared" si="5"/>
        <v>6800</v>
      </c>
      <c r="K17" s="266">
        <f t="shared" si="5"/>
        <v>8500</v>
      </c>
      <c r="L17" s="266">
        <f t="shared" si="5"/>
        <v>10200</v>
      </c>
      <c r="M17" s="266">
        <f t="shared" si="5"/>
        <v>10200</v>
      </c>
      <c r="N17" s="267">
        <f t="shared" si="5"/>
        <v>61200</v>
      </c>
      <c r="O17" s="2">
        <f>+N17/4</f>
        <v>15300</v>
      </c>
      <c r="P17" s="2"/>
      <c r="Q17" s="2"/>
      <c r="R17" s="2"/>
      <c r="S17" s="2"/>
      <c r="T17" s="6" t="s">
        <v>109</v>
      </c>
      <c r="U17" s="2">
        <f>+U18*W17</f>
        <v>76000</v>
      </c>
      <c r="V17" s="2">
        <f t="shared" si="4"/>
        <v>10857.142857142857</v>
      </c>
      <c r="W17" s="6">
        <v>4</v>
      </c>
      <c r="X17" s="2">
        <f t="shared" si="3"/>
        <v>114000</v>
      </c>
      <c r="Y17" s="2"/>
      <c r="Z17" s="2"/>
      <c r="AA17" s="2"/>
      <c r="AB17" s="2"/>
      <c r="AC17" s="2"/>
    </row>
    <row r="18" spans="1:29" ht="14.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6" t="s">
        <v>112</v>
      </c>
      <c r="U18" s="2">
        <f t="shared" ref="U18" si="6">+U22</f>
        <v>19000</v>
      </c>
      <c r="V18" s="2">
        <f t="shared" si="4"/>
        <v>2714.2857142857142</v>
      </c>
      <c r="W18" s="6">
        <v>2</v>
      </c>
      <c r="X18" s="2">
        <f t="shared" si="3"/>
        <v>28500</v>
      </c>
      <c r="Y18" s="2"/>
      <c r="Z18" s="2"/>
      <c r="AA18" s="2"/>
      <c r="AB18" s="2"/>
      <c r="AC18" s="2"/>
    </row>
    <row r="19" spans="1:29" ht="26" customHeight="1" x14ac:dyDescent="0.3">
      <c r="A19" s="2"/>
      <c r="B19" s="2"/>
      <c r="C19" s="2">
        <v>1</v>
      </c>
      <c r="D19" s="2"/>
      <c r="E19" s="2">
        <v>1</v>
      </c>
      <c r="F19" s="2">
        <v>1</v>
      </c>
      <c r="G19" s="2"/>
      <c r="H19" s="2">
        <v>1</v>
      </c>
      <c r="I19" s="2"/>
      <c r="J19" s="2">
        <v>1</v>
      </c>
      <c r="K19" s="2">
        <v>1</v>
      </c>
      <c r="L19" s="2">
        <v>1</v>
      </c>
      <c r="M19" s="2"/>
      <c r="N19" s="2"/>
      <c r="O19" s="332">
        <v>8</v>
      </c>
      <c r="P19" s="2"/>
      <c r="Q19" s="2"/>
      <c r="R19" s="2"/>
      <c r="S19" s="2"/>
      <c r="T19" s="264" t="s">
        <v>115</v>
      </c>
      <c r="U19" s="265">
        <f t="shared" ref="U19:V19" si="7">SUM(U15:U18)</f>
        <v>437000</v>
      </c>
      <c r="V19" s="265">
        <f t="shared" si="7"/>
        <v>62428.571428571428</v>
      </c>
      <c r="W19" s="2"/>
      <c r="X19" s="2">
        <f>SUM(X15:X18)</f>
        <v>655500</v>
      </c>
      <c r="Y19" s="2"/>
      <c r="Z19" s="2"/>
      <c r="AA19" s="2"/>
      <c r="AB19" s="2"/>
      <c r="AC19" s="2"/>
    </row>
    <row r="20" spans="1:29" ht="14.25" customHeight="1" x14ac:dyDescent="0.2">
      <c r="A20" s="357" t="s">
        <v>252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2"/>
      <c r="P20" s="2"/>
      <c r="Q20" s="2"/>
      <c r="R20" s="2"/>
      <c r="S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4.25" customHeight="1" x14ac:dyDescent="0.2">
      <c r="A21" s="339" t="s">
        <v>207</v>
      </c>
      <c r="B21" s="339">
        <v>1</v>
      </c>
      <c r="C21" s="339">
        <v>2</v>
      </c>
      <c r="D21" s="339">
        <v>3</v>
      </c>
      <c r="E21" s="339">
        <v>4</v>
      </c>
      <c r="F21" s="339">
        <v>5</v>
      </c>
      <c r="G21" s="339">
        <v>6</v>
      </c>
      <c r="H21" s="339">
        <v>7</v>
      </c>
      <c r="I21" s="339">
        <v>8</v>
      </c>
      <c r="J21" s="339">
        <v>9</v>
      </c>
      <c r="K21" s="339">
        <v>10</v>
      </c>
      <c r="L21" s="339">
        <v>11</v>
      </c>
      <c r="M21" s="339">
        <v>12</v>
      </c>
      <c r="N21" s="340" t="s">
        <v>125</v>
      </c>
      <c r="O21" s="2"/>
      <c r="P21" s="2"/>
      <c r="Q21" s="2"/>
      <c r="R21" s="2"/>
      <c r="S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4.25" customHeight="1" x14ac:dyDescent="0.2">
      <c r="A22" s="2">
        <f>+A5</f>
        <v>1700</v>
      </c>
      <c r="B22" s="2">
        <v>0</v>
      </c>
      <c r="C22" s="2">
        <f>+C19*A22</f>
        <v>1700</v>
      </c>
      <c r="D22" s="2">
        <f t="shared" ref="D22:M31" si="8">+C22</f>
        <v>1700</v>
      </c>
      <c r="E22" s="2">
        <f t="shared" si="8"/>
        <v>1700</v>
      </c>
      <c r="F22" s="2">
        <f t="shared" si="8"/>
        <v>1700</v>
      </c>
      <c r="G22" s="2">
        <f t="shared" si="8"/>
        <v>1700</v>
      </c>
      <c r="H22" s="2">
        <f t="shared" si="8"/>
        <v>1700</v>
      </c>
      <c r="I22" s="2">
        <f t="shared" si="8"/>
        <v>1700</v>
      </c>
      <c r="J22" s="2">
        <f t="shared" si="8"/>
        <v>1700</v>
      </c>
      <c r="K22" s="2">
        <f t="shared" si="8"/>
        <v>1700</v>
      </c>
      <c r="L22" s="2">
        <f t="shared" si="8"/>
        <v>1700</v>
      </c>
      <c r="M22" s="2">
        <f t="shared" si="8"/>
        <v>1700</v>
      </c>
      <c r="N22" s="2">
        <f t="shared" ref="N22:N33" si="9">SUM(B22:M22)</f>
        <v>18700</v>
      </c>
      <c r="O22" s="3"/>
      <c r="P22" s="2"/>
      <c r="Q22" s="2"/>
      <c r="R22" s="2"/>
      <c r="S22" s="2"/>
      <c r="T22" s="264" t="s">
        <v>118</v>
      </c>
      <c r="U22" s="265">
        <v>19000</v>
      </c>
      <c r="V22" s="268">
        <f>+A5+A22+A38+A56</f>
        <v>5350</v>
      </c>
      <c r="W22" s="2"/>
      <c r="X22" s="2"/>
      <c r="Y22" s="2"/>
      <c r="Z22" s="2"/>
      <c r="AA22" s="2"/>
      <c r="AB22" s="2"/>
      <c r="AC22" s="2"/>
    </row>
    <row r="23" spans="1:29" ht="14.25" customHeight="1" x14ac:dyDescent="0.2">
      <c r="A23" s="2"/>
      <c r="B23" s="2"/>
      <c r="C23" s="2">
        <v>0</v>
      </c>
      <c r="D23" s="2">
        <f t="shared" si="8"/>
        <v>0</v>
      </c>
      <c r="E23" s="2">
        <f>+E19*A22</f>
        <v>1700</v>
      </c>
      <c r="F23" s="2">
        <f t="shared" si="8"/>
        <v>1700</v>
      </c>
      <c r="G23" s="2">
        <f t="shared" si="8"/>
        <v>1700</v>
      </c>
      <c r="H23" s="2">
        <f t="shared" si="8"/>
        <v>1700</v>
      </c>
      <c r="I23" s="2">
        <f t="shared" si="8"/>
        <v>1700</v>
      </c>
      <c r="J23" s="2">
        <f t="shared" si="8"/>
        <v>1700</v>
      </c>
      <c r="K23" s="2">
        <f t="shared" si="8"/>
        <v>1700</v>
      </c>
      <c r="L23" s="2">
        <f t="shared" si="8"/>
        <v>1700</v>
      </c>
      <c r="M23" s="2">
        <f t="shared" si="8"/>
        <v>1700</v>
      </c>
      <c r="N23" s="2">
        <f t="shared" si="9"/>
        <v>15300</v>
      </c>
      <c r="O23" s="2"/>
      <c r="P23" s="2"/>
      <c r="Q23" s="2"/>
      <c r="R23" s="2"/>
      <c r="S23" s="2"/>
      <c r="T23" s="264" t="s">
        <v>210</v>
      </c>
      <c r="U23" s="265">
        <f t="shared" ref="U22:U23" si="10">+V23*7</f>
        <v>113999.99999999999</v>
      </c>
      <c r="V23" s="268">
        <f>+SUM(T31:V33)</f>
        <v>16285.714285714284</v>
      </c>
      <c r="W23" s="2"/>
      <c r="X23" s="2"/>
      <c r="Y23" s="2">
        <f>+V23</f>
        <v>16285.714285714284</v>
      </c>
      <c r="Z23" s="2">
        <v>3</v>
      </c>
      <c r="AA23" s="2">
        <f>+Y23*Z23</f>
        <v>48857.142857142855</v>
      </c>
      <c r="AB23" s="2"/>
      <c r="AC23" s="2"/>
    </row>
    <row r="24" spans="1:29" ht="14.25" customHeight="1" x14ac:dyDescent="0.2">
      <c r="A24" s="2"/>
      <c r="B24" s="2"/>
      <c r="C24" s="2">
        <f t="shared" ref="C24:J32" si="11">+B24</f>
        <v>0</v>
      </c>
      <c r="D24" s="2">
        <f>+D23</f>
        <v>0</v>
      </c>
      <c r="E24" s="2">
        <f t="shared" si="8"/>
        <v>0</v>
      </c>
      <c r="F24" s="2">
        <f>+F19*A22</f>
        <v>1700</v>
      </c>
      <c r="G24" s="2">
        <f t="shared" si="8"/>
        <v>1700</v>
      </c>
      <c r="H24" s="2">
        <f t="shared" si="8"/>
        <v>1700</v>
      </c>
      <c r="I24" s="2">
        <f t="shared" si="8"/>
        <v>1700</v>
      </c>
      <c r="J24" s="2">
        <f t="shared" si="8"/>
        <v>1700</v>
      </c>
      <c r="K24" s="2">
        <f t="shared" si="8"/>
        <v>1700</v>
      </c>
      <c r="L24" s="2">
        <f t="shared" si="8"/>
        <v>1700</v>
      </c>
      <c r="M24" s="2">
        <f t="shared" si="8"/>
        <v>1700</v>
      </c>
      <c r="N24" s="2">
        <f t="shared" si="9"/>
        <v>13600</v>
      </c>
      <c r="O24" s="2"/>
      <c r="P24" s="2"/>
      <c r="Q24" s="2"/>
      <c r="R24" s="2"/>
      <c r="S24" s="2"/>
      <c r="U24" s="2"/>
      <c r="V24" s="2"/>
      <c r="W24" s="2"/>
      <c r="X24" s="2"/>
      <c r="Y24" s="2"/>
      <c r="Z24" s="2"/>
      <c r="AA24" s="2">
        <f>+V89</f>
        <v>0</v>
      </c>
      <c r="AB24" s="2"/>
      <c r="AC24" s="2"/>
    </row>
    <row r="25" spans="1:29" ht="14.25" customHeight="1" x14ac:dyDescent="0.2">
      <c r="A25" s="2"/>
      <c r="B25" s="2"/>
      <c r="C25" s="2">
        <f t="shared" si="11"/>
        <v>0</v>
      </c>
      <c r="D25" s="2">
        <f t="shared" si="11"/>
        <v>0</v>
      </c>
      <c r="E25" s="2">
        <f>+E24</f>
        <v>0</v>
      </c>
      <c r="F25" s="2">
        <f t="shared" si="8"/>
        <v>0</v>
      </c>
      <c r="G25" s="2">
        <f t="shared" si="8"/>
        <v>0</v>
      </c>
      <c r="H25" s="2">
        <f>+H19*A22</f>
        <v>1700</v>
      </c>
      <c r="I25" s="2">
        <f t="shared" si="8"/>
        <v>1700</v>
      </c>
      <c r="J25" s="2">
        <f t="shared" si="8"/>
        <v>1700</v>
      </c>
      <c r="K25" s="2">
        <f t="shared" si="8"/>
        <v>1700</v>
      </c>
      <c r="L25" s="2">
        <f t="shared" si="8"/>
        <v>1700</v>
      </c>
      <c r="M25" s="2">
        <f t="shared" si="8"/>
        <v>1700</v>
      </c>
      <c r="N25" s="2">
        <f t="shared" si="9"/>
        <v>10200</v>
      </c>
      <c r="O25" s="2"/>
      <c r="P25" s="2"/>
      <c r="Q25" s="2"/>
      <c r="R25" s="2"/>
      <c r="S25" s="2"/>
      <c r="T25" s="264" t="s">
        <v>211</v>
      </c>
      <c r="U25" s="2"/>
      <c r="V25" s="269" t="s">
        <v>212</v>
      </c>
      <c r="W25" s="2"/>
      <c r="X25" s="2"/>
      <c r="Y25" s="2"/>
      <c r="Z25" s="2"/>
      <c r="AA25" s="2">
        <f>+AA23+AA24</f>
        <v>48857.142857142855</v>
      </c>
      <c r="AB25" s="2"/>
      <c r="AC25" s="2"/>
    </row>
    <row r="26" spans="1:29" ht="14.25" customHeight="1" x14ac:dyDescent="0.2">
      <c r="A26" s="2"/>
      <c r="B26" s="2"/>
      <c r="C26" s="2">
        <f t="shared" si="11"/>
        <v>0</v>
      </c>
      <c r="D26" s="2">
        <f t="shared" si="11"/>
        <v>0</v>
      </c>
      <c r="E26" s="2">
        <f t="shared" si="11"/>
        <v>0</v>
      </c>
      <c r="F26" s="2">
        <f>+F25</f>
        <v>0</v>
      </c>
      <c r="G26" s="2">
        <f t="shared" si="8"/>
        <v>0</v>
      </c>
      <c r="H26" s="2">
        <f t="shared" si="8"/>
        <v>0</v>
      </c>
      <c r="I26" s="2">
        <f t="shared" si="8"/>
        <v>0</v>
      </c>
      <c r="J26" s="2">
        <f>+J19*A22</f>
        <v>1700</v>
      </c>
      <c r="K26" s="2">
        <f t="shared" si="8"/>
        <v>1700</v>
      </c>
      <c r="L26" s="2">
        <f t="shared" si="8"/>
        <v>1700</v>
      </c>
      <c r="M26" s="2">
        <f t="shared" si="8"/>
        <v>1700</v>
      </c>
      <c r="N26" s="2">
        <f t="shared" si="9"/>
        <v>6800</v>
      </c>
      <c r="O26" s="2"/>
      <c r="P26" s="2"/>
      <c r="Q26" s="2"/>
      <c r="R26" s="2"/>
      <c r="S26" s="2"/>
      <c r="U26" s="2"/>
      <c r="V26" s="2"/>
      <c r="W26" s="2"/>
      <c r="X26" s="2"/>
      <c r="Y26" s="2"/>
      <c r="Z26" s="2" t="s">
        <v>213</v>
      </c>
      <c r="AA26" s="2">
        <f>+AA25/2</f>
        <v>24428.571428571428</v>
      </c>
      <c r="AB26" s="3">
        <v>0.7</v>
      </c>
      <c r="AC26" s="2">
        <f>+AA26*AB26</f>
        <v>17100</v>
      </c>
    </row>
    <row r="27" spans="1:29" ht="14.25" customHeight="1" x14ac:dyDescent="0.2">
      <c r="A27" s="2"/>
      <c r="B27" s="2"/>
      <c r="C27" s="2">
        <f t="shared" si="11"/>
        <v>0</v>
      </c>
      <c r="D27" s="2">
        <f t="shared" si="11"/>
        <v>0</v>
      </c>
      <c r="E27" s="2">
        <f t="shared" si="11"/>
        <v>0</v>
      </c>
      <c r="F27" s="2">
        <f t="shared" si="11"/>
        <v>0</v>
      </c>
      <c r="G27" s="2">
        <f>+G26</f>
        <v>0</v>
      </c>
      <c r="H27" s="2">
        <f t="shared" si="8"/>
        <v>0</v>
      </c>
      <c r="I27" s="2">
        <f t="shared" si="8"/>
        <v>0</v>
      </c>
      <c r="J27" s="2">
        <f t="shared" si="8"/>
        <v>0</v>
      </c>
      <c r="K27" s="2">
        <f>+K19*A22</f>
        <v>1700</v>
      </c>
      <c r="L27" s="2">
        <f t="shared" si="8"/>
        <v>1700</v>
      </c>
      <c r="M27" s="2">
        <f t="shared" si="8"/>
        <v>1700</v>
      </c>
      <c r="N27" s="2">
        <f t="shared" si="9"/>
        <v>5100</v>
      </c>
      <c r="O27" s="2"/>
      <c r="P27" s="2"/>
      <c r="Q27" s="2"/>
      <c r="R27" s="2"/>
      <c r="S27" s="2"/>
      <c r="T27" s="354" t="s">
        <v>202</v>
      </c>
      <c r="U27" s="355"/>
      <c r="V27" s="355"/>
      <c r="W27" s="2"/>
      <c r="X27" s="2"/>
      <c r="Y27" s="2"/>
      <c r="Z27" s="2"/>
      <c r="AA27" s="2"/>
      <c r="AB27" s="3">
        <v>0.8</v>
      </c>
      <c r="AC27" s="2"/>
    </row>
    <row r="28" spans="1:29" ht="14.25" customHeight="1" x14ac:dyDescent="0.2">
      <c r="A28" s="2"/>
      <c r="B28" s="2"/>
      <c r="C28" s="2">
        <f t="shared" si="11"/>
        <v>0</v>
      </c>
      <c r="D28" s="2">
        <f t="shared" si="11"/>
        <v>0</v>
      </c>
      <c r="E28" s="2">
        <f t="shared" si="11"/>
        <v>0</v>
      </c>
      <c r="F28" s="2">
        <f t="shared" si="11"/>
        <v>0</v>
      </c>
      <c r="G28" s="2">
        <f t="shared" si="11"/>
        <v>0</v>
      </c>
      <c r="H28" s="2">
        <f>+H27</f>
        <v>0</v>
      </c>
      <c r="I28" s="2">
        <f t="shared" si="8"/>
        <v>0</v>
      </c>
      <c r="J28" s="2">
        <f t="shared" si="8"/>
        <v>0</v>
      </c>
      <c r="K28" s="2">
        <f t="shared" si="8"/>
        <v>0</v>
      </c>
      <c r="L28" s="2">
        <f>+L19*A22</f>
        <v>1700</v>
      </c>
      <c r="M28" s="2">
        <f t="shared" si="8"/>
        <v>1700</v>
      </c>
      <c r="N28" s="2">
        <f t="shared" si="9"/>
        <v>3400</v>
      </c>
      <c r="O28" s="2"/>
      <c r="P28" s="2"/>
      <c r="Q28" s="2"/>
      <c r="R28" s="2"/>
      <c r="S28" s="2"/>
      <c r="T28" s="355"/>
      <c r="U28" s="355"/>
      <c r="V28" s="355"/>
      <c r="W28" s="2"/>
      <c r="X28" s="2"/>
      <c r="Y28" s="2"/>
      <c r="Z28" s="2"/>
      <c r="AA28" s="2"/>
      <c r="AB28" s="2"/>
      <c r="AC28" s="2"/>
    </row>
    <row r="29" spans="1:29" ht="14.25" customHeight="1" x14ac:dyDescent="0.2">
      <c r="A29" s="2"/>
      <c r="B29" s="2"/>
      <c r="C29" s="2">
        <f t="shared" si="11"/>
        <v>0</v>
      </c>
      <c r="D29" s="2">
        <f t="shared" si="11"/>
        <v>0</v>
      </c>
      <c r="E29" s="2">
        <f t="shared" si="11"/>
        <v>0</v>
      </c>
      <c r="F29" s="2">
        <f t="shared" si="11"/>
        <v>0</v>
      </c>
      <c r="G29" s="2">
        <f t="shared" si="11"/>
        <v>0</v>
      </c>
      <c r="H29" s="2">
        <f t="shared" si="11"/>
        <v>0</v>
      </c>
      <c r="I29" s="2">
        <f>+I28</f>
        <v>0</v>
      </c>
      <c r="J29" s="2">
        <f t="shared" si="8"/>
        <v>0</v>
      </c>
      <c r="K29" s="2">
        <f t="shared" si="8"/>
        <v>0</v>
      </c>
      <c r="L29" s="2">
        <f t="shared" si="8"/>
        <v>0</v>
      </c>
      <c r="M29" s="2">
        <f t="shared" si="8"/>
        <v>0</v>
      </c>
      <c r="N29" s="2">
        <f t="shared" si="9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4.25" customHeight="1" x14ac:dyDescent="0.2">
      <c r="A30" s="2"/>
      <c r="B30" s="2"/>
      <c r="C30" s="2">
        <f t="shared" si="11"/>
        <v>0</v>
      </c>
      <c r="D30" s="2">
        <f t="shared" si="11"/>
        <v>0</v>
      </c>
      <c r="E30" s="2">
        <f t="shared" si="11"/>
        <v>0</v>
      </c>
      <c r="F30" s="2">
        <f t="shared" si="11"/>
        <v>0</v>
      </c>
      <c r="G30" s="2">
        <f t="shared" si="11"/>
        <v>0</v>
      </c>
      <c r="H30" s="2">
        <f t="shared" si="11"/>
        <v>0</v>
      </c>
      <c r="I30" s="2">
        <f t="shared" si="11"/>
        <v>0</v>
      </c>
      <c r="J30" s="2">
        <f>+J29</f>
        <v>0</v>
      </c>
      <c r="K30" s="2">
        <f t="shared" si="8"/>
        <v>0</v>
      </c>
      <c r="L30" s="2">
        <f t="shared" si="8"/>
        <v>0</v>
      </c>
      <c r="M30" s="2">
        <f t="shared" si="8"/>
        <v>0</v>
      </c>
      <c r="N30" s="2">
        <f t="shared" si="9"/>
        <v>0</v>
      </c>
      <c r="O30" s="2"/>
      <c r="P30" s="2"/>
      <c r="Q30" s="2"/>
      <c r="R30" s="2"/>
      <c r="S30" s="2"/>
      <c r="T30" s="265" t="s">
        <v>122</v>
      </c>
      <c r="U30" s="265" t="s">
        <v>123</v>
      </c>
      <c r="V30" s="265" t="s">
        <v>124</v>
      </c>
      <c r="W30" s="265" t="s">
        <v>125</v>
      </c>
      <c r="X30" s="2"/>
      <c r="Y30" s="2"/>
      <c r="Z30" s="2"/>
      <c r="AA30" s="2"/>
      <c r="AB30" s="2"/>
      <c r="AC30" s="2"/>
    </row>
    <row r="31" spans="1:29" ht="14.25" customHeight="1" x14ac:dyDescent="0.2">
      <c r="A31" s="2"/>
      <c r="B31" s="2"/>
      <c r="C31" s="2">
        <f t="shared" si="11"/>
        <v>0</v>
      </c>
      <c r="D31" s="2">
        <f t="shared" si="11"/>
        <v>0</v>
      </c>
      <c r="E31" s="2">
        <f t="shared" si="11"/>
        <v>0</v>
      </c>
      <c r="F31" s="2">
        <f t="shared" si="11"/>
        <v>0</v>
      </c>
      <c r="G31" s="2">
        <f t="shared" si="11"/>
        <v>0</v>
      </c>
      <c r="H31" s="2">
        <f t="shared" si="11"/>
        <v>0</v>
      </c>
      <c r="I31" s="2">
        <f t="shared" si="11"/>
        <v>0</v>
      </c>
      <c r="J31" s="2">
        <f t="shared" si="11"/>
        <v>0</v>
      </c>
      <c r="K31" s="2">
        <f>+K30</f>
        <v>0</v>
      </c>
      <c r="L31" s="2">
        <f t="shared" si="8"/>
        <v>0</v>
      </c>
      <c r="M31" s="2">
        <f t="shared" si="8"/>
        <v>0</v>
      </c>
      <c r="N31" s="2">
        <f t="shared" si="9"/>
        <v>0</v>
      </c>
      <c r="O31" s="2"/>
      <c r="P31" s="2"/>
      <c r="Q31" s="2"/>
      <c r="R31" s="2"/>
      <c r="S31" s="2"/>
      <c r="T31" s="2">
        <f>+V18</f>
        <v>2714.2857142857142</v>
      </c>
      <c r="U31" s="2">
        <f t="shared" ref="U31:V31" si="12">+T31</f>
        <v>2714.2857142857142</v>
      </c>
      <c r="V31" s="2">
        <f t="shared" si="12"/>
        <v>2714.2857142857142</v>
      </c>
      <c r="W31" s="2"/>
      <c r="X31" s="2"/>
      <c r="Y31" s="2"/>
      <c r="Z31" s="2"/>
      <c r="AA31" s="2"/>
      <c r="AB31" s="2"/>
      <c r="AC31" s="2"/>
    </row>
    <row r="32" spans="1:29" ht="14.25" customHeight="1" x14ac:dyDescent="0.2">
      <c r="A32" s="2"/>
      <c r="B32" s="2"/>
      <c r="C32" s="2">
        <f t="shared" si="11"/>
        <v>0</v>
      </c>
      <c r="D32" s="2">
        <f t="shared" si="11"/>
        <v>0</v>
      </c>
      <c r="E32" s="2">
        <f t="shared" si="11"/>
        <v>0</v>
      </c>
      <c r="F32" s="2">
        <f t="shared" si="11"/>
        <v>0</v>
      </c>
      <c r="G32" s="2">
        <f t="shared" si="11"/>
        <v>0</v>
      </c>
      <c r="H32" s="2">
        <f t="shared" si="11"/>
        <v>0</v>
      </c>
      <c r="I32" s="2">
        <f t="shared" si="11"/>
        <v>0</v>
      </c>
      <c r="J32" s="2">
        <f t="shared" si="11"/>
        <v>0</v>
      </c>
      <c r="K32" s="2">
        <f>+J32</f>
        <v>0</v>
      </c>
      <c r="L32" s="2">
        <f>+L31</f>
        <v>0</v>
      </c>
      <c r="M32" s="2">
        <f>+L32</f>
        <v>0</v>
      </c>
      <c r="N32" s="2">
        <f t="shared" si="9"/>
        <v>0</v>
      </c>
      <c r="O32" s="2"/>
      <c r="P32" s="2"/>
      <c r="Q32" s="2"/>
      <c r="R32" s="2"/>
      <c r="S32" s="2"/>
      <c r="T32" s="2"/>
      <c r="U32" s="2">
        <f>+U31</f>
        <v>2714.2857142857142</v>
      </c>
      <c r="V32" s="2">
        <f>+U32</f>
        <v>2714.2857142857142</v>
      </c>
      <c r="W32" s="2"/>
      <c r="X32" s="2"/>
      <c r="Y32" s="2"/>
      <c r="Z32" s="2"/>
      <c r="AA32" s="2"/>
      <c r="AB32" s="2"/>
      <c r="AC32" s="2"/>
    </row>
    <row r="33" spans="1:29" ht="14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f>+M32</f>
        <v>0</v>
      </c>
      <c r="N33" s="2">
        <f t="shared" si="9"/>
        <v>0</v>
      </c>
      <c r="O33" s="2"/>
      <c r="P33" s="2"/>
      <c r="Q33" s="2"/>
      <c r="R33" s="2"/>
      <c r="S33" s="2"/>
      <c r="T33" s="2"/>
      <c r="U33" s="2"/>
      <c r="V33" s="2">
        <f>+V32</f>
        <v>2714.2857142857142</v>
      </c>
      <c r="W33" s="2"/>
      <c r="X33" s="266" t="s">
        <v>214</v>
      </c>
      <c r="Y33" s="266">
        <f>+W34</f>
        <v>16285.714285714286</v>
      </c>
      <c r="Z33" s="270">
        <v>1</v>
      </c>
      <c r="AA33" s="2"/>
      <c r="AB33" s="2"/>
      <c r="AC33" s="2"/>
    </row>
    <row r="34" spans="1:29" ht="14.25" customHeight="1" x14ac:dyDescent="0.2">
      <c r="A34" s="266"/>
      <c r="B34" s="266">
        <f t="shared" ref="B34:N34" si="13">SUM(B22:B33)</f>
        <v>0</v>
      </c>
      <c r="C34" s="266">
        <f t="shared" si="13"/>
        <v>1700</v>
      </c>
      <c r="D34" s="266">
        <f t="shared" si="13"/>
        <v>1700</v>
      </c>
      <c r="E34" s="266">
        <f t="shared" si="13"/>
        <v>3400</v>
      </c>
      <c r="F34" s="266">
        <f t="shared" si="13"/>
        <v>5100</v>
      </c>
      <c r="G34" s="266">
        <f t="shared" si="13"/>
        <v>5100</v>
      </c>
      <c r="H34" s="266">
        <f t="shared" si="13"/>
        <v>6800</v>
      </c>
      <c r="I34" s="266">
        <f t="shared" si="13"/>
        <v>6800</v>
      </c>
      <c r="J34" s="266">
        <f t="shared" si="13"/>
        <v>8500</v>
      </c>
      <c r="K34" s="266">
        <f t="shared" si="13"/>
        <v>10200</v>
      </c>
      <c r="L34" s="266">
        <f t="shared" si="13"/>
        <v>11900</v>
      </c>
      <c r="M34" s="266">
        <f t="shared" si="13"/>
        <v>11900</v>
      </c>
      <c r="N34" s="267">
        <f t="shared" si="13"/>
        <v>73100</v>
      </c>
      <c r="O34" s="2"/>
      <c r="P34" s="2"/>
      <c r="Q34" s="2"/>
      <c r="R34" s="2"/>
      <c r="S34" s="2"/>
      <c r="T34" s="2">
        <f t="shared" ref="T34:V34" si="14">SUM(T31:T33)</f>
        <v>2714.2857142857142</v>
      </c>
      <c r="U34" s="2">
        <f t="shared" si="14"/>
        <v>5428.5714285714284</v>
      </c>
      <c r="V34" s="2">
        <f t="shared" si="14"/>
        <v>8142.8571428571431</v>
      </c>
      <c r="W34" s="268">
        <f>+T34+U34+V34</f>
        <v>16285.714285714286</v>
      </c>
      <c r="X34" s="266" t="s">
        <v>215</v>
      </c>
      <c r="Y34" s="266">
        <f>+W34*0.8</f>
        <v>13028.571428571429</v>
      </c>
      <c r="Z34" s="270">
        <v>0.8</v>
      </c>
      <c r="AA34" s="2"/>
      <c r="AB34" s="2"/>
      <c r="AC34" s="2"/>
    </row>
    <row r="35" spans="1:29" ht="27" customHeight="1" x14ac:dyDescent="0.3">
      <c r="A35" s="219"/>
      <c r="B35" s="219"/>
      <c r="C35" s="219"/>
      <c r="D35" s="219">
        <v>1</v>
      </c>
      <c r="E35" s="219">
        <v>1</v>
      </c>
      <c r="F35" s="219"/>
      <c r="G35" s="219">
        <v>1</v>
      </c>
      <c r="H35" s="219"/>
      <c r="I35" s="219"/>
      <c r="J35" s="219">
        <v>0</v>
      </c>
      <c r="K35" s="219"/>
      <c r="L35" s="219"/>
      <c r="M35" s="219"/>
      <c r="N35" s="271"/>
      <c r="O35" s="332">
        <f>SUM(C35:N35)</f>
        <v>3</v>
      </c>
      <c r="P35" s="219"/>
      <c r="Q35" s="219"/>
      <c r="R35" s="219"/>
      <c r="S35" s="219"/>
      <c r="T35" s="219"/>
      <c r="U35" s="219"/>
      <c r="V35" s="219"/>
      <c r="W35" s="219"/>
      <c r="X35" s="266" t="s">
        <v>216</v>
      </c>
      <c r="Y35" s="266">
        <f>+W34*0.7</f>
        <v>11400</v>
      </c>
      <c r="Z35" s="270">
        <v>0.7</v>
      </c>
      <c r="AA35" s="219"/>
      <c r="AB35" s="219"/>
      <c r="AC35" s="219"/>
    </row>
    <row r="36" spans="1:29" ht="14.25" customHeight="1" x14ac:dyDescent="0.2">
      <c r="A36" s="357" t="s">
        <v>253</v>
      </c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4.25" customHeight="1" x14ac:dyDescent="0.2">
      <c r="A37" s="339" t="s">
        <v>207</v>
      </c>
      <c r="B37" s="339">
        <v>1</v>
      </c>
      <c r="C37" s="339">
        <v>2</v>
      </c>
      <c r="D37" s="339">
        <v>3</v>
      </c>
      <c r="E37" s="339">
        <v>4</v>
      </c>
      <c r="F37" s="339">
        <v>5</v>
      </c>
      <c r="G37" s="339">
        <v>6</v>
      </c>
      <c r="H37" s="339">
        <v>7</v>
      </c>
      <c r="I37" s="339">
        <v>8</v>
      </c>
      <c r="J37" s="339">
        <v>9</v>
      </c>
      <c r="K37" s="339">
        <v>10</v>
      </c>
      <c r="L37" s="339">
        <v>11</v>
      </c>
      <c r="M37" s="339">
        <v>12</v>
      </c>
      <c r="N37" s="340" t="s">
        <v>125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4.25" customHeight="1" x14ac:dyDescent="0.2">
      <c r="A38" s="2">
        <f>+A22</f>
        <v>1700</v>
      </c>
      <c r="B38" s="2">
        <v>0</v>
      </c>
      <c r="C38" s="2">
        <f t="shared" ref="C38:M47" si="15">+B38</f>
        <v>0</v>
      </c>
      <c r="D38" s="2">
        <f>+D35*A38</f>
        <v>1700</v>
      </c>
      <c r="E38" s="2">
        <f t="shared" si="15"/>
        <v>1700</v>
      </c>
      <c r="F38" s="2">
        <f t="shared" si="15"/>
        <v>1700</v>
      </c>
      <c r="G38" s="2">
        <f t="shared" si="15"/>
        <v>1700</v>
      </c>
      <c r="H38" s="2">
        <f t="shared" si="15"/>
        <v>1700</v>
      </c>
      <c r="I38" s="2">
        <f t="shared" si="15"/>
        <v>1700</v>
      </c>
      <c r="J38" s="2">
        <f t="shared" si="15"/>
        <v>1700</v>
      </c>
      <c r="K38" s="2">
        <f t="shared" si="15"/>
        <v>1700</v>
      </c>
      <c r="L38" s="2">
        <f t="shared" si="15"/>
        <v>1700</v>
      </c>
      <c r="M38" s="2">
        <f t="shared" si="15"/>
        <v>1700</v>
      </c>
      <c r="N38" s="2">
        <f t="shared" ref="N38:N49" si="16">SUM(B38:M38)</f>
        <v>17000</v>
      </c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4.25" customHeight="1" x14ac:dyDescent="0.2">
      <c r="A39" s="2"/>
      <c r="B39" s="2"/>
      <c r="C39" s="2">
        <f>+C38</f>
        <v>0</v>
      </c>
      <c r="D39" s="2">
        <f t="shared" si="15"/>
        <v>0</v>
      </c>
      <c r="E39" s="2">
        <f>+E35*A38</f>
        <v>1700</v>
      </c>
      <c r="F39" s="2">
        <f t="shared" si="15"/>
        <v>1700</v>
      </c>
      <c r="G39" s="2">
        <f>+F39</f>
        <v>1700</v>
      </c>
      <c r="H39" s="2">
        <f t="shared" si="15"/>
        <v>1700</v>
      </c>
      <c r="I39" s="2">
        <f t="shared" si="15"/>
        <v>1700</v>
      </c>
      <c r="J39" s="2">
        <f t="shared" si="15"/>
        <v>1700</v>
      </c>
      <c r="K39" s="2">
        <f t="shared" si="15"/>
        <v>1700</v>
      </c>
      <c r="L39" s="2">
        <f t="shared" si="15"/>
        <v>1700</v>
      </c>
      <c r="M39" s="2">
        <f t="shared" si="15"/>
        <v>1700</v>
      </c>
      <c r="N39" s="2">
        <f t="shared" si="16"/>
        <v>15300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4.25" customHeight="1" x14ac:dyDescent="0.2">
      <c r="A40" s="2"/>
      <c r="B40" s="2"/>
      <c r="C40" s="2">
        <f t="shared" ref="C40:J48" si="17">+B40</f>
        <v>0</v>
      </c>
      <c r="D40" s="2">
        <f>+D39</f>
        <v>0</v>
      </c>
      <c r="E40" s="2">
        <f t="shared" si="15"/>
        <v>0</v>
      </c>
      <c r="F40" s="2">
        <f t="shared" si="15"/>
        <v>0</v>
      </c>
      <c r="G40" s="2">
        <f>+G35*A38</f>
        <v>1700</v>
      </c>
      <c r="H40" s="2">
        <f t="shared" si="15"/>
        <v>1700</v>
      </c>
      <c r="I40" s="2">
        <f t="shared" si="15"/>
        <v>1700</v>
      </c>
      <c r="J40" s="2">
        <f>+I40</f>
        <v>1700</v>
      </c>
      <c r="K40" s="2">
        <f t="shared" si="15"/>
        <v>1700</v>
      </c>
      <c r="L40" s="2">
        <f t="shared" si="15"/>
        <v>1700</v>
      </c>
      <c r="M40" s="2">
        <f t="shared" si="15"/>
        <v>1700</v>
      </c>
      <c r="N40" s="2">
        <f t="shared" si="16"/>
        <v>11900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4.25" customHeight="1" x14ac:dyDescent="0.2">
      <c r="A41" s="2"/>
      <c r="B41" s="2"/>
      <c r="C41" s="2">
        <f t="shared" si="17"/>
        <v>0</v>
      </c>
      <c r="D41" s="2">
        <f t="shared" si="17"/>
        <v>0</v>
      </c>
      <c r="E41" s="2">
        <f>+E40</f>
        <v>0</v>
      </c>
      <c r="F41" s="2">
        <f t="shared" si="15"/>
        <v>0</v>
      </c>
      <c r="G41" s="2">
        <f t="shared" si="15"/>
        <v>0</v>
      </c>
      <c r="H41" s="2">
        <f t="shared" si="15"/>
        <v>0</v>
      </c>
      <c r="I41" s="2">
        <f t="shared" si="15"/>
        <v>0</v>
      </c>
      <c r="J41" s="2">
        <f>+J35*A38</f>
        <v>0</v>
      </c>
      <c r="K41" s="2">
        <f t="shared" si="15"/>
        <v>0</v>
      </c>
      <c r="L41" s="2">
        <f t="shared" si="15"/>
        <v>0</v>
      </c>
      <c r="M41" s="2">
        <f t="shared" si="15"/>
        <v>0</v>
      </c>
      <c r="N41" s="2">
        <f t="shared" si="16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4.25" customHeight="1" x14ac:dyDescent="0.2">
      <c r="A42" s="2"/>
      <c r="B42" s="2"/>
      <c r="C42" s="2">
        <f t="shared" si="17"/>
        <v>0</v>
      </c>
      <c r="D42" s="2">
        <f t="shared" si="17"/>
        <v>0</v>
      </c>
      <c r="E42" s="2">
        <f t="shared" si="17"/>
        <v>0</v>
      </c>
      <c r="F42" s="2">
        <f>+F41</f>
        <v>0</v>
      </c>
      <c r="G42" s="2">
        <f t="shared" si="15"/>
        <v>0</v>
      </c>
      <c r="H42" s="2">
        <f t="shared" si="15"/>
        <v>0</v>
      </c>
      <c r="I42" s="2">
        <f t="shared" si="15"/>
        <v>0</v>
      </c>
      <c r="J42" s="2">
        <f t="shared" si="15"/>
        <v>0</v>
      </c>
      <c r="K42" s="2">
        <f t="shared" si="15"/>
        <v>0</v>
      </c>
      <c r="L42" s="2">
        <f t="shared" si="15"/>
        <v>0</v>
      </c>
      <c r="M42" s="2">
        <f t="shared" si="15"/>
        <v>0</v>
      </c>
      <c r="N42" s="2">
        <f t="shared" si="16"/>
        <v>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4.25" customHeight="1" x14ac:dyDescent="0.2">
      <c r="A43" s="2"/>
      <c r="B43" s="2"/>
      <c r="C43" s="2">
        <f t="shared" si="17"/>
        <v>0</v>
      </c>
      <c r="D43" s="2">
        <f t="shared" si="17"/>
        <v>0</v>
      </c>
      <c r="E43" s="2">
        <f t="shared" si="17"/>
        <v>0</v>
      </c>
      <c r="F43" s="2">
        <f t="shared" si="17"/>
        <v>0</v>
      </c>
      <c r="G43" s="2">
        <f>+G42</f>
        <v>0</v>
      </c>
      <c r="H43" s="2">
        <f t="shared" si="15"/>
        <v>0</v>
      </c>
      <c r="I43" s="2">
        <f t="shared" si="15"/>
        <v>0</v>
      </c>
      <c r="J43" s="2">
        <f t="shared" si="15"/>
        <v>0</v>
      </c>
      <c r="K43" s="2">
        <f t="shared" si="15"/>
        <v>0</v>
      </c>
      <c r="L43" s="2">
        <f t="shared" si="15"/>
        <v>0</v>
      </c>
      <c r="M43" s="2">
        <f t="shared" si="15"/>
        <v>0</v>
      </c>
      <c r="N43" s="2">
        <f t="shared" si="16"/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4.25" customHeight="1" x14ac:dyDescent="0.2">
      <c r="A44" s="2"/>
      <c r="B44" s="2"/>
      <c r="C44" s="2">
        <f t="shared" si="17"/>
        <v>0</v>
      </c>
      <c r="D44" s="2">
        <f t="shared" si="17"/>
        <v>0</v>
      </c>
      <c r="E44" s="2">
        <f t="shared" si="17"/>
        <v>0</v>
      </c>
      <c r="F44" s="2">
        <f t="shared" si="17"/>
        <v>0</v>
      </c>
      <c r="G44" s="2">
        <f t="shared" si="17"/>
        <v>0</v>
      </c>
      <c r="H44" s="2">
        <f>+H43</f>
        <v>0</v>
      </c>
      <c r="I44" s="2">
        <f t="shared" si="15"/>
        <v>0</v>
      </c>
      <c r="J44" s="2">
        <f t="shared" si="15"/>
        <v>0</v>
      </c>
      <c r="K44" s="2">
        <f t="shared" si="15"/>
        <v>0</v>
      </c>
      <c r="L44" s="2">
        <f t="shared" si="15"/>
        <v>0</v>
      </c>
      <c r="M44" s="2">
        <f t="shared" si="15"/>
        <v>0</v>
      </c>
      <c r="N44" s="2">
        <f t="shared" si="16"/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4.25" customHeight="1" x14ac:dyDescent="0.2">
      <c r="A45" s="2"/>
      <c r="B45" s="2"/>
      <c r="C45" s="2">
        <f t="shared" si="17"/>
        <v>0</v>
      </c>
      <c r="D45" s="2">
        <f t="shared" si="17"/>
        <v>0</v>
      </c>
      <c r="E45" s="2">
        <f t="shared" si="17"/>
        <v>0</v>
      </c>
      <c r="F45" s="2">
        <f t="shared" si="17"/>
        <v>0</v>
      </c>
      <c r="G45" s="2">
        <f t="shared" si="17"/>
        <v>0</v>
      </c>
      <c r="H45" s="2">
        <f t="shared" si="17"/>
        <v>0</v>
      </c>
      <c r="I45" s="2">
        <f>+I44</f>
        <v>0</v>
      </c>
      <c r="J45" s="2">
        <f t="shared" si="15"/>
        <v>0</v>
      </c>
      <c r="K45" s="2">
        <f t="shared" si="15"/>
        <v>0</v>
      </c>
      <c r="L45" s="2">
        <f t="shared" si="15"/>
        <v>0</v>
      </c>
      <c r="M45" s="2">
        <f t="shared" si="15"/>
        <v>0</v>
      </c>
      <c r="N45" s="2">
        <f t="shared" si="16"/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4.25" customHeight="1" x14ac:dyDescent="0.2">
      <c r="A46" s="2"/>
      <c r="B46" s="2"/>
      <c r="C46" s="2">
        <f t="shared" si="17"/>
        <v>0</v>
      </c>
      <c r="D46" s="2">
        <f t="shared" si="17"/>
        <v>0</v>
      </c>
      <c r="E46" s="2">
        <f t="shared" si="17"/>
        <v>0</v>
      </c>
      <c r="F46" s="2">
        <f t="shared" si="17"/>
        <v>0</v>
      </c>
      <c r="G46" s="2">
        <f t="shared" si="17"/>
        <v>0</v>
      </c>
      <c r="H46" s="2">
        <f t="shared" si="17"/>
        <v>0</v>
      </c>
      <c r="I46" s="2">
        <f t="shared" si="17"/>
        <v>0</v>
      </c>
      <c r="J46" s="2">
        <f>+J45</f>
        <v>0</v>
      </c>
      <c r="K46" s="2">
        <f t="shared" si="15"/>
        <v>0</v>
      </c>
      <c r="L46" s="2">
        <f t="shared" si="15"/>
        <v>0</v>
      </c>
      <c r="M46" s="2">
        <f t="shared" si="15"/>
        <v>0</v>
      </c>
      <c r="N46" s="2">
        <f t="shared" si="16"/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4.25" customHeight="1" x14ac:dyDescent="0.2">
      <c r="A47" s="2"/>
      <c r="B47" s="2"/>
      <c r="C47" s="2">
        <f t="shared" si="17"/>
        <v>0</v>
      </c>
      <c r="D47" s="2">
        <f t="shared" si="17"/>
        <v>0</v>
      </c>
      <c r="E47" s="2">
        <f t="shared" si="17"/>
        <v>0</v>
      </c>
      <c r="F47" s="2">
        <f t="shared" si="17"/>
        <v>0</v>
      </c>
      <c r="G47" s="2">
        <f t="shared" si="17"/>
        <v>0</v>
      </c>
      <c r="H47" s="2">
        <f t="shared" si="17"/>
        <v>0</v>
      </c>
      <c r="I47" s="2">
        <f t="shared" si="17"/>
        <v>0</v>
      </c>
      <c r="J47" s="2">
        <f t="shared" si="17"/>
        <v>0</v>
      </c>
      <c r="K47" s="2">
        <f>+K46</f>
        <v>0</v>
      </c>
      <c r="L47" s="2">
        <f t="shared" si="15"/>
        <v>0</v>
      </c>
      <c r="M47" s="2">
        <f t="shared" si="15"/>
        <v>0</v>
      </c>
      <c r="N47" s="2">
        <f t="shared" si="16"/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4.25" customHeight="1" x14ac:dyDescent="0.2">
      <c r="A48" s="2"/>
      <c r="B48" s="2"/>
      <c r="C48" s="2">
        <f t="shared" si="17"/>
        <v>0</v>
      </c>
      <c r="D48" s="2">
        <f t="shared" si="17"/>
        <v>0</v>
      </c>
      <c r="E48" s="2">
        <f t="shared" si="17"/>
        <v>0</v>
      </c>
      <c r="F48" s="2">
        <f t="shared" si="17"/>
        <v>0</v>
      </c>
      <c r="G48" s="2">
        <f t="shared" si="17"/>
        <v>0</v>
      </c>
      <c r="H48" s="2">
        <f t="shared" si="17"/>
        <v>0</v>
      </c>
      <c r="I48" s="2">
        <f t="shared" si="17"/>
        <v>0</v>
      </c>
      <c r="J48" s="2">
        <f t="shared" si="17"/>
        <v>0</v>
      </c>
      <c r="K48" s="2">
        <f>+J48</f>
        <v>0</v>
      </c>
      <c r="L48" s="2">
        <f>+L47</f>
        <v>0</v>
      </c>
      <c r="M48" s="2">
        <f>+L48</f>
        <v>0</v>
      </c>
      <c r="N48" s="2">
        <f t="shared" si="16"/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f>+M48</f>
        <v>0</v>
      </c>
      <c r="N49" s="2">
        <f t="shared" si="16"/>
        <v>0</v>
      </c>
      <c r="O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4.25" customHeight="1" x14ac:dyDescent="0.2">
      <c r="A50" s="266"/>
      <c r="B50" s="266">
        <f t="shared" ref="B50:N50" si="18">SUM(B38:B49)</f>
        <v>0</v>
      </c>
      <c r="C50" s="266">
        <f t="shared" si="18"/>
        <v>0</v>
      </c>
      <c r="D50" s="266">
        <f t="shared" si="18"/>
        <v>1700</v>
      </c>
      <c r="E50" s="266">
        <f t="shared" si="18"/>
        <v>3400</v>
      </c>
      <c r="F50" s="266">
        <f t="shared" si="18"/>
        <v>3400</v>
      </c>
      <c r="G50" s="266">
        <f t="shared" si="18"/>
        <v>5100</v>
      </c>
      <c r="H50" s="266">
        <f t="shared" si="18"/>
        <v>5100</v>
      </c>
      <c r="I50" s="266">
        <f t="shared" si="18"/>
        <v>5100</v>
      </c>
      <c r="J50" s="266">
        <f t="shared" si="18"/>
        <v>5100</v>
      </c>
      <c r="K50" s="266">
        <f t="shared" si="18"/>
        <v>5100</v>
      </c>
      <c r="L50" s="266">
        <f t="shared" si="18"/>
        <v>5100</v>
      </c>
      <c r="M50" s="266">
        <f t="shared" si="18"/>
        <v>5100</v>
      </c>
      <c r="N50" s="267">
        <f t="shared" si="18"/>
        <v>44200</v>
      </c>
      <c r="O50" s="342" t="s">
        <v>2</v>
      </c>
      <c r="P50" s="342" t="s">
        <v>12</v>
      </c>
      <c r="Q50" s="342">
        <v>1.5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7" customHeight="1" x14ac:dyDescent="0.2">
      <c r="A51" s="341" t="s">
        <v>257</v>
      </c>
      <c r="B51" s="341">
        <f>+B50+B34+B17</f>
        <v>0</v>
      </c>
      <c r="C51" s="341">
        <f t="shared" ref="C51:M51" si="19">+C50+C34+C17</f>
        <v>3400</v>
      </c>
      <c r="D51" s="341">
        <f t="shared" si="19"/>
        <v>5100</v>
      </c>
      <c r="E51" s="341">
        <f t="shared" si="19"/>
        <v>10200</v>
      </c>
      <c r="F51" s="341">
        <f t="shared" si="19"/>
        <v>11900</v>
      </c>
      <c r="G51" s="341">
        <f t="shared" si="19"/>
        <v>15300</v>
      </c>
      <c r="H51" s="341">
        <f t="shared" si="19"/>
        <v>17000</v>
      </c>
      <c r="I51" s="341">
        <f t="shared" si="19"/>
        <v>17000</v>
      </c>
      <c r="J51" s="341">
        <f t="shared" si="19"/>
        <v>20400</v>
      </c>
      <c r="K51" s="341">
        <f t="shared" si="19"/>
        <v>23800</v>
      </c>
      <c r="L51" s="341">
        <f t="shared" si="19"/>
        <v>27200</v>
      </c>
      <c r="M51" s="341">
        <f t="shared" si="19"/>
        <v>27200</v>
      </c>
      <c r="N51" s="341">
        <f>SUM(B51:M51)</f>
        <v>178500</v>
      </c>
      <c r="O51" s="2">
        <f>+N51*7</f>
        <v>1249500</v>
      </c>
      <c r="P51" s="2">
        <f>+O51*Q50</f>
        <v>1874250</v>
      </c>
      <c r="Q51" s="343">
        <f>+O51+P51</f>
        <v>3123750</v>
      </c>
      <c r="R51" s="219"/>
      <c r="S51" s="219"/>
      <c r="T51" s="219"/>
      <c r="U51" s="219"/>
      <c r="V51" s="219"/>
      <c r="W51" s="219"/>
      <c r="X51" s="266"/>
      <c r="Y51" s="266"/>
      <c r="Z51" s="270"/>
      <c r="AA51" s="219"/>
      <c r="AB51" s="219"/>
      <c r="AC51" s="219"/>
    </row>
    <row r="52" spans="1:29" ht="27" customHeight="1" x14ac:dyDescent="0.2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71"/>
      <c r="O52" s="2"/>
      <c r="P52" s="219"/>
      <c r="Q52" s="219"/>
      <c r="R52" s="219"/>
      <c r="S52" s="219"/>
      <c r="T52" s="219"/>
      <c r="U52" s="219"/>
      <c r="V52" s="219"/>
      <c r="W52" s="219"/>
      <c r="X52" s="266"/>
      <c r="Y52" s="266"/>
      <c r="Z52" s="270"/>
      <c r="AA52" s="219"/>
      <c r="AB52" s="219"/>
      <c r="AC52" s="219"/>
    </row>
    <row r="53" spans="1:29" ht="19" customHeight="1" x14ac:dyDescent="0.3">
      <c r="A53" s="2"/>
      <c r="B53" s="2"/>
      <c r="C53" s="2"/>
      <c r="D53" s="2">
        <v>1</v>
      </c>
      <c r="E53" s="2"/>
      <c r="F53" s="2">
        <v>1</v>
      </c>
      <c r="G53" s="2">
        <v>1</v>
      </c>
      <c r="H53" s="2"/>
      <c r="I53" s="2"/>
      <c r="J53" s="2">
        <v>1</v>
      </c>
      <c r="K53" s="2"/>
      <c r="L53" s="2">
        <v>1</v>
      </c>
      <c r="M53" s="2"/>
      <c r="N53" s="2"/>
      <c r="O53" s="332">
        <f>SUM(C53:N53)</f>
        <v>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4.25" customHeight="1" x14ac:dyDescent="0.2">
      <c r="A54" s="357" t="s">
        <v>218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4.25" customHeight="1" x14ac:dyDescent="0.2">
      <c r="A55" s="339" t="s">
        <v>207</v>
      </c>
      <c r="B55" s="339">
        <v>1</v>
      </c>
      <c r="C55" s="339">
        <v>2</v>
      </c>
      <c r="D55" s="339">
        <v>3</v>
      </c>
      <c r="E55" s="339">
        <v>4</v>
      </c>
      <c r="F55" s="339">
        <v>5</v>
      </c>
      <c r="G55" s="339">
        <v>6</v>
      </c>
      <c r="H55" s="339">
        <v>7</v>
      </c>
      <c r="I55" s="339">
        <v>8</v>
      </c>
      <c r="J55" s="339">
        <v>9</v>
      </c>
      <c r="K55" s="339">
        <v>10</v>
      </c>
      <c r="L55" s="339">
        <v>11</v>
      </c>
      <c r="M55" s="339">
        <v>12</v>
      </c>
      <c r="N55" s="340" t="s">
        <v>125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4.25" customHeight="1" x14ac:dyDescent="0.2">
      <c r="A56" s="148">
        <v>250</v>
      </c>
      <c r="B56" s="2">
        <v>0</v>
      </c>
      <c r="C56" s="2">
        <f t="shared" ref="C56:M65" si="20">+B56</f>
        <v>0</v>
      </c>
      <c r="D56" s="2">
        <f>+D53*A56</f>
        <v>250</v>
      </c>
      <c r="E56" s="2">
        <f t="shared" si="20"/>
        <v>250</v>
      </c>
      <c r="F56" s="2">
        <f t="shared" si="20"/>
        <v>250</v>
      </c>
      <c r="G56" s="2">
        <f t="shared" si="20"/>
        <v>250</v>
      </c>
      <c r="H56" s="2">
        <f t="shared" si="20"/>
        <v>250</v>
      </c>
      <c r="I56" s="2">
        <f t="shared" si="20"/>
        <v>250</v>
      </c>
      <c r="J56" s="2">
        <f t="shared" si="20"/>
        <v>250</v>
      </c>
      <c r="K56" s="2">
        <f t="shared" si="20"/>
        <v>250</v>
      </c>
      <c r="L56" s="2">
        <f t="shared" si="20"/>
        <v>250</v>
      </c>
      <c r="M56" s="2">
        <f t="shared" si="20"/>
        <v>250</v>
      </c>
      <c r="N56" s="2">
        <f t="shared" ref="N56:N67" si="21">SUM(B56:M56)</f>
        <v>2500</v>
      </c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4.25" customHeight="1" x14ac:dyDescent="0.2">
      <c r="A57" s="2"/>
      <c r="B57" s="2"/>
      <c r="C57" s="2">
        <f>+C56</f>
        <v>0</v>
      </c>
      <c r="D57" s="2">
        <f t="shared" si="20"/>
        <v>0</v>
      </c>
      <c r="E57" s="2">
        <f t="shared" si="20"/>
        <v>0</v>
      </c>
      <c r="F57" s="2">
        <f>+F53*A56</f>
        <v>250</v>
      </c>
      <c r="G57" s="2">
        <f>+F57</f>
        <v>250</v>
      </c>
      <c r="H57" s="2">
        <f t="shared" si="20"/>
        <v>250</v>
      </c>
      <c r="I57" s="2">
        <f t="shared" si="20"/>
        <v>250</v>
      </c>
      <c r="J57" s="2">
        <f t="shared" si="20"/>
        <v>250</v>
      </c>
      <c r="K57" s="2">
        <f t="shared" si="20"/>
        <v>250</v>
      </c>
      <c r="L57" s="2">
        <f t="shared" si="20"/>
        <v>250</v>
      </c>
      <c r="M57" s="2">
        <f t="shared" si="20"/>
        <v>250</v>
      </c>
      <c r="N57" s="2">
        <f t="shared" si="21"/>
        <v>2000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4.25" customHeight="1" x14ac:dyDescent="0.2">
      <c r="A58" s="2"/>
      <c r="B58" s="2"/>
      <c r="C58" s="2">
        <f t="shared" ref="C58:J66" si="22">+B58</f>
        <v>0</v>
      </c>
      <c r="D58" s="2">
        <f>+D57</f>
        <v>0</v>
      </c>
      <c r="E58" s="2">
        <f t="shared" si="20"/>
        <v>0</v>
      </c>
      <c r="F58" s="2">
        <f t="shared" si="20"/>
        <v>0</v>
      </c>
      <c r="G58" s="2">
        <f>+G53*A56</f>
        <v>250</v>
      </c>
      <c r="H58" s="2">
        <f t="shared" si="20"/>
        <v>250</v>
      </c>
      <c r="I58" s="2">
        <f>+H58</f>
        <v>250</v>
      </c>
      <c r="J58" s="2">
        <f>+I58</f>
        <v>250</v>
      </c>
      <c r="K58" s="2">
        <f t="shared" si="20"/>
        <v>250</v>
      </c>
      <c r="L58" s="2">
        <f t="shared" si="20"/>
        <v>250</v>
      </c>
      <c r="M58" s="2">
        <f t="shared" si="20"/>
        <v>250</v>
      </c>
      <c r="N58" s="2">
        <f t="shared" si="21"/>
        <v>1750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4.25" customHeight="1" x14ac:dyDescent="0.2">
      <c r="A59" s="2"/>
      <c r="B59" s="2"/>
      <c r="C59" s="2">
        <f t="shared" si="22"/>
        <v>0</v>
      </c>
      <c r="D59" s="2">
        <f t="shared" si="22"/>
        <v>0</v>
      </c>
      <c r="E59" s="2">
        <f>+E58</f>
        <v>0</v>
      </c>
      <c r="F59" s="2">
        <f t="shared" si="20"/>
        <v>0</v>
      </c>
      <c r="G59" s="2">
        <f t="shared" si="20"/>
        <v>0</v>
      </c>
      <c r="H59" s="2">
        <f t="shared" si="20"/>
        <v>0</v>
      </c>
      <c r="I59" s="2">
        <f t="shared" si="20"/>
        <v>0</v>
      </c>
      <c r="J59" s="2">
        <f>+J53*A56</f>
        <v>250</v>
      </c>
      <c r="K59" s="2">
        <f t="shared" si="20"/>
        <v>250</v>
      </c>
      <c r="L59" s="2">
        <f>+K59</f>
        <v>250</v>
      </c>
      <c r="M59" s="2">
        <f>+L59</f>
        <v>250</v>
      </c>
      <c r="N59" s="2">
        <f t="shared" si="21"/>
        <v>1000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4.25" customHeight="1" x14ac:dyDescent="0.2">
      <c r="A60" s="2"/>
      <c r="B60" s="2"/>
      <c r="C60" s="2">
        <f t="shared" si="22"/>
        <v>0</v>
      </c>
      <c r="D60" s="2">
        <f t="shared" si="22"/>
        <v>0</v>
      </c>
      <c r="E60" s="2">
        <f t="shared" si="22"/>
        <v>0</v>
      </c>
      <c r="F60" s="2">
        <f>+F59</f>
        <v>0</v>
      </c>
      <c r="G60" s="2">
        <f t="shared" si="20"/>
        <v>0</v>
      </c>
      <c r="H60" s="2">
        <f t="shared" si="20"/>
        <v>0</v>
      </c>
      <c r="I60" s="2">
        <f t="shared" si="20"/>
        <v>0</v>
      </c>
      <c r="J60" s="2">
        <f t="shared" si="20"/>
        <v>0</v>
      </c>
      <c r="K60" s="2">
        <f t="shared" si="20"/>
        <v>0</v>
      </c>
      <c r="L60" s="2">
        <f>+L53*A56</f>
        <v>250</v>
      </c>
      <c r="M60" s="2">
        <f t="shared" si="20"/>
        <v>250</v>
      </c>
      <c r="N60" s="2">
        <f t="shared" si="21"/>
        <v>500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4.25" customHeight="1" x14ac:dyDescent="0.2">
      <c r="A61" s="2"/>
      <c r="B61" s="2"/>
      <c r="C61" s="2">
        <f t="shared" si="22"/>
        <v>0</v>
      </c>
      <c r="D61" s="2">
        <f t="shared" si="22"/>
        <v>0</v>
      </c>
      <c r="E61" s="2">
        <f t="shared" si="22"/>
        <v>0</v>
      </c>
      <c r="F61" s="2">
        <f t="shared" si="22"/>
        <v>0</v>
      </c>
      <c r="G61" s="2">
        <f>+G60</f>
        <v>0</v>
      </c>
      <c r="H61" s="2">
        <f t="shared" si="20"/>
        <v>0</v>
      </c>
      <c r="I61" s="2">
        <f t="shared" si="20"/>
        <v>0</v>
      </c>
      <c r="J61" s="2">
        <f t="shared" si="20"/>
        <v>0</v>
      </c>
      <c r="K61" s="2">
        <f t="shared" si="20"/>
        <v>0</v>
      </c>
      <c r="L61" s="2">
        <f t="shared" si="20"/>
        <v>0</v>
      </c>
      <c r="M61" s="2">
        <f t="shared" si="20"/>
        <v>0</v>
      </c>
      <c r="N61" s="2">
        <f t="shared" si="21"/>
        <v>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4.25" customHeight="1" x14ac:dyDescent="0.2">
      <c r="A62" s="2"/>
      <c r="B62" s="2"/>
      <c r="C62" s="2">
        <f t="shared" si="22"/>
        <v>0</v>
      </c>
      <c r="D62" s="2">
        <f t="shared" si="22"/>
        <v>0</v>
      </c>
      <c r="E62" s="2">
        <f t="shared" si="22"/>
        <v>0</v>
      </c>
      <c r="F62" s="2">
        <f t="shared" si="22"/>
        <v>0</v>
      </c>
      <c r="G62" s="2">
        <f t="shared" si="22"/>
        <v>0</v>
      </c>
      <c r="H62" s="2">
        <f>+H61</f>
        <v>0</v>
      </c>
      <c r="I62" s="2">
        <f t="shared" si="20"/>
        <v>0</v>
      </c>
      <c r="J62" s="2">
        <f t="shared" si="20"/>
        <v>0</v>
      </c>
      <c r="K62" s="2">
        <f t="shared" si="20"/>
        <v>0</v>
      </c>
      <c r="L62" s="2">
        <f t="shared" si="20"/>
        <v>0</v>
      </c>
      <c r="M62" s="2">
        <f t="shared" si="20"/>
        <v>0</v>
      </c>
      <c r="N62" s="2">
        <f t="shared" si="21"/>
        <v>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4.25" customHeight="1" x14ac:dyDescent="0.2">
      <c r="A63" s="2"/>
      <c r="B63" s="2"/>
      <c r="C63" s="2">
        <f t="shared" si="22"/>
        <v>0</v>
      </c>
      <c r="D63" s="2">
        <f t="shared" si="22"/>
        <v>0</v>
      </c>
      <c r="E63" s="2">
        <f t="shared" si="22"/>
        <v>0</v>
      </c>
      <c r="F63" s="2">
        <f t="shared" si="22"/>
        <v>0</v>
      </c>
      <c r="G63" s="2">
        <f t="shared" si="22"/>
        <v>0</v>
      </c>
      <c r="H63" s="2">
        <f t="shared" si="22"/>
        <v>0</v>
      </c>
      <c r="I63" s="2">
        <f>+I62</f>
        <v>0</v>
      </c>
      <c r="J63" s="2">
        <f t="shared" si="20"/>
        <v>0</v>
      </c>
      <c r="K63" s="2">
        <f t="shared" si="20"/>
        <v>0</v>
      </c>
      <c r="L63" s="2">
        <f t="shared" si="20"/>
        <v>0</v>
      </c>
      <c r="M63" s="2">
        <f t="shared" si="20"/>
        <v>0</v>
      </c>
      <c r="N63" s="2">
        <f t="shared" si="21"/>
        <v>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4.25" customHeight="1" x14ac:dyDescent="0.2">
      <c r="A64" s="2"/>
      <c r="B64" s="2"/>
      <c r="C64" s="2">
        <f t="shared" si="22"/>
        <v>0</v>
      </c>
      <c r="D64" s="2">
        <f t="shared" si="22"/>
        <v>0</v>
      </c>
      <c r="E64" s="2">
        <f t="shared" si="22"/>
        <v>0</v>
      </c>
      <c r="F64" s="2">
        <f t="shared" si="22"/>
        <v>0</v>
      </c>
      <c r="G64" s="2">
        <f t="shared" si="22"/>
        <v>0</v>
      </c>
      <c r="H64" s="2">
        <f t="shared" si="22"/>
        <v>0</v>
      </c>
      <c r="I64" s="2">
        <f t="shared" si="22"/>
        <v>0</v>
      </c>
      <c r="J64" s="2">
        <f>+J63</f>
        <v>0</v>
      </c>
      <c r="K64" s="2">
        <f t="shared" si="20"/>
        <v>0</v>
      </c>
      <c r="L64" s="2">
        <f t="shared" si="20"/>
        <v>0</v>
      </c>
      <c r="M64" s="2">
        <f t="shared" si="20"/>
        <v>0</v>
      </c>
      <c r="N64" s="2">
        <f t="shared" si="21"/>
        <v>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4.25" customHeight="1" x14ac:dyDescent="0.2">
      <c r="A65" s="2"/>
      <c r="B65" s="2"/>
      <c r="C65" s="2">
        <f t="shared" si="22"/>
        <v>0</v>
      </c>
      <c r="D65" s="2">
        <f t="shared" si="22"/>
        <v>0</v>
      </c>
      <c r="E65" s="2">
        <f t="shared" si="22"/>
        <v>0</v>
      </c>
      <c r="F65" s="2">
        <f t="shared" si="22"/>
        <v>0</v>
      </c>
      <c r="G65" s="2">
        <f t="shared" si="22"/>
        <v>0</v>
      </c>
      <c r="H65" s="2">
        <f t="shared" si="22"/>
        <v>0</v>
      </c>
      <c r="I65" s="2">
        <f t="shared" si="22"/>
        <v>0</v>
      </c>
      <c r="J65" s="2">
        <f t="shared" si="22"/>
        <v>0</v>
      </c>
      <c r="K65" s="2">
        <f>+K64</f>
        <v>0</v>
      </c>
      <c r="L65" s="2">
        <f t="shared" si="20"/>
        <v>0</v>
      </c>
      <c r="M65" s="2">
        <f t="shared" si="20"/>
        <v>0</v>
      </c>
      <c r="N65" s="2">
        <f t="shared" si="21"/>
        <v>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4.25" customHeight="1" x14ac:dyDescent="0.2">
      <c r="A66" s="2"/>
      <c r="B66" s="2"/>
      <c r="C66" s="2">
        <f t="shared" si="22"/>
        <v>0</v>
      </c>
      <c r="D66" s="2">
        <f t="shared" si="22"/>
        <v>0</v>
      </c>
      <c r="E66" s="2">
        <f t="shared" si="22"/>
        <v>0</v>
      </c>
      <c r="F66" s="2">
        <f t="shared" si="22"/>
        <v>0</v>
      </c>
      <c r="G66" s="2">
        <f t="shared" si="22"/>
        <v>0</v>
      </c>
      <c r="H66" s="2">
        <f t="shared" si="22"/>
        <v>0</v>
      </c>
      <c r="I66" s="2">
        <f t="shared" si="22"/>
        <v>0</v>
      </c>
      <c r="J66" s="2">
        <f t="shared" si="22"/>
        <v>0</v>
      </c>
      <c r="K66" s="2">
        <f>+J66</f>
        <v>0</v>
      </c>
      <c r="L66" s="2">
        <f>+L65</f>
        <v>0</v>
      </c>
      <c r="M66" s="2">
        <f>+L66</f>
        <v>0</v>
      </c>
      <c r="N66" s="2">
        <f t="shared" si="21"/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>
        <f>+M66</f>
        <v>0</v>
      </c>
      <c r="N67" s="2">
        <f t="shared" si="21"/>
        <v>0</v>
      </c>
      <c r="O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4.25" customHeight="1" x14ac:dyDescent="0.2">
      <c r="A68" s="266"/>
      <c r="B68" s="266">
        <f t="shared" ref="B68:N68" si="23">SUM(B56:B67)</f>
        <v>0</v>
      </c>
      <c r="C68" s="266">
        <f t="shared" si="23"/>
        <v>0</v>
      </c>
      <c r="D68" s="266">
        <f t="shared" si="23"/>
        <v>250</v>
      </c>
      <c r="E68" s="266">
        <f t="shared" si="23"/>
        <v>250</v>
      </c>
      <c r="F68" s="266">
        <f t="shared" si="23"/>
        <v>500</v>
      </c>
      <c r="G68" s="266">
        <f t="shared" si="23"/>
        <v>750</v>
      </c>
      <c r="H68" s="266">
        <f t="shared" si="23"/>
        <v>750</v>
      </c>
      <c r="I68" s="266">
        <f t="shared" si="23"/>
        <v>750</v>
      </c>
      <c r="J68" s="266">
        <f t="shared" si="23"/>
        <v>1000</v>
      </c>
      <c r="K68" s="266">
        <f t="shared" si="23"/>
        <v>1000</v>
      </c>
      <c r="L68" s="266">
        <f t="shared" si="23"/>
        <v>1250</v>
      </c>
      <c r="M68" s="266">
        <f t="shared" si="23"/>
        <v>1250</v>
      </c>
      <c r="N68" s="267">
        <f t="shared" si="23"/>
        <v>7750</v>
      </c>
      <c r="O68" s="2" t="s">
        <v>2</v>
      </c>
      <c r="P68" s="2" t="s">
        <v>12</v>
      </c>
      <c r="Q68" s="338">
        <v>0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40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72">
        <f>+N68+N50+N34+N17</f>
        <v>186250</v>
      </c>
      <c r="O69" s="2">
        <f>+N69*7</f>
        <v>1303750</v>
      </c>
      <c r="P69" s="2">
        <f>+O69*Q68</f>
        <v>0</v>
      </c>
      <c r="Q69" s="343">
        <f>+O69+P69</f>
        <v>1303750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s="336" customFormat="1" ht="31" customHeight="1" x14ac:dyDescent="0.2">
      <c r="A70" s="333"/>
      <c r="B70" s="334">
        <f t="shared" ref="B70:M70" si="24">+B68+B50+B34+B17</f>
        <v>0</v>
      </c>
      <c r="C70" s="334">
        <f t="shared" si="24"/>
        <v>3400</v>
      </c>
      <c r="D70" s="334">
        <f t="shared" si="24"/>
        <v>5350</v>
      </c>
      <c r="E70" s="334">
        <f t="shared" si="24"/>
        <v>10450</v>
      </c>
      <c r="F70" s="334">
        <f t="shared" si="24"/>
        <v>12400</v>
      </c>
      <c r="G70" s="334">
        <f t="shared" si="24"/>
        <v>16050</v>
      </c>
      <c r="H70" s="334">
        <f t="shared" si="24"/>
        <v>17750</v>
      </c>
      <c r="I70" s="334">
        <f t="shared" si="24"/>
        <v>17750</v>
      </c>
      <c r="J70" s="334">
        <f t="shared" si="24"/>
        <v>21400</v>
      </c>
      <c r="K70" s="334">
        <f t="shared" si="24"/>
        <v>24800</v>
      </c>
      <c r="L70" s="334">
        <f t="shared" si="24"/>
        <v>28450</v>
      </c>
      <c r="M70" s="334">
        <f t="shared" si="24"/>
        <v>28450</v>
      </c>
      <c r="N70" s="335">
        <f>SUM(B70:M70)</f>
        <v>186250</v>
      </c>
      <c r="O70" s="333"/>
      <c r="P70" s="333"/>
      <c r="Q70" s="333"/>
      <c r="R70" s="333"/>
      <c r="S70" s="333"/>
      <c r="T70" s="333"/>
      <c r="U70" s="333"/>
      <c r="V70" s="333"/>
      <c r="W70" s="333"/>
      <c r="X70" s="333"/>
      <c r="Y70" s="333"/>
      <c r="Z70" s="333"/>
      <c r="AA70" s="333"/>
      <c r="AB70" s="333"/>
      <c r="AC70" s="333"/>
    </row>
    <row r="71" spans="1:29" ht="22" x14ac:dyDescent="0.3">
      <c r="O71" s="337">
        <f>+O72+O89</f>
        <v>7</v>
      </c>
    </row>
    <row r="72" spans="1:29" ht="22" x14ac:dyDescent="0.3">
      <c r="C72">
        <v>1</v>
      </c>
      <c r="D72">
        <v>0</v>
      </c>
      <c r="E72">
        <v>1</v>
      </c>
      <c r="F72">
        <v>0</v>
      </c>
      <c r="G72">
        <v>0</v>
      </c>
      <c r="I72">
        <v>0</v>
      </c>
      <c r="J72">
        <v>0</v>
      </c>
      <c r="O72" s="332">
        <f>SUM(C72:N72)</f>
        <v>2</v>
      </c>
    </row>
    <row r="73" spans="1:29" ht="14.25" customHeight="1" x14ac:dyDescent="0.2">
      <c r="A73" s="357" t="s">
        <v>255</v>
      </c>
      <c r="B73" s="358"/>
      <c r="C73" s="358"/>
      <c r="D73" s="358"/>
      <c r="E73" s="358"/>
      <c r="F73" s="358"/>
      <c r="G73" s="358"/>
      <c r="H73" s="358"/>
      <c r="I73" s="358"/>
      <c r="J73" s="358"/>
      <c r="K73" s="358"/>
      <c r="L73" s="358"/>
      <c r="M73" s="358"/>
      <c r="N73" s="35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.25" customHeight="1" x14ac:dyDescent="0.2">
      <c r="A74" s="339" t="s">
        <v>207</v>
      </c>
      <c r="B74" s="339">
        <v>1</v>
      </c>
      <c r="C74" s="339">
        <v>2</v>
      </c>
      <c r="D74" s="339">
        <v>3</v>
      </c>
      <c r="E74" s="339">
        <v>4</v>
      </c>
      <c r="F74" s="339">
        <v>5</v>
      </c>
      <c r="G74" s="339">
        <v>6</v>
      </c>
      <c r="H74" s="339">
        <v>7</v>
      </c>
      <c r="I74" s="339">
        <v>8</v>
      </c>
      <c r="J74" s="339">
        <v>9</v>
      </c>
      <c r="K74" s="339">
        <v>10</v>
      </c>
      <c r="L74" s="339">
        <v>11</v>
      </c>
      <c r="M74" s="339">
        <v>12</v>
      </c>
      <c r="N74" s="340" t="s">
        <v>125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.25" customHeight="1" x14ac:dyDescent="0.2">
      <c r="A75" s="2">
        <v>1800</v>
      </c>
      <c r="B75" s="2">
        <v>0</v>
      </c>
      <c r="C75" s="2">
        <f>+C72*A75</f>
        <v>1800</v>
      </c>
      <c r="D75" s="2">
        <f>+C75</f>
        <v>1800</v>
      </c>
      <c r="E75" s="2">
        <f t="shared" ref="D75:M84" si="25">+D75</f>
        <v>1800</v>
      </c>
      <c r="F75" s="2">
        <f t="shared" si="25"/>
        <v>1800</v>
      </c>
      <c r="G75" s="2">
        <f t="shared" si="25"/>
        <v>1800</v>
      </c>
      <c r="H75" s="2">
        <f t="shared" si="25"/>
        <v>1800</v>
      </c>
      <c r="I75" s="2">
        <f t="shared" si="25"/>
        <v>1800</v>
      </c>
      <c r="J75" s="2">
        <f t="shared" si="25"/>
        <v>1800</v>
      </c>
      <c r="K75" s="2">
        <f t="shared" si="25"/>
        <v>1800</v>
      </c>
      <c r="L75" s="2">
        <f t="shared" si="25"/>
        <v>1800</v>
      </c>
      <c r="M75" s="2">
        <f t="shared" si="25"/>
        <v>1800</v>
      </c>
      <c r="N75" s="2">
        <f t="shared" ref="N75:N86" si="26">SUM(B75:M75)</f>
        <v>19800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.25" customHeight="1" x14ac:dyDescent="0.2">
      <c r="A76" s="2"/>
      <c r="B76" s="2"/>
      <c r="C76" s="2">
        <v>0</v>
      </c>
      <c r="D76" s="2">
        <f t="shared" si="25"/>
        <v>0</v>
      </c>
      <c r="E76" s="2">
        <f>+E72*A75</f>
        <v>1800</v>
      </c>
      <c r="F76" s="2">
        <f>+E76</f>
        <v>1800</v>
      </c>
      <c r="G76" s="2">
        <f t="shared" si="25"/>
        <v>1800</v>
      </c>
      <c r="H76" s="2">
        <f>+G76</f>
        <v>1800</v>
      </c>
      <c r="I76" s="2">
        <f t="shared" si="25"/>
        <v>1800</v>
      </c>
      <c r="J76" s="2">
        <f t="shared" si="25"/>
        <v>1800</v>
      </c>
      <c r="K76" s="2">
        <f t="shared" si="25"/>
        <v>1800</v>
      </c>
      <c r="L76" s="2">
        <f t="shared" si="25"/>
        <v>1800</v>
      </c>
      <c r="M76" s="2">
        <f t="shared" si="25"/>
        <v>1800</v>
      </c>
      <c r="N76" s="2">
        <f t="shared" si="26"/>
        <v>16200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.25" customHeight="1" x14ac:dyDescent="0.2">
      <c r="A77" s="2"/>
      <c r="B77" s="2"/>
      <c r="C77" s="2">
        <f t="shared" ref="C77:J85" si="27">+B77</f>
        <v>0</v>
      </c>
      <c r="D77" s="2">
        <f>+D76</f>
        <v>0</v>
      </c>
      <c r="E77" s="2">
        <f t="shared" si="25"/>
        <v>0</v>
      </c>
      <c r="F77" s="2">
        <f t="shared" si="25"/>
        <v>0</v>
      </c>
      <c r="G77" s="2">
        <f t="shared" si="25"/>
        <v>0</v>
      </c>
      <c r="H77" s="2">
        <f t="shared" si="25"/>
        <v>0</v>
      </c>
      <c r="I77" s="2">
        <f t="shared" si="25"/>
        <v>0</v>
      </c>
      <c r="J77" s="2">
        <f t="shared" si="25"/>
        <v>0</v>
      </c>
      <c r="K77" s="2">
        <f t="shared" si="25"/>
        <v>0</v>
      </c>
      <c r="L77" s="2">
        <f t="shared" si="25"/>
        <v>0</v>
      </c>
      <c r="M77" s="2">
        <f t="shared" si="25"/>
        <v>0</v>
      </c>
      <c r="N77" s="2">
        <f t="shared" si="26"/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.25" customHeight="1" x14ac:dyDescent="0.2">
      <c r="A78" s="2"/>
      <c r="B78" s="2"/>
      <c r="C78" s="2">
        <f t="shared" si="27"/>
        <v>0</v>
      </c>
      <c r="D78" s="2">
        <f t="shared" si="27"/>
        <v>0</v>
      </c>
      <c r="E78" s="2">
        <f>+E77</f>
        <v>0</v>
      </c>
      <c r="F78" s="2">
        <f t="shared" si="25"/>
        <v>0</v>
      </c>
      <c r="G78" s="2">
        <f t="shared" si="25"/>
        <v>0</v>
      </c>
      <c r="H78" s="2">
        <f t="shared" si="25"/>
        <v>0</v>
      </c>
      <c r="I78" s="2">
        <f t="shared" si="25"/>
        <v>0</v>
      </c>
      <c r="J78" s="2">
        <f t="shared" si="25"/>
        <v>0</v>
      </c>
      <c r="K78" s="2">
        <f t="shared" si="25"/>
        <v>0</v>
      </c>
      <c r="L78" s="2">
        <f t="shared" si="25"/>
        <v>0</v>
      </c>
      <c r="M78" s="2">
        <f t="shared" si="25"/>
        <v>0</v>
      </c>
      <c r="N78" s="2">
        <f t="shared" si="26"/>
        <v>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.25" customHeight="1" x14ac:dyDescent="0.2">
      <c r="A79" s="2"/>
      <c r="B79" s="2"/>
      <c r="C79" s="2">
        <f t="shared" si="27"/>
        <v>0</v>
      </c>
      <c r="D79" s="2">
        <f t="shared" si="27"/>
        <v>0</v>
      </c>
      <c r="E79" s="2">
        <f t="shared" si="27"/>
        <v>0</v>
      </c>
      <c r="F79" s="2">
        <f>+F78</f>
        <v>0</v>
      </c>
      <c r="G79" s="2">
        <f t="shared" si="25"/>
        <v>0</v>
      </c>
      <c r="H79" s="2">
        <f t="shared" si="25"/>
        <v>0</v>
      </c>
      <c r="I79" s="2">
        <f t="shared" si="25"/>
        <v>0</v>
      </c>
      <c r="J79" s="2">
        <f t="shared" si="25"/>
        <v>0</v>
      </c>
      <c r="K79" s="2">
        <f t="shared" si="25"/>
        <v>0</v>
      </c>
      <c r="L79" s="2">
        <f t="shared" si="25"/>
        <v>0</v>
      </c>
      <c r="M79" s="2">
        <f t="shared" si="25"/>
        <v>0</v>
      </c>
      <c r="N79" s="2">
        <f t="shared" si="26"/>
        <v>0</v>
      </c>
      <c r="O79" s="2"/>
      <c r="P79" s="2"/>
      <c r="Q79" s="2"/>
      <c r="R79" s="2"/>
      <c r="S79" s="2"/>
      <c r="T79" s="356" t="s">
        <v>208</v>
      </c>
      <c r="U79" s="346"/>
      <c r="V79" s="346"/>
      <c r="W79" s="2"/>
      <c r="X79" s="2"/>
      <c r="Y79" s="2"/>
      <c r="Z79" s="2"/>
      <c r="AA79" s="2"/>
      <c r="AB79" s="2"/>
      <c r="AC79" s="2"/>
    </row>
    <row r="80" spans="1:29" ht="14.25" customHeight="1" x14ac:dyDescent="0.2">
      <c r="A80" s="2"/>
      <c r="B80" s="2"/>
      <c r="C80" s="2">
        <f t="shared" si="27"/>
        <v>0</v>
      </c>
      <c r="D80" s="2">
        <f t="shared" si="27"/>
        <v>0</v>
      </c>
      <c r="E80" s="2">
        <f t="shared" si="27"/>
        <v>0</v>
      </c>
      <c r="F80" s="2">
        <f t="shared" si="27"/>
        <v>0</v>
      </c>
      <c r="G80" s="2">
        <f>+G79</f>
        <v>0</v>
      </c>
      <c r="H80" s="2">
        <f t="shared" si="25"/>
        <v>0</v>
      </c>
      <c r="I80" s="2">
        <f t="shared" si="25"/>
        <v>0</v>
      </c>
      <c r="J80" s="2">
        <f t="shared" si="25"/>
        <v>0</v>
      </c>
      <c r="K80" s="2">
        <f t="shared" si="25"/>
        <v>0</v>
      </c>
      <c r="L80" s="2">
        <f t="shared" si="25"/>
        <v>0</v>
      </c>
      <c r="M80" s="2">
        <f t="shared" si="25"/>
        <v>0</v>
      </c>
      <c r="N80" s="2">
        <f t="shared" si="26"/>
        <v>0</v>
      </c>
      <c r="O80" s="2"/>
      <c r="P80" s="2"/>
      <c r="Q80" s="2"/>
      <c r="R80" s="2"/>
      <c r="S80" s="2"/>
      <c r="T80" s="264" t="s">
        <v>101</v>
      </c>
      <c r="U80" s="265" t="s">
        <v>102</v>
      </c>
      <c r="V80" s="265" t="s">
        <v>103</v>
      </c>
      <c r="W80" s="2"/>
      <c r="X80" s="2"/>
      <c r="Y80" s="2"/>
      <c r="Z80" s="2"/>
      <c r="AA80" s="2"/>
      <c r="AB80" s="2"/>
      <c r="AC80" s="2"/>
    </row>
    <row r="81" spans="1:29" ht="14.25" customHeight="1" x14ac:dyDescent="0.2">
      <c r="A81" s="2"/>
      <c r="B81" s="2"/>
      <c r="C81" s="2">
        <f t="shared" si="27"/>
        <v>0</v>
      </c>
      <c r="D81" s="2">
        <f t="shared" si="27"/>
        <v>0</v>
      </c>
      <c r="E81" s="2">
        <f t="shared" si="27"/>
        <v>0</v>
      </c>
      <c r="F81" s="2">
        <f t="shared" si="27"/>
        <v>0</v>
      </c>
      <c r="G81" s="2">
        <f t="shared" si="27"/>
        <v>0</v>
      </c>
      <c r="H81" s="2">
        <f>+H80</f>
        <v>0</v>
      </c>
      <c r="I81" s="2">
        <f t="shared" si="25"/>
        <v>0</v>
      </c>
      <c r="J81" s="2">
        <f t="shared" si="25"/>
        <v>0</v>
      </c>
      <c r="K81" s="2">
        <f t="shared" si="25"/>
        <v>0</v>
      </c>
      <c r="L81" s="2">
        <f t="shared" si="25"/>
        <v>0</v>
      </c>
      <c r="M81" s="2">
        <f t="shared" si="25"/>
        <v>0</v>
      </c>
      <c r="N81" s="2">
        <f t="shared" si="26"/>
        <v>0</v>
      </c>
      <c r="O81" s="2"/>
      <c r="P81" s="2"/>
      <c r="Q81" s="2"/>
      <c r="R81" s="2"/>
      <c r="S81" s="2"/>
      <c r="T81" s="6" t="s">
        <v>104</v>
      </c>
      <c r="U81" s="2">
        <f>+U84*W81</f>
        <v>0</v>
      </c>
      <c r="V81" s="2">
        <f>+V84*W81</f>
        <v>0</v>
      </c>
      <c r="W81" s="6">
        <v>10</v>
      </c>
      <c r="X81" s="2"/>
      <c r="Y81" s="2"/>
      <c r="Z81" s="2"/>
      <c r="AA81" s="2"/>
      <c r="AB81" s="2"/>
      <c r="AC81" s="2"/>
    </row>
    <row r="82" spans="1:29" ht="14.25" customHeight="1" x14ac:dyDescent="0.2">
      <c r="A82" s="2"/>
      <c r="B82" s="2"/>
      <c r="C82" s="2">
        <f t="shared" si="27"/>
        <v>0</v>
      </c>
      <c r="D82" s="2">
        <f t="shared" si="27"/>
        <v>0</v>
      </c>
      <c r="E82" s="2">
        <f t="shared" si="27"/>
        <v>0</v>
      </c>
      <c r="F82" s="2">
        <f t="shared" si="27"/>
        <v>0</v>
      </c>
      <c r="G82" s="2">
        <f t="shared" si="27"/>
        <v>0</v>
      </c>
      <c r="H82" s="2">
        <f t="shared" si="27"/>
        <v>0</v>
      </c>
      <c r="I82" s="2">
        <f>+I81</f>
        <v>0</v>
      </c>
      <c r="J82" s="2">
        <f t="shared" si="25"/>
        <v>0</v>
      </c>
      <c r="K82" s="2">
        <f t="shared" si="25"/>
        <v>0</v>
      </c>
      <c r="L82" s="2">
        <f t="shared" si="25"/>
        <v>0</v>
      </c>
      <c r="M82" s="2">
        <f t="shared" si="25"/>
        <v>0</v>
      </c>
      <c r="N82" s="2">
        <f t="shared" si="26"/>
        <v>0</v>
      </c>
      <c r="O82" s="2"/>
      <c r="P82" s="2"/>
      <c r="Q82" s="2"/>
      <c r="R82" s="2"/>
      <c r="S82" s="2"/>
      <c r="T82" s="6" t="s">
        <v>106</v>
      </c>
      <c r="U82" s="2">
        <f>+U84*W82</f>
        <v>0</v>
      </c>
      <c r="V82" s="2">
        <f>+V84*W82</f>
        <v>0</v>
      </c>
      <c r="W82" s="6">
        <v>8</v>
      </c>
      <c r="X82" s="2"/>
      <c r="Y82" s="2"/>
      <c r="Z82" s="2"/>
      <c r="AA82" s="2"/>
      <c r="AB82" s="2"/>
      <c r="AC82" s="2"/>
    </row>
    <row r="83" spans="1:29" ht="14.25" customHeight="1" x14ac:dyDescent="0.2">
      <c r="A83" s="2"/>
      <c r="B83" s="2"/>
      <c r="C83" s="2">
        <f t="shared" si="27"/>
        <v>0</v>
      </c>
      <c r="D83" s="2">
        <f t="shared" si="27"/>
        <v>0</v>
      </c>
      <c r="E83" s="2">
        <f t="shared" si="27"/>
        <v>0</v>
      </c>
      <c r="F83" s="2">
        <f t="shared" si="27"/>
        <v>0</v>
      </c>
      <c r="G83" s="2">
        <f t="shared" si="27"/>
        <v>0</v>
      </c>
      <c r="H83" s="2">
        <f t="shared" si="27"/>
        <v>0</v>
      </c>
      <c r="I83" s="2">
        <f t="shared" si="27"/>
        <v>0</v>
      </c>
      <c r="J83" s="2">
        <f>+J82</f>
        <v>0</v>
      </c>
      <c r="K83" s="2">
        <f t="shared" si="25"/>
        <v>0</v>
      </c>
      <c r="L83" s="2">
        <f t="shared" si="25"/>
        <v>0</v>
      </c>
      <c r="M83" s="2">
        <f t="shared" si="25"/>
        <v>0</v>
      </c>
      <c r="N83" s="2">
        <f t="shared" si="26"/>
        <v>0</v>
      </c>
      <c r="O83" s="2"/>
      <c r="P83" s="2"/>
      <c r="Q83" s="2"/>
      <c r="R83" s="2"/>
      <c r="S83" s="2"/>
      <c r="T83" s="6" t="s">
        <v>109</v>
      </c>
      <c r="U83" s="2">
        <f>+U84*W83</f>
        <v>0</v>
      </c>
      <c r="V83" s="2">
        <f>+V84*W83</f>
        <v>0</v>
      </c>
      <c r="W83" s="6">
        <v>4</v>
      </c>
      <c r="X83" s="2"/>
      <c r="Y83" s="2"/>
      <c r="Z83" s="2"/>
      <c r="AA83" s="2"/>
      <c r="AB83" s="2"/>
      <c r="AC83" s="2"/>
    </row>
    <row r="84" spans="1:29" ht="14.25" customHeight="1" x14ac:dyDescent="0.2">
      <c r="A84" s="2"/>
      <c r="B84" s="2"/>
      <c r="C84" s="2">
        <f t="shared" si="27"/>
        <v>0</v>
      </c>
      <c r="D84" s="2">
        <f t="shared" si="27"/>
        <v>0</v>
      </c>
      <c r="E84" s="2">
        <f t="shared" si="27"/>
        <v>0</v>
      </c>
      <c r="F84" s="2">
        <f t="shared" si="27"/>
        <v>0</v>
      </c>
      <c r="G84" s="2">
        <f t="shared" si="27"/>
        <v>0</v>
      </c>
      <c r="H84" s="2">
        <f t="shared" si="27"/>
        <v>0</v>
      </c>
      <c r="I84" s="2">
        <f t="shared" si="27"/>
        <v>0</v>
      </c>
      <c r="J84" s="2">
        <f t="shared" si="27"/>
        <v>0</v>
      </c>
      <c r="K84" s="2">
        <f>+K83</f>
        <v>0</v>
      </c>
      <c r="L84" s="2">
        <f t="shared" si="25"/>
        <v>0</v>
      </c>
      <c r="M84" s="2">
        <f t="shared" si="25"/>
        <v>0</v>
      </c>
      <c r="N84" s="2">
        <f t="shared" si="26"/>
        <v>0</v>
      </c>
      <c r="O84" s="2"/>
      <c r="P84" s="2"/>
      <c r="Q84" s="2"/>
      <c r="R84" s="2"/>
      <c r="S84" s="2"/>
      <c r="T84" s="6" t="s">
        <v>112</v>
      </c>
      <c r="U84" s="2">
        <f t="shared" ref="U84:V84" si="28">+U88</f>
        <v>0</v>
      </c>
      <c r="V84" s="2">
        <f t="shared" si="28"/>
        <v>0</v>
      </c>
      <c r="W84" s="6">
        <v>2</v>
      </c>
      <c r="X84" s="2"/>
      <c r="Y84" s="2"/>
      <c r="Z84" s="2"/>
      <c r="AA84" s="2"/>
      <c r="AB84" s="2"/>
      <c r="AC84" s="2"/>
    </row>
    <row r="85" spans="1:29" ht="14.25" customHeight="1" x14ac:dyDescent="0.2">
      <c r="A85" s="2"/>
      <c r="B85" s="2"/>
      <c r="C85" s="2">
        <f t="shared" si="27"/>
        <v>0</v>
      </c>
      <c r="D85" s="2">
        <f t="shared" si="27"/>
        <v>0</v>
      </c>
      <c r="E85" s="2">
        <f t="shared" si="27"/>
        <v>0</v>
      </c>
      <c r="F85" s="2">
        <f t="shared" si="27"/>
        <v>0</v>
      </c>
      <c r="G85" s="2">
        <f t="shared" si="27"/>
        <v>0</v>
      </c>
      <c r="H85" s="2">
        <f t="shared" si="27"/>
        <v>0</v>
      </c>
      <c r="I85" s="2">
        <f t="shared" si="27"/>
        <v>0</v>
      </c>
      <c r="J85" s="2">
        <f t="shared" si="27"/>
        <v>0</v>
      </c>
      <c r="K85" s="2">
        <f>+J85</f>
        <v>0</v>
      </c>
      <c r="L85" s="2">
        <f>+L84</f>
        <v>0</v>
      </c>
      <c r="M85" s="2">
        <f>+L85</f>
        <v>0</v>
      </c>
      <c r="N85" s="2">
        <f t="shared" si="26"/>
        <v>0</v>
      </c>
      <c r="O85" s="2"/>
      <c r="P85" s="2"/>
      <c r="Q85" s="2"/>
      <c r="R85" s="2"/>
      <c r="S85" s="2"/>
      <c r="T85" s="264" t="s">
        <v>115</v>
      </c>
      <c r="U85" s="265">
        <f t="shared" ref="U85:V85" si="29">SUM(U81:U84)</f>
        <v>0</v>
      </c>
      <c r="V85" s="265">
        <f t="shared" si="29"/>
        <v>0</v>
      </c>
      <c r="W85" s="2"/>
      <c r="X85" s="2"/>
      <c r="Y85" s="2"/>
      <c r="Z85" s="2"/>
      <c r="AA85" s="2"/>
      <c r="AB85" s="2"/>
      <c r="AC85" s="2"/>
    </row>
    <row r="86" spans="1:29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>
        <f>+M85</f>
        <v>0</v>
      </c>
      <c r="N86" s="2">
        <f t="shared" si="26"/>
        <v>0</v>
      </c>
      <c r="O86" s="2"/>
      <c r="P86" s="2"/>
      <c r="Q86" s="2"/>
      <c r="R86" s="2"/>
      <c r="S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4.25" customHeight="1" x14ac:dyDescent="0.2">
      <c r="A87" s="266"/>
      <c r="B87" s="266">
        <f t="shared" ref="B87:N87" si="30">SUM(B75:B86)</f>
        <v>0</v>
      </c>
      <c r="C87" s="266">
        <f t="shared" si="30"/>
        <v>1800</v>
      </c>
      <c r="D87" s="266">
        <f t="shared" si="30"/>
        <v>1800</v>
      </c>
      <c r="E87" s="266">
        <f t="shared" si="30"/>
        <v>3600</v>
      </c>
      <c r="F87" s="266">
        <f t="shared" si="30"/>
        <v>3600</v>
      </c>
      <c r="G87" s="266">
        <f t="shared" si="30"/>
        <v>3600</v>
      </c>
      <c r="H87" s="266">
        <f t="shared" si="30"/>
        <v>3600</v>
      </c>
      <c r="I87" s="266">
        <f t="shared" si="30"/>
        <v>3600</v>
      </c>
      <c r="J87" s="266">
        <f t="shared" si="30"/>
        <v>3600</v>
      </c>
      <c r="K87" s="266">
        <f t="shared" si="30"/>
        <v>3600</v>
      </c>
      <c r="L87" s="266">
        <f t="shared" si="30"/>
        <v>3600</v>
      </c>
      <c r="M87" s="266">
        <f t="shared" si="30"/>
        <v>3600</v>
      </c>
      <c r="N87" s="267">
        <f t="shared" si="30"/>
        <v>36000</v>
      </c>
      <c r="O87" s="2"/>
      <c r="P87" s="2"/>
      <c r="Q87" s="2"/>
      <c r="R87" s="2"/>
      <c r="S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64" t="s">
        <v>118</v>
      </c>
      <c r="U88" s="265">
        <f t="shared" ref="U88" si="31">+V88*7</f>
        <v>0</v>
      </c>
      <c r="V88" s="268">
        <f>+B75+B92+B109</f>
        <v>0</v>
      </c>
      <c r="W88" s="2"/>
      <c r="X88" s="2"/>
      <c r="Y88" s="2"/>
      <c r="Z88" s="2"/>
      <c r="AA88" s="2"/>
      <c r="AB88" s="2"/>
      <c r="AC88" s="2"/>
    </row>
    <row r="89" spans="1:29" ht="22" x14ac:dyDescent="0.3">
      <c r="D89">
        <v>1</v>
      </c>
      <c r="F89">
        <v>1</v>
      </c>
      <c r="G89">
        <v>1</v>
      </c>
      <c r="I89">
        <v>1</v>
      </c>
      <c r="K89">
        <v>1</v>
      </c>
      <c r="O89" s="332">
        <f>SUM(C89:N89)</f>
        <v>5</v>
      </c>
    </row>
    <row r="90" spans="1:29" ht="14.25" customHeight="1" x14ac:dyDescent="0.2">
      <c r="A90" s="357" t="s">
        <v>256</v>
      </c>
      <c r="B90" s="358"/>
      <c r="C90" s="358"/>
      <c r="D90" s="358"/>
      <c r="E90" s="358"/>
      <c r="F90" s="358"/>
      <c r="G90" s="358"/>
      <c r="H90" s="358"/>
      <c r="I90" s="358"/>
      <c r="J90" s="358"/>
      <c r="K90" s="358"/>
      <c r="L90" s="358"/>
      <c r="M90" s="358"/>
      <c r="N90" s="358"/>
      <c r="O90" s="2"/>
      <c r="P90" s="2"/>
      <c r="Q90" s="2"/>
      <c r="R90" s="2"/>
      <c r="S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4.25" customHeight="1" x14ac:dyDescent="0.2">
      <c r="A91" s="339" t="s">
        <v>207</v>
      </c>
      <c r="B91" s="339">
        <v>1</v>
      </c>
      <c r="C91" s="339">
        <v>2</v>
      </c>
      <c r="D91" s="339">
        <v>3</v>
      </c>
      <c r="E91" s="339">
        <v>4</v>
      </c>
      <c r="F91" s="339">
        <v>5</v>
      </c>
      <c r="G91" s="339">
        <v>6</v>
      </c>
      <c r="H91" s="339">
        <v>7</v>
      </c>
      <c r="I91" s="339">
        <v>8</v>
      </c>
      <c r="J91" s="339">
        <v>9</v>
      </c>
      <c r="K91" s="339">
        <v>10</v>
      </c>
      <c r="L91" s="339">
        <v>11</v>
      </c>
      <c r="M91" s="339">
        <v>12</v>
      </c>
      <c r="N91" s="340" t="s">
        <v>125</v>
      </c>
      <c r="O91" s="2"/>
      <c r="P91" s="2"/>
      <c r="Q91" s="2"/>
      <c r="R91" s="2"/>
      <c r="S91" s="2"/>
      <c r="T91" s="264" t="s">
        <v>211</v>
      </c>
      <c r="U91" s="2"/>
      <c r="V91" s="269" t="s">
        <v>212</v>
      </c>
      <c r="W91" s="2"/>
      <c r="X91" s="2"/>
      <c r="Y91" s="2"/>
      <c r="Z91" s="2"/>
      <c r="AA91" s="2"/>
      <c r="AB91" s="2"/>
      <c r="AC91" s="2"/>
    </row>
    <row r="92" spans="1:29" ht="14.25" customHeight="1" x14ac:dyDescent="0.2">
      <c r="A92" s="2">
        <v>1800</v>
      </c>
      <c r="B92" s="2">
        <v>0</v>
      </c>
      <c r="C92" s="2">
        <f t="shared" ref="C92:M101" si="32">+B92</f>
        <v>0</v>
      </c>
      <c r="D92" s="2">
        <f>+A92*D89</f>
        <v>1800</v>
      </c>
      <c r="E92" s="2">
        <f t="shared" si="32"/>
        <v>1800</v>
      </c>
      <c r="F92" s="2">
        <f t="shared" si="32"/>
        <v>1800</v>
      </c>
      <c r="G92" s="2">
        <f t="shared" si="32"/>
        <v>1800</v>
      </c>
      <c r="H92" s="2">
        <f t="shared" si="32"/>
        <v>1800</v>
      </c>
      <c r="I92" s="2">
        <f t="shared" si="32"/>
        <v>1800</v>
      </c>
      <c r="J92" s="2">
        <f t="shared" si="32"/>
        <v>1800</v>
      </c>
      <c r="K92" s="2">
        <f t="shared" si="32"/>
        <v>1800</v>
      </c>
      <c r="L92" s="2">
        <f t="shared" si="32"/>
        <v>1800</v>
      </c>
      <c r="M92" s="2">
        <f t="shared" si="32"/>
        <v>1800</v>
      </c>
      <c r="N92" s="2">
        <f t="shared" ref="N92:N103" si="33">SUM(B92:M92)</f>
        <v>18000</v>
      </c>
      <c r="O92" s="2"/>
      <c r="P92" s="2"/>
      <c r="Q92" s="2"/>
      <c r="R92" s="2"/>
      <c r="S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4.25" customHeight="1" x14ac:dyDescent="0.2">
      <c r="A93" s="2"/>
      <c r="B93" s="2"/>
      <c r="C93" s="2">
        <f>+C92</f>
        <v>0</v>
      </c>
      <c r="D93" s="2">
        <f t="shared" si="32"/>
        <v>0</v>
      </c>
      <c r="E93" s="2">
        <f t="shared" si="32"/>
        <v>0</v>
      </c>
      <c r="F93" s="2">
        <f>+F89*A92</f>
        <v>1800</v>
      </c>
      <c r="G93" s="2">
        <f>+F93</f>
        <v>1800</v>
      </c>
      <c r="H93" s="2">
        <f t="shared" si="32"/>
        <v>1800</v>
      </c>
      <c r="I93" s="2">
        <f t="shared" si="32"/>
        <v>1800</v>
      </c>
      <c r="J93" s="2">
        <f t="shared" si="32"/>
        <v>1800</v>
      </c>
      <c r="K93" s="2">
        <f t="shared" si="32"/>
        <v>1800</v>
      </c>
      <c r="L93" s="2">
        <f t="shared" si="32"/>
        <v>1800</v>
      </c>
      <c r="M93" s="2">
        <f t="shared" si="32"/>
        <v>1800</v>
      </c>
      <c r="N93" s="2">
        <f t="shared" si="33"/>
        <v>14400</v>
      </c>
      <c r="O93" s="2"/>
      <c r="P93" s="2"/>
      <c r="Q93" s="2"/>
      <c r="R93" s="2"/>
      <c r="S93" s="2"/>
      <c r="T93" s="354" t="s">
        <v>203</v>
      </c>
      <c r="U93" s="355"/>
      <c r="V93" s="355"/>
      <c r="W93" s="2"/>
      <c r="X93" s="2"/>
      <c r="Y93" s="2"/>
      <c r="Z93" s="2"/>
      <c r="AA93" s="2"/>
      <c r="AB93" s="2"/>
      <c r="AC93" s="2"/>
    </row>
    <row r="94" spans="1:29" ht="14.25" customHeight="1" x14ac:dyDescent="0.2">
      <c r="A94" s="2"/>
      <c r="B94" s="2"/>
      <c r="C94" s="2">
        <f t="shared" ref="C94:J102" si="34">+B94</f>
        <v>0</v>
      </c>
      <c r="D94" s="2">
        <f>+D93</f>
        <v>0</v>
      </c>
      <c r="E94" s="2">
        <f t="shared" si="32"/>
        <v>0</v>
      </c>
      <c r="F94" s="2">
        <f t="shared" si="32"/>
        <v>0</v>
      </c>
      <c r="G94" s="2">
        <f>+G89*A92</f>
        <v>1800</v>
      </c>
      <c r="H94" s="2">
        <f t="shared" si="32"/>
        <v>1800</v>
      </c>
      <c r="I94" s="2">
        <f>+H94</f>
        <v>1800</v>
      </c>
      <c r="J94" s="2">
        <f t="shared" si="32"/>
        <v>1800</v>
      </c>
      <c r="K94" s="2">
        <f t="shared" si="32"/>
        <v>1800</v>
      </c>
      <c r="L94" s="2">
        <f t="shared" si="32"/>
        <v>1800</v>
      </c>
      <c r="M94" s="2">
        <f t="shared" si="32"/>
        <v>1800</v>
      </c>
      <c r="N94" s="2">
        <f t="shared" si="33"/>
        <v>12600</v>
      </c>
      <c r="O94" s="2"/>
      <c r="P94" s="2"/>
      <c r="Q94" s="2"/>
      <c r="R94" s="2"/>
      <c r="S94" s="2"/>
      <c r="T94" s="355"/>
      <c r="U94" s="355"/>
      <c r="V94" s="355"/>
      <c r="W94" s="2"/>
      <c r="X94" s="2"/>
      <c r="Y94" s="2"/>
      <c r="Z94" s="2"/>
      <c r="AA94" s="2"/>
      <c r="AB94" s="2"/>
      <c r="AC94" s="2"/>
    </row>
    <row r="95" spans="1:29" ht="14.25" customHeight="1" x14ac:dyDescent="0.2">
      <c r="A95" s="2"/>
      <c r="B95" s="2"/>
      <c r="C95" s="2">
        <f t="shared" si="34"/>
        <v>0</v>
      </c>
      <c r="D95" s="2">
        <f t="shared" si="34"/>
        <v>0</v>
      </c>
      <c r="E95" s="2">
        <f>+E94</f>
        <v>0</v>
      </c>
      <c r="F95" s="2">
        <f t="shared" si="32"/>
        <v>0</v>
      </c>
      <c r="G95" s="2">
        <f t="shared" si="32"/>
        <v>0</v>
      </c>
      <c r="H95" s="2">
        <f t="shared" si="32"/>
        <v>0</v>
      </c>
      <c r="I95" s="2">
        <f>+I89*A92</f>
        <v>1800</v>
      </c>
      <c r="J95" s="2">
        <f t="shared" si="32"/>
        <v>1800</v>
      </c>
      <c r="K95" s="2">
        <f>+J95</f>
        <v>1800</v>
      </c>
      <c r="L95" s="2">
        <f t="shared" si="32"/>
        <v>1800</v>
      </c>
      <c r="M95" s="2">
        <f t="shared" si="32"/>
        <v>1800</v>
      </c>
      <c r="N95" s="2">
        <f t="shared" si="33"/>
        <v>9000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4.25" customHeight="1" x14ac:dyDescent="0.2">
      <c r="A96" s="2"/>
      <c r="B96" s="2"/>
      <c r="C96" s="2">
        <f t="shared" si="34"/>
        <v>0</v>
      </c>
      <c r="D96" s="2">
        <f t="shared" si="34"/>
        <v>0</v>
      </c>
      <c r="E96" s="2">
        <f t="shared" si="34"/>
        <v>0</v>
      </c>
      <c r="F96" s="2">
        <f>+F95</f>
        <v>0</v>
      </c>
      <c r="G96" s="2">
        <f t="shared" si="32"/>
        <v>0</v>
      </c>
      <c r="H96" s="2">
        <f t="shared" si="32"/>
        <v>0</v>
      </c>
      <c r="I96" s="2">
        <f t="shared" si="32"/>
        <v>0</v>
      </c>
      <c r="J96" s="2">
        <f t="shared" si="32"/>
        <v>0</v>
      </c>
      <c r="K96" s="2">
        <f>+K89*A92</f>
        <v>1800</v>
      </c>
      <c r="L96" s="2">
        <f t="shared" si="32"/>
        <v>1800</v>
      </c>
      <c r="M96" s="2">
        <f t="shared" si="32"/>
        <v>1800</v>
      </c>
      <c r="N96" s="2">
        <f t="shared" si="33"/>
        <v>5400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4.25" customHeight="1" x14ac:dyDescent="0.2">
      <c r="A97" s="2"/>
      <c r="B97" s="2"/>
      <c r="C97" s="2">
        <f t="shared" si="34"/>
        <v>0</v>
      </c>
      <c r="D97" s="2">
        <f t="shared" si="34"/>
        <v>0</v>
      </c>
      <c r="E97" s="2">
        <f t="shared" si="34"/>
        <v>0</v>
      </c>
      <c r="F97" s="2">
        <f t="shared" si="34"/>
        <v>0</v>
      </c>
      <c r="G97" s="2">
        <f>+G96</f>
        <v>0</v>
      </c>
      <c r="H97" s="2">
        <f t="shared" si="32"/>
        <v>0</v>
      </c>
      <c r="I97" s="2">
        <f t="shared" si="32"/>
        <v>0</v>
      </c>
      <c r="J97" s="2">
        <f t="shared" si="32"/>
        <v>0</v>
      </c>
      <c r="K97" s="2">
        <f t="shared" si="32"/>
        <v>0</v>
      </c>
      <c r="L97" s="2">
        <f t="shared" si="32"/>
        <v>0</v>
      </c>
      <c r="M97" s="2">
        <f t="shared" si="32"/>
        <v>0</v>
      </c>
      <c r="N97" s="2">
        <f t="shared" si="33"/>
        <v>0</v>
      </c>
      <c r="O97" s="2"/>
      <c r="P97" s="2"/>
      <c r="Q97" s="2"/>
      <c r="R97" s="2"/>
      <c r="S97" s="2"/>
      <c r="T97" s="2">
        <f>+V88</f>
        <v>0</v>
      </c>
      <c r="U97" s="2">
        <f t="shared" ref="U97:V97" si="35">+T97</f>
        <v>0</v>
      </c>
      <c r="V97" s="2">
        <f t="shared" si="35"/>
        <v>0</v>
      </c>
      <c r="W97" s="2"/>
      <c r="X97" s="2"/>
      <c r="Y97" s="2"/>
      <c r="Z97" s="2"/>
      <c r="AA97" s="2"/>
      <c r="AB97" s="2"/>
      <c r="AC97" s="2"/>
    </row>
    <row r="98" spans="1:29" ht="14.25" customHeight="1" x14ac:dyDescent="0.2">
      <c r="A98" s="2"/>
      <c r="B98" s="2"/>
      <c r="C98" s="2">
        <f t="shared" si="34"/>
        <v>0</v>
      </c>
      <c r="D98" s="2">
        <f t="shared" si="34"/>
        <v>0</v>
      </c>
      <c r="E98" s="2">
        <f t="shared" si="34"/>
        <v>0</v>
      </c>
      <c r="F98" s="2">
        <f t="shared" si="34"/>
        <v>0</v>
      </c>
      <c r="G98" s="2">
        <f t="shared" si="34"/>
        <v>0</v>
      </c>
      <c r="H98" s="2">
        <f>+H97</f>
        <v>0</v>
      </c>
      <c r="I98" s="2">
        <f t="shared" si="32"/>
        <v>0</v>
      </c>
      <c r="J98" s="2">
        <f t="shared" si="32"/>
        <v>0</v>
      </c>
      <c r="K98" s="2">
        <f t="shared" si="32"/>
        <v>0</v>
      </c>
      <c r="L98" s="2">
        <f t="shared" si="32"/>
        <v>0</v>
      </c>
      <c r="M98" s="2">
        <f t="shared" si="32"/>
        <v>0</v>
      </c>
      <c r="N98" s="2">
        <f t="shared" si="33"/>
        <v>0</v>
      </c>
      <c r="O98" s="2"/>
      <c r="P98" s="2"/>
      <c r="Q98" s="2"/>
      <c r="R98" s="2"/>
      <c r="S98" s="2"/>
      <c r="T98" s="2"/>
      <c r="U98" s="2">
        <f>+U97</f>
        <v>0</v>
      </c>
      <c r="V98" s="2">
        <f>+U98</f>
        <v>0</v>
      </c>
      <c r="W98" s="2"/>
      <c r="X98" s="2"/>
      <c r="Y98" s="2"/>
      <c r="Z98" s="2"/>
      <c r="AA98" s="2"/>
      <c r="AB98" s="2"/>
      <c r="AC98" s="2"/>
    </row>
    <row r="99" spans="1:29" ht="14.25" customHeight="1" x14ac:dyDescent="0.2">
      <c r="A99" s="2"/>
      <c r="B99" s="2"/>
      <c r="C99" s="2">
        <f t="shared" si="34"/>
        <v>0</v>
      </c>
      <c r="D99" s="2">
        <f t="shared" si="34"/>
        <v>0</v>
      </c>
      <c r="E99" s="2">
        <f t="shared" si="34"/>
        <v>0</v>
      </c>
      <c r="F99" s="2">
        <f t="shared" si="34"/>
        <v>0</v>
      </c>
      <c r="G99" s="2">
        <f t="shared" si="34"/>
        <v>0</v>
      </c>
      <c r="H99" s="2">
        <f t="shared" si="34"/>
        <v>0</v>
      </c>
      <c r="I99" s="2">
        <f>+I98</f>
        <v>0</v>
      </c>
      <c r="J99" s="2">
        <f t="shared" si="32"/>
        <v>0</v>
      </c>
      <c r="K99" s="2">
        <f t="shared" si="32"/>
        <v>0</v>
      </c>
      <c r="L99" s="2">
        <f t="shared" si="32"/>
        <v>0</v>
      </c>
      <c r="M99" s="2">
        <f t="shared" si="32"/>
        <v>0</v>
      </c>
      <c r="N99" s="2">
        <f t="shared" si="33"/>
        <v>0</v>
      </c>
      <c r="O99" s="2"/>
      <c r="P99" s="2"/>
      <c r="Q99" s="2"/>
      <c r="R99" s="2"/>
      <c r="S99" s="2"/>
      <c r="T99" s="2"/>
      <c r="U99" s="2"/>
      <c r="V99" s="2">
        <f>+V98</f>
        <v>0</v>
      </c>
      <c r="W99" s="2"/>
      <c r="X99" s="2"/>
      <c r="Y99" s="2"/>
      <c r="Z99" s="2"/>
      <c r="AA99" s="2"/>
      <c r="AB99" s="2"/>
      <c r="AC99" s="2"/>
    </row>
    <row r="100" spans="1:29" ht="14.25" customHeight="1" x14ac:dyDescent="0.2">
      <c r="A100" s="2"/>
      <c r="B100" s="2"/>
      <c r="C100" s="2">
        <f t="shared" si="34"/>
        <v>0</v>
      </c>
      <c r="D100" s="2">
        <f t="shared" si="34"/>
        <v>0</v>
      </c>
      <c r="E100" s="2">
        <f t="shared" si="34"/>
        <v>0</v>
      </c>
      <c r="F100" s="2">
        <f t="shared" si="34"/>
        <v>0</v>
      </c>
      <c r="G100" s="2">
        <f t="shared" si="34"/>
        <v>0</v>
      </c>
      <c r="H100" s="2">
        <f t="shared" si="34"/>
        <v>0</v>
      </c>
      <c r="I100" s="2">
        <f t="shared" si="34"/>
        <v>0</v>
      </c>
      <c r="J100" s="2">
        <f>+J99</f>
        <v>0</v>
      </c>
      <c r="K100" s="2">
        <f t="shared" si="32"/>
        <v>0</v>
      </c>
      <c r="L100" s="2">
        <f t="shared" si="32"/>
        <v>0</v>
      </c>
      <c r="M100" s="2">
        <f t="shared" si="32"/>
        <v>0</v>
      </c>
      <c r="N100" s="2">
        <f t="shared" si="33"/>
        <v>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4.25" customHeight="1" x14ac:dyDescent="0.2">
      <c r="A101" s="2"/>
      <c r="B101" s="2"/>
      <c r="C101" s="2">
        <f t="shared" si="34"/>
        <v>0</v>
      </c>
      <c r="D101" s="2">
        <f t="shared" si="34"/>
        <v>0</v>
      </c>
      <c r="E101" s="2">
        <f t="shared" si="34"/>
        <v>0</v>
      </c>
      <c r="F101" s="2">
        <f t="shared" si="34"/>
        <v>0</v>
      </c>
      <c r="G101" s="2">
        <f t="shared" si="34"/>
        <v>0</v>
      </c>
      <c r="H101" s="2">
        <f t="shared" si="34"/>
        <v>0</v>
      </c>
      <c r="I101" s="2">
        <f t="shared" si="34"/>
        <v>0</v>
      </c>
      <c r="J101" s="2">
        <f t="shared" si="34"/>
        <v>0</v>
      </c>
      <c r="K101" s="2">
        <f>+K100</f>
        <v>0</v>
      </c>
      <c r="L101" s="2">
        <f t="shared" si="32"/>
        <v>0</v>
      </c>
      <c r="M101" s="2">
        <f t="shared" si="32"/>
        <v>0</v>
      </c>
      <c r="N101" s="2">
        <f t="shared" si="33"/>
        <v>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4.25" customHeight="1" x14ac:dyDescent="0.2">
      <c r="A102" s="2"/>
      <c r="B102" s="2"/>
      <c r="C102" s="2">
        <f t="shared" si="34"/>
        <v>0</v>
      </c>
      <c r="D102" s="2">
        <f t="shared" si="34"/>
        <v>0</v>
      </c>
      <c r="E102" s="2">
        <f t="shared" si="34"/>
        <v>0</v>
      </c>
      <c r="F102" s="2">
        <f t="shared" si="34"/>
        <v>0</v>
      </c>
      <c r="G102" s="2">
        <f t="shared" si="34"/>
        <v>0</v>
      </c>
      <c r="H102" s="2">
        <f t="shared" si="34"/>
        <v>0</v>
      </c>
      <c r="I102" s="2">
        <f t="shared" si="34"/>
        <v>0</v>
      </c>
      <c r="J102" s="2">
        <f t="shared" si="34"/>
        <v>0</v>
      </c>
      <c r="K102" s="2">
        <f>+J102</f>
        <v>0</v>
      </c>
      <c r="L102" s="2">
        <f>+L101</f>
        <v>0</v>
      </c>
      <c r="M102" s="2">
        <f>+L102</f>
        <v>0</v>
      </c>
      <c r="N102" s="2">
        <f t="shared" si="33"/>
        <v>0</v>
      </c>
      <c r="O102" s="2"/>
      <c r="P102" s="33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>
        <f>+M102</f>
        <v>0</v>
      </c>
      <c r="N103" s="2">
        <f t="shared" si="33"/>
        <v>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4.25" customHeight="1" x14ac:dyDescent="0.2">
      <c r="A104" s="266"/>
      <c r="B104" s="266">
        <f t="shared" ref="B104:N104" si="36">SUM(B92:B103)</f>
        <v>0</v>
      </c>
      <c r="C104" s="266">
        <f t="shared" si="36"/>
        <v>0</v>
      </c>
      <c r="D104" s="266">
        <f t="shared" si="36"/>
        <v>1800</v>
      </c>
      <c r="E104" s="266">
        <f t="shared" si="36"/>
        <v>1800</v>
      </c>
      <c r="F104" s="266">
        <f t="shared" si="36"/>
        <v>3600</v>
      </c>
      <c r="G104" s="266">
        <f t="shared" si="36"/>
        <v>5400</v>
      </c>
      <c r="H104" s="266">
        <f t="shared" si="36"/>
        <v>5400</v>
      </c>
      <c r="I104" s="266">
        <f t="shared" si="36"/>
        <v>7200</v>
      </c>
      <c r="J104" s="266">
        <f t="shared" si="36"/>
        <v>7200</v>
      </c>
      <c r="K104" s="266">
        <f t="shared" si="36"/>
        <v>9000</v>
      </c>
      <c r="L104" s="266">
        <f t="shared" si="36"/>
        <v>9000</v>
      </c>
      <c r="M104" s="266">
        <f t="shared" si="36"/>
        <v>9000</v>
      </c>
      <c r="N104" s="267">
        <f t="shared" si="36"/>
        <v>59400</v>
      </c>
      <c r="O104" s="342" t="s">
        <v>2</v>
      </c>
      <c r="P104" s="342" t="s">
        <v>12</v>
      </c>
      <c r="Q104" s="342">
        <v>1.5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27" customHeight="1" x14ac:dyDescent="0.2">
      <c r="A105" s="341" t="s">
        <v>257</v>
      </c>
      <c r="B105" s="341">
        <f>+B104+B87</f>
        <v>0</v>
      </c>
      <c r="C105" s="341">
        <f t="shared" ref="C105:N105" si="37">+C104+C87</f>
        <v>1800</v>
      </c>
      <c r="D105" s="341">
        <f t="shared" si="37"/>
        <v>3600</v>
      </c>
      <c r="E105" s="341">
        <f t="shared" si="37"/>
        <v>5400</v>
      </c>
      <c r="F105" s="341">
        <f t="shared" si="37"/>
        <v>7200</v>
      </c>
      <c r="G105" s="341">
        <f t="shared" si="37"/>
        <v>9000</v>
      </c>
      <c r="H105" s="341">
        <f t="shared" si="37"/>
        <v>9000</v>
      </c>
      <c r="I105" s="341">
        <f t="shared" si="37"/>
        <v>10800</v>
      </c>
      <c r="J105" s="341">
        <f t="shared" si="37"/>
        <v>10800</v>
      </c>
      <c r="K105" s="341">
        <f t="shared" si="37"/>
        <v>12600</v>
      </c>
      <c r="L105" s="341">
        <f t="shared" si="37"/>
        <v>12600</v>
      </c>
      <c r="M105" s="341">
        <f t="shared" si="37"/>
        <v>12600</v>
      </c>
      <c r="N105" s="341">
        <f t="shared" si="37"/>
        <v>95400</v>
      </c>
      <c r="O105" s="2">
        <f>+N105*7</f>
        <v>667800</v>
      </c>
      <c r="P105" s="2">
        <f>+O105*Q104</f>
        <v>1001700</v>
      </c>
      <c r="Q105" s="343">
        <f>+O105+P105</f>
        <v>1669500</v>
      </c>
      <c r="R105" s="219"/>
      <c r="S105" s="219"/>
      <c r="T105" s="219"/>
      <c r="U105" s="219"/>
      <c r="V105" s="219"/>
      <c r="W105" s="219"/>
      <c r="X105" s="266"/>
      <c r="Y105" s="266"/>
      <c r="Z105" s="270"/>
      <c r="AA105" s="219"/>
      <c r="AB105" s="219"/>
      <c r="AC105" s="219"/>
    </row>
    <row r="106" spans="1:29" ht="24" customHeight="1" x14ac:dyDescent="0.3">
      <c r="A106" s="2"/>
      <c r="B106" s="2"/>
      <c r="C106" s="2">
        <v>1</v>
      </c>
      <c r="D106" s="2"/>
      <c r="E106" s="2">
        <v>1</v>
      </c>
      <c r="F106" s="2"/>
      <c r="G106" s="2"/>
      <c r="H106" s="2"/>
      <c r="I106" s="2">
        <v>1</v>
      </c>
      <c r="J106" s="2"/>
      <c r="K106" s="2">
        <v>1</v>
      </c>
      <c r="L106" s="2">
        <v>0</v>
      </c>
      <c r="M106" s="2"/>
      <c r="N106" s="2"/>
      <c r="O106" s="332">
        <f>SUM(C106:N106)</f>
        <v>4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4.25" customHeight="1" x14ac:dyDescent="0.2">
      <c r="A107" s="357" t="s">
        <v>221</v>
      </c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4.25" customHeight="1" x14ac:dyDescent="0.2">
      <c r="A108" s="339" t="s">
        <v>207</v>
      </c>
      <c r="B108" s="339">
        <v>1</v>
      </c>
      <c r="C108" s="339">
        <v>2</v>
      </c>
      <c r="D108" s="339">
        <v>3</v>
      </c>
      <c r="E108" s="339">
        <v>4</v>
      </c>
      <c r="F108" s="339">
        <v>5</v>
      </c>
      <c r="G108" s="339">
        <v>6</v>
      </c>
      <c r="H108" s="339">
        <v>7</v>
      </c>
      <c r="I108" s="339">
        <v>8</v>
      </c>
      <c r="J108" s="339">
        <v>9</v>
      </c>
      <c r="K108" s="339">
        <v>10</v>
      </c>
      <c r="L108" s="339">
        <v>11</v>
      </c>
      <c r="M108" s="339">
        <v>12</v>
      </c>
      <c r="N108" s="340" t="s">
        <v>125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4.25" customHeight="1" x14ac:dyDescent="0.2">
      <c r="A109" s="2">
        <v>400</v>
      </c>
      <c r="B109" s="2">
        <v>0</v>
      </c>
      <c r="C109" s="2">
        <f>+C106*A109</f>
        <v>400</v>
      </c>
      <c r="D109" s="2">
        <f t="shared" ref="D109:M118" si="38">+C109</f>
        <v>400</v>
      </c>
      <c r="E109" s="2">
        <f t="shared" si="38"/>
        <v>400</v>
      </c>
      <c r="F109" s="2">
        <f t="shared" si="38"/>
        <v>400</v>
      </c>
      <c r="G109" s="2">
        <f t="shared" si="38"/>
        <v>400</v>
      </c>
      <c r="H109" s="2">
        <f t="shared" si="38"/>
        <v>400</v>
      </c>
      <c r="I109" s="2">
        <f t="shared" si="38"/>
        <v>400</v>
      </c>
      <c r="J109" s="2">
        <f t="shared" si="38"/>
        <v>400</v>
      </c>
      <c r="K109" s="2">
        <f t="shared" si="38"/>
        <v>400</v>
      </c>
      <c r="L109" s="2">
        <f t="shared" si="38"/>
        <v>400</v>
      </c>
      <c r="M109" s="2">
        <f t="shared" si="38"/>
        <v>400</v>
      </c>
      <c r="N109" s="2">
        <f t="shared" ref="N109:N120" si="39">SUM(B109:M109)</f>
        <v>4400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4.25" customHeight="1" x14ac:dyDescent="0.2">
      <c r="A110" s="2"/>
      <c r="B110" s="2"/>
      <c r="C110" s="2">
        <v>0</v>
      </c>
      <c r="D110" s="2">
        <f t="shared" si="38"/>
        <v>0</v>
      </c>
      <c r="E110" s="2">
        <f>+E106*A109</f>
        <v>400</v>
      </c>
      <c r="F110" s="2">
        <f t="shared" si="38"/>
        <v>400</v>
      </c>
      <c r="G110" s="2">
        <f t="shared" si="38"/>
        <v>400</v>
      </c>
      <c r="H110" s="2">
        <f t="shared" si="38"/>
        <v>400</v>
      </c>
      <c r="I110" s="2">
        <f t="shared" si="38"/>
        <v>400</v>
      </c>
      <c r="J110" s="2">
        <f t="shared" si="38"/>
        <v>400</v>
      </c>
      <c r="K110" s="2">
        <f t="shared" si="38"/>
        <v>400</v>
      </c>
      <c r="L110" s="2">
        <f t="shared" si="38"/>
        <v>400</v>
      </c>
      <c r="M110" s="2">
        <f t="shared" si="38"/>
        <v>400</v>
      </c>
      <c r="N110" s="2">
        <f t="shared" si="39"/>
        <v>3600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4.25" customHeight="1" x14ac:dyDescent="0.2">
      <c r="A111" s="2"/>
      <c r="B111" s="2"/>
      <c r="C111" s="2">
        <f t="shared" ref="C111:J119" si="40">+B111</f>
        <v>0</v>
      </c>
      <c r="D111" s="2">
        <f>+D110</f>
        <v>0</v>
      </c>
      <c r="E111" s="2">
        <f t="shared" si="38"/>
        <v>0</v>
      </c>
      <c r="F111" s="2">
        <f t="shared" si="38"/>
        <v>0</v>
      </c>
      <c r="G111" s="2">
        <f t="shared" si="38"/>
        <v>0</v>
      </c>
      <c r="H111" s="2">
        <f t="shared" si="38"/>
        <v>0</v>
      </c>
      <c r="I111" s="2">
        <f>+I106*A109</f>
        <v>400</v>
      </c>
      <c r="J111" s="2">
        <f t="shared" si="38"/>
        <v>400</v>
      </c>
      <c r="K111" s="2">
        <f t="shared" si="38"/>
        <v>400</v>
      </c>
      <c r="L111" s="2">
        <f t="shared" si="38"/>
        <v>400</v>
      </c>
      <c r="M111" s="2">
        <f t="shared" si="38"/>
        <v>400</v>
      </c>
      <c r="N111" s="2">
        <f t="shared" si="39"/>
        <v>2000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4.25" customHeight="1" x14ac:dyDescent="0.2">
      <c r="A112" s="2"/>
      <c r="B112" s="2"/>
      <c r="C112" s="2">
        <f t="shared" si="40"/>
        <v>0</v>
      </c>
      <c r="D112" s="2">
        <f t="shared" si="40"/>
        <v>0</v>
      </c>
      <c r="E112" s="2">
        <f>+E111</f>
        <v>0</v>
      </c>
      <c r="F112" s="2">
        <f t="shared" si="38"/>
        <v>0</v>
      </c>
      <c r="G112" s="2">
        <f t="shared" si="38"/>
        <v>0</v>
      </c>
      <c r="H112" s="2">
        <f t="shared" si="38"/>
        <v>0</v>
      </c>
      <c r="I112" s="2">
        <f t="shared" si="38"/>
        <v>0</v>
      </c>
      <c r="J112" s="2">
        <f t="shared" si="38"/>
        <v>0</v>
      </c>
      <c r="K112" s="2">
        <f>+K106*A109</f>
        <v>400</v>
      </c>
      <c r="L112" s="2">
        <f t="shared" si="38"/>
        <v>400</v>
      </c>
      <c r="M112" s="2">
        <f t="shared" si="38"/>
        <v>400</v>
      </c>
      <c r="N112" s="2">
        <f t="shared" si="39"/>
        <v>1200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4.25" customHeight="1" x14ac:dyDescent="0.2">
      <c r="A113" s="2"/>
      <c r="B113" s="2"/>
      <c r="C113" s="2">
        <f t="shared" si="40"/>
        <v>0</v>
      </c>
      <c r="D113" s="2">
        <f t="shared" si="40"/>
        <v>0</v>
      </c>
      <c r="E113" s="2">
        <f t="shared" si="40"/>
        <v>0</v>
      </c>
      <c r="F113" s="2">
        <f>+F112</f>
        <v>0</v>
      </c>
      <c r="G113" s="2">
        <f t="shared" si="38"/>
        <v>0</v>
      </c>
      <c r="H113" s="2">
        <f t="shared" si="38"/>
        <v>0</v>
      </c>
      <c r="I113" s="2">
        <f t="shared" si="38"/>
        <v>0</v>
      </c>
      <c r="J113" s="2">
        <f t="shared" si="38"/>
        <v>0</v>
      </c>
      <c r="K113" s="2">
        <f t="shared" si="38"/>
        <v>0</v>
      </c>
      <c r="L113" s="2">
        <f>+L106*A109</f>
        <v>0</v>
      </c>
      <c r="M113" s="2">
        <f t="shared" si="38"/>
        <v>0</v>
      </c>
      <c r="N113" s="2">
        <f t="shared" si="39"/>
        <v>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4.25" customHeight="1" x14ac:dyDescent="0.2">
      <c r="A114" s="2"/>
      <c r="B114" s="2"/>
      <c r="C114" s="2">
        <f t="shared" si="40"/>
        <v>0</v>
      </c>
      <c r="D114" s="2">
        <f t="shared" si="40"/>
        <v>0</v>
      </c>
      <c r="E114" s="2">
        <f t="shared" si="40"/>
        <v>0</v>
      </c>
      <c r="F114" s="2">
        <f t="shared" si="40"/>
        <v>0</v>
      </c>
      <c r="G114" s="2">
        <f>+G113</f>
        <v>0</v>
      </c>
      <c r="H114" s="2">
        <f t="shared" si="38"/>
        <v>0</v>
      </c>
      <c r="I114" s="2">
        <f t="shared" si="38"/>
        <v>0</v>
      </c>
      <c r="J114" s="2">
        <f t="shared" si="38"/>
        <v>0</v>
      </c>
      <c r="K114" s="2">
        <f t="shared" si="38"/>
        <v>0</v>
      </c>
      <c r="L114" s="2">
        <f t="shared" si="38"/>
        <v>0</v>
      </c>
      <c r="M114" s="2">
        <f t="shared" si="38"/>
        <v>0</v>
      </c>
      <c r="N114" s="2">
        <f t="shared" si="39"/>
        <v>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4.25" customHeight="1" x14ac:dyDescent="0.2">
      <c r="A115" s="2"/>
      <c r="B115" s="2"/>
      <c r="C115" s="2">
        <f t="shared" si="40"/>
        <v>0</v>
      </c>
      <c r="D115" s="2">
        <f t="shared" si="40"/>
        <v>0</v>
      </c>
      <c r="E115" s="2">
        <f t="shared" si="40"/>
        <v>0</v>
      </c>
      <c r="F115" s="2">
        <f t="shared" si="40"/>
        <v>0</v>
      </c>
      <c r="G115" s="2">
        <f t="shared" si="40"/>
        <v>0</v>
      </c>
      <c r="H115" s="2">
        <f>+H114</f>
        <v>0</v>
      </c>
      <c r="I115" s="2">
        <f t="shared" si="38"/>
        <v>0</v>
      </c>
      <c r="J115" s="2">
        <f t="shared" si="38"/>
        <v>0</v>
      </c>
      <c r="K115" s="2">
        <f t="shared" si="38"/>
        <v>0</v>
      </c>
      <c r="L115" s="2">
        <f t="shared" si="38"/>
        <v>0</v>
      </c>
      <c r="M115" s="2">
        <f t="shared" si="38"/>
        <v>0</v>
      </c>
      <c r="N115" s="2">
        <f t="shared" si="39"/>
        <v>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4.25" customHeight="1" x14ac:dyDescent="0.2">
      <c r="A116" s="2"/>
      <c r="B116" s="2"/>
      <c r="C116" s="2">
        <f t="shared" si="40"/>
        <v>0</v>
      </c>
      <c r="D116" s="2">
        <f t="shared" si="40"/>
        <v>0</v>
      </c>
      <c r="E116" s="2">
        <f t="shared" si="40"/>
        <v>0</v>
      </c>
      <c r="F116" s="2">
        <f t="shared" si="40"/>
        <v>0</v>
      </c>
      <c r="G116" s="2">
        <f t="shared" si="40"/>
        <v>0</v>
      </c>
      <c r="H116" s="2">
        <f t="shared" si="40"/>
        <v>0</v>
      </c>
      <c r="I116" s="2">
        <f>+I115</f>
        <v>0</v>
      </c>
      <c r="J116" s="2">
        <f t="shared" si="38"/>
        <v>0</v>
      </c>
      <c r="K116" s="2">
        <f t="shared" si="38"/>
        <v>0</v>
      </c>
      <c r="L116" s="2">
        <f t="shared" si="38"/>
        <v>0</v>
      </c>
      <c r="M116" s="2">
        <f t="shared" si="38"/>
        <v>0</v>
      </c>
      <c r="N116" s="2">
        <f t="shared" si="39"/>
        <v>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4.25" customHeight="1" x14ac:dyDescent="0.2">
      <c r="A117" s="2"/>
      <c r="B117" s="2"/>
      <c r="C117" s="2">
        <f t="shared" si="40"/>
        <v>0</v>
      </c>
      <c r="D117" s="2">
        <f t="shared" si="40"/>
        <v>0</v>
      </c>
      <c r="E117" s="2">
        <f t="shared" si="40"/>
        <v>0</v>
      </c>
      <c r="F117" s="2">
        <f t="shared" si="40"/>
        <v>0</v>
      </c>
      <c r="G117" s="2">
        <f t="shared" si="40"/>
        <v>0</v>
      </c>
      <c r="H117" s="2">
        <f t="shared" si="40"/>
        <v>0</v>
      </c>
      <c r="I117" s="2">
        <f t="shared" si="40"/>
        <v>0</v>
      </c>
      <c r="J117" s="2">
        <f>+J116</f>
        <v>0</v>
      </c>
      <c r="K117" s="2">
        <f t="shared" si="38"/>
        <v>0</v>
      </c>
      <c r="L117" s="2">
        <f t="shared" si="38"/>
        <v>0</v>
      </c>
      <c r="M117" s="2">
        <f t="shared" si="38"/>
        <v>0</v>
      </c>
      <c r="N117" s="2">
        <f t="shared" si="39"/>
        <v>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4.25" customHeight="1" x14ac:dyDescent="0.2">
      <c r="A118" s="2"/>
      <c r="B118" s="2"/>
      <c r="C118" s="2">
        <f t="shared" si="40"/>
        <v>0</v>
      </c>
      <c r="D118" s="2">
        <f t="shared" si="40"/>
        <v>0</v>
      </c>
      <c r="E118" s="2">
        <f t="shared" si="40"/>
        <v>0</v>
      </c>
      <c r="F118" s="2">
        <f t="shared" si="40"/>
        <v>0</v>
      </c>
      <c r="G118" s="2">
        <f t="shared" si="40"/>
        <v>0</v>
      </c>
      <c r="H118" s="2">
        <f t="shared" si="40"/>
        <v>0</v>
      </c>
      <c r="I118" s="2">
        <f t="shared" si="40"/>
        <v>0</v>
      </c>
      <c r="J118" s="2">
        <f t="shared" si="40"/>
        <v>0</v>
      </c>
      <c r="K118" s="2">
        <f>+K117</f>
        <v>0</v>
      </c>
      <c r="L118" s="2">
        <f t="shared" si="38"/>
        <v>0</v>
      </c>
      <c r="M118" s="2">
        <f t="shared" si="38"/>
        <v>0</v>
      </c>
      <c r="N118" s="2">
        <f t="shared" si="39"/>
        <v>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4.25" customHeight="1" x14ac:dyDescent="0.2">
      <c r="A119" s="2"/>
      <c r="B119" s="2"/>
      <c r="C119" s="2">
        <f t="shared" si="40"/>
        <v>0</v>
      </c>
      <c r="D119" s="2">
        <f t="shared" si="40"/>
        <v>0</v>
      </c>
      <c r="E119" s="2">
        <f t="shared" si="40"/>
        <v>0</v>
      </c>
      <c r="F119" s="2">
        <f t="shared" si="40"/>
        <v>0</v>
      </c>
      <c r="G119" s="2">
        <f t="shared" si="40"/>
        <v>0</v>
      </c>
      <c r="H119" s="2">
        <f t="shared" si="40"/>
        <v>0</v>
      </c>
      <c r="I119" s="2">
        <f t="shared" si="40"/>
        <v>0</v>
      </c>
      <c r="J119" s="2">
        <f t="shared" si="40"/>
        <v>0</v>
      </c>
      <c r="K119" s="2">
        <f>+J119</f>
        <v>0</v>
      </c>
      <c r="L119" s="2">
        <f>+L118</f>
        <v>0</v>
      </c>
      <c r="M119" s="2">
        <f>+L119</f>
        <v>0</v>
      </c>
      <c r="N119" s="2">
        <f t="shared" si="39"/>
        <v>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>
        <f>+M119</f>
        <v>0</v>
      </c>
      <c r="N120" s="2">
        <f t="shared" si="39"/>
        <v>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4.25" customHeight="1" x14ac:dyDescent="0.2">
      <c r="A121" s="266"/>
      <c r="B121" s="266">
        <f t="shared" ref="B121:N121" si="41">SUM(B109:B120)</f>
        <v>0</v>
      </c>
      <c r="C121" s="266">
        <f t="shared" si="41"/>
        <v>400</v>
      </c>
      <c r="D121" s="266">
        <f t="shared" si="41"/>
        <v>400</v>
      </c>
      <c r="E121" s="266">
        <f t="shared" si="41"/>
        <v>800</v>
      </c>
      <c r="F121" s="266">
        <f t="shared" si="41"/>
        <v>800</v>
      </c>
      <c r="G121" s="266">
        <f t="shared" si="41"/>
        <v>800</v>
      </c>
      <c r="H121" s="266">
        <f t="shared" si="41"/>
        <v>800</v>
      </c>
      <c r="I121" s="266">
        <f t="shared" si="41"/>
        <v>1200</v>
      </c>
      <c r="J121" s="266">
        <f t="shared" si="41"/>
        <v>1200</v>
      </c>
      <c r="K121" s="266">
        <f t="shared" si="41"/>
        <v>1600</v>
      </c>
      <c r="L121" s="266">
        <f t="shared" si="41"/>
        <v>1600</v>
      </c>
      <c r="M121" s="266">
        <f t="shared" si="41"/>
        <v>1600</v>
      </c>
      <c r="N121" s="267">
        <f t="shared" si="41"/>
        <v>11200</v>
      </c>
      <c r="O121" s="2" t="s">
        <v>2</v>
      </c>
      <c r="P121" s="2" t="s">
        <v>12</v>
      </c>
      <c r="Q121" s="338">
        <v>0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26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72">
        <f>+N121+N104+N87</f>
        <v>106600</v>
      </c>
      <c r="O122" s="2">
        <f>+N122*7</f>
        <v>746200</v>
      </c>
      <c r="P122" s="2">
        <f>+O122*Q121</f>
        <v>0</v>
      </c>
      <c r="Q122" s="343">
        <f>+O122+P122</f>
        <v>746200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31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44">
        <f>+N122+N69</f>
        <v>292850</v>
      </c>
      <c r="O123" s="2"/>
      <c r="P123" s="2"/>
      <c r="Q123" s="344">
        <f>+Q122+Q69</f>
        <v>2049950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3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3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4.25" customHeight="1" x14ac:dyDescent="0.2">
      <c r="A126" s="2" t="s">
        <v>222</v>
      </c>
      <c r="B126" s="2">
        <f>+I131/12</f>
        <v>259285.5</v>
      </c>
      <c r="C126" s="2">
        <f t="shared" ref="C126:M128" si="42">+B126</f>
        <v>259285.5</v>
      </c>
      <c r="D126" s="2">
        <f t="shared" si="42"/>
        <v>259285.5</v>
      </c>
      <c r="E126" s="2">
        <f t="shared" si="42"/>
        <v>259285.5</v>
      </c>
      <c r="F126" s="2">
        <f t="shared" si="42"/>
        <v>259285.5</v>
      </c>
      <c r="G126" s="2">
        <f t="shared" si="42"/>
        <v>259285.5</v>
      </c>
      <c r="H126" s="2">
        <f t="shared" si="42"/>
        <v>259285.5</v>
      </c>
      <c r="I126" s="2">
        <f t="shared" si="42"/>
        <v>259285.5</v>
      </c>
      <c r="J126" s="2">
        <f t="shared" si="42"/>
        <v>259285.5</v>
      </c>
      <c r="K126" s="2">
        <f t="shared" si="42"/>
        <v>259285.5</v>
      </c>
      <c r="L126" s="2">
        <f t="shared" si="42"/>
        <v>259285.5</v>
      </c>
      <c r="M126" s="2">
        <f t="shared" si="42"/>
        <v>259285.5</v>
      </c>
      <c r="N126" s="2">
        <f>SUM(B126:M126)</f>
        <v>3111426</v>
      </c>
      <c r="O126" s="2" t="s">
        <v>223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4.25" customHeight="1" x14ac:dyDescent="0.2">
      <c r="A127" s="2" t="s">
        <v>224</v>
      </c>
      <c r="B127" s="2">
        <f>(170000*0.86)</f>
        <v>146200</v>
      </c>
      <c r="C127" s="2">
        <f t="shared" si="42"/>
        <v>146200</v>
      </c>
      <c r="D127" s="2">
        <f t="shared" si="42"/>
        <v>146200</v>
      </c>
      <c r="E127" s="2">
        <f t="shared" si="42"/>
        <v>146200</v>
      </c>
      <c r="F127" s="2">
        <f t="shared" si="42"/>
        <v>146200</v>
      </c>
      <c r="G127" s="2">
        <f t="shared" si="42"/>
        <v>146200</v>
      </c>
      <c r="H127" s="2">
        <f t="shared" si="42"/>
        <v>146200</v>
      </c>
      <c r="I127" s="2">
        <f t="shared" si="42"/>
        <v>146200</v>
      </c>
      <c r="J127" s="2">
        <f t="shared" si="42"/>
        <v>146200</v>
      </c>
      <c r="K127" s="2">
        <f t="shared" si="42"/>
        <v>146200</v>
      </c>
      <c r="L127" s="2">
        <f t="shared" si="42"/>
        <v>146200</v>
      </c>
      <c r="M127" s="2">
        <f t="shared" si="42"/>
        <v>146200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4.25" customHeight="1" x14ac:dyDescent="0.2">
      <c r="A128" s="2" t="str">
        <f t="shared" ref="A128:A130" si="43">+A127</f>
        <v>SNOW</v>
      </c>
      <c r="B128" s="2">
        <f>+ (2900*6.96)</f>
        <v>20184</v>
      </c>
      <c r="C128" s="2">
        <f t="shared" si="42"/>
        <v>20184</v>
      </c>
      <c r="D128" s="2">
        <f t="shared" si="42"/>
        <v>20184</v>
      </c>
      <c r="E128" s="2">
        <f t="shared" si="42"/>
        <v>20184</v>
      </c>
      <c r="F128" s="2">
        <f t="shared" si="42"/>
        <v>20184</v>
      </c>
      <c r="G128" s="2">
        <f t="shared" si="42"/>
        <v>20184</v>
      </c>
      <c r="H128" s="2">
        <f t="shared" si="42"/>
        <v>20184</v>
      </c>
      <c r="I128" s="2">
        <f t="shared" si="42"/>
        <v>20184</v>
      </c>
      <c r="J128" s="2">
        <f t="shared" si="42"/>
        <v>20184</v>
      </c>
      <c r="K128" s="2">
        <f t="shared" si="42"/>
        <v>20184</v>
      </c>
      <c r="L128" s="2">
        <f t="shared" si="42"/>
        <v>20184</v>
      </c>
      <c r="M128" s="2">
        <f t="shared" si="42"/>
        <v>20184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4.25" customHeight="1" x14ac:dyDescent="0.2">
      <c r="A129" s="2" t="str">
        <f t="shared" si="43"/>
        <v>SNOW</v>
      </c>
      <c r="B129" s="2">
        <f t="shared" ref="B129:M129" si="44">+(B70*6.96*0.86)</f>
        <v>0</v>
      </c>
      <c r="C129" s="2">
        <f t="shared" si="44"/>
        <v>20351.04</v>
      </c>
      <c r="D129" s="2">
        <f t="shared" si="44"/>
        <v>32022.959999999999</v>
      </c>
      <c r="E129" s="2">
        <f t="shared" si="44"/>
        <v>62549.52</v>
      </c>
      <c r="F129" s="2">
        <f t="shared" si="44"/>
        <v>74221.440000000002</v>
      </c>
      <c r="G129" s="2">
        <f t="shared" si="44"/>
        <v>96068.88</v>
      </c>
      <c r="H129" s="2">
        <f t="shared" si="44"/>
        <v>106244.4</v>
      </c>
      <c r="I129" s="2">
        <f t="shared" si="44"/>
        <v>106244.4</v>
      </c>
      <c r="J129" s="2">
        <f t="shared" si="44"/>
        <v>128091.84</v>
      </c>
      <c r="K129" s="2">
        <f t="shared" si="44"/>
        <v>148442.88</v>
      </c>
      <c r="L129" s="2">
        <f t="shared" si="44"/>
        <v>170290.32</v>
      </c>
      <c r="M129" s="2">
        <f t="shared" si="44"/>
        <v>170290.32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4.25" customHeight="1" x14ac:dyDescent="0.2">
      <c r="A130" s="2" t="str">
        <f t="shared" si="43"/>
        <v>SNOW</v>
      </c>
      <c r="B130" s="2">
        <f t="shared" ref="B130:M130" si="45">+B127+B128+B129</f>
        <v>166384</v>
      </c>
      <c r="C130" s="2">
        <f t="shared" si="45"/>
        <v>186735.04</v>
      </c>
      <c r="D130" s="2">
        <f t="shared" si="45"/>
        <v>198406.96</v>
      </c>
      <c r="E130" s="2">
        <f t="shared" si="45"/>
        <v>228933.52</v>
      </c>
      <c r="F130" s="2">
        <f t="shared" si="45"/>
        <v>240605.44</v>
      </c>
      <c r="G130" s="2">
        <f t="shared" si="45"/>
        <v>262452.88</v>
      </c>
      <c r="H130" s="2">
        <f t="shared" si="45"/>
        <v>272628.40000000002</v>
      </c>
      <c r="I130" s="2">
        <f t="shared" si="45"/>
        <v>272628.40000000002</v>
      </c>
      <c r="J130" s="2">
        <f t="shared" si="45"/>
        <v>294475.83999999997</v>
      </c>
      <c r="K130" s="2">
        <f t="shared" si="45"/>
        <v>314826.88</v>
      </c>
      <c r="L130" s="2">
        <f t="shared" si="45"/>
        <v>336674.32</v>
      </c>
      <c r="M130" s="2">
        <f t="shared" si="45"/>
        <v>336674.32</v>
      </c>
      <c r="N130" s="2">
        <f>SUM(B130:M130)</f>
        <v>3111425.9999999991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4.25" customHeight="1" x14ac:dyDescent="0.2">
      <c r="A131" s="2"/>
      <c r="B131" s="2"/>
      <c r="C131" s="2"/>
      <c r="D131" s="2"/>
      <c r="E131" s="2"/>
      <c r="F131" s="2"/>
      <c r="G131" s="2"/>
      <c r="H131" s="2" t="s">
        <v>225</v>
      </c>
      <c r="I131" s="277">
        <f>(170000*12*0.86)+ (N69*6.96*0.86)+ (2900*6.96*12)</f>
        <v>3111426</v>
      </c>
      <c r="J131" s="278">
        <f>+I131/6.96</f>
        <v>447043.96551724139</v>
      </c>
      <c r="K131" s="217">
        <f t="shared" ref="K131:K132" si="46">+J131</f>
        <v>447043.96551724139</v>
      </c>
      <c r="L131" s="278" t="s">
        <v>226</v>
      </c>
      <c r="M131" s="278">
        <v>700000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4.25" customHeight="1" x14ac:dyDescent="0.2">
      <c r="A132" s="2"/>
      <c r="B132" s="2"/>
      <c r="C132" s="2"/>
      <c r="D132" s="2"/>
      <c r="E132" s="2"/>
      <c r="F132" s="2"/>
      <c r="G132" s="2"/>
      <c r="H132" s="2" t="s">
        <v>227</v>
      </c>
      <c r="I132" s="278"/>
      <c r="J132" s="278">
        <f>+(21000*12)+(N122*0.87)+40000</f>
        <v>384742</v>
      </c>
      <c r="K132" s="165">
        <f t="shared" si="46"/>
        <v>384742</v>
      </c>
      <c r="L132" s="278" t="s">
        <v>228</v>
      </c>
      <c r="M132" s="278">
        <v>450000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78"/>
      <c r="J133" s="278"/>
      <c r="K133" s="278"/>
      <c r="L133" s="278"/>
      <c r="M133" s="27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78"/>
      <c r="J134" s="278"/>
      <c r="K134" s="278">
        <f>+K132+K131</f>
        <v>831785.96551724139</v>
      </c>
      <c r="L134" s="278"/>
      <c r="M134" s="278">
        <f>+M131+M132</f>
        <v>1150000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78"/>
      <c r="J135" s="278"/>
      <c r="K135" s="278"/>
      <c r="L135" s="278"/>
      <c r="M135" s="27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4.25" customHeight="1" x14ac:dyDescent="0.2">
      <c r="A137" s="2"/>
      <c r="B137" s="2">
        <f>+B130</f>
        <v>166384</v>
      </c>
      <c r="C137" s="2">
        <f t="shared" ref="C137:M137" si="47">+B137+C130</f>
        <v>353119.04000000004</v>
      </c>
      <c r="D137" s="2">
        <f t="shared" si="47"/>
        <v>551526</v>
      </c>
      <c r="E137" s="2">
        <f t="shared" si="47"/>
        <v>780459.52000000002</v>
      </c>
      <c r="F137" s="2">
        <f t="shared" si="47"/>
        <v>1021064.96</v>
      </c>
      <c r="G137" s="2">
        <f t="shared" si="47"/>
        <v>1283517.8399999999</v>
      </c>
      <c r="H137" s="2">
        <f t="shared" si="47"/>
        <v>1556146.2399999998</v>
      </c>
      <c r="I137" s="2">
        <f t="shared" si="47"/>
        <v>1828774.6399999997</v>
      </c>
      <c r="J137" s="2">
        <f t="shared" si="47"/>
        <v>2123250.4799999995</v>
      </c>
      <c r="K137" s="2">
        <f t="shared" si="47"/>
        <v>2438077.3599999994</v>
      </c>
      <c r="L137" s="2">
        <f t="shared" si="47"/>
        <v>2774751.6799999992</v>
      </c>
      <c r="M137" s="277">
        <f t="shared" si="47"/>
        <v>3111425.9999999991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4.2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4.2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4.2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4.2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4.2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4.2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4.2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4.2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</sheetData>
  <mergeCells count="12">
    <mergeCell ref="A36:N36"/>
    <mergeCell ref="A54:N54"/>
    <mergeCell ref="A1:N1"/>
    <mergeCell ref="A3:N3"/>
    <mergeCell ref="T13:V13"/>
    <mergeCell ref="A20:N20"/>
    <mergeCell ref="T27:V28"/>
    <mergeCell ref="A73:N73"/>
    <mergeCell ref="T79:V79"/>
    <mergeCell ref="A90:N90"/>
    <mergeCell ref="T93:V94"/>
    <mergeCell ref="A107:N1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00"/>
  <sheetViews>
    <sheetView topLeftCell="A57" workbookViewId="0">
      <selection activeCell="A72" sqref="A72"/>
    </sheetView>
  </sheetViews>
  <sheetFormatPr baseColWidth="10" defaultColWidth="12.5" defaultRowHeight="15" customHeight="1" x14ac:dyDescent="0.2"/>
  <cols>
    <col min="1" max="1" width="18.83203125" customWidth="1"/>
    <col min="2" max="2" width="13.33203125" customWidth="1"/>
    <col min="3" max="5" width="11.83203125" customWidth="1"/>
    <col min="6" max="6" width="12.83203125" customWidth="1"/>
    <col min="7" max="8" width="12.5" customWidth="1"/>
    <col min="9" max="9" width="16.1640625" customWidth="1"/>
    <col min="10" max="10" width="14.33203125" customWidth="1"/>
    <col min="11" max="11" width="15.33203125" customWidth="1"/>
    <col min="12" max="13" width="13" customWidth="1"/>
    <col min="14" max="14" width="17.1640625" customWidth="1"/>
    <col min="15" max="15" width="15.5" customWidth="1"/>
    <col min="16" max="16" width="11" customWidth="1"/>
    <col min="17" max="19" width="10.83203125" customWidth="1"/>
    <col min="20" max="20" width="29.1640625" customWidth="1"/>
    <col min="21" max="21" width="16.5" customWidth="1"/>
    <col min="22" max="22" width="15.5" customWidth="1"/>
    <col min="23" max="23" width="14.33203125" customWidth="1"/>
    <col min="24" max="24" width="27" customWidth="1"/>
    <col min="25" max="25" width="11.83203125" customWidth="1"/>
    <col min="26" max="26" width="11" customWidth="1"/>
    <col min="27" max="27" width="13" customWidth="1"/>
    <col min="28" max="28" width="5.5" customWidth="1"/>
    <col min="29" max="29" width="11.83203125" customWidth="1"/>
  </cols>
  <sheetData>
    <row r="1" spans="1:29" ht="14.25" customHeight="1" x14ac:dyDescent="0.2">
      <c r="A1" s="353" t="s">
        <v>206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4.25" customHeight="1" x14ac:dyDescent="0.2">
      <c r="A2" s="262" t="s">
        <v>207</v>
      </c>
      <c r="B2" s="262">
        <v>1</v>
      </c>
      <c r="C2" s="262">
        <v>2</v>
      </c>
      <c r="D2" s="262">
        <v>3</v>
      </c>
      <c r="E2" s="262">
        <v>4</v>
      </c>
      <c r="F2" s="262">
        <v>5</v>
      </c>
      <c r="G2" s="262">
        <v>6</v>
      </c>
      <c r="H2" s="262">
        <v>7</v>
      </c>
      <c r="I2" s="262">
        <v>8</v>
      </c>
      <c r="J2" s="262">
        <v>9</v>
      </c>
      <c r="K2" s="262">
        <v>10</v>
      </c>
      <c r="L2" s="262">
        <v>11</v>
      </c>
      <c r="M2" s="262">
        <v>12</v>
      </c>
      <c r="N2" s="263" t="s">
        <v>125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4.25" customHeight="1" x14ac:dyDescent="0.2">
      <c r="A3" s="2">
        <v>200</v>
      </c>
      <c r="B3" s="2">
        <f>+A3*3</f>
        <v>600</v>
      </c>
      <c r="C3" s="2">
        <f t="shared" ref="C3:M3" si="0">+B3</f>
        <v>600</v>
      </c>
      <c r="D3" s="2">
        <f t="shared" si="0"/>
        <v>600</v>
      </c>
      <c r="E3" s="2">
        <f t="shared" si="0"/>
        <v>600</v>
      </c>
      <c r="F3" s="2">
        <f t="shared" si="0"/>
        <v>600</v>
      </c>
      <c r="G3" s="2">
        <f t="shared" si="0"/>
        <v>600</v>
      </c>
      <c r="H3" s="2">
        <f t="shared" si="0"/>
        <v>600</v>
      </c>
      <c r="I3" s="2">
        <f t="shared" si="0"/>
        <v>600</v>
      </c>
      <c r="J3" s="2">
        <f t="shared" si="0"/>
        <v>600</v>
      </c>
      <c r="K3" s="2">
        <f t="shared" si="0"/>
        <v>600</v>
      </c>
      <c r="L3" s="2">
        <f t="shared" si="0"/>
        <v>600</v>
      </c>
      <c r="M3" s="2">
        <f t="shared" si="0"/>
        <v>600</v>
      </c>
      <c r="N3" s="2">
        <f t="shared" ref="N3:N14" si="1">SUM(B3:M3)</f>
        <v>7200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.25" customHeight="1" x14ac:dyDescent="0.2">
      <c r="A4" s="2"/>
      <c r="B4" s="2"/>
      <c r="C4" s="2">
        <f>+C3</f>
        <v>600</v>
      </c>
      <c r="D4" s="2">
        <f t="shared" ref="D4:M4" si="2">+C4</f>
        <v>600</v>
      </c>
      <c r="E4" s="2">
        <f t="shared" si="2"/>
        <v>600</v>
      </c>
      <c r="F4" s="2">
        <f t="shared" si="2"/>
        <v>600</v>
      </c>
      <c r="G4" s="2">
        <f t="shared" si="2"/>
        <v>600</v>
      </c>
      <c r="H4" s="2">
        <f t="shared" si="2"/>
        <v>600</v>
      </c>
      <c r="I4" s="2">
        <f t="shared" si="2"/>
        <v>600</v>
      </c>
      <c r="J4" s="2">
        <f t="shared" si="2"/>
        <v>600</v>
      </c>
      <c r="K4" s="2">
        <f t="shared" si="2"/>
        <v>600</v>
      </c>
      <c r="L4" s="2">
        <f t="shared" si="2"/>
        <v>600</v>
      </c>
      <c r="M4" s="2">
        <f t="shared" si="2"/>
        <v>600</v>
      </c>
      <c r="N4" s="2">
        <f t="shared" si="1"/>
        <v>6600</v>
      </c>
      <c r="O4" s="2"/>
      <c r="P4" s="2">
        <f>+A3+A20+A36+A52</f>
        <v>1300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4.25" customHeight="1" x14ac:dyDescent="0.2">
      <c r="A5" s="2"/>
      <c r="B5" s="2"/>
      <c r="C5" s="2">
        <f t="shared" ref="C5:C13" si="3">+B5</f>
        <v>0</v>
      </c>
      <c r="D5" s="2">
        <f>+D4</f>
        <v>600</v>
      </c>
      <c r="E5" s="2">
        <f t="shared" ref="E5:M5" si="4">+D5</f>
        <v>600</v>
      </c>
      <c r="F5" s="2">
        <f t="shared" si="4"/>
        <v>600</v>
      </c>
      <c r="G5" s="2">
        <f t="shared" si="4"/>
        <v>600</v>
      </c>
      <c r="H5" s="2">
        <f t="shared" si="4"/>
        <v>600</v>
      </c>
      <c r="I5" s="2">
        <f t="shared" si="4"/>
        <v>600</v>
      </c>
      <c r="J5" s="2">
        <f t="shared" si="4"/>
        <v>600</v>
      </c>
      <c r="K5" s="2">
        <f t="shared" si="4"/>
        <v>600</v>
      </c>
      <c r="L5" s="2">
        <f t="shared" si="4"/>
        <v>600</v>
      </c>
      <c r="M5" s="2">
        <f t="shared" si="4"/>
        <v>600</v>
      </c>
      <c r="N5" s="2">
        <f t="shared" si="1"/>
        <v>6000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4.25" customHeight="1" x14ac:dyDescent="0.2">
      <c r="A6" s="2"/>
      <c r="B6" s="2"/>
      <c r="C6" s="2">
        <f t="shared" si="3"/>
        <v>0</v>
      </c>
      <c r="D6" s="2">
        <f t="shared" ref="D6:D13" si="5">+C6</f>
        <v>0</v>
      </c>
      <c r="E6" s="2">
        <f>+E5</f>
        <v>600</v>
      </c>
      <c r="F6" s="2">
        <f t="shared" ref="F6:M6" si="6">+E6</f>
        <v>600</v>
      </c>
      <c r="G6" s="2">
        <f t="shared" si="6"/>
        <v>600</v>
      </c>
      <c r="H6" s="2">
        <f t="shared" si="6"/>
        <v>600</v>
      </c>
      <c r="I6" s="2">
        <f t="shared" si="6"/>
        <v>600</v>
      </c>
      <c r="J6" s="2">
        <f t="shared" si="6"/>
        <v>600</v>
      </c>
      <c r="K6" s="2">
        <f t="shared" si="6"/>
        <v>600</v>
      </c>
      <c r="L6" s="2">
        <f t="shared" si="6"/>
        <v>600</v>
      </c>
      <c r="M6" s="2">
        <f t="shared" si="6"/>
        <v>600</v>
      </c>
      <c r="N6" s="2">
        <f t="shared" si="1"/>
        <v>5400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.25" customHeight="1" x14ac:dyDescent="0.2">
      <c r="A7" s="2"/>
      <c r="B7" s="2"/>
      <c r="C7" s="2">
        <f t="shared" si="3"/>
        <v>0</v>
      </c>
      <c r="D7" s="2">
        <f t="shared" si="5"/>
        <v>0</v>
      </c>
      <c r="E7" s="2">
        <f t="shared" ref="E7:E13" si="7">+D7</f>
        <v>0</v>
      </c>
      <c r="F7" s="2">
        <f>+F6</f>
        <v>600</v>
      </c>
      <c r="G7" s="2">
        <f t="shared" ref="G7:M7" si="8">+F7</f>
        <v>600</v>
      </c>
      <c r="H7" s="2">
        <f t="shared" si="8"/>
        <v>600</v>
      </c>
      <c r="I7" s="2">
        <f t="shared" si="8"/>
        <v>600</v>
      </c>
      <c r="J7" s="2">
        <f t="shared" si="8"/>
        <v>600</v>
      </c>
      <c r="K7" s="2">
        <f t="shared" si="8"/>
        <v>600</v>
      </c>
      <c r="L7" s="2">
        <f t="shared" si="8"/>
        <v>600</v>
      </c>
      <c r="M7" s="2">
        <f t="shared" si="8"/>
        <v>600</v>
      </c>
      <c r="N7" s="2">
        <f t="shared" si="1"/>
        <v>4800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4.25" customHeight="1" x14ac:dyDescent="0.2">
      <c r="A8" s="2"/>
      <c r="B8" s="2"/>
      <c r="C8" s="2">
        <f t="shared" si="3"/>
        <v>0</v>
      </c>
      <c r="D8" s="2">
        <f t="shared" si="5"/>
        <v>0</v>
      </c>
      <c r="E8" s="2">
        <f t="shared" si="7"/>
        <v>0</v>
      </c>
      <c r="F8" s="2">
        <f t="shared" ref="F8:F13" si="9">+E8</f>
        <v>0</v>
      </c>
      <c r="G8" s="2">
        <f>+G7</f>
        <v>600</v>
      </c>
      <c r="H8" s="2">
        <f t="shared" ref="H8:M8" si="10">+G8</f>
        <v>600</v>
      </c>
      <c r="I8" s="2">
        <f t="shared" si="10"/>
        <v>600</v>
      </c>
      <c r="J8" s="2">
        <f t="shared" si="10"/>
        <v>600</v>
      </c>
      <c r="K8" s="2">
        <f t="shared" si="10"/>
        <v>600</v>
      </c>
      <c r="L8" s="2">
        <f t="shared" si="10"/>
        <v>600</v>
      </c>
      <c r="M8" s="2">
        <f t="shared" si="10"/>
        <v>600</v>
      </c>
      <c r="N8" s="2">
        <f t="shared" si="1"/>
        <v>4200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4.25" customHeight="1" x14ac:dyDescent="0.2">
      <c r="A9" s="2"/>
      <c r="B9" s="2"/>
      <c r="C9" s="2">
        <f t="shared" si="3"/>
        <v>0</v>
      </c>
      <c r="D9" s="2">
        <f t="shared" si="5"/>
        <v>0</v>
      </c>
      <c r="E9" s="2">
        <f t="shared" si="7"/>
        <v>0</v>
      </c>
      <c r="F9" s="2">
        <f t="shared" si="9"/>
        <v>0</v>
      </c>
      <c r="G9" s="2">
        <f t="shared" ref="G9:G13" si="11">+F9</f>
        <v>0</v>
      </c>
      <c r="H9" s="2">
        <f>+H8</f>
        <v>600</v>
      </c>
      <c r="I9" s="2">
        <f t="shared" ref="I9:M9" si="12">+H9</f>
        <v>600</v>
      </c>
      <c r="J9" s="2">
        <f t="shared" si="12"/>
        <v>600</v>
      </c>
      <c r="K9" s="2">
        <f t="shared" si="12"/>
        <v>600</v>
      </c>
      <c r="L9" s="2">
        <f t="shared" si="12"/>
        <v>600</v>
      </c>
      <c r="M9" s="2">
        <f t="shared" si="12"/>
        <v>600</v>
      </c>
      <c r="N9" s="2">
        <f t="shared" si="1"/>
        <v>3600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4.25" customHeight="1" x14ac:dyDescent="0.2">
      <c r="A10" s="2"/>
      <c r="B10" s="2"/>
      <c r="C10" s="2">
        <f t="shared" si="3"/>
        <v>0</v>
      </c>
      <c r="D10" s="2">
        <f t="shared" si="5"/>
        <v>0</v>
      </c>
      <c r="E10" s="2">
        <f t="shared" si="7"/>
        <v>0</v>
      </c>
      <c r="F10" s="2">
        <f t="shared" si="9"/>
        <v>0</v>
      </c>
      <c r="G10" s="2">
        <f t="shared" si="11"/>
        <v>0</v>
      </c>
      <c r="H10" s="2">
        <f t="shared" ref="H10:H13" si="13">+G10</f>
        <v>0</v>
      </c>
      <c r="I10" s="2">
        <f>+I9</f>
        <v>600</v>
      </c>
      <c r="J10" s="2">
        <f t="shared" ref="J10:M10" si="14">+I10</f>
        <v>600</v>
      </c>
      <c r="K10" s="2">
        <f t="shared" si="14"/>
        <v>600</v>
      </c>
      <c r="L10" s="2">
        <f t="shared" si="14"/>
        <v>600</v>
      </c>
      <c r="M10" s="2">
        <f t="shared" si="14"/>
        <v>600</v>
      </c>
      <c r="N10" s="2">
        <f t="shared" si="1"/>
        <v>3000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4.25" customHeight="1" x14ac:dyDescent="0.2">
      <c r="A11" s="2"/>
      <c r="B11" s="2"/>
      <c r="C11" s="2">
        <f t="shared" si="3"/>
        <v>0</v>
      </c>
      <c r="D11" s="2">
        <f t="shared" si="5"/>
        <v>0</v>
      </c>
      <c r="E11" s="2">
        <f t="shared" si="7"/>
        <v>0</v>
      </c>
      <c r="F11" s="2">
        <f t="shared" si="9"/>
        <v>0</v>
      </c>
      <c r="G11" s="2">
        <f t="shared" si="11"/>
        <v>0</v>
      </c>
      <c r="H11" s="2">
        <f t="shared" si="13"/>
        <v>0</v>
      </c>
      <c r="I11" s="2">
        <f t="shared" ref="I11:I13" si="15">+H11</f>
        <v>0</v>
      </c>
      <c r="J11" s="2">
        <f>+J10</f>
        <v>600</v>
      </c>
      <c r="K11" s="2">
        <f t="shared" ref="K11:M11" si="16">+J11</f>
        <v>600</v>
      </c>
      <c r="L11" s="2">
        <f t="shared" si="16"/>
        <v>600</v>
      </c>
      <c r="M11" s="2">
        <f t="shared" si="16"/>
        <v>600</v>
      </c>
      <c r="N11" s="2">
        <f t="shared" si="1"/>
        <v>2400</v>
      </c>
      <c r="O11" s="2"/>
      <c r="P11" s="2"/>
      <c r="Q11" s="2"/>
      <c r="R11" s="2"/>
      <c r="S11" s="2"/>
      <c r="T11" s="356" t="s">
        <v>208</v>
      </c>
      <c r="U11" s="346"/>
      <c r="V11" s="346"/>
      <c r="W11" s="2"/>
      <c r="X11" s="2"/>
      <c r="Y11" s="2"/>
      <c r="Z11" s="2"/>
      <c r="AA11" s="2"/>
      <c r="AB11" s="2"/>
      <c r="AC11" s="2"/>
    </row>
    <row r="12" spans="1:29" ht="14.25" customHeight="1" x14ac:dyDescent="0.2">
      <c r="A12" s="2"/>
      <c r="B12" s="2"/>
      <c r="C12" s="2">
        <f t="shared" si="3"/>
        <v>0</v>
      </c>
      <c r="D12" s="2">
        <f t="shared" si="5"/>
        <v>0</v>
      </c>
      <c r="E12" s="2">
        <f t="shared" si="7"/>
        <v>0</v>
      </c>
      <c r="F12" s="2">
        <f t="shared" si="9"/>
        <v>0</v>
      </c>
      <c r="G12" s="2">
        <f t="shared" si="11"/>
        <v>0</v>
      </c>
      <c r="H12" s="2">
        <f t="shared" si="13"/>
        <v>0</v>
      </c>
      <c r="I12" s="2">
        <f t="shared" si="15"/>
        <v>0</v>
      </c>
      <c r="J12" s="2">
        <f t="shared" ref="J12:J13" si="17">+I12</f>
        <v>0</v>
      </c>
      <c r="K12" s="2">
        <f>+K11</f>
        <v>600</v>
      </c>
      <c r="L12" s="2">
        <f t="shared" ref="L12:M12" si="18">+K12</f>
        <v>600</v>
      </c>
      <c r="M12" s="2">
        <f t="shared" si="18"/>
        <v>600</v>
      </c>
      <c r="N12" s="2">
        <f t="shared" si="1"/>
        <v>1800</v>
      </c>
      <c r="O12" s="2"/>
      <c r="P12" s="2"/>
      <c r="Q12" s="2"/>
      <c r="R12" s="2"/>
      <c r="S12" s="2"/>
      <c r="T12" s="264" t="s">
        <v>101</v>
      </c>
      <c r="U12" s="265" t="s">
        <v>102</v>
      </c>
      <c r="V12" s="265" t="s">
        <v>103</v>
      </c>
      <c r="W12" s="2"/>
      <c r="X12" s="2"/>
      <c r="Y12" s="2"/>
      <c r="Z12" s="2"/>
      <c r="AA12" s="2"/>
      <c r="AB12" s="2"/>
      <c r="AC12" s="2"/>
    </row>
    <row r="13" spans="1:29" ht="14.25" customHeight="1" x14ac:dyDescent="0.2">
      <c r="A13" s="2"/>
      <c r="B13" s="2"/>
      <c r="C13" s="2">
        <f t="shared" si="3"/>
        <v>0</v>
      </c>
      <c r="D13" s="2">
        <f t="shared" si="5"/>
        <v>0</v>
      </c>
      <c r="E13" s="2">
        <f t="shared" si="7"/>
        <v>0</v>
      </c>
      <c r="F13" s="2">
        <f t="shared" si="9"/>
        <v>0</v>
      </c>
      <c r="G13" s="2">
        <f t="shared" si="11"/>
        <v>0</v>
      </c>
      <c r="H13" s="2">
        <f t="shared" si="13"/>
        <v>0</v>
      </c>
      <c r="I13" s="2">
        <f t="shared" si="15"/>
        <v>0</v>
      </c>
      <c r="J13" s="2">
        <f t="shared" si="17"/>
        <v>0</v>
      </c>
      <c r="K13" s="2">
        <f>+J13</f>
        <v>0</v>
      </c>
      <c r="L13" s="2">
        <f>+L12</f>
        <v>600</v>
      </c>
      <c r="M13" s="2">
        <f>+L13</f>
        <v>600</v>
      </c>
      <c r="N13" s="2">
        <f t="shared" si="1"/>
        <v>1200</v>
      </c>
      <c r="O13" s="2"/>
      <c r="P13" s="2"/>
      <c r="Q13" s="2"/>
      <c r="R13" s="2"/>
      <c r="S13" s="2"/>
      <c r="T13" s="6" t="s">
        <v>104</v>
      </c>
      <c r="U13" s="2">
        <f>+U16*W13</f>
        <v>91000</v>
      </c>
      <c r="V13" s="2">
        <f>+V16*W13</f>
        <v>13000</v>
      </c>
      <c r="W13" s="6">
        <v>10</v>
      </c>
      <c r="X13" s="2"/>
      <c r="Y13" s="2"/>
      <c r="Z13" s="2"/>
      <c r="AA13" s="2"/>
      <c r="AB13" s="2"/>
      <c r="AC13" s="2"/>
    </row>
    <row r="14" spans="1:29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f>+M13</f>
        <v>600</v>
      </c>
      <c r="N14" s="2">
        <f t="shared" si="1"/>
        <v>600</v>
      </c>
      <c r="O14" s="2"/>
      <c r="P14" s="2"/>
      <c r="Q14" s="2"/>
      <c r="R14" s="2"/>
      <c r="S14" s="2"/>
      <c r="T14" s="6" t="s">
        <v>106</v>
      </c>
      <c r="U14" s="2">
        <f>+U16*W14</f>
        <v>72800</v>
      </c>
      <c r="V14" s="2">
        <f>+V16*W14</f>
        <v>10400</v>
      </c>
      <c r="W14" s="6">
        <v>8</v>
      </c>
      <c r="X14" s="2"/>
      <c r="Y14" s="2"/>
      <c r="Z14" s="2"/>
      <c r="AA14" s="2"/>
      <c r="AB14" s="2"/>
      <c r="AC14" s="2"/>
    </row>
    <row r="15" spans="1:29" ht="14.25" customHeight="1" x14ac:dyDescent="0.2">
      <c r="A15" s="266"/>
      <c r="B15" s="266">
        <f t="shared" ref="B15:N15" si="19">SUM(B3:B14)</f>
        <v>600</v>
      </c>
      <c r="C15" s="266">
        <f t="shared" si="19"/>
        <v>1200</v>
      </c>
      <c r="D15" s="266">
        <f t="shared" si="19"/>
        <v>1800</v>
      </c>
      <c r="E15" s="266">
        <f t="shared" si="19"/>
        <v>2400</v>
      </c>
      <c r="F15" s="266">
        <f t="shared" si="19"/>
        <v>3000</v>
      </c>
      <c r="G15" s="266">
        <f t="shared" si="19"/>
        <v>3600</v>
      </c>
      <c r="H15" s="266">
        <f t="shared" si="19"/>
        <v>4200</v>
      </c>
      <c r="I15" s="266">
        <f t="shared" si="19"/>
        <v>4800</v>
      </c>
      <c r="J15" s="266">
        <f t="shared" si="19"/>
        <v>5400</v>
      </c>
      <c r="K15" s="266">
        <f t="shared" si="19"/>
        <v>6000</v>
      </c>
      <c r="L15" s="266">
        <f t="shared" si="19"/>
        <v>6600</v>
      </c>
      <c r="M15" s="266">
        <f t="shared" si="19"/>
        <v>7200</v>
      </c>
      <c r="N15" s="267">
        <f t="shared" si="19"/>
        <v>46800</v>
      </c>
      <c r="O15" s="2"/>
      <c r="P15" s="2"/>
      <c r="Q15" s="2"/>
      <c r="R15" s="2"/>
      <c r="S15" s="2"/>
      <c r="T15" s="6" t="s">
        <v>109</v>
      </c>
      <c r="U15" s="2">
        <f>+U16*W15</f>
        <v>36400</v>
      </c>
      <c r="V15" s="2">
        <f>+V16*W15</f>
        <v>5200</v>
      </c>
      <c r="W15" s="6">
        <v>4</v>
      </c>
      <c r="X15" s="2"/>
      <c r="Y15" s="2"/>
      <c r="Z15" s="2"/>
      <c r="AA15" s="2"/>
      <c r="AB15" s="2"/>
      <c r="AC15" s="2"/>
    </row>
    <row r="16" spans="1:29" ht="14.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6" t="s">
        <v>112</v>
      </c>
      <c r="U16" s="2">
        <f t="shared" ref="U16:V16" si="20">+U20</f>
        <v>9100</v>
      </c>
      <c r="V16" s="2">
        <f t="shared" si="20"/>
        <v>1300</v>
      </c>
      <c r="W16" s="6">
        <v>2</v>
      </c>
      <c r="X16" s="2"/>
      <c r="Y16" s="2"/>
      <c r="Z16" s="2"/>
      <c r="AA16" s="2"/>
      <c r="AB16" s="2"/>
      <c r="AC16" s="2"/>
    </row>
    <row r="17" spans="1:29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64" t="s">
        <v>115</v>
      </c>
      <c r="U17" s="265">
        <f t="shared" ref="U17:V17" si="21">SUM(U13:U16)</f>
        <v>209300</v>
      </c>
      <c r="V17" s="265">
        <f t="shared" si="21"/>
        <v>29900</v>
      </c>
      <c r="W17" s="2"/>
      <c r="X17" s="2"/>
      <c r="Y17" s="2"/>
      <c r="Z17" s="2"/>
      <c r="AA17" s="2"/>
      <c r="AB17" s="2"/>
      <c r="AC17" s="2"/>
    </row>
    <row r="18" spans="1:29" ht="14.25" customHeight="1" x14ac:dyDescent="0.2">
      <c r="A18" s="353" t="s">
        <v>209</v>
      </c>
      <c r="B18" s="346"/>
      <c r="C18" s="346"/>
      <c r="D18" s="346"/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2"/>
      <c r="P18" s="2"/>
      <c r="Q18" s="2"/>
      <c r="R18" s="2"/>
      <c r="S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4.25" customHeight="1" x14ac:dyDescent="0.2">
      <c r="A19" s="262" t="s">
        <v>207</v>
      </c>
      <c r="B19" s="262">
        <v>1</v>
      </c>
      <c r="C19" s="262">
        <v>2</v>
      </c>
      <c r="D19" s="262">
        <v>3</v>
      </c>
      <c r="E19" s="262">
        <v>4</v>
      </c>
      <c r="F19" s="262">
        <v>5</v>
      </c>
      <c r="G19" s="262">
        <v>6</v>
      </c>
      <c r="H19" s="262">
        <v>7</v>
      </c>
      <c r="I19" s="262">
        <v>8</v>
      </c>
      <c r="J19" s="262">
        <v>9</v>
      </c>
      <c r="K19" s="262">
        <v>10</v>
      </c>
      <c r="L19" s="262">
        <v>11</v>
      </c>
      <c r="M19" s="262">
        <v>12</v>
      </c>
      <c r="N19" s="263" t="s">
        <v>125</v>
      </c>
      <c r="O19" s="2"/>
      <c r="P19" s="2"/>
      <c r="Q19" s="2"/>
      <c r="R19" s="2"/>
      <c r="S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2">
      <c r="A20" s="2">
        <v>800</v>
      </c>
      <c r="B20" s="2">
        <f>+A20*3</f>
        <v>2400</v>
      </c>
      <c r="C20" s="2">
        <f t="shared" ref="C20:M20" si="22">+B20</f>
        <v>2400</v>
      </c>
      <c r="D20" s="2">
        <f t="shared" si="22"/>
        <v>2400</v>
      </c>
      <c r="E20" s="2">
        <f t="shared" si="22"/>
        <v>2400</v>
      </c>
      <c r="F20" s="2">
        <f t="shared" si="22"/>
        <v>2400</v>
      </c>
      <c r="G20" s="2">
        <f t="shared" si="22"/>
        <v>2400</v>
      </c>
      <c r="H20" s="2">
        <f t="shared" si="22"/>
        <v>2400</v>
      </c>
      <c r="I20" s="2">
        <f t="shared" si="22"/>
        <v>2400</v>
      </c>
      <c r="J20" s="2">
        <f t="shared" si="22"/>
        <v>2400</v>
      </c>
      <c r="K20" s="2">
        <f t="shared" si="22"/>
        <v>2400</v>
      </c>
      <c r="L20" s="2">
        <f t="shared" si="22"/>
        <v>2400</v>
      </c>
      <c r="M20" s="2">
        <f t="shared" si="22"/>
        <v>2400</v>
      </c>
      <c r="N20" s="2">
        <f t="shared" ref="N20:N31" si="23">SUM(B20:M20)</f>
        <v>28800</v>
      </c>
      <c r="O20" s="3"/>
      <c r="P20" s="2"/>
      <c r="Q20" s="2"/>
      <c r="R20" s="2"/>
      <c r="S20" s="2"/>
      <c r="T20" s="264" t="s">
        <v>118</v>
      </c>
      <c r="U20" s="265">
        <f t="shared" ref="U20:U21" si="24">+V20*7</f>
        <v>9100</v>
      </c>
      <c r="V20" s="268">
        <f>+A3+A20+A36+A52</f>
        <v>1300</v>
      </c>
      <c r="W20" s="2"/>
      <c r="X20" s="2"/>
      <c r="Y20" s="2"/>
      <c r="Z20" s="2"/>
      <c r="AA20" s="2"/>
      <c r="AB20" s="2"/>
      <c r="AC20" s="2"/>
    </row>
    <row r="21" spans="1:29" ht="14.25" customHeight="1" x14ac:dyDescent="0.2">
      <c r="A21" s="2"/>
      <c r="B21" s="2"/>
      <c r="C21" s="2">
        <f>+C20</f>
        <v>2400</v>
      </c>
      <c r="D21" s="2">
        <f t="shared" ref="D21:M21" si="25">+C21</f>
        <v>2400</v>
      </c>
      <c r="E21" s="2">
        <f t="shared" si="25"/>
        <v>2400</v>
      </c>
      <c r="F21" s="2">
        <f t="shared" si="25"/>
        <v>2400</v>
      </c>
      <c r="G21" s="2">
        <f t="shared" si="25"/>
        <v>2400</v>
      </c>
      <c r="H21" s="2">
        <f t="shared" si="25"/>
        <v>2400</v>
      </c>
      <c r="I21" s="2">
        <f t="shared" si="25"/>
        <v>2400</v>
      </c>
      <c r="J21" s="2">
        <f t="shared" si="25"/>
        <v>2400</v>
      </c>
      <c r="K21" s="2">
        <f t="shared" si="25"/>
        <v>2400</v>
      </c>
      <c r="L21" s="2">
        <f t="shared" si="25"/>
        <v>2400</v>
      </c>
      <c r="M21" s="2">
        <f t="shared" si="25"/>
        <v>2400</v>
      </c>
      <c r="N21" s="2">
        <f t="shared" si="23"/>
        <v>26400</v>
      </c>
      <c r="O21" s="2"/>
      <c r="P21" s="2"/>
      <c r="Q21" s="2"/>
      <c r="R21" s="2"/>
      <c r="S21" s="2"/>
      <c r="T21" s="264" t="s">
        <v>210</v>
      </c>
      <c r="U21" s="265">
        <f t="shared" si="24"/>
        <v>54600</v>
      </c>
      <c r="V21" s="268">
        <f>+SUM(T29:V31)</f>
        <v>7800</v>
      </c>
      <c r="W21" s="2"/>
      <c r="X21" s="2"/>
      <c r="Y21" s="2">
        <f>+V21</f>
        <v>7800</v>
      </c>
      <c r="Z21" s="2">
        <v>3</v>
      </c>
      <c r="AA21" s="2">
        <f>+Y21*Z21</f>
        <v>23400</v>
      </c>
      <c r="AB21" s="2"/>
      <c r="AC21" s="2"/>
    </row>
    <row r="22" spans="1:29" ht="14.25" customHeight="1" x14ac:dyDescent="0.2">
      <c r="A22" s="2"/>
      <c r="B22" s="2"/>
      <c r="C22" s="2">
        <f t="shared" ref="C22:C30" si="26">+B22</f>
        <v>0</v>
      </c>
      <c r="D22" s="2">
        <f>+D21</f>
        <v>2400</v>
      </c>
      <c r="E22" s="2">
        <f t="shared" ref="E22:M22" si="27">+D22</f>
        <v>2400</v>
      </c>
      <c r="F22" s="2">
        <f t="shared" si="27"/>
        <v>2400</v>
      </c>
      <c r="G22" s="2">
        <f t="shared" si="27"/>
        <v>2400</v>
      </c>
      <c r="H22" s="2">
        <f t="shared" si="27"/>
        <v>2400</v>
      </c>
      <c r="I22" s="2">
        <f t="shared" si="27"/>
        <v>2400</v>
      </c>
      <c r="J22" s="2">
        <f t="shared" si="27"/>
        <v>2400</v>
      </c>
      <c r="K22" s="2">
        <f t="shared" si="27"/>
        <v>2400</v>
      </c>
      <c r="L22" s="2">
        <f t="shared" si="27"/>
        <v>2400</v>
      </c>
      <c r="M22" s="2">
        <f t="shared" si="27"/>
        <v>2400</v>
      </c>
      <c r="N22" s="2">
        <f t="shared" si="23"/>
        <v>24000</v>
      </c>
      <c r="O22" s="2"/>
      <c r="P22" s="2"/>
      <c r="Q22" s="2"/>
      <c r="R22" s="2"/>
      <c r="S22" s="2"/>
      <c r="U22" s="2"/>
      <c r="V22" s="2"/>
      <c r="W22" s="2"/>
      <c r="X22" s="2"/>
      <c r="Y22" s="2"/>
      <c r="Z22" s="2"/>
      <c r="AA22" s="2">
        <f>+V83</f>
        <v>2894.9399999999996</v>
      </c>
      <c r="AB22" s="2"/>
      <c r="AC22" s="2"/>
    </row>
    <row r="23" spans="1:29" ht="14.25" customHeight="1" x14ac:dyDescent="0.2">
      <c r="A23" s="2"/>
      <c r="B23" s="2"/>
      <c r="C23" s="2">
        <f t="shared" si="26"/>
        <v>0</v>
      </c>
      <c r="D23" s="2">
        <f t="shared" ref="D23:D30" si="28">+C23</f>
        <v>0</v>
      </c>
      <c r="E23" s="2">
        <f>+E22</f>
        <v>2400</v>
      </c>
      <c r="F23" s="2">
        <f t="shared" ref="F23:M23" si="29">+E23</f>
        <v>2400</v>
      </c>
      <c r="G23" s="2">
        <f t="shared" si="29"/>
        <v>2400</v>
      </c>
      <c r="H23" s="2">
        <f t="shared" si="29"/>
        <v>2400</v>
      </c>
      <c r="I23" s="2">
        <f t="shared" si="29"/>
        <v>2400</v>
      </c>
      <c r="J23" s="2">
        <f t="shared" si="29"/>
        <v>2400</v>
      </c>
      <c r="K23" s="2">
        <f t="shared" si="29"/>
        <v>2400</v>
      </c>
      <c r="L23" s="2">
        <f t="shared" si="29"/>
        <v>2400</v>
      </c>
      <c r="M23" s="2">
        <f t="shared" si="29"/>
        <v>2400</v>
      </c>
      <c r="N23" s="2">
        <f t="shared" si="23"/>
        <v>21600</v>
      </c>
      <c r="O23" s="2"/>
      <c r="P23" s="2"/>
      <c r="Q23" s="2"/>
      <c r="R23" s="2"/>
      <c r="S23" s="2"/>
      <c r="T23" s="264" t="s">
        <v>211</v>
      </c>
      <c r="U23" s="2"/>
      <c r="V23" s="269" t="s">
        <v>212</v>
      </c>
      <c r="W23" s="2"/>
      <c r="X23" s="2"/>
      <c r="Y23" s="2"/>
      <c r="Z23" s="2"/>
      <c r="AA23" s="2">
        <f>+AA21+AA22</f>
        <v>26294.94</v>
      </c>
      <c r="AB23" s="2"/>
      <c r="AC23" s="2"/>
    </row>
    <row r="24" spans="1:29" ht="14.25" customHeight="1" x14ac:dyDescent="0.2">
      <c r="A24" s="2"/>
      <c r="B24" s="2"/>
      <c r="C24" s="2">
        <f t="shared" si="26"/>
        <v>0</v>
      </c>
      <c r="D24" s="2">
        <f t="shared" si="28"/>
        <v>0</v>
      </c>
      <c r="E24" s="2">
        <f t="shared" ref="E24:E30" si="30">+D24</f>
        <v>0</v>
      </c>
      <c r="F24" s="2">
        <f>+F23</f>
        <v>2400</v>
      </c>
      <c r="G24" s="2">
        <f t="shared" ref="G24:M24" si="31">+F24</f>
        <v>2400</v>
      </c>
      <c r="H24" s="2">
        <f t="shared" si="31"/>
        <v>2400</v>
      </c>
      <c r="I24" s="2">
        <f t="shared" si="31"/>
        <v>2400</v>
      </c>
      <c r="J24" s="2">
        <f t="shared" si="31"/>
        <v>2400</v>
      </c>
      <c r="K24" s="2">
        <f t="shared" si="31"/>
        <v>2400</v>
      </c>
      <c r="L24" s="2">
        <f t="shared" si="31"/>
        <v>2400</v>
      </c>
      <c r="M24" s="2">
        <f t="shared" si="31"/>
        <v>2400</v>
      </c>
      <c r="N24" s="2">
        <f t="shared" si="23"/>
        <v>19200</v>
      </c>
      <c r="O24" s="2"/>
      <c r="P24" s="2"/>
      <c r="Q24" s="2"/>
      <c r="R24" s="2"/>
      <c r="S24" s="2"/>
      <c r="U24" s="2"/>
      <c r="V24" s="2"/>
      <c r="W24" s="2"/>
      <c r="X24" s="2"/>
      <c r="Y24" s="2"/>
      <c r="Z24" s="2" t="s">
        <v>213</v>
      </c>
      <c r="AA24" s="2">
        <f>+AA23/2</f>
        <v>13147.47</v>
      </c>
      <c r="AB24" s="3">
        <v>0.7</v>
      </c>
      <c r="AC24" s="2">
        <f>+AA24*AB24</f>
        <v>9203.2289999999994</v>
      </c>
    </row>
    <row r="25" spans="1:29" ht="14.25" customHeight="1" x14ac:dyDescent="0.2">
      <c r="A25" s="2"/>
      <c r="B25" s="2"/>
      <c r="C25" s="2">
        <f t="shared" si="26"/>
        <v>0</v>
      </c>
      <c r="D25" s="2">
        <f t="shared" si="28"/>
        <v>0</v>
      </c>
      <c r="E25" s="2">
        <f t="shared" si="30"/>
        <v>0</v>
      </c>
      <c r="F25" s="2">
        <f t="shared" ref="F25:F30" si="32">+E25</f>
        <v>0</v>
      </c>
      <c r="G25" s="2">
        <f>+G24</f>
        <v>2400</v>
      </c>
      <c r="H25" s="2">
        <f t="shared" ref="H25:M25" si="33">+G25</f>
        <v>2400</v>
      </c>
      <c r="I25" s="2">
        <f t="shared" si="33"/>
        <v>2400</v>
      </c>
      <c r="J25" s="2">
        <f t="shared" si="33"/>
        <v>2400</v>
      </c>
      <c r="K25" s="2">
        <f t="shared" si="33"/>
        <v>2400</v>
      </c>
      <c r="L25" s="2">
        <f t="shared" si="33"/>
        <v>2400</v>
      </c>
      <c r="M25" s="2">
        <f t="shared" si="33"/>
        <v>2400</v>
      </c>
      <c r="N25" s="2">
        <f t="shared" si="23"/>
        <v>16800</v>
      </c>
      <c r="O25" s="2"/>
      <c r="P25" s="2"/>
      <c r="Q25" s="2"/>
      <c r="R25" s="2"/>
      <c r="S25" s="2"/>
      <c r="T25" s="354" t="s">
        <v>202</v>
      </c>
      <c r="U25" s="355"/>
      <c r="V25" s="355"/>
      <c r="W25" s="2"/>
      <c r="X25" s="2"/>
      <c r="Y25" s="2"/>
      <c r="Z25" s="2"/>
      <c r="AA25" s="2"/>
      <c r="AB25" s="3">
        <v>0.8</v>
      </c>
      <c r="AC25" s="2"/>
    </row>
    <row r="26" spans="1:29" ht="14.25" customHeight="1" x14ac:dyDescent="0.2">
      <c r="A26" s="2"/>
      <c r="B26" s="2"/>
      <c r="C26" s="2">
        <f t="shared" si="26"/>
        <v>0</v>
      </c>
      <c r="D26" s="2">
        <f t="shared" si="28"/>
        <v>0</v>
      </c>
      <c r="E26" s="2">
        <f t="shared" si="30"/>
        <v>0</v>
      </c>
      <c r="F26" s="2">
        <f t="shared" si="32"/>
        <v>0</v>
      </c>
      <c r="G26" s="2">
        <f t="shared" ref="G26:G30" si="34">+F26</f>
        <v>0</v>
      </c>
      <c r="H26" s="2">
        <f>+H25</f>
        <v>2400</v>
      </c>
      <c r="I26" s="2">
        <f t="shared" ref="I26:M26" si="35">+H26</f>
        <v>2400</v>
      </c>
      <c r="J26" s="2">
        <f t="shared" si="35"/>
        <v>2400</v>
      </c>
      <c r="K26" s="2">
        <f t="shared" si="35"/>
        <v>2400</v>
      </c>
      <c r="L26" s="2">
        <f t="shared" si="35"/>
        <v>2400</v>
      </c>
      <c r="M26" s="2">
        <f t="shared" si="35"/>
        <v>2400</v>
      </c>
      <c r="N26" s="2">
        <f t="shared" si="23"/>
        <v>14400</v>
      </c>
      <c r="O26" s="2"/>
      <c r="P26" s="2"/>
      <c r="Q26" s="2"/>
      <c r="R26" s="2"/>
      <c r="S26" s="2"/>
      <c r="T26" s="355"/>
      <c r="U26" s="355"/>
      <c r="V26" s="355"/>
      <c r="W26" s="2"/>
      <c r="X26" s="2"/>
      <c r="Y26" s="2"/>
      <c r="Z26" s="2"/>
      <c r="AA26" s="2"/>
      <c r="AB26" s="2"/>
      <c r="AC26" s="2"/>
    </row>
    <row r="27" spans="1:29" ht="14.25" customHeight="1" x14ac:dyDescent="0.2">
      <c r="A27" s="2"/>
      <c r="B27" s="2"/>
      <c r="C27" s="2">
        <f t="shared" si="26"/>
        <v>0</v>
      </c>
      <c r="D27" s="2">
        <f t="shared" si="28"/>
        <v>0</v>
      </c>
      <c r="E27" s="2">
        <f t="shared" si="30"/>
        <v>0</v>
      </c>
      <c r="F27" s="2">
        <f t="shared" si="32"/>
        <v>0</v>
      </c>
      <c r="G27" s="2">
        <f t="shared" si="34"/>
        <v>0</v>
      </c>
      <c r="H27" s="2">
        <f t="shared" ref="H27:H30" si="36">+G27</f>
        <v>0</v>
      </c>
      <c r="I27" s="2">
        <f>+I26</f>
        <v>2400</v>
      </c>
      <c r="J27" s="2">
        <f t="shared" ref="J27:M27" si="37">+I27</f>
        <v>2400</v>
      </c>
      <c r="K27" s="2">
        <f t="shared" si="37"/>
        <v>2400</v>
      </c>
      <c r="L27" s="2">
        <f t="shared" si="37"/>
        <v>2400</v>
      </c>
      <c r="M27" s="2">
        <f t="shared" si="37"/>
        <v>2400</v>
      </c>
      <c r="N27" s="2">
        <f t="shared" si="23"/>
        <v>12000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4.25" customHeight="1" x14ac:dyDescent="0.2">
      <c r="A28" s="2"/>
      <c r="B28" s="2"/>
      <c r="C28" s="2">
        <f t="shared" si="26"/>
        <v>0</v>
      </c>
      <c r="D28" s="2">
        <f t="shared" si="28"/>
        <v>0</v>
      </c>
      <c r="E28" s="2">
        <f t="shared" si="30"/>
        <v>0</v>
      </c>
      <c r="F28" s="2">
        <f t="shared" si="32"/>
        <v>0</v>
      </c>
      <c r="G28" s="2">
        <f t="shared" si="34"/>
        <v>0</v>
      </c>
      <c r="H28" s="2">
        <f t="shared" si="36"/>
        <v>0</v>
      </c>
      <c r="I28" s="2">
        <f t="shared" ref="I28:I30" si="38">+H28</f>
        <v>0</v>
      </c>
      <c r="J28" s="2">
        <f>+J27</f>
        <v>2400</v>
      </c>
      <c r="K28" s="2">
        <f t="shared" ref="K28:M28" si="39">+J28</f>
        <v>2400</v>
      </c>
      <c r="L28" s="2">
        <f t="shared" si="39"/>
        <v>2400</v>
      </c>
      <c r="M28" s="2">
        <f t="shared" si="39"/>
        <v>2400</v>
      </c>
      <c r="N28" s="2">
        <f t="shared" si="23"/>
        <v>9600</v>
      </c>
      <c r="O28" s="2"/>
      <c r="P28" s="2"/>
      <c r="Q28" s="2"/>
      <c r="R28" s="2"/>
      <c r="S28" s="2"/>
      <c r="T28" s="265" t="s">
        <v>122</v>
      </c>
      <c r="U28" s="265" t="s">
        <v>123</v>
      </c>
      <c r="V28" s="265" t="s">
        <v>124</v>
      </c>
      <c r="W28" s="265" t="s">
        <v>125</v>
      </c>
      <c r="X28" s="2"/>
      <c r="Y28" s="2"/>
      <c r="Z28" s="2"/>
      <c r="AA28" s="2"/>
      <c r="AB28" s="2"/>
      <c r="AC28" s="2"/>
    </row>
    <row r="29" spans="1:29" ht="14.25" customHeight="1" x14ac:dyDescent="0.2">
      <c r="A29" s="2"/>
      <c r="B29" s="2"/>
      <c r="C29" s="2">
        <f t="shared" si="26"/>
        <v>0</v>
      </c>
      <c r="D29" s="2">
        <f t="shared" si="28"/>
        <v>0</v>
      </c>
      <c r="E29" s="2">
        <f t="shared" si="30"/>
        <v>0</v>
      </c>
      <c r="F29" s="2">
        <f t="shared" si="32"/>
        <v>0</v>
      </c>
      <c r="G29" s="2">
        <f t="shared" si="34"/>
        <v>0</v>
      </c>
      <c r="H29" s="2">
        <f t="shared" si="36"/>
        <v>0</v>
      </c>
      <c r="I29" s="2">
        <f t="shared" si="38"/>
        <v>0</v>
      </c>
      <c r="J29" s="2">
        <f t="shared" ref="J29:J30" si="40">+I29</f>
        <v>0</v>
      </c>
      <c r="K29" s="2">
        <f>+K28</f>
        <v>2400</v>
      </c>
      <c r="L29" s="2">
        <f t="shared" ref="L29:M29" si="41">+K29</f>
        <v>2400</v>
      </c>
      <c r="M29" s="2">
        <f t="shared" si="41"/>
        <v>2400</v>
      </c>
      <c r="N29" s="2">
        <f t="shared" si="23"/>
        <v>7200</v>
      </c>
      <c r="O29" s="2"/>
      <c r="P29" s="2">
        <f>+A20+A3</f>
        <v>1000</v>
      </c>
      <c r="Q29" s="2"/>
      <c r="R29" s="2"/>
      <c r="S29" s="2"/>
      <c r="T29" s="2">
        <f>+V20</f>
        <v>1300</v>
      </c>
      <c r="U29" s="2">
        <f t="shared" ref="U29:V29" si="42">+T29</f>
        <v>1300</v>
      </c>
      <c r="V29" s="2">
        <f t="shared" si="42"/>
        <v>1300</v>
      </c>
      <c r="W29" s="2"/>
      <c r="X29" s="2"/>
      <c r="Y29" s="2"/>
      <c r="Z29" s="2"/>
      <c r="AA29" s="2"/>
      <c r="AB29" s="2"/>
      <c r="AC29" s="2"/>
    </row>
    <row r="30" spans="1:29" ht="14.25" customHeight="1" x14ac:dyDescent="0.2">
      <c r="A30" s="2"/>
      <c r="B30" s="2"/>
      <c r="C30" s="2">
        <f t="shared" si="26"/>
        <v>0</v>
      </c>
      <c r="D30" s="2">
        <f t="shared" si="28"/>
        <v>0</v>
      </c>
      <c r="E30" s="2">
        <f t="shared" si="30"/>
        <v>0</v>
      </c>
      <c r="F30" s="2">
        <f t="shared" si="32"/>
        <v>0</v>
      </c>
      <c r="G30" s="2">
        <f t="shared" si="34"/>
        <v>0</v>
      </c>
      <c r="H30" s="2">
        <f t="shared" si="36"/>
        <v>0</v>
      </c>
      <c r="I30" s="2">
        <f t="shared" si="38"/>
        <v>0</v>
      </c>
      <c r="J30" s="2">
        <f t="shared" si="40"/>
        <v>0</v>
      </c>
      <c r="K30" s="2">
        <f>+J30</f>
        <v>0</v>
      </c>
      <c r="L30" s="2">
        <f>+L29</f>
        <v>2400</v>
      </c>
      <c r="M30" s="2">
        <f>+L30</f>
        <v>2400</v>
      </c>
      <c r="N30" s="2">
        <f t="shared" si="23"/>
        <v>4800</v>
      </c>
      <c r="O30" s="2"/>
      <c r="P30" s="2"/>
      <c r="Q30" s="2"/>
      <c r="R30" s="2"/>
      <c r="S30" s="2"/>
      <c r="T30" s="2"/>
      <c r="U30" s="2">
        <f>+U29</f>
        <v>1300</v>
      </c>
      <c r="V30" s="2">
        <f>+U30</f>
        <v>1300</v>
      </c>
      <c r="W30" s="2"/>
      <c r="X30" s="2"/>
      <c r="Y30" s="2"/>
      <c r="Z30" s="2"/>
      <c r="AA30" s="2"/>
      <c r="AB30" s="2"/>
      <c r="AC30" s="2"/>
    </row>
    <row r="31" spans="1:29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f>+M30</f>
        <v>2400</v>
      </c>
      <c r="N31" s="2">
        <f t="shared" si="23"/>
        <v>2400</v>
      </c>
      <c r="O31" s="2"/>
      <c r="P31" s="2"/>
      <c r="Q31" s="2"/>
      <c r="R31" s="2"/>
      <c r="S31" s="2"/>
      <c r="T31" s="2"/>
      <c r="U31" s="2"/>
      <c r="V31" s="2">
        <f>+V30</f>
        <v>1300</v>
      </c>
      <c r="W31" s="2"/>
      <c r="X31" s="266" t="s">
        <v>214</v>
      </c>
      <c r="Y31" s="266">
        <f>+W32</f>
        <v>7800</v>
      </c>
      <c r="Z31" s="270">
        <v>1</v>
      </c>
      <c r="AA31" s="2"/>
      <c r="AB31" s="2"/>
      <c r="AC31" s="2"/>
    </row>
    <row r="32" spans="1:29" ht="14.25" customHeight="1" x14ac:dyDescent="0.2">
      <c r="A32" s="266"/>
      <c r="B32" s="266">
        <f t="shared" ref="B32:N32" si="43">SUM(B20:B31)</f>
        <v>2400</v>
      </c>
      <c r="C32" s="266">
        <f t="shared" si="43"/>
        <v>4800</v>
      </c>
      <c r="D32" s="266">
        <f t="shared" si="43"/>
        <v>7200</v>
      </c>
      <c r="E32" s="266">
        <f t="shared" si="43"/>
        <v>9600</v>
      </c>
      <c r="F32" s="266">
        <f t="shared" si="43"/>
        <v>12000</v>
      </c>
      <c r="G32" s="266">
        <f t="shared" si="43"/>
        <v>14400</v>
      </c>
      <c r="H32" s="266">
        <f t="shared" si="43"/>
        <v>16800</v>
      </c>
      <c r="I32" s="266">
        <f t="shared" si="43"/>
        <v>19200</v>
      </c>
      <c r="J32" s="266">
        <f t="shared" si="43"/>
        <v>21600</v>
      </c>
      <c r="K32" s="266">
        <f t="shared" si="43"/>
        <v>24000</v>
      </c>
      <c r="L32" s="266">
        <f t="shared" si="43"/>
        <v>26400</v>
      </c>
      <c r="M32" s="266">
        <f t="shared" si="43"/>
        <v>28800</v>
      </c>
      <c r="N32" s="267">
        <f t="shared" si="43"/>
        <v>187200</v>
      </c>
      <c r="O32" s="2"/>
      <c r="P32" s="2"/>
      <c r="Q32" s="2"/>
      <c r="R32" s="2"/>
      <c r="S32" s="2"/>
      <c r="T32" s="2">
        <f t="shared" ref="T32:V32" si="44">SUM(T29:T31)</f>
        <v>1300</v>
      </c>
      <c r="U32" s="2">
        <f t="shared" si="44"/>
        <v>2600</v>
      </c>
      <c r="V32" s="2">
        <f t="shared" si="44"/>
        <v>3900</v>
      </c>
      <c r="W32" s="268">
        <f>+T32+U32+V32</f>
        <v>7800</v>
      </c>
      <c r="X32" s="266" t="s">
        <v>215</v>
      </c>
      <c r="Y32" s="266">
        <f>+W32*0.8</f>
        <v>6240</v>
      </c>
      <c r="Z32" s="270">
        <v>0.8</v>
      </c>
      <c r="AA32" s="2"/>
      <c r="AB32" s="2"/>
      <c r="AC32" s="2"/>
    </row>
    <row r="33" spans="1:29" ht="14.25" customHeight="1" x14ac:dyDescent="0.2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71"/>
      <c r="O33" s="2"/>
      <c r="P33" s="219"/>
      <c r="Q33" s="219"/>
      <c r="R33" s="219"/>
      <c r="S33" s="219"/>
      <c r="T33" s="219"/>
      <c r="U33" s="219"/>
      <c r="V33" s="219"/>
      <c r="W33" s="219"/>
      <c r="X33" s="266" t="s">
        <v>216</v>
      </c>
      <c r="Y33" s="266">
        <f>+W32*0.7</f>
        <v>5460</v>
      </c>
      <c r="Z33" s="270">
        <v>0.7</v>
      </c>
      <c r="AA33" s="219"/>
      <c r="AB33" s="219"/>
      <c r="AC33" s="219"/>
    </row>
    <row r="34" spans="1:29" ht="14.25" customHeight="1" x14ac:dyDescent="0.2">
      <c r="A34" s="353" t="s">
        <v>217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4.25" customHeight="1" x14ac:dyDescent="0.2">
      <c r="A35" s="262" t="s">
        <v>207</v>
      </c>
      <c r="B35" s="262">
        <v>1</v>
      </c>
      <c r="C35" s="262">
        <v>2</v>
      </c>
      <c r="D35" s="262">
        <v>3</v>
      </c>
      <c r="E35" s="262">
        <v>4</v>
      </c>
      <c r="F35" s="262">
        <v>5</v>
      </c>
      <c r="G35" s="262">
        <v>6</v>
      </c>
      <c r="H35" s="262">
        <v>7</v>
      </c>
      <c r="I35" s="262">
        <v>8</v>
      </c>
      <c r="J35" s="262">
        <v>9</v>
      </c>
      <c r="K35" s="262">
        <v>10</v>
      </c>
      <c r="L35" s="262">
        <v>11</v>
      </c>
      <c r="M35" s="262">
        <v>12</v>
      </c>
      <c r="N35" s="263" t="s">
        <v>125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4.25" customHeight="1" x14ac:dyDescent="0.2">
      <c r="A36" s="2">
        <v>150</v>
      </c>
      <c r="B36" s="2">
        <f>+A36*3</f>
        <v>450</v>
      </c>
      <c r="C36" s="2">
        <f t="shared" ref="C36:M36" si="45">+B36</f>
        <v>450</v>
      </c>
      <c r="D36" s="2">
        <f t="shared" si="45"/>
        <v>450</v>
      </c>
      <c r="E36" s="2">
        <f t="shared" si="45"/>
        <v>450</v>
      </c>
      <c r="F36" s="2">
        <f t="shared" si="45"/>
        <v>450</v>
      </c>
      <c r="G36" s="2">
        <f t="shared" si="45"/>
        <v>450</v>
      </c>
      <c r="H36" s="2">
        <f t="shared" si="45"/>
        <v>450</v>
      </c>
      <c r="I36" s="2">
        <f t="shared" si="45"/>
        <v>450</v>
      </c>
      <c r="J36" s="2">
        <f t="shared" si="45"/>
        <v>450</v>
      </c>
      <c r="K36" s="2">
        <f t="shared" si="45"/>
        <v>450</v>
      </c>
      <c r="L36" s="2">
        <f t="shared" si="45"/>
        <v>450</v>
      </c>
      <c r="M36" s="2">
        <f t="shared" si="45"/>
        <v>450</v>
      </c>
      <c r="N36" s="2">
        <f t="shared" ref="N36:N47" si="46">SUM(B36:M36)</f>
        <v>5400</v>
      </c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4.25" customHeight="1" x14ac:dyDescent="0.2">
      <c r="A37" s="2"/>
      <c r="B37" s="2"/>
      <c r="C37" s="2">
        <f>+C36</f>
        <v>450</v>
      </c>
      <c r="D37" s="2">
        <f t="shared" ref="D37:M37" si="47">+C37</f>
        <v>450</v>
      </c>
      <c r="E37" s="2">
        <f t="shared" si="47"/>
        <v>450</v>
      </c>
      <c r="F37" s="2">
        <f t="shared" si="47"/>
        <v>450</v>
      </c>
      <c r="G37" s="2">
        <f t="shared" si="47"/>
        <v>450</v>
      </c>
      <c r="H37" s="2">
        <f t="shared" si="47"/>
        <v>450</v>
      </c>
      <c r="I37" s="2">
        <f t="shared" si="47"/>
        <v>450</v>
      </c>
      <c r="J37" s="2">
        <f t="shared" si="47"/>
        <v>450</v>
      </c>
      <c r="K37" s="2">
        <f t="shared" si="47"/>
        <v>450</v>
      </c>
      <c r="L37" s="2">
        <f t="shared" si="47"/>
        <v>450</v>
      </c>
      <c r="M37" s="2">
        <f t="shared" si="47"/>
        <v>450</v>
      </c>
      <c r="N37" s="2">
        <f t="shared" si="46"/>
        <v>4950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4.25" customHeight="1" x14ac:dyDescent="0.2">
      <c r="A38" s="2"/>
      <c r="B38" s="2"/>
      <c r="C38" s="2">
        <f t="shared" ref="C38:C46" si="48">+B38</f>
        <v>0</v>
      </c>
      <c r="D38" s="2">
        <f>+D37</f>
        <v>450</v>
      </c>
      <c r="E38" s="2">
        <f t="shared" ref="E38:M38" si="49">+D38</f>
        <v>450</v>
      </c>
      <c r="F38" s="2">
        <f t="shared" si="49"/>
        <v>450</v>
      </c>
      <c r="G38" s="2">
        <f t="shared" si="49"/>
        <v>450</v>
      </c>
      <c r="H38" s="2">
        <f t="shared" si="49"/>
        <v>450</v>
      </c>
      <c r="I38" s="2">
        <f t="shared" si="49"/>
        <v>450</v>
      </c>
      <c r="J38" s="2">
        <f t="shared" si="49"/>
        <v>450</v>
      </c>
      <c r="K38" s="2">
        <f t="shared" si="49"/>
        <v>450</v>
      </c>
      <c r="L38" s="2">
        <f t="shared" si="49"/>
        <v>450</v>
      </c>
      <c r="M38" s="2">
        <f t="shared" si="49"/>
        <v>450</v>
      </c>
      <c r="N38" s="2">
        <f t="shared" si="46"/>
        <v>4500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4.25" customHeight="1" x14ac:dyDescent="0.2">
      <c r="A39" s="2"/>
      <c r="B39" s="2"/>
      <c r="C39" s="2">
        <f t="shared" si="48"/>
        <v>0</v>
      </c>
      <c r="D39" s="2">
        <f t="shared" ref="D39:D46" si="50">+C39</f>
        <v>0</v>
      </c>
      <c r="E39" s="2">
        <f>+E38</f>
        <v>450</v>
      </c>
      <c r="F39" s="2">
        <f t="shared" ref="F39:M39" si="51">+E39</f>
        <v>450</v>
      </c>
      <c r="G39" s="2">
        <f t="shared" si="51"/>
        <v>450</v>
      </c>
      <c r="H39" s="2">
        <f t="shared" si="51"/>
        <v>450</v>
      </c>
      <c r="I39" s="2">
        <f t="shared" si="51"/>
        <v>450</v>
      </c>
      <c r="J39" s="2">
        <f t="shared" si="51"/>
        <v>450</v>
      </c>
      <c r="K39" s="2">
        <f t="shared" si="51"/>
        <v>450</v>
      </c>
      <c r="L39" s="2">
        <f t="shared" si="51"/>
        <v>450</v>
      </c>
      <c r="M39" s="2">
        <f t="shared" si="51"/>
        <v>450</v>
      </c>
      <c r="N39" s="2">
        <f t="shared" si="46"/>
        <v>4050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4.25" customHeight="1" x14ac:dyDescent="0.2">
      <c r="A40" s="2"/>
      <c r="B40" s="2"/>
      <c r="C40" s="2">
        <f t="shared" si="48"/>
        <v>0</v>
      </c>
      <c r="D40" s="2">
        <f t="shared" si="50"/>
        <v>0</v>
      </c>
      <c r="E40" s="2">
        <f t="shared" ref="E40:E46" si="52">+D40</f>
        <v>0</v>
      </c>
      <c r="F40" s="2">
        <f>+F39</f>
        <v>450</v>
      </c>
      <c r="G40" s="2">
        <f t="shared" ref="G40:M40" si="53">+F40</f>
        <v>450</v>
      </c>
      <c r="H40" s="2">
        <f t="shared" si="53"/>
        <v>450</v>
      </c>
      <c r="I40" s="2">
        <f t="shared" si="53"/>
        <v>450</v>
      </c>
      <c r="J40" s="2">
        <f t="shared" si="53"/>
        <v>450</v>
      </c>
      <c r="K40" s="2">
        <f t="shared" si="53"/>
        <v>450</v>
      </c>
      <c r="L40" s="2">
        <f t="shared" si="53"/>
        <v>450</v>
      </c>
      <c r="M40" s="2">
        <f t="shared" si="53"/>
        <v>450</v>
      </c>
      <c r="N40" s="2">
        <f t="shared" si="46"/>
        <v>3600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4.25" customHeight="1" x14ac:dyDescent="0.2">
      <c r="A41" s="2"/>
      <c r="B41" s="2"/>
      <c r="C41" s="2">
        <f t="shared" si="48"/>
        <v>0</v>
      </c>
      <c r="D41" s="2">
        <f t="shared" si="50"/>
        <v>0</v>
      </c>
      <c r="E41" s="2">
        <f t="shared" si="52"/>
        <v>0</v>
      </c>
      <c r="F41" s="2">
        <f t="shared" ref="F41:F46" si="54">+E41</f>
        <v>0</v>
      </c>
      <c r="G41" s="2">
        <f>+G40</f>
        <v>450</v>
      </c>
      <c r="H41" s="2">
        <f t="shared" ref="H41:M41" si="55">+G41</f>
        <v>450</v>
      </c>
      <c r="I41" s="2">
        <f t="shared" si="55"/>
        <v>450</v>
      </c>
      <c r="J41" s="2">
        <f t="shared" si="55"/>
        <v>450</v>
      </c>
      <c r="K41" s="2">
        <f t="shared" si="55"/>
        <v>450</v>
      </c>
      <c r="L41" s="2">
        <f t="shared" si="55"/>
        <v>450</v>
      </c>
      <c r="M41" s="2">
        <f t="shared" si="55"/>
        <v>450</v>
      </c>
      <c r="N41" s="2">
        <f t="shared" si="46"/>
        <v>3150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4.25" customHeight="1" x14ac:dyDescent="0.2">
      <c r="A42" s="2"/>
      <c r="B42" s="2"/>
      <c r="C42" s="2">
        <f t="shared" si="48"/>
        <v>0</v>
      </c>
      <c r="D42" s="2">
        <f t="shared" si="50"/>
        <v>0</v>
      </c>
      <c r="E42" s="2">
        <f t="shared" si="52"/>
        <v>0</v>
      </c>
      <c r="F42" s="2">
        <f t="shared" si="54"/>
        <v>0</v>
      </c>
      <c r="G42" s="2">
        <f t="shared" ref="G42:G46" si="56">+F42</f>
        <v>0</v>
      </c>
      <c r="H42" s="2">
        <f>+H41</f>
        <v>450</v>
      </c>
      <c r="I42" s="2">
        <f t="shared" ref="I42:M42" si="57">+H42</f>
        <v>450</v>
      </c>
      <c r="J42" s="2">
        <f t="shared" si="57"/>
        <v>450</v>
      </c>
      <c r="K42" s="2">
        <f t="shared" si="57"/>
        <v>450</v>
      </c>
      <c r="L42" s="2">
        <f t="shared" si="57"/>
        <v>450</v>
      </c>
      <c r="M42" s="2">
        <f t="shared" si="57"/>
        <v>450</v>
      </c>
      <c r="N42" s="2">
        <f t="shared" si="46"/>
        <v>2700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4.25" customHeight="1" x14ac:dyDescent="0.2">
      <c r="A43" s="2"/>
      <c r="B43" s="2"/>
      <c r="C43" s="2">
        <f t="shared" si="48"/>
        <v>0</v>
      </c>
      <c r="D43" s="2">
        <f t="shared" si="50"/>
        <v>0</v>
      </c>
      <c r="E43" s="2">
        <f t="shared" si="52"/>
        <v>0</v>
      </c>
      <c r="F43" s="2">
        <f t="shared" si="54"/>
        <v>0</v>
      </c>
      <c r="G43" s="2">
        <f t="shared" si="56"/>
        <v>0</v>
      </c>
      <c r="H43" s="2">
        <f t="shared" ref="H43:H46" si="58">+G43</f>
        <v>0</v>
      </c>
      <c r="I43" s="2">
        <f>+I42</f>
        <v>450</v>
      </c>
      <c r="J43" s="2">
        <f t="shared" ref="J43:M43" si="59">+I43</f>
        <v>450</v>
      </c>
      <c r="K43" s="2">
        <f t="shared" si="59"/>
        <v>450</v>
      </c>
      <c r="L43" s="2">
        <f t="shared" si="59"/>
        <v>450</v>
      </c>
      <c r="M43" s="2">
        <f t="shared" si="59"/>
        <v>450</v>
      </c>
      <c r="N43" s="2">
        <f t="shared" si="46"/>
        <v>2250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4.25" customHeight="1" x14ac:dyDescent="0.2">
      <c r="A44" s="2"/>
      <c r="B44" s="2"/>
      <c r="C44" s="2">
        <f t="shared" si="48"/>
        <v>0</v>
      </c>
      <c r="D44" s="2">
        <f t="shared" si="50"/>
        <v>0</v>
      </c>
      <c r="E44" s="2">
        <f t="shared" si="52"/>
        <v>0</v>
      </c>
      <c r="F44" s="2">
        <f t="shared" si="54"/>
        <v>0</v>
      </c>
      <c r="G44" s="2">
        <f t="shared" si="56"/>
        <v>0</v>
      </c>
      <c r="H44" s="2">
        <f t="shared" si="58"/>
        <v>0</v>
      </c>
      <c r="I44" s="2">
        <f t="shared" ref="I44:I46" si="60">+H44</f>
        <v>0</v>
      </c>
      <c r="J44" s="2">
        <f>+J43</f>
        <v>450</v>
      </c>
      <c r="K44" s="2">
        <f t="shared" ref="K44:M44" si="61">+J44</f>
        <v>450</v>
      </c>
      <c r="L44" s="2">
        <f t="shared" si="61"/>
        <v>450</v>
      </c>
      <c r="M44" s="2">
        <f t="shared" si="61"/>
        <v>450</v>
      </c>
      <c r="N44" s="2">
        <f t="shared" si="46"/>
        <v>1800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4.25" customHeight="1" x14ac:dyDescent="0.2">
      <c r="A45" s="2"/>
      <c r="B45" s="2"/>
      <c r="C45" s="2">
        <f t="shared" si="48"/>
        <v>0</v>
      </c>
      <c r="D45" s="2">
        <f t="shared" si="50"/>
        <v>0</v>
      </c>
      <c r="E45" s="2">
        <f t="shared" si="52"/>
        <v>0</v>
      </c>
      <c r="F45" s="2">
        <f t="shared" si="54"/>
        <v>0</v>
      </c>
      <c r="G45" s="2">
        <f t="shared" si="56"/>
        <v>0</v>
      </c>
      <c r="H45" s="2">
        <f t="shared" si="58"/>
        <v>0</v>
      </c>
      <c r="I45" s="2">
        <f t="shared" si="60"/>
        <v>0</v>
      </c>
      <c r="J45" s="2">
        <f t="shared" ref="J45:J46" si="62">+I45</f>
        <v>0</v>
      </c>
      <c r="K45" s="2">
        <f>+K44</f>
        <v>450</v>
      </c>
      <c r="L45" s="2">
        <f t="shared" ref="L45:M45" si="63">+K45</f>
        <v>450</v>
      </c>
      <c r="M45" s="2">
        <f t="shared" si="63"/>
        <v>450</v>
      </c>
      <c r="N45" s="2">
        <f t="shared" si="46"/>
        <v>1350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4.25" customHeight="1" x14ac:dyDescent="0.2">
      <c r="A46" s="2"/>
      <c r="B46" s="2"/>
      <c r="C46" s="2">
        <f t="shared" si="48"/>
        <v>0</v>
      </c>
      <c r="D46" s="2">
        <f t="shared" si="50"/>
        <v>0</v>
      </c>
      <c r="E46" s="2">
        <f t="shared" si="52"/>
        <v>0</v>
      </c>
      <c r="F46" s="2">
        <f t="shared" si="54"/>
        <v>0</v>
      </c>
      <c r="G46" s="2">
        <f t="shared" si="56"/>
        <v>0</v>
      </c>
      <c r="H46" s="2">
        <f t="shared" si="58"/>
        <v>0</v>
      </c>
      <c r="I46" s="2">
        <f t="shared" si="60"/>
        <v>0</v>
      </c>
      <c r="J46" s="2">
        <f t="shared" si="62"/>
        <v>0</v>
      </c>
      <c r="K46" s="2">
        <f>+J46</f>
        <v>0</v>
      </c>
      <c r="L46" s="2">
        <f>+L45</f>
        <v>450</v>
      </c>
      <c r="M46" s="2">
        <f>+L46</f>
        <v>450</v>
      </c>
      <c r="N46" s="2">
        <f t="shared" si="46"/>
        <v>900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f>+M46</f>
        <v>450</v>
      </c>
      <c r="N47" s="2">
        <f t="shared" si="46"/>
        <v>450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4.25" customHeight="1" x14ac:dyDescent="0.2">
      <c r="A48" s="266"/>
      <c r="B48" s="266">
        <f t="shared" ref="B48:N48" si="64">SUM(B36:B47)</f>
        <v>450</v>
      </c>
      <c r="C48" s="266">
        <f t="shared" si="64"/>
        <v>900</v>
      </c>
      <c r="D48" s="266">
        <f t="shared" si="64"/>
        <v>1350</v>
      </c>
      <c r="E48" s="266">
        <f t="shared" si="64"/>
        <v>1800</v>
      </c>
      <c r="F48" s="266">
        <f t="shared" si="64"/>
        <v>2250</v>
      </c>
      <c r="G48" s="266">
        <f t="shared" si="64"/>
        <v>2700</v>
      </c>
      <c r="H48" s="266">
        <f t="shared" si="64"/>
        <v>3150</v>
      </c>
      <c r="I48" s="266">
        <f t="shared" si="64"/>
        <v>3600</v>
      </c>
      <c r="J48" s="266">
        <f t="shared" si="64"/>
        <v>4050</v>
      </c>
      <c r="K48" s="266">
        <f t="shared" si="64"/>
        <v>4500</v>
      </c>
      <c r="L48" s="266">
        <f t="shared" si="64"/>
        <v>4950</v>
      </c>
      <c r="M48" s="266">
        <f t="shared" si="64"/>
        <v>5400</v>
      </c>
      <c r="N48" s="267">
        <f t="shared" si="64"/>
        <v>35100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4.25" customHeight="1" x14ac:dyDescent="0.2">
      <c r="A50" s="353" t="s">
        <v>218</v>
      </c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4.25" customHeight="1" x14ac:dyDescent="0.2">
      <c r="A51" s="262" t="s">
        <v>207</v>
      </c>
      <c r="B51" s="262">
        <v>1</v>
      </c>
      <c r="C51" s="262">
        <v>2</v>
      </c>
      <c r="D51" s="262">
        <v>3</v>
      </c>
      <c r="E51" s="262">
        <v>4</v>
      </c>
      <c r="F51" s="262">
        <v>5</v>
      </c>
      <c r="G51" s="262">
        <v>6</v>
      </c>
      <c r="H51" s="262">
        <v>7</v>
      </c>
      <c r="I51" s="262">
        <v>8</v>
      </c>
      <c r="J51" s="262">
        <v>9</v>
      </c>
      <c r="K51" s="262">
        <v>10</v>
      </c>
      <c r="L51" s="262">
        <v>11</v>
      </c>
      <c r="M51" s="262">
        <v>12</v>
      </c>
      <c r="N51" s="263" t="s">
        <v>125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4.25" customHeight="1" x14ac:dyDescent="0.2">
      <c r="A52" s="148">
        <v>150</v>
      </c>
      <c r="B52" s="2">
        <f>+A52*3</f>
        <v>450</v>
      </c>
      <c r="C52" s="2">
        <f t="shared" ref="C52:M52" si="65">+B52</f>
        <v>450</v>
      </c>
      <c r="D52" s="2">
        <f t="shared" si="65"/>
        <v>450</v>
      </c>
      <c r="E52" s="2">
        <f t="shared" si="65"/>
        <v>450</v>
      </c>
      <c r="F52" s="2">
        <f t="shared" si="65"/>
        <v>450</v>
      </c>
      <c r="G52" s="2">
        <f t="shared" si="65"/>
        <v>450</v>
      </c>
      <c r="H52" s="2">
        <f t="shared" si="65"/>
        <v>450</v>
      </c>
      <c r="I52" s="2">
        <f t="shared" si="65"/>
        <v>450</v>
      </c>
      <c r="J52" s="2">
        <f t="shared" si="65"/>
        <v>450</v>
      </c>
      <c r="K52" s="2">
        <f t="shared" si="65"/>
        <v>450</v>
      </c>
      <c r="L52" s="2">
        <f t="shared" si="65"/>
        <v>450</v>
      </c>
      <c r="M52" s="2">
        <f t="shared" si="65"/>
        <v>450</v>
      </c>
      <c r="N52" s="2">
        <f t="shared" ref="N52:N63" si="66">SUM(B52:M52)</f>
        <v>5400</v>
      </c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4.25" customHeight="1" x14ac:dyDescent="0.2">
      <c r="A53" s="2"/>
      <c r="B53" s="2"/>
      <c r="C53" s="2">
        <f>+C52</f>
        <v>450</v>
      </c>
      <c r="D53" s="2">
        <f t="shared" ref="D53:M53" si="67">+C53</f>
        <v>450</v>
      </c>
      <c r="E53" s="2">
        <f t="shared" si="67"/>
        <v>450</v>
      </c>
      <c r="F53" s="2">
        <f t="shared" si="67"/>
        <v>450</v>
      </c>
      <c r="G53" s="2">
        <f t="shared" si="67"/>
        <v>450</v>
      </c>
      <c r="H53" s="2">
        <f t="shared" si="67"/>
        <v>450</v>
      </c>
      <c r="I53" s="2">
        <f t="shared" si="67"/>
        <v>450</v>
      </c>
      <c r="J53" s="2">
        <f t="shared" si="67"/>
        <v>450</v>
      </c>
      <c r="K53" s="2">
        <f t="shared" si="67"/>
        <v>450</v>
      </c>
      <c r="L53" s="2">
        <f t="shared" si="67"/>
        <v>450</v>
      </c>
      <c r="M53" s="2">
        <f t="shared" si="67"/>
        <v>450</v>
      </c>
      <c r="N53" s="2">
        <f t="shared" si="66"/>
        <v>4950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4.25" customHeight="1" x14ac:dyDescent="0.2">
      <c r="A54" s="2"/>
      <c r="B54" s="2"/>
      <c r="C54" s="2">
        <f t="shared" ref="C54:C62" si="68">+B54</f>
        <v>0</v>
      </c>
      <c r="D54" s="2">
        <f>+D53</f>
        <v>450</v>
      </c>
      <c r="E54" s="2">
        <f t="shared" ref="E54:M54" si="69">+D54</f>
        <v>450</v>
      </c>
      <c r="F54" s="2">
        <f t="shared" si="69"/>
        <v>450</v>
      </c>
      <c r="G54" s="2">
        <f t="shared" si="69"/>
        <v>450</v>
      </c>
      <c r="H54" s="2">
        <f t="shared" si="69"/>
        <v>450</v>
      </c>
      <c r="I54" s="2">
        <f t="shared" si="69"/>
        <v>450</v>
      </c>
      <c r="J54" s="2">
        <f t="shared" si="69"/>
        <v>450</v>
      </c>
      <c r="K54" s="2">
        <f t="shared" si="69"/>
        <v>450</v>
      </c>
      <c r="L54" s="2">
        <f t="shared" si="69"/>
        <v>450</v>
      </c>
      <c r="M54" s="2">
        <f t="shared" si="69"/>
        <v>450</v>
      </c>
      <c r="N54" s="2">
        <f t="shared" si="66"/>
        <v>4500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4.25" customHeight="1" x14ac:dyDescent="0.2">
      <c r="A55" s="2"/>
      <c r="B55" s="2"/>
      <c r="C55" s="2">
        <f t="shared" si="68"/>
        <v>0</v>
      </c>
      <c r="D55" s="2">
        <f t="shared" ref="D55:D62" si="70">+C55</f>
        <v>0</v>
      </c>
      <c r="E55" s="2">
        <f>+E54</f>
        <v>450</v>
      </c>
      <c r="F55" s="2">
        <f t="shared" ref="F55:M55" si="71">+E55</f>
        <v>450</v>
      </c>
      <c r="G55" s="2">
        <f t="shared" si="71"/>
        <v>450</v>
      </c>
      <c r="H55" s="2">
        <f t="shared" si="71"/>
        <v>450</v>
      </c>
      <c r="I55" s="2">
        <f t="shared" si="71"/>
        <v>450</v>
      </c>
      <c r="J55" s="2">
        <f t="shared" si="71"/>
        <v>450</v>
      </c>
      <c r="K55" s="2">
        <f t="shared" si="71"/>
        <v>450</v>
      </c>
      <c r="L55" s="2">
        <f t="shared" si="71"/>
        <v>450</v>
      </c>
      <c r="M55" s="2">
        <f t="shared" si="71"/>
        <v>450</v>
      </c>
      <c r="N55" s="2">
        <f t="shared" si="66"/>
        <v>4050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4.25" customHeight="1" x14ac:dyDescent="0.2">
      <c r="A56" s="2"/>
      <c r="B56" s="2"/>
      <c r="C56" s="2">
        <f t="shared" si="68"/>
        <v>0</v>
      </c>
      <c r="D56" s="2">
        <f t="shared" si="70"/>
        <v>0</v>
      </c>
      <c r="E56" s="2">
        <f t="shared" ref="E56:E62" si="72">+D56</f>
        <v>0</v>
      </c>
      <c r="F56" s="2">
        <f>+F55</f>
        <v>450</v>
      </c>
      <c r="G56" s="2">
        <f t="shared" ref="G56:M56" si="73">+F56</f>
        <v>450</v>
      </c>
      <c r="H56" s="2">
        <f t="shared" si="73"/>
        <v>450</v>
      </c>
      <c r="I56" s="2">
        <f t="shared" si="73"/>
        <v>450</v>
      </c>
      <c r="J56" s="2">
        <f t="shared" si="73"/>
        <v>450</v>
      </c>
      <c r="K56" s="2">
        <f t="shared" si="73"/>
        <v>450</v>
      </c>
      <c r="L56" s="2">
        <f t="shared" si="73"/>
        <v>450</v>
      </c>
      <c r="M56" s="2">
        <f t="shared" si="73"/>
        <v>450</v>
      </c>
      <c r="N56" s="2">
        <f t="shared" si="66"/>
        <v>3600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4.25" customHeight="1" x14ac:dyDescent="0.2">
      <c r="A57" s="2"/>
      <c r="B57" s="2"/>
      <c r="C57" s="2">
        <f t="shared" si="68"/>
        <v>0</v>
      </c>
      <c r="D57" s="2">
        <f t="shared" si="70"/>
        <v>0</v>
      </c>
      <c r="E57" s="2">
        <f t="shared" si="72"/>
        <v>0</v>
      </c>
      <c r="F57" s="2">
        <f t="shared" ref="F57:F62" si="74">+E57</f>
        <v>0</v>
      </c>
      <c r="G57" s="2">
        <f>+G56</f>
        <v>450</v>
      </c>
      <c r="H57" s="2">
        <f t="shared" ref="H57:M57" si="75">+G57</f>
        <v>450</v>
      </c>
      <c r="I57" s="2">
        <f t="shared" si="75"/>
        <v>450</v>
      </c>
      <c r="J57" s="2">
        <f t="shared" si="75"/>
        <v>450</v>
      </c>
      <c r="K57" s="2">
        <f t="shared" si="75"/>
        <v>450</v>
      </c>
      <c r="L57" s="2">
        <f t="shared" si="75"/>
        <v>450</v>
      </c>
      <c r="M57" s="2">
        <f t="shared" si="75"/>
        <v>450</v>
      </c>
      <c r="N57" s="2">
        <f t="shared" si="66"/>
        <v>3150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4.25" customHeight="1" x14ac:dyDescent="0.2">
      <c r="A58" s="2"/>
      <c r="B58" s="2"/>
      <c r="C58" s="2">
        <f t="shared" si="68"/>
        <v>0</v>
      </c>
      <c r="D58" s="2">
        <f t="shared" si="70"/>
        <v>0</v>
      </c>
      <c r="E58" s="2">
        <f t="shared" si="72"/>
        <v>0</v>
      </c>
      <c r="F58" s="2">
        <f t="shared" si="74"/>
        <v>0</v>
      </c>
      <c r="G58" s="2">
        <f t="shared" ref="G58:G62" si="76">+F58</f>
        <v>0</v>
      </c>
      <c r="H58" s="2">
        <f>+H57</f>
        <v>450</v>
      </c>
      <c r="I58" s="2">
        <f t="shared" ref="I58:M58" si="77">+H58</f>
        <v>450</v>
      </c>
      <c r="J58" s="2">
        <f t="shared" si="77"/>
        <v>450</v>
      </c>
      <c r="K58" s="2">
        <f t="shared" si="77"/>
        <v>450</v>
      </c>
      <c r="L58" s="2">
        <f t="shared" si="77"/>
        <v>450</v>
      </c>
      <c r="M58" s="2">
        <f t="shared" si="77"/>
        <v>450</v>
      </c>
      <c r="N58" s="2">
        <f t="shared" si="66"/>
        <v>2700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4.25" customHeight="1" x14ac:dyDescent="0.2">
      <c r="A59" s="2"/>
      <c r="B59" s="2"/>
      <c r="C59" s="2">
        <f t="shared" si="68"/>
        <v>0</v>
      </c>
      <c r="D59" s="2">
        <f t="shared" si="70"/>
        <v>0</v>
      </c>
      <c r="E59" s="2">
        <f t="shared" si="72"/>
        <v>0</v>
      </c>
      <c r="F59" s="2">
        <f t="shared" si="74"/>
        <v>0</v>
      </c>
      <c r="G59" s="2">
        <f t="shared" si="76"/>
        <v>0</v>
      </c>
      <c r="H59" s="2">
        <f t="shared" ref="H59:H62" si="78">+G59</f>
        <v>0</v>
      </c>
      <c r="I59" s="2">
        <f>+I58</f>
        <v>450</v>
      </c>
      <c r="J59" s="2">
        <f t="shared" ref="J59:M59" si="79">+I59</f>
        <v>450</v>
      </c>
      <c r="K59" s="2">
        <f t="shared" si="79"/>
        <v>450</v>
      </c>
      <c r="L59" s="2">
        <f t="shared" si="79"/>
        <v>450</v>
      </c>
      <c r="M59" s="2">
        <f t="shared" si="79"/>
        <v>450</v>
      </c>
      <c r="N59" s="2">
        <f t="shared" si="66"/>
        <v>2250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4.25" customHeight="1" x14ac:dyDescent="0.2">
      <c r="A60" s="2"/>
      <c r="B60" s="2"/>
      <c r="C60" s="2">
        <f t="shared" si="68"/>
        <v>0</v>
      </c>
      <c r="D60" s="2">
        <f t="shared" si="70"/>
        <v>0</v>
      </c>
      <c r="E60" s="2">
        <f t="shared" si="72"/>
        <v>0</v>
      </c>
      <c r="F60" s="2">
        <f t="shared" si="74"/>
        <v>0</v>
      </c>
      <c r="G60" s="2">
        <f t="shared" si="76"/>
        <v>0</v>
      </c>
      <c r="H60" s="2">
        <f t="shared" si="78"/>
        <v>0</v>
      </c>
      <c r="I60" s="2">
        <f t="shared" ref="I60:I62" si="80">+H60</f>
        <v>0</v>
      </c>
      <c r="J60" s="2">
        <f>+J59</f>
        <v>450</v>
      </c>
      <c r="K60" s="2">
        <f t="shared" ref="K60:M60" si="81">+J60</f>
        <v>450</v>
      </c>
      <c r="L60" s="2">
        <f t="shared" si="81"/>
        <v>450</v>
      </c>
      <c r="M60" s="2">
        <f t="shared" si="81"/>
        <v>450</v>
      </c>
      <c r="N60" s="2">
        <f t="shared" si="66"/>
        <v>1800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4.25" customHeight="1" x14ac:dyDescent="0.2">
      <c r="A61" s="2"/>
      <c r="B61" s="2"/>
      <c r="C61" s="2">
        <f t="shared" si="68"/>
        <v>0</v>
      </c>
      <c r="D61" s="2">
        <f t="shared" si="70"/>
        <v>0</v>
      </c>
      <c r="E61" s="2">
        <f t="shared" si="72"/>
        <v>0</v>
      </c>
      <c r="F61" s="2">
        <f t="shared" si="74"/>
        <v>0</v>
      </c>
      <c r="G61" s="2">
        <f t="shared" si="76"/>
        <v>0</v>
      </c>
      <c r="H61" s="2">
        <f t="shared" si="78"/>
        <v>0</v>
      </c>
      <c r="I61" s="2">
        <f t="shared" si="80"/>
        <v>0</v>
      </c>
      <c r="J61" s="2">
        <f t="shared" ref="J61:J62" si="82">+I61</f>
        <v>0</v>
      </c>
      <c r="K61" s="2">
        <f>+K60</f>
        <v>450</v>
      </c>
      <c r="L61" s="2">
        <f t="shared" ref="L61:M61" si="83">+K61</f>
        <v>450</v>
      </c>
      <c r="M61" s="2">
        <f t="shared" si="83"/>
        <v>450</v>
      </c>
      <c r="N61" s="2">
        <f t="shared" si="66"/>
        <v>1350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4.25" customHeight="1" x14ac:dyDescent="0.2">
      <c r="A62" s="2"/>
      <c r="B62" s="2"/>
      <c r="C62" s="2">
        <f t="shared" si="68"/>
        <v>0</v>
      </c>
      <c r="D62" s="2">
        <f t="shared" si="70"/>
        <v>0</v>
      </c>
      <c r="E62" s="2">
        <f t="shared" si="72"/>
        <v>0</v>
      </c>
      <c r="F62" s="2">
        <f t="shared" si="74"/>
        <v>0</v>
      </c>
      <c r="G62" s="2">
        <f t="shared" si="76"/>
        <v>0</v>
      </c>
      <c r="H62" s="2">
        <f t="shared" si="78"/>
        <v>0</v>
      </c>
      <c r="I62" s="2">
        <f t="shared" si="80"/>
        <v>0</v>
      </c>
      <c r="J62" s="2">
        <f t="shared" si="82"/>
        <v>0</v>
      </c>
      <c r="K62" s="2">
        <f>+J62</f>
        <v>0</v>
      </c>
      <c r="L62" s="2">
        <f>+L61</f>
        <v>450</v>
      </c>
      <c r="M62" s="2">
        <f>+L62</f>
        <v>450</v>
      </c>
      <c r="N62" s="2">
        <f t="shared" si="66"/>
        <v>900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f>+M62</f>
        <v>450</v>
      </c>
      <c r="N63" s="2">
        <f t="shared" si="66"/>
        <v>450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4.25" customHeight="1" x14ac:dyDescent="0.2">
      <c r="A64" s="266"/>
      <c r="B64" s="266">
        <f t="shared" ref="B64:N64" si="84">SUM(B52:B63)</f>
        <v>450</v>
      </c>
      <c r="C64" s="266">
        <f t="shared" si="84"/>
        <v>900</v>
      </c>
      <c r="D64" s="266">
        <f t="shared" si="84"/>
        <v>1350</v>
      </c>
      <c r="E64" s="266">
        <f t="shared" si="84"/>
        <v>1800</v>
      </c>
      <c r="F64" s="266">
        <f t="shared" si="84"/>
        <v>2250</v>
      </c>
      <c r="G64" s="266">
        <f t="shared" si="84"/>
        <v>2700</v>
      </c>
      <c r="H64" s="266">
        <f t="shared" si="84"/>
        <v>3150</v>
      </c>
      <c r="I64" s="266">
        <f t="shared" si="84"/>
        <v>3600</v>
      </c>
      <c r="J64" s="266">
        <f t="shared" si="84"/>
        <v>4050</v>
      </c>
      <c r="K64" s="266">
        <f t="shared" si="84"/>
        <v>4500</v>
      </c>
      <c r="L64" s="266">
        <f t="shared" si="84"/>
        <v>4950</v>
      </c>
      <c r="M64" s="266">
        <f t="shared" si="84"/>
        <v>5400</v>
      </c>
      <c r="N64" s="267">
        <f t="shared" si="84"/>
        <v>35100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38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72">
        <f>+N64+N48+N32+N15</f>
        <v>304200</v>
      </c>
      <c r="O65" s="2">
        <f>+N65*7</f>
        <v>2129400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4.25" customHeight="1" x14ac:dyDescent="0.2">
      <c r="A66" s="273"/>
      <c r="B66" s="274">
        <f t="shared" ref="B66:M66" si="85">+B64+B48+B32+B15</f>
        <v>3900</v>
      </c>
      <c r="C66" s="274">
        <f t="shared" si="85"/>
        <v>7800</v>
      </c>
      <c r="D66" s="274">
        <f t="shared" si="85"/>
        <v>11700</v>
      </c>
      <c r="E66" s="274">
        <f t="shared" si="85"/>
        <v>15600</v>
      </c>
      <c r="F66" s="274">
        <f t="shared" si="85"/>
        <v>19500</v>
      </c>
      <c r="G66" s="274">
        <f t="shared" si="85"/>
        <v>23400</v>
      </c>
      <c r="H66" s="274">
        <f t="shared" si="85"/>
        <v>27300</v>
      </c>
      <c r="I66" s="274">
        <f t="shared" si="85"/>
        <v>31200</v>
      </c>
      <c r="J66" s="274">
        <f t="shared" si="85"/>
        <v>35100</v>
      </c>
      <c r="K66" s="274">
        <f t="shared" si="85"/>
        <v>39000</v>
      </c>
      <c r="L66" s="274">
        <f t="shared" si="85"/>
        <v>42900</v>
      </c>
      <c r="M66" s="274">
        <f t="shared" si="85"/>
        <v>46800</v>
      </c>
      <c r="N66" s="275"/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  <c r="AA66" s="273"/>
      <c r="AB66" s="273"/>
      <c r="AC66" s="273"/>
    </row>
    <row r="67" spans="1:29" ht="14.25" customHeight="1" x14ac:dyDescent="0.2">
      <c r="A67" s="353" t="s">
        <v>219</v>
      </c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4.25" customHeight="1" x14ac:dyDescent="0.2">
      <c r="A68" s="262" t="s">
        <v>207</v>
      </c>
      <c r="B68" s="262">
        <v>1</v>
      </c>
      <c r="C68" s="262">
        <v>2</v>
      </c>
      <c r="D68" s="262">
        <v>3</v>
      </c>
      <c r="E68" s="262">
        <v>4</v>
      </c>
      <c r="F68" s="262">
        <v>5</v>
      </c>
      <c r="G68" s="262">
        <v>6</v>
      </c>
      <c r="H68" s="262">
        <v>7</v>
      </c>
      <c r="I68" s="262">
        <v>8</v>
      </c>
      <c r="J68" s="262">
        <v>9</v>
      </c>
      <c r="K68" s="262">
        <v>10</v>
      </c>
      <c r="L68" s="262">
        <v>11</v>
      </c>
      <c r="M68" s="262">
        <v>12</v>
      </c>
      <c r="N68" s="263" t="s">
        <v>125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4.25" customHeight="1" x14ac:dyDescent="0.2">
      <c r="A69" s="2">
        <v>282.49</v>
      </c>
      <c r="B69" s="2">
        <f>+A69*1</f>
        <v>282.49</v>
      </c>
      <c r="C69" s="2">
        <f t="shared" ref="C69:M69" si="86">+B69</f>
        <v>282.49</v>
      </c>
      <c r="D69" s="2">
        <f t="shared" si="86"/>
        <v>282.49</v>
      </c>
      <c r="E69" s="2">
        <f t="shared" si="86"/>
        <v>282.49</v>
      </c>
      <c r="F69" s="2">
        <f t="shared" si="86"/>
        <v>282.49</v>
      </c>
      <c r="G69" s="2">
        <f t="shared" si="86"/>
        <v>282.49</v>
      </c>
      <c r="H69" s="2">
        <f t="shared" si="86"/>
        <v>282.49</v>
      </c>
      <c r="I69" s="2">
        <f t="shared" si="86"/>
        <v>282.49</v>
      </c>
      <c r="J69" s="2">
        <f t="shared" si="86"/>
        <v>282.49</v>
      </c>
      <c r="K69" s="2">
        <f t="shared" si="86"/>
        <v>282.49</v>
      </c>
      <c r="L69" s="2">
        <f t="shared" si="86"/>
        <v>282.49</v>
      </c>
      <c r="M69" s="2">
        <f t="shared" si="86"/>
        <v>282.49</v>
      </c>
      <c r="N69" s="2">
        <f t="shared" ref="N69:N80" si="87">SUM(B69:M69)</f>
        <v>3389.8799999999992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.25" customHeight="1" x14ac:dyDescent="0.2">
      <c r="A70" s="2"/>
      <c r="B70" s="2"/>
      <c r="C70" s="2">
        <f>+C69</f>
        <v>282.49</v>
      </c>
      <c r="D70" s="2">
        <f t="shared" ref="D70:M70" si="88">+C70</f>
        <v>282.49</v>
      </c>
      <c r="E70" s="2">
        <f t="shared" si="88"/>
        <v>282.49</v>
      </c>
      <c r="F70" s="2">
        <f t="shared" si="88"/>
        <v>282.49</v>
      </c>
      <c r="G70" s="2">
        <f t="shared" si="88"/>
        <v>282.49</v>
      </c>
      <c r="H70" s="2">
        <f t="shared" si="88"/>
        <v>282.49</v>
      </c>
      <c r="I70" s="2">
        <f t="shared" si="88"/>
        <v>282.49</v>
      </c>
      <c r="J70" s="2">
        <f t="shared" si="88"/>
        <v>282.49</v>
      </c>
      <c r="K70" s="2">
        <f t="shared" si="88"/>
        <v>282.49</v>
      </c>
      <c r="L70" s="2">
        <f t="shared" si="88"/>
        <v>282.49</v>
      </c>
      <c r="M70" s="2">
        <f t="shared" si="88"/>
        <v>282.49</v>
      </c>
      <c r="N70" s="2">
        <f t="shared" si="87"/>
        <v>3107.3899999999994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.25" customHeight="1" x14ac:dyDescent="0.2">
      <c r="A71" s="2"/>
      <c r="B71" s="2"/>
      <c r="C71" s="2">
        <f t="shared" ref="C71:C79" si="89">+B71</f>
        <v>0</v>
      </c>
      <c r="D71" s="2">
        <f>+D70</f>
        <v>282.49</v>
      </c>
      <c r="E71" s="2">
        <f t="shared" ref="E71:M71" si="90">+D71</f>
        <v>282.49</v>
      </c>
      <c r="F71" s="2">
        <f t="shared" si="90"/>
        <v>282.49</v>
      </c>
      <c r="G71" s="2">
        <f t="shared" si="90"/>
        <v>282.49</v>
      </c>
      <c r="H71" s="2">
        <f t="shared" si="90"/>
        <v>282.49</v>
      </c>
      <c r="I71" s="2">
        <f t="shared" si="90"/>
        <v>282.49</v>
      </c>
      <c r="J71" s="2">
        <f t="shared" si="90"/>
        <v>282.49</v>
      </c>
      <c r="K71" s="2">
        <f t="shared" si="90"/>
        <v>282.49</v>
      </c>
      <c r="L71" s="2">
        <f t="shared" si="90"/>
        <v>282.49</v>
      </c>
      <c r="M71" s="2">
        <f t="shared" si="90"/>
        <v>282.49</v>
      </c>
      <c r="N71" s="2">
        <f t="shared" si="87"/>
        <v>2824.8999999999996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.25" customHeight="1" x14ac:dyDescent="0.2">
      <c r="A72" s="2"/>
      <c r="B72" s="2"/>
      <c r="C72" s="2">
        <f t="shared" si="89"/>
        <v>0</v>
      </c>
      <c r="D72" s="2">
        <f t="shared" ref="D72:D79" si="91">+C72</f>
        <v>0</v>
      </c>
      <c r="E72" s="2">
        <f>+E71</f>
        <v>282.49</v>
      </c>
      <c r="F72" s="2">
        <f t="shared" ref="F72:M72" si="92">+E72</f>
        <v>282.49</v>
      </c>
      <c r="G72" s="2">
        <f t="shared" si="92"/>
        <v>282.49</v>
      </c>
      <c r="H72" s="2">
        <f t="shared" si="92"/>
        <v>282.49</v>
      </c>
      <c r="I72" s="2">
        <f t="shared" si="92"/>
        <v>282.49</v>
      </c>
      <c r="J72" s="2">
        <f t="shared" si="92"/>
        <v>282.49</v>
      </c>
      <c r="K72" s="2">
        <f t="shared" si="92"/>
        <v>282.49</v>
      </c>
      <c r="L72" s="2">
        <f t="shared" si="92"/>
        <v>282.49</v>
      </c>
      <c r="M72" s="2">
        <f t="shared" si="92"/>
        <v>282.49</v>
      </c>
      <c r="N72" s="2">
        <f t="shared" si="87"/>
        <v>2542.41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.25" customHeight="1" x14ac:dyDescent="0.2">
      <c r="A73" s="2"/>
      <c r="B73" s="2"/>
      <c r="C73" s="2">
        <f t="shared" si="89"/>
        <v>0</v>
      </c>
      <c r="D73" s="2">
        <f t="shared" si="91"/>
        <v>0</v>
      </c>
      <c r="E73" s="2">
        <f t="shared" ref="E73:E79" si="93">+D73</f>
        <v>0</v>
      </c>
      <c r="F73" s="2">
        <f>+F72</f>
        <v>282.49</v>
      </c>
      <c r="G73" s="2">
        <f t="shared" ref="G73:M73" si="94">+F73</f>
        <v>282.49</v>
      </c>
      <c r="H73" s="2">
        <f t="shared" si="94"/>
        <v>282.49</v>
      </c>
      <c r="I73" s="2">
        <f t="shared" si="94"/>
        <v>282.49</v>
      </c>
      <c r="J73" s="2">
        <f t="shared" si="94"/>
        <v>282.49</v>
      </c>
      <c r="K73" s="2">
        <f t="shared" si="94"/>
        <v>282.49</v>
      </c>
      <c r="L73" s="2">
        <f t="shared" si="94"/>
        <v>282.49</v>
      </c>
      <c r="M73" s="2">
        <f t="shared" si="94"/>
        <v>282.49</v>
      </c>
      <c r="N73" s="2">
        <f t="shared" si="87"/>
        <v>2259.92</v>
      </c>
      <c r="O73" s="2"/>
      <c r="P73" s="2"/>
      <c r="Q73" s="2"/>
      <c r="R73" s="2"/>
      <c r="S73" s="2"/>
      <c r="T73" s="356" t="s">
        <v>208</v>
      </c>
      <c r="U73" s="346"/>
      <c r="V73" s="346"/>
      <c r="W73" s="2"/>
      <c r="X73" s="2"/>
      <c r="Y73" s="2"/>
      <c r="Z73" s="2"/>
      <c r="AA73" s="2"/>
      <c r="AB73" s="2"/>
      <c r="AC73" s="2"/>
    </row>
    <row r="74" spans="1:29" ht="14.25" customHeight="1" x14ac:dyDescent="0.2">
      <c r="A74" s="2"/>
      <c r="B74" s="2"/>
      <c r="C74" s="2">
        <f t="shared" si="89"/>
        <v>0</v>
      </c>
      <c r="D74" s="2">
        <f t="shared" si="91"/>
        <v>0</v>
      </c>
      <c r="E74" s="2">
        <f t="shared" si="93"/>
        <v>0</v>
      </c>
      <c r="F74" s="2">
        <f t="shared" ref="F74:F79" si="95">+E74</f>
        <v>0</v>
      </c>
      <c r="G74" s="2">
        <f>+G73</f>
        <v>282.49</v>
      </c>
      <c r="H74" s="2">
        <f t="shared" ref="H74:M74" si="96">+G74</f>
        <v>282.49</v>
      </c>
      <c r="I74" s="2">
        <f t="shared" si="96"/>
        <v>282.49</v>
      </c>
      <c r="J74" s="2">
        <f t="shared" si="96"/>
        <v>282.49</v>
      </c>
      <c r="K74" s="2">
        <f t="shared" si="96"/>
        <v>282.49</v>
      </c>
      <c r="L74" s="2">
        <f t="shared" si="96"/>
        <v>282.49</v>
      </c>
      <c r="M74" s="2">
        <f t="shared" si="96"/>
        <v>282.49</v>
      </c>
      <c r="N74" s="2">
        <f t="shared" si="87"/>
        <v>1977.43</v>
      </c>
      <c r="O74" s="2"/>
      <c r="P74" s="2"/>
      <c r="Q74" s="2"/>
      <c r="R74" s="2"/>
      <c r="S74" s="2"/>
      <c r="T74" s="264" t="s">
        <v>101</v>
      </c>
      <c r="U74" s="265" t="s">
        <v>102</v>
      </c>
      <c r="V74" s="265" t="s">
        <v>103</v>
      </c>
      <c r="W74" s="2"/>
      <c r="X74" s="2"/>
      <c r="Y74" s="2"/>
      <c r="Z74" s="2"/>
      <c r="AA74" s="2"/>
      <c r="AB74" s="2"/>
      <c r="AC74" s="2"/>
    </row>
    <row r="75" spans="1:29" ht="14.25" customHeight="1" x14ac:dyDescent="0.2">
      <c r="A75" s="2"/>
      <c r="B75" s="2"/>
      <c r="C75" s="2">
        <f t="shared" si="89"/>
        <v>0</v>
      </c>
      <c r="D75" s="2">
        <f t="shared" si="91"/>
        <v>0</v>
      </c>
      <c r="E75" s="2">
        <f t="shared" si="93"/>
        <v>0</v>
      </c>
      <c r="F75" s="2">
        <f t="shared" si="95"/>
        <v>0</v>
      </c>
      <c r="G75" s="2">
        <f t="shared" ref="G75:G79" si="97">+F75</f>
        <v>0</v>
      </c>
      <c r="H75" s="2">
        <f>+H74</f>
        <v>282.49</v>
      </c>
      <c r="I75" s="2">
        <f t="shared" ref="I75:M75" si="98">+H75</f>
        <v>282.49</v>
      </c>
      <c r="J75" s="2">
        <f t="shared" si="98"/>
        <v>282.49</v>
      </c>
      <c r="K75" s="2">
        <f t="shared" si="98"/>
        <v>282.49</v>
      </c>
      <c r="L75" s="2">
        <f t="shared" si="98"/>
        <v>282.49</v>
      </c>
      <c r="M75" s="2">
        <f t="shared" si="98"/>
        <v>282.49</v>
      </c>
      <c r="N75" s="2">
        <f t="shared" si="87"/>
        <v>1694.94</v>
      </c>
      <c r="O75" s="2"/>
      <c r="P75" s="2"/>
      <c r="Q75" s="2"/>
      <c r="R75" s="2"/>
      <c r="S75" s="2"/>
      <c r="T75" s="6" t="s">
        <v>104</v>
      </c>
      <c r="U75" s="2">
        <f>+U78*W75</f>
        <v>33774.300000000003</v>
      </c>
      <c r="V75" s="2">
        <f>+V78*W75</f>
        <v>4824.8999999999996</v>
      </c>
      <c r="W75" s="6">
        <v>10</v>
      </c>
      <c r="X75" s="2"/>
      <c r="Y75" s="2"/>
      <c r="Z75" s="2"/>
      <c r="AA75" s="2"/>
      <c r="AB75" s="2"/>
      <c r="AC75" s="2"/>
    </row>
    <row r="76" spans="1:29" ht="14.25" customHeight="1" x14ac:dyDescent="0.2">
      <c r="A76" s="2"/>
      <c r="B76" s="2"/>
      <c r="C76" s="2">
        <f t="shared" si="89"/>
        <v>0</v>
      </c>
      <c r="D76" s="2">
        <f t="shared" si="91"/>
        <v>0</v>
      </c>
      <c r="E76" s="2">
        <f t="shared" si="93"/>
        <v>0</v>
      </c>
      <c r="F76" s="2">
        <f t="shared" si="95"/>
        <v>0</v>
      </c>
      <c r="G76" s="2">
        <f t="shared" si="97"/>
        <v>0</v>
      </c>
      <c r="H76" s="2">
        <f t="shared" ref="H76:H79" si="99">+G76</f>
        <v>0</v>
      </c>
      <c r="I76" s="2">
        <f>+I75</f>
        <v>282.49</v>
      </c>
      <c r="J76" s="2">
        <f t="shared" ref="J76:M76" si="100">+I76</f>
        <v>282.49</v>
      </c>
      <c r="K76" s="2">
        <f t="shared" si="100"/>
        <v>282.49</v>
      </c>
      <c r="L76" s="2">
        <f t="shared" si="100"/>
        <v>282.49</v>
      </c>
      <c r="M76" s="2">
        <f t="shared" si="100"/>
        <v>282.49</v>
      </c>
      <c r="N76" s="2">
        <f t="shared" si="87"/>
        <v>1412.45</v>
      </c>
      <c r="O76" s="2"/>
      <c r="P76" s="2"/>
      <c r="Q76" s="2"/>
      <c r="R76" s="2"/>
      <c r="S76" s="2"/>
      <c r="T76" s="6" t="s">
        <v>106</v>
      </c>
      <c r="U76" s="2">
        <f>+U78*W76</f>
        <v>27019.440000000002</v>
      </c>
      <c r="V76" s="2">
        <f>+V78*W76</f>
        <v>3859.92</v>
      </c>
      <c r="W76" s="6">
        <v>8</v>
      </c>
      <c r="X76" s="2"/>
      <c r="Y76" s="2"/>
      <c r="Z76" s="2"/>
      <c r="AA76" s="2"/>
      <c r="AB76" s="2"/>
      <c r="AC76" s="2"/>
    </row>
    <row r="77" spans="1:29" ht="14.25" customHeight="1" x14ac:dyDescent="0.2">
      <c r="A77" s="2"/>
      <c r="B77" s="2"/>
      <c r="C77" s="2">
        <f t="shared" si="89"/>
        <v>0</v>
      </c>
      <c r="D77" s="2">
        <f t="shared" si="91"/>
        <v>0</v>
      </c>
      <c r="E77" s="2">
        <f t="shared" si="93"/>
        <v>0</v>
      </c>
      <c r="F77" s="2">
        <f t="shared" si="95"/>
        <v>0</v>
      </c>
      <c r="G77" s="2">
        <f t="shared" si="97"/>
        <v>0</v>
      </c>
      <c r="H77" s="2">
        <f t="shared" si="99"/>
        <v>0</v>
      </c>
      <c r="I77" s="2">
        <f t="shared" ref="I77:I79" si="101">+H77</f>
        <v>0</v>
      </c>
      <c r="J77" s="2">
        <f>+J76</f>
        <v>282.49</v>
      </c>
      <c r="K77" s="2">
        <f t="shared" ref="K77:M77" si="102">+J77</f>
        <v>282.49</v>
      </c>
      <c r="L77" s="2">
        <f t="shared" si="102"/>
        <v>282.49</v>
      </c>
      <c r="M77" s="2">
        <f t="shared" si="102"/>
        <v>282.49</v>
      </c>
      <c r="N77" s="2">
        <f t="shared" si="87"/>
        <v>1129.96</v>
      </c>
      <c r="O77" s="2"/>
      <c r="P77" s="2"/>
      <c r="Q77" s="2"/>
      <c r="R77" s="2"/>
      <c r="S77" s="2"/>
      <c r="T77" s="6" t="s">
        <v>109</v>
      </c>
      <c r="U77" s="2">
        <f>+U78*W77</f>
        <v>13509.720000000001</v>
      </c>
      <c r="V77" s="2">
        <f>+V78*W77</f>
        <v>1929.96</v>
      </c>
      <c r="W77" s="6">
        <v>4</v>
      </c>
      <c r="X77" s="2"/>
      <c r="Y77" s="2"/>
      <c r="Z77" s="2"/>
      <c r="AA77" s="2"/>
      <c r="AB77" s="2"/>
      <c r="AC77" s="2"/>
    </row>
    <row r="78" spans="1:29" ht="14.25" customHeight="1" x14ac:dyDescent="0.2">
      <c r="A78" s="2"/>
      <c r="B78" s="2"/>
      <c r="C78" s="2">
        <f t="shared" si="89"/>
        <v>0</v>
      </c>
      <c r="D78" s="2">
        <f t="shared" si="91"/>
        <v>0</v>
      </c>
      <c r="E78" s="2">
        <f t="shared" si="93"/>
        <v>0</v>
      </c>
      <c r="F78" s="2">
        <f t="shared" si="95"/>
        <v>0</v>
      </c>
      <c r="G78" s="2">
        <f t="shared" si="97"/>
        <v>0</v>
      </c>
      <c r="H78" s="2">
        <f t="shared" si="99"/>
        <v>0</v>
      </c>
      <c r="I78" s="2">
        <f t="shared" si="101"/>
        <v>0</v>
      </c>
      <c r="J78" s="2">
        <f t="shared" ref="J78:J79" si="103">+I78</f>
        <v>0</v>
      </c>
      <c r="K78" s="2">
        <f>+K77</f>
        <v>282.49</v>
      </c>
      <c r="L78" s="2">
        <f t="shared" ref="L78:M78" si="104">+K78</f>
        <v>282.49</v>
      </c>
      <c r="M78" s="2">
        <f t="shared" si="104"/>
        <v>282.49</v>
      </c>
      <c r="N78" s="2">
        <f t="shared" si="87"/>
        <v>847.47</v>
      </c>
      <c r="O78" s="2"/>
      <c r="P78" s="2"/>
      <c r="Q78" s="2"/>
      <c r="R78" s="2"/>
      <c r="S78" s="2"/>
      <c r="T78" s="6" t="s">
        <v>112</v>
      </c>
      <c r="U78" s="2">
        <f t="shared" ref="U78:V78" si="105">+U82</f>
        <v>3377.4300000000003</v>
      </c>
      <c r="V78" s="2">
        <f t="shared" si="105"/>
        <v>482.49</v>
      </c>
      <c r="W78" s="6">
        <v>2</v>
      </c>
      <c r="X78" s="2"/>
      <c r="Y78" s="2"/>
      <c r="Z78" s="2"/>
      <c r="AA78" s="2"/>
      <c r="AB78" s="2"/>
      <c r="AC78" s="2"/>
    </row>
    <row r="79" spans="1:29" ht="14.25" customHeight="1" x14ac:dyDescent="0.2">
      <c r="A79" s="2"/>
      <c r="B79" s="2"/>
      <c r="C79" s="2">
        <f t="shared" si="89"/>
        <v>0</v>
      </c>
      <c r="D79" s="2">
        <f t="shared" si="91"/>
        <v>0</v>
      </c>
      <c r="E79" s="2">
        <f t="shared" si="93"/>
        <v>0</v>
      </c>
      <c r="F79" s="2">
        <f t="shared" si="95"/>
        <v>0</v>
      </c>
      <c r="G79" s="2">
        <f t="shared" si="97"/>
        <v>0</v>
      </c>
      <c r="H79" s="2">
        <f t="shared" si="99"/>
        <v>0</v>
      </c>
      <c r="I79" s="2">
        <f t="shared" si="101"/>
        <v>0</v>
      </c>
      <c r="J79" s="2">
        <f t="shared" si="103"/>
        <v>0</v>
      </c>
      <c r="K79" s="2">
        <f>+J79</f>
        <v>0</v>
      </c>
      <c r="L79" s="2">
        <f>+L78</f>
        <v>282.49</v>
      </c>
      <c r="M79" s="2">
        <f>+L79</f>
        <v>282.49</v>
      </c>
      <c r="N79" s="2">
        <f t="shared" si="87"/>
        <v>564.98</v>
      </c>
      <c r="O79" s="2"/>
      <c r="P79" s="2"/>
      <c r="Q79" s="2"/>
      <c r="R79" s="2"/>
      <c r="S79" s="2"/>
      <c r="T79" s="264" t="s">
        <v>115</v>
      </c>
      <c r="U79" s="265">
        <f t="shared" ref="U79:V79" si="106">SUM(U75:U78)</f>
        <v>77680.890000000014</v>
      </c>
      <c r="V79" s="265">
        <f t="shared" si="106"/>
        <v>11097.269999999999</v>
      </c>
      <c r="W79" s="2"/>
      <c r="X79" s="2"/>
      <c r="Y79" s="2"/>
      <c r="Z79" s="2"/>
      <c r="AA79" s="2"/>
      <c r="AB79" s="2"/>
      <c r="AC79" s="2"/>
    </row>
    <row r="80" spans="1:29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>
        <f>+M79</f>
        <v>282.49</v>
      </c>
      <c r="N80" s="2">
        <f t="shared" si="87"/>
        <v>282.49</v>
      </c>
      <c r="O80" s="2"/>
      <c r="P80" s="2"/>
      <c r="Q80" s="2"/>
      <c r="R80" s="2"/>
      <c r="S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.25" customHeight="1" x14ac:dyDescent="0.2">
      <c r="A81" s="266"/>
      <c r="B81" s="266">
        <f t="shared" ref="B81:N81" si="107">SUM(B69:B80)</f>
        <v>282.49</v>
      </c>
      <c r="C81" s="266">
        <f t="shared" si="107"/>
        <v>564.98</v>
      </c>
      <c r="D81" s="266">
        <f t="shared" si="107"/>
        <v>847.47</v>
      </c>
      <c r="E81" s="266">
        <f t="shared" si="107"/>
        <v>1129.96</v>
      </c>
      <c r="F81" s="266">
        <f t="shared" si="107"/>
        <v>1412.45</v>
      </c>
      <c r="G81" s="266">
        <f t="shared" si="107"/>
        <v>1694.94</v>
      </c>
      <c r="H81" s="266">
        <f t="shared" si="107"/>
        <v>1977.43</v>
      </c>
      <c r="I81" s="266">
        <f t="shared" si="107"/>
        <v>2259.92</v>
      </c>
      <c r="J81" s="266">
        <f t="shared" si="107"/>
        <v>2542.41</v>
      </c>
      <c r="K81" s="266">
        <f t="shared" si="107"/>
        <v>2824.8999999999996</v>
      </c>
      <c r="L81" s="266">
        <f t="shared" si="107"/>
        <v>3107.3899999999994</v>
      </c>
      <c r="M81" s="266">
        <f t="shared" si="107"/>
        <v>3389.8799999999992</v>
      </c>
      <c r="N81" s="267">
        <f t="shared" si="107"/>
        <v>22034.22</v>
      </c>
      <c r="O81" s="2"/>
      <c r="P81" s="2"/>
      <c r="Q81" s="2"/>
      <c r="R81" s="2"/>
      <c r="S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64" t="s">
        <v>118</v>
      </c>
      <c r="U82" s="265">
        <f t="shared" ref="U82:U83" si="108">+V82*7</f>
        <v>3377.4300000000003</v>
      </c>
      <c r="V82" s="268">
        <f>+B69+B86+B103</f>
        <v>482.49</v>
      </c>
      <c r="W82" s="2"/>
      <c r="X82" s="2"/>
      <c r="Y82" s="2"/>
      <c r="Z82" s="2"/>
      <c r="AA82" s="2"/>
      <c r="AB82" s="2"/>
      <c r="AC82" s="2"/>
    </row>
    <row r="83" spans="1:29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64" t="s">
        <v>210</v>
      </c>
      <c r="U83" s="265">
        <f t="shared" si="108"/>
        <v>20264.579999999998</v>
      </c>
      <c r="V83" s="268">
        <f>+SUM(T91:V93)</f>
        <v>2894.9399999999996</v>
      </c>
      <c r="W83" s="2"/>
      <c r="X83" s="2"/>
      <c r="Y83" s="2"/>
      <c r="Z83" s="2"/>
      <c r="AA83" s="2"/>
      <c r="AB83" s="2"/>
      <c r="AC83" s="2"/>
    </row>
    <row r="84" spans="1:29" ht="14.25" customHeight="1" x14ac:dyDescent="0.2">
      <c r="A84" s="353" t="s">
        <v>220</v>
      </c>
      <c r="B84" s="346"/>
      <c r="C84" s="346"/>
      <c r="D84" s="346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2"/>
      <c r="P84" s="2"/>
      <c r="Q84" s="2"/>
      <c r="R84" s="2"/>
      <c r="S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4.25" customHeight="1" x14ac:dyDescent="0.2">
      <c r="A85" s="262" t="s">
        <v>207</v>
      </c>
      <c r="B85" s="262">
        <v>1</v>
      </c>
      <c r="C85" s="262">
        <v>2</v>
      </c>
      <c r="D85" s="262">
        <v>3</v>
      </c>
      <c r="E85" s="262">
        <v>4</v>
      </c>
      <c r="F85" s="262">
        <v>5</v>
      </c>
      <c r="G85" s="262">
        <v>6</v>
      </c>
      <c r="H85" s="262">
        <v>7</v>
      </c>
      <c r="I85" s="262">
        <v>8</v>
      </c>
      <c r="J85" s="262">
        <v>9</v>
      </c>
      <c r="K85" s="262">
        <v>10</v>
      </c>
      <c r="L85" s="262">
        <v>11</v>
      </c>
      <c r="M85" s="262">
        <v>12</v>
      </c>
      <c r="N85" s="263" t="s">
        <v>125</v>
      </c>
      <c r="O85" s="2"/>
      <c r="P85" s="2"/>
      <c r="Q85" s="2"/>
      <c r="R85" s="2"/>
      <c r="S85" s="2"/>
      <c r="T85" s="264" t="s">
        <v>211</v>
      </c>
      <c r="U85" s="2"/>
      <c r="V85" s="269" t="s">
        <v>212</v>
      </c>
      <c r="W85" s="2"/>
      <c r="X85" s="2"/>
      <c r="Y85" s="2"/>
      <c r="Z85" s="2"/>
      <c r="AA85" s="2"/>
      <c r="AB85" s="2"/>
      <c r="AC85" s="2"/>
    </row>
    <row r="86" spans="1:29" ht="14.25" customHeight="1" x14ac:dyDescent="0.2">
      <c r="A86" s="2">
        <v>80</v>
      </c>
      <c r="B86" s="2">
        <f>+A86*1</f>
        <v>80</v>
      </c>
      <c r="C86" s="2">
        <f t="shared" ref="C86:M86" si="109">+B86</f>
        <v>80</v>
      </c>
      <c r="D86" s="2">
        <f t="shared" si="109"/>
        <v>80</v>
      </c>
      <c r="E86" s="2">
        <f t="shared" si="109"/>
        <v>80</v>
      </c>
      <c r="F86" s="2">
        <f t="shared" si="109"/>
        <v>80</v>
      </c>
      <c r="G86" s="2">
        <f t="shared" si="109"/>
        <v>80</v>
      </c>
      <c r="H86" s="2">
        <f t="shared" si="109"/>
        <v>80</v>
      </c>
      <c r="I86" s="2">
        <f t="shared" si="109"/>
        <v>80</v>
      </c>
      <c r="J86" s="2">
        <f t="shared" si="109"/>
        <v>80</v>
      </c>
      <c r="K86" s="2">
        <f t="shared" si="109"/>
        <v>80</v>
      </c>
      <c r="L86" s="2">
        <f t="shared" si="109"/>
        <v>80</v>
      </c>
      <c r="M86" s="2">
        <f t="shared" si="109"/>
        <v>80</v>
      </c>
      <c r="N86" s="2">
        <f t="shared" ref="N86:N97" si="110">SUM(B86:M86)</f>
        <v>960</v>
      </c>
      <c r="O86" s="2"/>
      <c r="P86" s="2"/>
      <c r="Q86" s="2"/>
      <c r="R86" s="2"/>
      <c r="S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4.25" customHeight="1" x14ac:dyDescent="0.2">
      <c r="A87" s="2"/>
      <c r="B87" s="2"/>
      <c r="C87" s="2">
        <f>+C86</f>
        <v>80</v>
      </c>
      <c r="D87" s="2">
        <f t="shared" ref="D87:M87" si="111">+C87</f>
        <v>80</v>
      </c>
      <c r="E87" s="2">
        <f t="shared" si="111"/>
        <v>80</v>
      </c>
      <c r="F87" s="2">
        <f t="shared" si="111"/>
        <v>80</v>
      </c>
      <c r="G87" s="2">
        <f t="shared" si="111"/>
        <v>80</v>
      </c>
      <c r="H87" s="2">
        <f t="shared" si="111"/>
        <v>80</v>
      </c>
      <c r="I87" s="2">
        <f t="shared" si="111"/>
        <v>80</v>
      </c>
      <c r="J87" s="2">
        <f t="shared" si="111"/>
        <v>80</v>
      </c>
      <c r="K87" s="2">
        <f t="shared" si="111"/>
        <v>80</v>
      </c>
      <c r="L87" s="2">
        <f t="shared" si="111"/>
        <v>80</v>
      </c>
      <c r="M87" s="2">
        <f t="shared" si="111"/>
        <v>80</v>
      </c>
      <c r="N87" s="2">
        <f t="shared" si="110"/>
        <v>880</v>
      </c>
      <c r="O87" s="2"/>
      <c r="P87" s="2"/>
      <c r="Q87" s="2"/>
      <c r="R87" s="2"/>
      <c r="S87" s="2"/>
      <c r="T87" s="354" t="s">
        <v>203</v>
      </c>
      <c r="U87" s="355"/>
      <c r="V87" s="355"/>
      <c r="W87" s="2"/>
      <c r="X87" s="2"/>
      <c r="Y87" s="2"/>
      <c r="Z87" s="2"/>
      <c r="AA87" s="2"/>
      <c r="AB87" s="2"/>
      <c r="AC87" s="2"/>
    </row>
    <row r="88" spans="1:29" ht="14.25" customHeight="1" x14ac:dyDescent="0.2">
      <c r="A88" s="2"/>
      <c r="B88" s="2"/>
      <c r="C88" s="2">
        <f t="shared" ref="C88:C96" si="112">+B88</f>
        <v>0</v>
      </c>
      <c r="D88" s="2">
        <f>+D87</f>
        <v>80</v>
      </c>
      <c r="E88" s="2">
        <f t="shared" ref="E88:M88" si="113">+D88</f>
        <v>80</v>
      </c>
      <c r="F88" s="2">
        <f t="shared" si="113"/>
        <v>80</v>
      </c>
      <c r="G88" s="2">
        <f t="shared" si="113"/>
        <v>80</v>
      </c>
      <c r="H88" s="2">
        <f t="shared" si="113"/>
        <v>80</v>
      </c>
      <c r="I88" s="2">
        <f t="shared" si="113"/>
        <v>80</v>
      </c>
      <c r="J88" s="2">
        <f t="shared" si="113"/>
        <v>80</v>
      </c>
      <c r="K88" s="2">
        <f t="shared" si="113"/>
        <v>80</v>
      </c>
      <c r="L88" s="2">
        <f t="shared" si="113"/>
        <v>80</v>
      </c>
      <c r="M88" s="2">
        <f t="shared" si="113"/>
        <v>80</v>
      </c>
      <c r="N88" s="2">
        <f t="shared" si="110"/>
        <v>800</v>
      </c>
      <c r="O88" s="2"/>
      <c r="P88" s="2"/>
      <c r="Q88" s="2"/>
      <c r="R88" s="2"/>
      <c r="S88" s="2"/>
      <c r="T88" s="355"/>
      <c r="U88" s="355"/>
      <c r="V88" s="355"/>
      <c r="W88" s="2"/>
      <c r="X88" s="2"/>
      <c r="Y88" s="2"/>
      <c r="Z88" s="2"/>
      <c r="AA88" s="2"/>
      <c r="AB88" s="2"/>
      <c r="AC88" s="2"/>
    </row>
    <row r="89" spans="1:29" ht="14.25" customHeight="1" x14ac:dyDescent="0.2">
      <c r="A89" s="2"/>
      <c r="B89" s="2"/>
      <c r="C89" s="2">
        <f t="shared" si="112"/>
        <v>0</v>
      </c>
      <c r="D89" s="2">
        <f t="shared" ref="D89:D96" si="114">+C89</f>
        <v>0</v>
      </c>
      <c r="E89" s="2">
        <f>+E88</f>
        <v>80</v>
      </c>
      <c r="F89" s="2">
        <f t="shared" ref="F89:M89" si="115">+E89</f>
        <v>80</v>
      </c>
      <c r="G89" s="2">
        <f t="shared" si="115"/>
        <v>80</v>
      </c>
      <c r="H89" s="2">
        <f t="shared" si="115"/>
        <v>80</v>
      </c>
      <c r="I89" s="2">
        <f t="shared" si="115"/>
        <v>80</v>
      </c>
      <c r="J89" s="2">
        <f t="shared" si="115"/>
        <v>80</v>
      </c>
      <c r="K89" s="2">
        <f t="shared" si="115"/>
        <v>80</v>
      </c>
      <c r="L89" s="2">
        <f t="shared" si="115"/>
        <v>80</v>
      </c>
      <c r="M89" s="2">
        <f t="shared" si="115"/>
        <v>80</v>
      </c>
      <c r="N89" s="2">
        <f t="shared" si="110"/>
        <v>720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4.25" customHeight="1" x14ac:dyDescent="0.2">
      <c r="A90" s="2"/>
      <c r="B90" s="2"/>
      <c r="C90" s="2">
        <f t="shared" si="112"/>
        <v>0</v>
      </c>
      <c r="D90" s="2">
        <f t="shared" si="114"/>
        <v>0</v>
      </c>
      <c r="E90" s="2">
        <f t="shared" ref="E90:E96" si="116">+D90</f>
        <v>0</v>
      </c>
      <c r="F90" s="2">
        <f>+F89</f>
        <v>80</v>
      </c>
      <c r="G90" s="2">
        <f t="shared" ref="G90:M90" si="117">+F90</f>
        <v>80</v>
      </c>
      <c r="H90" s="2">
        <f t="shared" si="117"/>
        <v>80</v>
      </c>
      <c r="I90" s="2">
        <f t="shared" si="117"/>
        <v>80</v>
      </c>
      <c r="J90" s="2">
        <f t="shared" si="117"/>
        <v>80</v>
      </c>
      <c r="K90" s="2">
        <f t="shared" si="117"/>
        <v>80</v>
      </c>
      <c r="L90" s="2">
        <f t="shared" si="117"/>
        <v>80</v>
      </c>
      <c r="M90" s="2">
        <f t="shared" si="117"/>
        <v>80</v>
      </c>
      <c r="N90" s="2">
        <f t="shared" si="110"/>
        <v>640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4.25" customHeight="1" x14ac:dyDescent="0.2">
      <c r="A91" s="2"/>
      <c r="B91" s="2"/>
      <c r="C91" s="2">
        <f t="shared" si="112"/>
        <v>0</v>
      </c>
      <c r="D91" s="2">
        <f t="shared" si="114"/>
        <v>0</v>
      </c>
      <c r="E91" s="2">
        <f t="shared" si="116"/>
        <v>0</v>
      </c>
      <c r="F91" s="2">
        <f t="shared" ref="F91:F96" si="118">+E91</f>
        <v>0</v>
      </c>
      <c r="G91" s="2">
        <f>+G90</f>
        <v>80</v>
      </c>
      <c r="H91" s="2">
        <f t="shared" ref="H91:M91" si="119">+G91</f>
        <v>80</v>
      </c>
      <c r="I91" s="2">
        <f t="shared" si="119"/>
        <v>80</v>
      </c>
      <c r="J91" s="2">
        <f t="shared" si="119"/>
        <v>80</v>
      </c>
      <c r="K91" s="2">
        <f t="shared" si="119"/>
        <v>80</v>
      </c>
      <c r="L91" s="2">
        <f t="shared" si="119"/>
        <v>80</v>
      </c>
      <c r="M91" s="2">
        <f t="shared" si="119"/>
        <v>80</v>
      </c>
      <c r="N91" s="2">
        <f t="shared" si="110"/>
        <v>560</v>
      </c>
      <c r="O91" s="2"/>
      <c r="P91" s="2"/>
      <c r="Q91" s="2"/>
      <c r="R91" s="2"/>
      <c r="S91" s="2"/>
      <c r="T91" s="2">
        <f>+V82</f>
        <v>482.49</v>
      </c>
      <c r="U91" s="2">
        <f t="shared" ref="U91:V91" si="120">+T91</f>
        <v>482.49</v>
      </c>
      <c r="V91" s="2">
        <f t="shared" si="120"/>
        <v>482.49</v>
      </c>
      <c r="W91" s="2"/>
      <c r="X91" s="2"/>
      <c r="Y91" s="2"/>
      <c r="Z91" s="2"/>
      <c r="AA91" s="2"/>
      <c r="AB91" s="2"/>
      <c r="AC91" s="2"/>
    </row>
    <row r="92" spans="1:29" ht="14.25" customHeight="1" x14ac:dyDescent="0.2">
      <c r="A92" s="2"/>
      <c r="B92" s="2"/>
      <c r="C92" s="2">
        <f t="shared" si="112"/>
        <v>0</v>
      </c>
      <c r="D92" s="2">
        <f t="shared" si="114"/>
        <v>0</v>
      </c>
      <c r="E92" s="2">
        <f t="shared" si="116"/>
        <v>0</v>
      </c>
      <c r="F92" s="2">
        <f t="shared" si="118"/>
        <v>0</v>
      </c>
      <c r="G92" s="2">
        <f t="shared" ref="G92:G96" si="121">+F92</f>
        <v>0</v>
      </c>
      <c r="H92" s="2">
        <f>+H91</f>
        <v>80</v>
      </c>
      <c r="I92" s="2">
        <f t="shared" ref="I92:M92" si="122">+H92</f>
        <v>80</v>
      </c>
      <c r="J92" s="2">
        <f t="shared" si="122"/>
        <v>80</v>
      </c>
      <c r="K92" s="2">
        <f t="shared" si="122"/>
        <v>80</v>
      </c>
      <c r="L92" s="2">
        <f t="shared" si="122"/>
        <v>80</v>
      </c>
      <c r="M92" s="2">
        <f t="shared" si="122"/>
        <v>80</v>
      </c>
      <c r="N92" s="2">
        <f t="shared" si="110"/>
        <v>480</v>
      </c>
      <c r="O92" s="2"/>
      <c r="P92" s="2"/>
      <c r="Q92" s="2"/>
      <c r="R92" s="2"/>
      <c r="S92" s="2"/>
      <c r="T92" s="2"/>
      <c r="U92" s="2">
        <f>+U91</f>
        <v>482.49</v>
      </c>
      <c r="V92" s="2">
        <f>+U92</f>
        <v>482.49</v>
      </c>
      <c r="W92" s="2"/>
      <c r="X92" s="2"/>
      <c r="Y92" s="2"/>
      <c r="Z92" s="2"/>
      <c r="AA92" s="2"/>
      <c r="AB92" s="2"/>
      <c r="AC92" s="2"/>
    </row>
    <row r="93" spans="1:29" ht="14.25" customHeight="1" x14ac:dyDescent="0.2">
      <c r="A93" s="2"/>
      <c r="B93" s="2"/>
      <c r="C93" s="2">
        <f t="shared" si="112"/>
        <v>0</v>
      </c>
      <c r="D93" s="2">
        <f t="shared" si="114"/>
        <v>0</v>
      </c>
      <c r="E93" s="2">
        <f t="shared" si="116"/>
        <v>0</v>
      </c>
      <c r="F93" s="2">
        <f t="shared" si="118"/>
        <v>0</v>
      </c>
      <c r="G93" s="2">
        <f t="shared" si="121"/>
        <v>0</v>
      </c>
      <c r="H93" s="2">
        <f t="shared" ref="H93:H96" si="123">+G93</f>
        <v>0</v>
      </c>
      <c r="I93" s="2">
        <f>+I92</f>
        <v>80</v>
      </c>
      <c r="J93" s="2">
        <f t="shared" ref="J93:M93" si="124">+I93</f>
        <v>80</v>
      </c>
      <c r="K93" s="2">
        <f t="shared" si="124"/>
        <v>80</v>
      </c>
      <c r="L93" s="2">
        <f t="shared" si="124"/>
        <v>80</v>
      </c>
      <c r="M93" s="2">
        <f t="shared" si="124"/>
        <v>80</v>
      </c>
      <c r="N93" s="2">
        <f t="shared" si="110"/>
        <v>400</v>
      </c>
      <c r="O93" s="2"/>
      <c r="P93" s="2"/>
      <c r="Q93" s="2"/>
      <c r="R93" s="2"/>
      <c r="S93" s="2"/>
      <c r="T93" s="2"/>
      <c r="U93" s="2"/>
      <c r="V93" s="2">
        <f>+V92</f>
        <v>482.49</v>
      </c>
      <c r="W93" s="2"/>
      <c r="X93" s="2"/>
      <c r="Y93" s="2"/>
      <c r="Z93" s="2"/>
      <c r="AA93" s="2"/>
      <c r="AB93" s="2"/>
      <c r="AC93" s="2"/>
    </row>
    <row r="94" spans="1:29" ht="14.25" customHeight="1" x14ac:dyDescent="0.2">
      <c r="A94" s="2"/>
      <c r="B94" s="2"/>
      <c r="C94" s="2">
        <f t="shared" si="112"/>
        <v>0</v>
      </c>
      <c r="D94" s="2">
        <f t="shared" si="114"/>
        <v>0</v>
      </c>
      <c r="E94" s="2">
        <f t="shared" si="116"/>
        <v>0</v>
      </c>
      <c r="F94" s="2">
        <f t="shared" si="118"/>
        <v>0</v>
      </c>
      <c r="G94" s="2">
        <f t="shared" si="121"/>
        <v>0</v>
      </c>
      <c r="H94" s="2">
        <f t="shared" si="123"/>
        <v>0</v>
      </c>
      <c r="I94" s="2">
        <f t="shared" ref="I94:I96" si="125">+H94</f>
        <v>0</v>
      </c>
      <c r="J94" s="2">
        <f>+J93</f>
        <v>80</v>
      </c>
      <c r="K94" s="2">
        <f t="shared" ref="K94:M94" si="126">+J94</f>
        <v>80</v>
      </c>
      <c r="L94" s="2">
        <f t="shared" si="126"/>
        <v>80</v>
      </c>
      <c r="M94" s="2">
        <f t="shared" si="126"/>
        <v>80</v>
      </c>
      <c r="N94" s="2">
        <f t="shared" si="110"/>
        <v>320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4.25" customHeight="1" x14ac:dyDescent="0.2">
      <c r="A95" s="2"/>
      <c r="B95" s="2"/>
      <c r="C95" s="2">
        <f t="shared" si="112"/>
        <v>0</v>
      </c>
      <c r="D95" s="2">
        <f t="shared" si="114"/>
        <v>0</v>
      </c>
      <c r="E95" s="2">
        <f t="shared" si="116"/>
        <v>0</v>
      </c>
      <c r="F95" s="2">
        <f t="shared" si="118"/>
        <v>0</v>
      </c>
      <c r="G95" s="2">
        <f t="shared" si="121"/>
        <v>0</v>
      </c>
      <c r="H95" s="2">
        <f t="shared" si="123"/>
        <v>0</v>
      </c>
      <c r="I95" s="2">
        <f t="shared" si="125"/>
        <v>0</v>
      </c>
      <c r="J95" s="2">
        <f t="shared" ref="J95:J96" si="127">+I95</f>
        <v>0</v>
      </c>
      <c r="K95" s="2">
        <f>+K94</f>
        <v>80</v>
      </c>
      <c r="L95" s="2">
        <f t="shared" ref="L95:M95" si="128">+K95</f>
        <v>80</v>
      </c>
      <c r="M95" s="2">
        <f t="shared" si="128"/>
        <v>80</v>
      </c>
      <c r="N95" s="2">
        <f t="shared" si="110"/>
        <v>240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4.25" customHeight="1" x14ac:dyDescent="0.2">
      <c r="A96" s="2"/>
      <c r="B96" s="2"/>
      <c r="C96" s="2">
        <f t="shared" si="112"/>
        <v>0</v>
      </c>
      <c r="D96" s="2">
        <f t="shared" si="114"/>
        <v>0</v>
      </c>
      <c r="E96" s="2">
        <f t="shared" si="116"/>
        <v>0</v>
      </c>
      <c r="F96" s="2">
        <f t="shared" si="118"/>
        <v>0</v>
      </c>
      <c r="G96" s="2">
        <f t="shared" si="121"/>
        <v>0</v>
      </c>
      <c r="H96" s="2">
        <f t="shared" si="123"/>
        <v>0</v>
      </c>
      <c r="I96" s="2">
        <f t="shared" si="125"/>
        <v>0</v>
      </c>
      <c r="J96" s="2">
        <f t="shared" si="127"/>
        <v>0</v>
      </c>
      <c r="K96" s="2">
        <f>+J96</f>
        <v>0</v>
      </c>
      <c r="L96" s="2">
        <f>+L95</f>
        <v>80</v>
      </c>
      <c r="M96" s="2">
        <f>+L96</f>
        <v>80</v>
      </c>
      <c r="N96" s="2">
        <f t="shared" si="110"/>
        <v>160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f>+M96</f>
        <v>80</v>
      </c>
      <c r="N97" s="2">
        <f t="shared" si="110"/>
        <v>80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4.25" customHeight="1" x14ac:dyDescent="0.2">
      <c r="A98" s="266"/>
      <c r="B98" s="266">
        <f t="shared" ref="B98:N98" si="129">SUM(B86:B97)</f>
        <v>80</v>
      </c>
      <c r="C98" s="266">
        <f t="shared" si="129"/>
        <v>160</v>
      </c>
      <c r="D98" s="266">
        <f t="shared" si="129"/>
        <v>240</v>
      </c>
      <c r="E98" s="266">
        <f t="shared" si="129"/>
        <v>320</v>
      </c>
      <c r="F98" s="266">
        <f t="shared" si="129"/>
        <v>400</v>
      </c>
      <c r="G98" s="266">
        <f t="shared" si="129"/>
        <v>480</v>
      </c>
      <c r="H98" s="266">
        <f t="shared" si="129"/>
        <v>560</v>
      </c>
      <c r="I98" s="266">
        <f t="shared" si="129"/>
        <v>640</v>
      </c>
      <c r="J98" s="266">
        <f t="shared" si="129"/>
        <v>720</v>
      </c>
      <c r="K98" s="266">
        <f t="shared" si="129"/>
        <v>800</v>
      </c>
      <c r="L98" s="266">
        <f t="shared" si="129"/>
        <v>880</v>
      </c>
      <c r="M98" s="266">
        <f t="shared" si="129"/>
        <v>960</v>
      </c>
      <c r="N98" s="267">
        <f t="shared" si="129"/>
        <v>6240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4.25" customHeight="1" x14ac:dyDescent="0.2">
      <c r="A101" s="353" t="s">
        <v>221</v>
      </c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4.25" customHeight="1" x14ac:dyDescent="0.2">
      <c r="A102" s="262" t="s">
        <v>207</v>
      </c>
      <c r="B102" s="262">
        <v>1</v>
      </c>
      <c r="C102" s="262">
        <v>2</v>
      </c>
      <c r="D102" s="262">
        <v>3</v>
      </c>
      <c r="E102" s="262">
        <v>4</v>
      </c>
      <c r="F102" s="262">
        <v>5</v>
      </c>
      <c r="G102" s="262">
        <v>6</v>
      </c>
      <c r="H102" s="262">
        <v>7</v>
      </c>
      <c r="I102" s="262">
        <v>8</v>
      </c>
      <c r="J102" s="262">
        <v>9</v>
      </c>
      <c r="K102" s="262">
        <v>10</v>
      </c>
      <c r="L102" s="262">
        <v>11</v>
      </c>
      <c r="M102" s="262">
        <v>12</v>
      </c>
      <c r="N102" s="263" t="s">
        <v>125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4.25" customHeight="1" x14ac:dyDescent="0.2">
      <c r="A103" s="2">
        <v>120</v>
      </c>
      <c r="B103" s="2">
        <f>+A103*1</f>
        <v>120</v>
      </c>
      <c r="C103" s="2">
        <f t="shared" ref="C103:M103" si="130">+B103</f>
        <v>120</v>
      </c>
      <c r="D103" s="2">
        <f t="shared" si="130"/>
        <v>120</v>
      </c>
      <c r="E103" s="2">
        <f t="shared" si="130"/>
        <v>120</v>
      </c>
      <c r="F103" s="2">
        <f t="shared" si="130"/>
        <v>120</v>
      </c>
      <c r="G103" s="2">
        <f t="shared" si="130"/>
        <v>120</v>
      </c>
      <c r="H103" s="2">
        <f t="shared" si="130"/>
        <v>120</v>
      </c>
      <c r="I103" s="2">
        <f t="shared" si="130"/>
        <v>120</v>
      </c>
      <c r="J103" s="2">
        <f t="shared" si="130"/>
        <v>120</v>
      </c>
      <c r="K103" s="2">
        <f t="shared" si="130"/>
        <v>120</v>
      </c>
      <c r="L103" s="2">
        <f t="shared" si="130"/>
        <v>120</v>
      </c>
      <c r="M103" s="2">
        <f t="shared" si="130"/>
        <v>120</v>
      </c>
      <c r="N103" s="2">
        <f t="shared" ref="N103:N114" si="131">SUM(B103:M103)</f>
        <v>1440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4.25" customHeight="1" x14ac:dyDescent="0.2">
      <c r="A104" s="2"/>
      <c r="B104" s="2"/>
      <c r="C104" s="2">
        <f>+C103</f>
        <v>120</v>
      </c>
      <c r="D104" s="2">
        <f t="shared" ref="D104:M104" si="132">+C104</f>
        <v>120</v>
      </c>
      <c r="E104" s="2">
        <f t="shared" si="132"/>
        <v>120</v>
      </c>
      <c r="F104" s="2">
        <f t="shared" si="132"/>
        <v>120</v>
      </c>
      <c r="G104" s="2">
        <f t="shared" si="132"/>
        <v>120</v>
      </c>
      <c r="H104" s="2">
        <f t="shared" si="132"/>
        <v>120</v>
      </c>
      <c r="I104" s="2">
        <f t="shared" si="132"/>
        <v>120</v>
      </c>
      <c r="J104" s="2">
        <f t="shared" si="132"/>
        <v>120</v>
      </c>
      <c r="K104" s="2">
        <f t="shared" si="132"/>
        <v>120</v>
      </c>
      <c r="L104" s="2">
        <f t="shared" si="132"/>
        <v>120</v>
      </c>
      <c r="M104" s="2">
        <f t="shared" si="132"/>
        <v>120</v>
      </c>
      <c r="N104" s="2">
        <f t="shared" si="131"/>
        <v>1320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4.25" customHeight="1" x14ac:dyDescent="0.2">
      <c r="A105" s="2"/>
      <c r="B105" s="2"/>
      <c r="C105" s="2">
        <f t="shared" ref="C105:C113" si="133">+B105</f>
        <v>0</v>
      </c>
      <c r="D105" s="2">
        <f>+D104</f>
        <v>120</v>
      </c>
      <c r="E105" s="2">
        <f t="shared" ref="E105:M105" si="134">+D105</f>
        <v>120</v>
      </c>
      <c r="F105" s="2">
        <f t="shared" si="134"/>
        <v>120</v>
      </c>
      <c r="G105" s="2">
        <f t="shared" si="134"/>
        <v>120</v>
      </c>
      <c r="H105" s="2">
        <f t="shared" si="134"/>
        <v>120</v>
      </c>
      <c r="I105" s="2">
        <f t="shared" si="134"/>
        <v>120</v>
      </c>
      <c r="J105" s="2">
        <f t="shared" si="134"/>
        <v>120</v>
      </c>
      <c r="K105" s="2">
        <f t="shared" si="134"/>
        <v>120</v>
      </c>
      <c r="L105" s="2">
        <f t="shared" si="134"/>
        <v>120</v>
      </c>
      <c r="M105" s="2">
        <f t="shared" si="134"/>
        <v>120</v>
      </c>
      <c r="N105" s="2">
        <f t="shared" si="131"/>
        <v>1200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4.25" customHeight="1" x14ac:dyDescent="0.2">
      <c r="A106" s="2"/>
      <c r="B106" s="2"/>
      <c r="C106" s="2">
        <f t="shared" si="133"/>
        <v>0</v>
      </c>
      <c r="D106" s="2">
        <f t="shared" ref="D106:D113" si="135">+C106</f>
        <v>0</v>
      </c>
      <c r="E106" s="2">
        <f>+E105</f>
        <v>120</v>
      </c>
      <c r="F106" s="2">
        <f t="shared" ref="F106:M106" si="136">+E106</f>
        <v>120</v>
      </c>
      <c r="G106" s="2">
        <f t="shared" si="136"/>
        <v>120</v>
      </c>
      <c r="H106" s="2">
        <f t="shared" si="136"/>
        <v>120</v>
      </c>
      <c r="I106" s="2">
        <f t="shared" si="136"/>
        <v>120</v>
      </c>
      <c r="J106" s="2">
        <f t="shared" si="136"/>
        <v>120</v>
      </c>
      <c r="K106" s="2">
        <f t="shared" si="136"/>
        <v>120</v>
      </c>
      <c r="L106" s="2">
        <f t="shared" si="136"/>
        <v>120</v>
      </c>
      <c r="M106" s="2">
        <f t="shared" si="136"/>
        <v>120</v>
      </c>
      <c r="N106" s="2">
        <f t="shared" si="131"/>
        <v>1080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4.25" customHeight="1" x14ac:dyDescent="0.2">
      <c r="A107" s="2"/>
      <c r="B107" s="2"/>
      <c r="C107" s="2">
        <f t="shared" si="133"/>
        <v>0</v>
      </c>
      <c r="D107" s="2">
        <f t="shared" si="135"/>
        <v>0</v>
      </c>
      <c r="E107" s="2">
        <f t="shared" ref="E107:E113" si="137">+D107</f>
        <v>0</v>
      </c>
      <c r="F107" s="2">
        <f>+F106</f>
        <v>120</v>
      </c>
      <c r="G107" s="2">
        <f t="shared" ref="G107:M107" si="138">+F107</f>
        <v>120</v>
      </c>
      <c r="H107" s="2">
        <f t="shared" si="138"/>
        <v>120</v>
      </c>
      <c r="I107" s="2">
        <f t="shared" si="138"/>
        <v>120</v>
      </c>
      <c r="J107" s="2">
        <f t="shared" si="138"/>
        <v>120</v>
      </c>
      <c r="K107" s="2">
        <f t="shared" si="138"/>
        <v>120</v>
      </c>
      <c r="L107" s="2">
        <f t="shared" si="138"/>
        <v>120</v>
      </c>
      <c r="M107" s="2">
        <f t="shared" si="138"/>
        <v>120</v>
      </c>
      <c r="N107" s="2">
        <f t="shared" si="131"/>
        <v>960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4.25" customHeight="1" x14ac:dyDescent="0.2">
      <c r="A108" s="2"/>
      <c r="B108" s="2"/>
      <c r="C108" s="2">
        <f t="shared" si="133"/>
        <v>0</v>
      </c>
      <c r="D108" s="2">
        <f t="shared" si="135"/>
        <v>0</v>
      </c>
      <c r="E108" s="2">
        <f t="shared" si="137"/>
        <v>0</v>
      </c>
      <c r="F108" s="2">
        <f t="shared" ref="F108:F113" si="139">+E108</f>
        <v>0</v>
      </c>
      <c r="G108" s="2">
        <f>+G107</f>
        <v>120</v>
      </c>
      <c r="H108" s="2">
        <f t="shared" ref="H108:M108" si="140">+G108</f>
        <v>120</v>
      </c>
      <c r="I108" s="2">
        <f t="shared" si="140"/>
        <v>120</v>
      </c>
      <c r="J108" s="2">
        <f t="shared" si="140"/>
        <v>120</v>
      </c>
      <c r="K108" s="2">
        <f t="shared" si="140"/>
        <v>120</v>
      </c>
      <c r="L108" s="2">
        <f t="shared" si="140"/>
        <v>120</v>
      </c>
      <c r="M108" s="2">
        <f t="shared" si="140"/>
        <v>120</v>
      </c>
      <c r="N108" s="2">
        <f t="shared" si="131"/>
        <v>840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4.25" customHeight="1" x14ac:dyDescent="0.2">
      <c r="A109" s="2"/>
      <c r="B109" s="2"/>
      <c r="C109" s="2">
        <f t="shared" si="133"/>
        <v>0</v>
      </c>
      <c r="D109" s="2">
        <f t="shared" si="135"/>
        <v>0</v>
      </c>
      <c r="E109" s="2">
        <f t="shared" si="137"/>
        <v>0</v>
      </c>
      <c r="F109" s="2">
        <f t="shared" si="139"/>
        <v>0</v>
      </c>
      <c r="G109" s="2">
        <f t="shared" ref="G109:G113" si="141">+F109</f>
        <v>0</v>
      </c>
      <c r="H109" s="2">
        <f>+H108</f>
        <v>120</v>
      </c>
      <c r="I109" s="2">
        <f t="shared" ref="I109:M109" si="142">+H109</f>
        <v>120</v>
      </c>
      <c r="J109" s="2">
        <f t="shared" si="142"/>
        <v>120</v>
      </c>
      <c r="K109" s="2">
        <f t="shared" si="142"/>
        <v>120</v>
      </c>
      <c r="L109" s="2">
        <f t="shared" si="142"/>
        <v>120</v>
      </c>
      <c r="M109" s="2">
        <f t="shared" si="142"/>
        <v>120</v>
      </c>
      <c r="N109" s="2">
        <f t="shared" si="131"/>
        <v>720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4.25" customHeight="1" x14ac:dyDescent="0.2">
      <c r="A110" s="2"/>
      <c r="B110" s="2"/>
      <c r="C110" s="2">
        <f t="shared" si="133"/>
        <v>0</v>
      </c>
      <c r="D110" s="2">
        <f t="shared" si="135"/>
        <v>0</v>
      </c>
      <c r="E110" s="2">
        <f t="shared" si="137"/>
        <v>0</v>
      </c>
      <c r="F110" s="2">
        <f t="shared" si="139"/>
        <v>0</v>
      </c>
      <c r="G110" s="2">
        <f t="shared" si="141"/>
        <v>0</v>
      </c>
      <c r="H110" s="2">
        <f t="shared" ref="H110:H113" si="143">+G110</f>
        <v>0</v>
      </c>
      <c r="I110" s="2">
        <f>+I109</f>
        <v>120</v>
      </c>
      <c r="J110" s="2">
        <f t="shared" ref="J110:M110" si="144">+I110</f>
        <v>120</v>
      </c>
      <c r="K110" s="2">
        <f t="shared" si="144"/>
        <v>120</v>
      </c>
      <c r="L110" s="2">
        <f t="shared" si="144"/>
        <v>120</v>
      </c>
      <c r="M110" s="2">
        <f t="shared" si="144"/>
        <v>120</v>
      </c>
      <c r="N110" s="2">
        <f t="shared" si="131"/>
        <v>600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4.25" customHeight="1" x14ac:dyDescent="0.2">
      <c r="A111" s="2"/>
      <c r="B111" s="2"/>
      <c r="C111" s="2">
        <f t="shared" si="133"/>
        <v>0</v>
      </c>
      <c r="D111" s="2">
        <f t="shared" si="135"/>
        <v>0</v>
      </c>
      <c r="E111" s="2">
        <f t="shared" si="137"/>
        <v>0</v>
      </c>
      <c r="F111" s="2">
        <f t="shared" si="139"/>
        <v>0</v>
      </c>
      <c r="G111" s="2">
        <f t="shared" si="141"/>
        <v>0</v>
      </c>
      <c r="H111" s="2">
        <f t="shared" si="143"/>
        <v>0</v>
      </c>
      <c r="I111" s="2">
        <f t="shared" ref="I111:I113" si="145">+H111</f>
        <v>0</v>
      </c>
      <c r="J111" s="2">
        <f>+J110</f>
        <v>120</v>
      </c>
      <c r="K111" s="2">
        <f t="shared" ref="K111:M111" si="146">+J111</f>
        <v>120</v>
      </c>
      <c r="L111" s="2">
        <f t="shared" si="146"/>
        <v>120</v>
      </c>
      <c r="M111" s="2">
        <f t="shared" si="146"/>
        <v>120</v>
      </c>
      <c r="N111" s="2">
        <f t="shared" si="131"/>
        <v>480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4.25" customHeight="1" x14ac:dyDescent="0.2">
      <c r="A112" s="2"/>
      <c r="B112" s="2"/>
      <c r="C112" s="2">
        <f t="shared" si="133"/>
        <v>0</v>
      </c>
      <c r="D112" s="2">
        <f t="shared" si="135"/>
        <v>0</v>
      </c>
      <c r="E112" s="2">
        <f t="shared" si="137"/>
        <v>0</v>
      </c>
      <c r="F112" s="2">
        <f t="shared" si="139"/>
        <v>0</v>
      </c>
      <c r="G112" s="2">
        <f t="shared" si="141"/>
        <v>0</v>
      </c>
      <c r="H112" s="2">
        <f t="shared" si="143"/>
        <v>0</v>
      </c>
      <c r="I112" s="2">
        <f t="shared" si="145"/>
        <v>0</v>
      </c>
      <c r="J112" s="2">
        <f t="shared" ref="J112:J113" si="147">+I112</f>
        <v>0</v>
      </c>
      <c r="K112" s="2">
        <f>+K111</f>
        <v>120</v>
      </c>
      <c r="L112" s="2">
        <f t="shared" ref="L112:M112" si="148">+K112</f>
        <v>120</v>
      </c>
      <c r="M112" s="2">
        <f t="shared" si="148"/>
        <v>120</v>
      </c>
      <c r="N112" s="2">
        <f t="shared" si="131"/>
        <v>360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4.25" customHeight="1" x14ac:dyDescent="0.2">
      <c r="A113" s="2"/>
      <c r="B113" s="2"/>
      <c r="C113" s="2">
        <f t="shared" si="133"/>
        <v>0</v>
      </c>
      <c r="D113" s="2">
        <f t="shared" si="135"/>
        <v>0</v>
      </c>
      <c r="E113" s="2">
        <f t="shared" si="137"/>
        <v>0</v>
      </c>
      <c r="F113" s="2">
        <f t="shared" si="139"/>
        <v>0</v>
      </c>
      <c r="G113" s="2">
        <f t="shared" si="141"/>
        <v>0</v>
      </c>
      <c r="H113" s="2">
        <f t="shared" si="143"/>
        <v>0</v>
      </c>
      <c r="I113" s="2">
        <f t="shared" si="145"/>
        <v>0</v>
      </c>
      <c r="J113" s="2">
        <f t="shared" si="147"/>
        <v>0</v>
      </c>
      <c r="K113" s="2">
        <f>+J113</f>
        <v>0</v>
      </c>
      <c r="L113" s="2">
        <f>+L112</f>
        <v>120</v>
      </c>
      <c r="M113" s="2">
        <f>+L113</f>
        <v>120</v>
      </c>
      <c r="N113" s="2">
        <f t="shared" si="131"/>
        <v>240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>
        <f>+M113</f>
        <v>120</v>
      </c>
      <c r="N114" s="2">
        <f t="shared" si="131"/>
        <v>120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4.25" customHeight="1" x14ac:dyDescent="0.2">
      <c r="A115" s="266"/>
      <c r="B115" s="266">
        <f t="shared" ref="B115:N115" si="149">SUM(B103:B114)</f>
        <v>120</v>
      </c>
      <c r="C115" s="266">
        <f t="shared" si="149"/>
        <v>240</v>
      </c>
      <c r="D115" s="266">
        <f t="shared" si="149"/>
        <v>360</v>
      </c>
      <c r="E115" s="266">
        <f t="shared" si="149"/>
        <v>480</v>
      </c>
      <c r="F115" s="266">
        <f t="shared" si="149"/>
        <v>600</v>
      </c>
      <c r="G115" s="266">
        <f t="shared" si="149"/>
        <v>720</v>
      </c>
      <c r="H115" s="266">
        <f t="shared" si="149"/>
        <v>840</v>
      </c>
      <c r="I115" s="266">
        <f t="shared" si="149"/>
        <v>960</v>
      </c>
      <c r="J115" s="266">
        <f t="shared" si="149"/>
        <v>1080</v>
      </c>
      <c r="K115" s="266">
        <f t="shared" si="149"/>
        <v>1200</v>
      </c>
      <c r="L115" s="266">
        <f t="shared" si="149"/>
        <v>1320</v>
      </c>
      <c r="M115" s="266">
        <f t="shared" si="149"/>
        <v>1440</v>
      </c>
      <c r="N115" s="267">
        <f t="shared" si="149"/>
        <v>9360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8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72">
        <f>+N115+N98+N81</f>
        <v>37634.22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8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76">
        <f>+N116+N65</f>
        <v>341834.22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4.25" customHeight="1" x14ac:dyDescent="0.2">
      <c r="A118" s="2"/>
      <c r="B118" s="2">
        <f>+I123/12</f>
        <v>318118.96000000002</v>
      </c>
      <c r="C118" s="2">
        <f t="shared" ref="C118:M118" si="150">+B118</f>
        <v>318118.96000000002</v>
      </c>
      <c r="D118" s="2">
        <f t="shared" si="150"/>
        <v>318118.96000000002</v>
      </c>
      <c r="E118" s="2">
        <f t="shared" si="150"/>
        <v>318118.96000000002</v>
      </c>
      <c r="F118" s="2">
        <f t="shared" si="150"/>
        <v>318118.96000000002</v>
      </c>
      <c r="G118" s="2">
        <f t="shared" si="150"/>
        <v>318118.96000000002</v>
      </c>
      <c r="H118" s="2">
        <f t="shared" si="150"/>
        <v>318118.96000000002</v>
      </c>
      <c r="I118" s="2">
        <f t="shared" si="150"/>
        <v>318118.96000000002</v>
      </c>
      <c r="J118" s="2">
        <f t="shared" si="150"/>
        <v>318118.96000000002</v>
      </c>
      <c r="K118" s="2">
        <f t="shared" si="150"/>
        <v>318118.96000000002</v>
      </c>
      <c r="L118" s="2">
        <f t="shared" si="150"/>
        <v>318118.96000000002</v>
      </c>
      <c r="M118" s="2">
        <f t="shared" si="150"/>
        <v>318118.96000000002</v>
      </c>
      <c r="N118" s="2">
        <f>SUM(B118:M118)</f>
        <v>3817427.52</v>
      </c>
      <c r="O118" s="2" t="s">
        <v>229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4.25" customHeight="1" x14ac:dyDescent="0.2">
      <c r="A119" s="2"/>
      <c r="B119" s="2">
        <f>(170000*1*0.86)</f>
        <v>146200</v>
      </c>
      <c r="C119" s="2">
        <f t="shared" ref="C119:M119" si="151">+B119</f>
        <v>146200</v>
      </c>
      <c r="D119" s="2">
        <f t="shared" si="151"/>
        <v>146200</v>
      </c>
      <c r="E119" s="2">
        <f t="shared" si="151"/>
        <v>146200</v>
      </c>
      <c r="F119" s="2">
        <f t="shared" si="151"/>
        <v>146200</v>
      </c>
      <c r="G119" s="2">
        <f t="shared" si="151"/>
        <v>146200</v>
      </c>
      <c r="H119" s="2">
        <f t="shared" si="151"/>
        <v>146200</v>
      </c>
      <c r="I119" s="2">
        <f t="shared" si="151"/>
        <v>146200</v>
      </c>
      <c r="J119" s="2">
        <f t="shared" si="151"/>
        <v>146200</v>
      </c>
      <c r="K119" s="2">
        <f t="shared" si="151"/>
        <v>146200</v>
      </c>
      <c r="L119" s="2">
        <f t="shared" si="151"/>
        <v>146200</v>
      </c>
      <c r="M119" s="2">
        <f t="shared" si="151"/>
        <v>146200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4.25" customHeight="1" x14ac:dyDescent="0.2">
      <c r="A120" s="2"/>
      <c r="B120" s="2">
        <f>+ (2900*6.96*1)</f>
        <v>20184</v>
      </c>
      <c r="C120" s="2">
        <f t="shared" ref="C120:M120" si="152">+B120</f>
        <v>20184</v>
      </c>
      <c r="D120" s="2">
        <f t="shared" si="152"/>
        <v>20184</v>
      </c>
      <c r="E120" s="2">
        <f t="shared" si="152"/>
        <v>20184</v>
      </c>
      <c r="F120" s="2">
        <f t="shared" si="152"/>
        <v>20184</v>
      </c>
      <c r="G120" s="2">
        <f t="shared" si="152"/>
        <v>20184</v>
      </c>
      <c r="H120" s="2">
        <f t="shared" si="152"/>
        <v>20184</v>
      </c>
      <c r="I120" s="2">
        <f t="shared" si="152"/>
        <v>20184</v>
      </c>
      <c r="J120" s="2">
        <f t="shared" si="152"/>
        <v>20184</v>
      </c>
      <c r="K120" s="2">
        <f t="shared" si="152"/>
        <v>20184</v>
      </c>
      <c r="L120" s="2">
        <f t="shared" si="152"/>
        <v>20184</v>
      </c>
      <c r="M120" s="2">
        <f t="shared" si="152"/>
        <v>20184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4.25" customHeight="1" x14ac:dyDescent="0.2">
      <c r="A121" s="2"/>
      <c r="B121" s="2">
        <f>+(B66*0.86*6.96)</f>
        <v>23343.84</v>
      </c>
      <c r="C121" s="2">
        <f t="shared" ref="C121:M121" si="153">+(C66*0.86*6.96)</f>
        <v>46687.68</v>
      </c>
      <c r="D121" s="2">
        <f t="shared" si="153"/>
        <v>70031.520000000004</v>
      </c>
      <c r="E121" s="2">
        <f t="shared" si="153"/>
        <v>93375.360000000001</v>
      </c>
      <c r="F121" s="2">
        <f t="shared" si="153"/>
        <v>116719.2</v>
      </c>
      <c r="G121" s="2">
        <f t="shared" si="153"/>
        <v>140063.04000000001</v>
      </c>
      <c r="H121" s="2">
        <f t="shared" si="153"/>
        <v>163406.88</v>
      </c>
      <c r="I121" s="2">
        <f t="shared" si="153"/>
        <v>186750.72</v>
      </c>
      <c r="J121" s="2">
        <f t="shared" si="153"/>
        <v>210094.56</v>
      </c>
      <c r="K121" s="2">
        <f t="shared" si="153"/>
        <v>233438.4</v>
      </c>
      <c r="L121" s="2">
        <f t="shared" si="153"/>
        <v>256782.24</v>
      </c>
      <c r="M121" s="2">
        <f t="shared" si="153"/>
        <v>280126.08000000002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4.25" customHeight="1" x14ac:dyDescent="0.2">
      <c r="A122" s="2"/>
      <c r="B122" s="2">
        <f>+B119+B120+B121</f>
        <v>189727.84</v>
      </c>
      <c r="C122" s="2">
        <f t="shared" ref="C122:M122" si="154">+C119+C120+C121</f>
        <v>213071.68</v>
      </c>
      <c r="D122" s="2">
        <f t="shared" si="154"/>
        <v>236415.52000000002</v>
      </c>
      <c r="E122" s="2">
        <f t="shared" si="154"/>
        <v>259759.35999999999</v>
      </c>
      <c r="F122" s="2">
        <f t="shared" si="154"/>
        <v>283103.2</v>
      </c>
      <c r="G122" s="2">
        <f t="shared" si="154"/>
        <v>306447.04000000004</v>
      </c>
      <c r="H122" s="2">
        <f t="shared" si="154"/>
        <v>329790.88</v>
      </c>
      <c r="I122" s="2">
        <f t="shared" si="154"/>
        <v>353134.72</v>
      </c>
      <c r="J122" s="2">
        <f t="shared" si="154"/>
        <v>376478.56</v>
      </c>
      <c r="K122" s="2">
        <f t="shared" si="154"/>
        <v>399822.4</v>
      </c>
      <c r="L122" s="2">
        <f t="shared" si="154"/>
        <v>423166.24</v>
      </c>
      <c r="M122" s="2">
        <f t="shared" si="154"/>
        <v>446510.08000000002</v>
      </c>
      <c r="N122" s="324">
        <f>SUM(B122:M122)</f>
        <v>3817427.5200000005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324">
        <f>(170000*12*0.86)+ (N65*6.96*0.86)+ (2900*6.96*12)</f>
        <v>3817427.52</v>
      </c>
      <c r="J123" s="217">
        <f>+I123/6.96</f>
        <v>548480.96551724139</v>
      </c>
      <c r="K123" s="2">
        <f t="shared" ref="K123:K124" si="155">+J123</f>
        <v>548480.96551724139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165">
        <f>+(21000*12)+(N116*0.87)+40000</f>
        <v>324741.77140000003</v>
      </c>
      <c r="K124" s="2">
        <f t="shared" si="155"/>
        <v>324741.77140000003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>
        <f>+K124+K123</f>
        <v>873222.73691724148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4.25" customHeight="1" x14ac:dyDescent="0.2">
      <c r="A129" s="2"/>
      <c r="B129" s="2">
        <f t="shared" ref="B129:B130" si="156">+B122</f>
        <v>189727.84</v>
      </c>
      <c r="C129" s="2">
        <f t="shared" ref="C129:M129" si="157">+B129+C122</f>
        <v>402799.52</v>
      </c>
      <c r="D129" s="2">
        <f t="shared" si="157"/>
        <v>639215.04</v>
      </c>
      <c r="E129" s="2">
        <f t="shared" si="157"/>
        <v>898974.4</v>
      </c>
      <c r="F129" s="2">
        <f t="shared" si="157"/>
        <v>1182077.6000000001</v>
      </c>
      <c r="G129" s="2">
        <f t="shared" si="157"/>
        <v>1488524.6400000001</v>
      </c>
      <c r="H129" s="2">
        <f t="shared" si="157"/>
        <v>1818315.52</v>
      </c>
      <c r="I129" s="2">
        <f t="shared" si="157"/>
        <v>2171450.2400000002</v>
      </c>
      <c r="J129" s="2">
        <f t="shared" si="157"/>
        <v>2547928.8000000003</v>
      </c>
      <c r="K129" s="2">
        <f t="shared" si="157"/>
        <v>2947751.2</v>
      </c>
      <c r="L129" s="2">
        <f t="shared" si="157"/>
        <v>3370917.4400000004</v>
      </c>
      <c r="M129" s="324">
        <f t="shared" si="157"/>
        <v>3817427.5200000005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4.25" customHeight="1" x14ac:dyDescent="0.2">
      <c r="A130" s="2"/>
      <c r="B130" s="2">
        <f t="shared" si="156"/>
        <v>0</v>
      </c>
      <c r="C130" s="2">
        <f t="shared" ref="C130:H130" si="158">+B130+C123</f>
        <v>0</v>
      </c>
      <c r="D130" s="2">
        <f t="shared" si="158"/>
        <v>0</v>
      </c>
      <c r="E130" s="2">
        <f t="shared" si="158"/>
        <v>0</v>
      </c>
      <c r="F130" s="2">
        <f t="shared" si="158"/>
        <v>0</v>
      </c>
      <c r="G130" s="2">
        <f t="shared" si="158"/>
        <v>0</v>
      </c>
      <c r="H130" s="2">
        <f t="shared" si="158"/>
        <v>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11">
    <mergeCell ref="A67:N67"/>
    <mergeCell ref="A84:N84"/>
    <mergeCell ref="T87:V88"/>
    <mergeCell ref="A101:N101"/>
    <mergeCell ref="A1:N1"/>
    <mergeCell ref="T11:V11"/>
    <mergeCell ref="A18:N18"/>
    <mergeCell ref="T25:V26"/>
    <mergeCell ref="A34:N34"/>
    <mergeCell ref="A50:N50"/>
    <mergeCell ref="T73:V7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B1000"/>
  <sheetViews>
    <sheetView topLeftCell="B1" workbookViewId="0">
      <selection activeCell="N160" sqref="N160"/>
    </sheetView>
  </sheetViews>
  <sheetFormatPr baseColWidth="10" defaultColWidth="12.5" defaultRowHeight="15" customHeight="1" x14ac:dyDescent="0.2"/>
  <cols>
    <col min="1" max="1" width="16.6640625" customWidth="1"/>
    <col min="2" max="2" width="46.5" customWidth="1"/>
    <col min="3" max="3" width="15.33203125" customWidth="1"/>
    <col min="4" max="4" width="17.5" customWidth="1"/>
    <col min="5" max="5" width="9.33203125" customWidth="1"/>
    <col min="6" max="6" width="45.6640625" customWidth="1"/>
    <col min="7" max="7" width="16.5" customWidth="1"/>
    <col min="8" max="9" width="24.1640625" customWidth="1"/>
    <col min="10" max="10" width="16.83203125" customWidth="1"/>
    <col min="11" max="11" width="17.5" customWidth="1"/>
    <col min="12" max="12" width="17.1640625" customWidth="1"/>
    <col min="13" max="13" width="15.83203125" customWidth="1"/>
    <col min="14" max="14" width="16.5" customWidth="1"/>
    <col min="15" max="15" width="16.1640625" customWidth="1"/>
    <col min="16" max="16" width="15.1640625" customWidth="1"/>
    <col min="17" max="17" width="15.83203125" customWidth="1"/>
    <col min="18" max="18" width="13.5" customWidth="1"/>
    <col min="19" max="24" width="16.6640625" customWidth="1"/>
    <col min="25" max="25" width="18.1640625" customWidth="1"/>
    <col min="26" max="132" width="16.6640625" customWidth="1"/>
  </cols>
  <sheetData>
    <row r="1" spans="1:132" ht="14.25" customHeight="1" x14ac:dyDescent="0.3">
      <c r="A1" s="8" t="s">
        <v>18</v>
      </c>
      <c r="B1" s="8"/>
      <c r="C1" s="8"/>
      <c r="D1" s="8"/>
      <c r="E1" s="8"/>
      <c r="F1" s="8"/>
      <c r="G1" s="102"/>
      <c r="H1" s="102"/>
      <c r="I1" s="102"/>
      <c r="J1" s="102"/>
      <c r="K1" s="102"/>
      <c r="L1" s="102"/>
      <c r="M1" s="102"/>
      <c r="N1" s="102"/>
      <c r="O1" s="2"/>
      <c r="P1" s="2"/>
      <c r="Q1" s="2"/>
      <c r="R1" s="2"/>
      <c r="S1" s="2"/>
      <c r="T1" s="2"/>
      <c r="U1" s="2"/>
      <c r="V1" s="2"/>
    </row>
    <row r="2" spans="1:132" ht="14.25" customHeight="1" x14ac:dyDescent="0.3">
      <c r="A2" s="5"/>
      <c r="C2" s="10"/>
      <c r="D2" s="11"/>
      <c r="E2" s="8"/>
      <c r="F2" s="12" t="s">
        <v>19</v>
      </c>
      <c r="G2" s="146"/>
      <c r="H2" s="146"/>
      <c r="I2" s="146"/>
      <c r="J2" s="146"/>
      <c r="K2" s="146"/>
      <c r="L2" s="146"/>
      <c r="M2" s="146"/>
      <c r="N2" s="146"/>
      <c r="O2" s="2"/>
      <c r="P2" s="2"/>
      <c r="Q2" s="2"/>
      <c r="R2" s="2"/>
      <c r="S2" s="2"/>
      <c r="T2" s="2"/>
      <c r="U2" s="2"/>
      <c r="V2" s="2"/>
    </row>
    <row r="3" spans="1:132" ht="14.25" customHeight="1" x14ac:dyDescent="0.2">
      <c r="A3" s="164"/>
      <c r="B3" s="164"/>
      <c r="C3" s="10"/>
      <c r="D3" s="10"/>
      <c r="E3" s="10"/>
      <c r="G3" s="166">
        <v>2022</v>
      </c>
      <c r="H3" s="166">
        <v>2023</v>
      </c>
      <c r="I3" s="166">
        <v>2023</v>
      </c>
      <c r="J3" s="166">
        <v>2024</v>
      </c>
      <c r="K3" s="166">
        <v>2023</v>
      </c>
      <c r="L3" s="166">
        <v>2024</v>
      </c>
      <c r="M3" s="166">
        <v>2023</v>
      </c>
      <c r="N3" s="166">
        <v>2024</v>
      </c>
      <c r="O3" s="166">
        <v>2023</v>
      </c>
      <c r="P3" s="166">
        <v>2024</v>
      </c>
      <c r="Q3" s="166">
        <v>2023</v>
      </c>
      <c r="R3" s="166">
        <v>2024</v>
      </c>
      <c r="S3" s="166">
        <v>2023</v>
      </c>
      <c r="T3" s="166">
        <v>2024</v>
      </c>
      <c r="U3" s="166">
        <v>2023</v>
      </c>
      <c r="V3" s="166">
        <v>2024</v>
      </c>
    </row>
    <row r="4" spans="1:132" ht="14.25" customHeight="1" x14ac:dyDescent="0.2">
      <c r="A4" s="167" t="s">
        <v>20</v>
      </c>
      <c r="B4" s="167" t="s">
        <v>21</v>
      </c>
      <c r="C4" s="168" t="s">
        <v>10</v>
      </c>
      <c r="D4" s="169" t="s">
        <v>9</v>
      </c>
      <c r="E4" s="169" t="s">
        <v>8</v>
      </c>
      <c r="F4" s="170" t="s">
        <v>22</v>
      </c>
      <c r="G4" s="104">
        <v>44896</v>
      </c>
      <c r="H4" s="105">
        <v>45261</v>
      </c>
      <c r="I4" s="104">
        <v>44927</v>
      </c>
      <c r="J4" s="105">
        <v>45292</v>
      </c>
      <c r="K4" s="104">
        <v>44958</v>
      </c>
      <c r="L4" s="105">
        <v>45323</v>
      </c>
      <c r="M4" s="104">
        <v>44986</v>
      </c>
      <c r="N4" s="105">
        <v>45352</v>
      </c>
      <c r="O4" s="104">
        <v>45017</v>
      </c>
      <c r="P4" s="105">
        <v>45383</v>
      </c>
      <c r="Q4" s="231">
        <v>45047</v>
      </c>
      <c r="R4" s="105">
        <v>45413</v>
      </c>
      <c r="S4" s="231">
        <v>45078</v>
      </c>
      <c r="T4" s="105">
        <v>45444</v>
      </c>
      <c r="U4" s="232">
        <v>45108</v>
      </c>
      <c r="V4" s="233">
        <v>45474</v>
      </c>
      <c r="DY4" s="259"/>
      <c r="DZ4" s="259"/>
      <c r="EA4" s="259"/>
      <c r="EB4" s="259"/>
    </row>
    <row r="5" spans="1:132" ht="14.25" customHeight="1" x14ac:dyDescent="0.2">
      <c r="A5" s="14">
        <v>4102070002</v>
      </c>
      <c r="B5" s="15" t="s">
        <v>23</v>
      </c>
      <c r="C5" s="16" t="s">
        <v>2</v>
      </c>
      <c r="D5" s="16" t="s">
        <v>11</v>
      </c>
      <c r="E5" s="16" t="s">
        <v>24</v>
      </c>
      <c r="F5" s="14" t="s">
        <v>147</v>
      </c>
      <c r="G5" s="106">
        <v>3480</v>
      </c>
      <c r="H5" s="106">
        <v>3480</v>
      </c>
      <c r="I5" s="107">
        <v>3480</v>
      </c>
      <c r="J5" s="106">
        <v>3480</v>
      </c>
      <c r="K5" s="106">
        <v>3480</v>
      </c>
      <c r="L5" s="106">
        <v>3480</v>
      </c>
      <c r="M5" s="106">
        <v>3480</v>
      </c>
      <c r="N5" s="106">
        <v>3480</v>
      </c>
      <c r="O5" s="106">
        <v>3480</v>
      </c>
      <c r="P5" s="106">
        <v>4122.0600000000004</v>
      </c>
      <c r="Q5" s="108">
        <v>3480</v>
      </c>
      <c r="R5" s="106">
        <f>+P5</f>
        <v>4122.0600000000004</v>
      </c>
      <c r="S5" s="109">
        <v>3480</v>
      </c>
      <c r="T5" s="110">
        <v>4122.0600000000004</v>
      </c>
      <c r="U5" s="109">
        <v>3480</v>
      </c>
      <c r="V5" s="109">
        <v>4122.0600000000004</v>
      </c>
    </row>
    <row r="6" spans="1:132" ht="14.25" customHeight="1" x14ac:dyDescent="0.2">
      <c r="A6" s="22">
        <v>4102010002</v>
      </c>
      <c r="B6" s="15" t="s">
        <v>26</v>
      </c>
      <c r="C6" s="16" t="s">
        <v>2</v>
      </c>
      <c r="D6" s="16" t="s">
        <v>11</v>
      </c>
      <c r="E6" s="16" t="s">
        <v>27</v>
      </c>
      <c r="F6" s="14" t="s">
        <v>28</v>
      </c>
      <c r="G6" s="106">
        <v>0</v>
      </c>
      <c r="H6" s="106">
        <v>1577.14</v>
      </c>
      <c r="I6" s="107">
        <v>0</v>
      </c>
      <c r="J6" s="106">
        <v>1577.14</v>
      </c>
      <c r="K6" s="106"/>
      <c r="L6" s="106">
        <v>1577.14</v>
      </c>
      <c r="M6" s="106">
        <v>0</v>
      </c>
      <c r="N6" s="106">
        <v>1577.14</v>
      </c>
      <c r="O6" s="106">
        <v>0</v>
      </c>
      <c r="P6" s="106">
        <v>1577.14</v>
      </c>
      <c r="Q6" s="108">
        <v>0</v>
      </c>
      <c r="R6" s="106">
        <v>1577.136</v>
      </c>
      <c r="S6" s="109">
        <v>0</v>
      </c>
      <c r="T6" s="106">
        <v>1577.14</v>
      </c>
      <c r="U6" s="109">
        <v>1577.14</v>
      </c>
      <c r="V6" s="109">
        <v>0</v>
      </c>
    </row>
    <row r="7" spans="1:132" ht="14.25" customHeight="1" x14ac:dyDescent="0.2">
      <c r="A7" s="14">
        <v>4102070002</v>
      </c>
      <c r="B7" s="15" t="s">
        <v>29</v>
      </c>
      <c r="C7" s="16" t="s">
        <v>2</v>
      </c>
      <c r="D7" s="16" t="s">
        <v>11</v>
      </c>
      <c r="E7" s="16" t="s">
        <v>24</v>
      </c>
      <c r="F7" s="14" t="s">
        <v>30</v>
      </c>
      <c r="G7" s="106">
        <v>3480</v>
      </c>
      <c r="H7" s="106">
        <v>0</v>
      </c>
      <c r="I7" s="107">
        <v>1827</v>
      </c>
      <c r="J7" s="106">
        <v>0</v>
      </c>
      <c r="K7" s="106">
        <v>1827</v>
      </c>
      <c r="L7" s="106">
        <v>0</v>
      </c>
      <c r="M7" s="106">
        <v>1827</v>
      </c>
      <c r="N7" s="106">
        <v>3654</v>
      </c>
      <c r="O7" s="106">
        <v>1827</v>
      </c>
      <c r="P7" s="106">
        <v>2001</v>
      </c>
      <c r="Q7" s="108">
        <v>0</v>
      </c>
      <c r="R7" s="106">
        <v>2001</v>
      </c>
      <c r="S7" s="109">
        <v>1827</v>
      </c>
      <c r="T7" s="106">
        <v>2001</v>
      </c>
      <c r="U7" s="109">
        <v>0</v>
      </c>
      <c r="V7" s="109">
        <v>2001</v>
      </c>
    </row>
    <row r="8" spans="1:132" ht="14.25" customHeight="1" x14ac:dyDescent="0.2">
      <c r="A8" s="22">
        <v>4102070001</v>
      </c>
      <c r="B8" s="24" t="s">
        <v>31</v>
      </c>
      <c r="C8" s="16" t="s">
        <v>1</v>
      </c>
      <c r="D8" s="16" t="s">
        <v>15</v>
      </c>
      <c r="E8" s="16" t="s">
        <v>24</v>
      </c>
      <c r="F8" s="14" t="s">
        <v>32</v>
      </c>
      <c r="G8" s="106">
        <v>0</v>
      </c>
      <c r="H8" s="106">
        <v>0</v>
      </c>
      <c r="I8" s="107">
        <v>0</v>
      </c>
      <c r="J8" s="106">
        <v>0</v>
      </c>
      <c r="K8" s="106"/>
      <c r="L8" s="106">
        <v>0</v>
      </c>
      <c r="M8" s="106">
        <v>12180</v>
      </c>
      <c r="N8" s="106">
        <v>0</v>
      </c>
      <c r="O8" s="106">
        <v>0</v>
      </c>
      <c r="P8" s="106">
        <v>0</v>
      </c>
      <c r="Q8" s="108">
        <v>0</v>
      </c>
      <c r="R8" s="106">
        <v>0</v>
      </c>
      <c r="S8" s="109">
        <v>0</v>
      </c>
      <c r="T8" s="110">
        <v>0</v>
      </c>
      <c r="U8" s="109">
        <v>6211.8</v>
      </c>
      <c r="V8" s="109">
        <v>0</v>
      </c>
    </row>
    <row r="9" spans="1:132" ht="14.25" customHeight="1" x14ac:dyDescent="0.2">
      <c r="A9" s="22">
        <v>4102060001</v>
      </c>
      <c r="B9" s="175" t="s">
        <v>33</v>
      </c>
      <c r="C9" s="16" t="s">
        <v>1</v>
      </c>
      <c r="D9" s="25" t="s">
        <v>11</v>
      </c>
      <c r="E9" s="26" t="s">
        <v>27</v>
      </c>
      <c r="F9" s="14" t="s">
        <v>34</v>
      </c>
      <c r="G9" s="111">
        <v>0</v>
      </c>
      <c r="H9" s="107">
        <v>0</v>
      </c>
      <c r="I9" s="107">
        <v>0</v>
      </c>
      <c r="J9" s="107">
        <v>0</v>
      </c>
      <c r="K9" s="107">
        <v>0</v>
      </c>
      <c r="L9" s="109">
        <v>15138</v>
      </c>
      <c r="M9" s="107">
        <v>0</v>
      </c>
      <c r="N9" s="109">
        <v>19015.18</v>
      </c>
      <c r="O9" s="112">
        <v>0</v>
      </c>
      <c r="P9" s="109">
        <v>0</v>
      </c>
      <c r="Q9" s="108">
        <v>0</v>
      </c>
      <c r="R9" s="106">
        <v>0</v>
      </c>
      <c r="S9" s="109">
        <v>0</v>
      </c>
      <c r="T9" s="110">
        <v>0</v>
      </c>
      <c r="U9" s="109">
        <v>0</v>
      </c>
      <c r="V9" s="109">
        <v>0</v>
      </c>
    </row>
    <row r="10" spans="1:132" ht="14.25" customHeight="1" x14ac:dyDescent="0.2">
      <c r="A10" s="22">
        <v>4102070005</v>
      </c>
      <c r="B10" s="175" t="s">
        <v>33</v>
      </c>
      <c r="C10" s="26" t="s">
        <v>2</v>
      </c>
      <c r="D10" s="25" t="s">
        <v>11</v>
      </c>
      <c r="E10" s="26" t="s">
        <v>27</v>
      </c>
      <c r="F10" s="14" t="s">
        <v>35</v>
      </c>
      <c r="G10" s="111">
        <v>0</v>
      </c>
      <c r="H10" s="107">
        <v>0</v>
      </c>
      <c r="I10" s="107">
        <v>0</v>
      </c>
      <c r="J10" s="107">
        <v>0</v>
      </c>
      <c r="K10" s="107">
        <v>0</v>
      </c>
      <c r="L10" s="109">
        <v>0</v>
      </c>
      <c r="M10" s="107">
        <v>0</v>
      </c>
      <c r="N10" s="109">
        <v>4734.7</v>
      </c>
      <c r="O10" s="112">
        <v>0</v>
      </c>
      <c r="P10" s="109">
        <v>4734.7</v>
      </c>
      <c r="Q10" s="108">
        <v>0</v>
      </c>
      <c r="R10" s="106">
        <v>4734.7</v>
      </c>
      <c r="S10" s="109">
        <v>0</v>
      </c>
      <c r="T10" s="113">
        <v>23079.7</v>
      </c>
      <c r="U10" s="109">
        <v>0</v>
      </c>
      <c r="V10" s="109">
        <v>11539.84</v>
      </c>
    </row>
    <row r="11" spans="1:132" ht="14.25" customHeight="1" x14ac:dyDescent="0.2">
      <c r="A11" s="22">
        <v>4102120002</v>
      </c>
      <c r="B11" s="175" t="s">
        <v>33</v>
      </c>
      <c r="C11" s="26" t="s">
        <v>3</v>
      </c>
      <c r="D11" s="25" t="s">
        <v>11</v>
      </c>
      <c r="E11" s="26" t="s">
        <v>27</v>
      </c>
      <c r="F11" s="114" t="s">
        <v>36</v>
      </c>
      <c r="G11" s="111">
        <v>0</v>
      </c>
      <c r="H11" s="107">
        <v>0</v>
      </c>
      <c r="I11" s="107">
        <v>0</v>
      </c>
      <c r="J11" s="107">
        <v>0</v>
      </c>
      <c r="K11" s="107">
        <v>0</v>
      </c>
      <c r="L11" s="109">
        <v>0</v>
      </c>
      <c r="M11" s="107">
        <v>0</v>
      </c>
      <c r="N11" s="109">
        <v>6821.89</v>
      </c>
      <c r="O11" s="112">
        <v>0</v>
      </c>
      <c r="P11" s="109">
        <v>6821.89</v>
      </c>
      <c r="Q11" s="108">
        <v>0</v>
      </c>
      <c r="R11" s="106">
        <v>6821.89</v>
      </c>
      <c r="S11" s="109">
        <v>0</v>
      </c>
      <c r="T11" s="110">
        <v>24560.01</v>
      </c>
      <c r="U11" s="109">
        <v>0</v>
      </c>
      <c r="V11" s="109">
        <v>19154.96</v>
      </c>
    </row>
    <row r="12" spans="1:132" ht="14.25" customHeight="1" x14ac:dyDescent="0.2">
      <c r="A12" s="22">
        <v>4102120004</v>
      </c>
      <c r="B12" s="175" t="s">
        <v>33</v>
      </c>
      <c r="C12" s="26" t="s">
        <v>4</v>
      </c>
      <c r="D12" s="25" t="s">
        <v>11</v>
      </c>
      <c r="E12" s="26" t="s">
        <v>27</v>
      </c>
      <c r="F12" s="114" t="s">
        <v>37</v>
      </c>
      <c r="G12" s="111">
        <v>0</v>
      </c>
      <c r="H12" s="107">
        <v>0</v>
      </c>
      <c r="I12" s="107">
        <v>0</v>
      </c>
      <c r="J12" s="107">
        <v>0</v>
      </c>
      <c r="K12" s="107">
        <v>0</v>
      </c>
      <c r="L12" s="109">
        <v>0</v>
      </c>
      <c r="M12" s="107">
        <v>0</v>
      </c>
      <c r="N12" s="109">
        <v>0</v>
      </c>
      <c r="O12" s="112">
        <v>0</v>
      </c>
      <c r="P12" s="109">
        <v>0</v>
      </c>
      <c r="Q12" s="108">
        <v>0</v>
      </c>
      <c r="R12" s="106">
        <v>95.4</v>
      </c>
      <c r="S12" s="109">
        <v>0</v>
      </c>
      <c r="T12" s="110">
        <v>8430.81</v>
      </c>
      <c r="U12" s="109">
        <v>0</v>
      </c>
      <c r="V12" s="109">
        <v>6919.58</v>
      </c>
    </row>
    <row r="13" spans="1:132" ht="14.25" customHeight="1" x14ac:dyDescent="0.2">
      <c r="A13" s="22">
        <v>4102120003</v>
      </c>
      <c r="B13" s="175" t="s">
        <v>33</v>
      </c>
      <c r="C13" s="26" t="s">
        <v>5</v>
      </c>
      <c r="D13" s="25" t="s">
        <v>11</v>
      </c>
      <c r="E13" s="26" t="s">
        <v>27</v>
      </c>
      <c r="F13" s="114" t="s">
        <v>38</v>
      </c>
      <c r="G13" s="111">
        <v>0</v>
      </c>
      <c r="H13" s="107">
        <v>0</v>
      </c>
      <c r="I13" s="107">
        <v>0</v>
      </c>
      <c r="J13" s="107">
        <v>0</v>
      </c>
      <c r="K13" s="107">
        <v>0</v>
      </c>
      <c r="L13" s="109">
        <v>0</v>
      </c>
      <c r="M13" s="107">
        <v>0</v>
      </c>
      <c r="N13" s="109">
        <v>0</v>
      </c>
      <c r="O13" s="112">
        <v>0</v>
      </c>
      <c r="P13" s="109">
        <v>771.78</v>
      </c>
      <c r="Q13" s="108">
        <v>0</v>
      </c>
      <c r="R13" s="106">
        <v>1740</v>
      </c>
      <c r="S13" s="109">
        <v>0</v>
      </c>
      <c r="T13" s="110">
        <v>3480</v>
      </c>
      <c r="U13" s="109">
        <v>0</v>
      </c>
      <c r="V13" s="109">
        <v>1740</v>
      </c>
    </row>
    <row r="14" spans="1:132" ht="14.25" customHeight="1" x14ac:dyDescent="0.2">
      <c r="A14" s="22">
        <v>4102090001</v>
      </c>
      <c r="B14" s="65" t="s">
        <v>39</v>
      </c>
      <c r="C14" s="26" t="s">
        <v>1</v>
      </c>
      <c r="D14" s="25" t="s">
        <v>11</v>
      </c>
      <c r="E14" s="26" t="s">
        <v>27</v>
      </c>
      <c r="F14" s="14" t="s">
        <v>41</v>
      </c>
      <c r="G14" s="111">
        <v>0</v>
      </c>
      <c r="H14" s="107">
        <v>0</v>
      </c>
      <c r="I14" s="107">
        <v>0</v>
      </c>
      <c r="J14" s="107">
        <v>0</v>
      </c>
      <c r="K14" s="107">
        <v>0</v>
      </c>
      <c r="L14" s="109">
        <v>0</v>
      </c>
      <c r="M14" s="107">
        <v>0</v>
      </c>
      <c r="N14" s="109">
        <v>0</v>
      </c>
      <c r="O14" s="112">
        <v>0</v>
      </c>
      <c r="P14" s="109">
        <v>0</v>
      </c>
      <c r="Q14" s="108">
        <v>0</v>
      </c>
      <c r="R14" s="106">
        <v>0</v>
      </c>
      <c r="S14" s="109">
        <v>0</v>
      </c>
      <c r="T14" s="110">
        <v>0</v>
      </c>
      <c r="U14" s="109">
        <v>0</v>
      </c>
      <c r="V14" s="109">
        <v>696</v>
      </c>
    </row>
    <row r="15" spans="1:132" ht="14.25" customHeight="1" x14ac:dyDescent="0.2">
      <c r="A15" s="22"/>
      <c r="B15" s="65" t="s">
        <v>39</v>
      </c>
      <c r="C15" s="26" t="s">
        <v>1</v>
      </c>
      <c r="D15" s="25" t="s">
        <v>11</v>
      </c>
      <c r="E15" s="26" t="s">
        <v>27</v>
      </c>
      <c r="F15" s="14" t="s">
        <v>42</v>
      </c>
      <c r="G15" s="111">
        <v>0</v>
      </c>
      <c r="H15" s="107">
        <v>0</v>
      </c>
      <c r="I15" s="107">
        <v>0</v>
      </c>
      <c r="J15" s="107">
        <v>0</v>
      </c>
      <c r="K15" s="107">
        <v>0</v>
      </c>
      <c r="L15" s="109">
        <v>0</v>
      </c>
      <c r="M15" s="107">
        <v>0</v>
      </c>
      <c r="N15" s="109">
        <v>0</v>
      </c>
      <c r="O15" s="112">
        <v>0</v>
      </c>
      <c r="P15" s="109">
        <v>0</v>
      </c>
      <c r="Q15" s="108">
        <v>0</v>
      </c>
      <c r="R15" s="106">
        <v>0</v>
      </c>
      <c r="S15" s="109">
        <v>0</v>
      </c>
      <c r="T15" s="110">
        <v>0</v>
      </c>
      <c r="U15" s="109">
        <v>0</v>
      </c>
      <c r="V15" s="109">
        <v>696</v>
      </c>
    </row>
    <row r="16" spans="1:132" ht="14.25" customHeight="1" x14ac:dyDescent="0.2">
      <c r="A16" s="22"/>
      <c r="B16" s="65" t="s">
        <v>39</v>
      </c>
      <c r="C16" s="16" t="s">
        <v>2</v>
      </c>
      <c r="D16" s="16" t="s">
        <v>11</v>
      </c>
      <c r="E16" s="16" t="s">
        <v>27</v>
      </c>
      <c r="F16" s="14" t="s">
        <v>43</v>
      </c>
      <c r="G16" s="106">
        <v>0</v>
      </c>
      <c r="H16" s="106">
        <v>0</v>
      </c>
      <c r="I16" s="107">
        <v>0</v>
      </c>
      <c r="J16" s="106">
        <v>12911.61</v>
      </c>
      <c r="K16" s="106">
        <v>0</v>
      </c>
      <c r="L16" s="106">
        <v>10731.74</v>
      </c>
      <c r="M16" s="106">
        <v>0</v>
      </c>
      <c r="N16" s="106">
        <v>11732.24</v>
      </c>
      <c r="O16" s="106">
        <v>0</v>
      </c>
      <c r="P16" s="106">
        <v>0</v>
      </c>
      <c r="Q16" s="108">
        <v>0</v>
      </c>
      <c r="R16" s="106">
        <v>11305.96</v>
      </c>
      <c r="S16" s="109">
        <v>0</v>
      </c>
      <c r="T16" s="110">
        <v>5652.98</v>
      </c>
      <c r="U16" s="109">
        <v>0</v>
      </c>
      <c r="V16" s="109">
        <v>5652.98</v>
      </c>
    </row>
    <row r="17" spans="1:22" ht="14.25" customHeight="1" x14ac:dyDescent="0.2">
      <c r="A17" s="14">
        <v>4102060004</v>
      </c>
      <c r="B17" s="115" t="s">
        <v>44</v>
      </c>
      <c r="C17" s="16" t="s">
        <v>2</v>
      </c>
      <c r="D17" s="16" t="s">
        <v>11</v>
      </c>
      <c r="E17" s="16" t="s">
        <v>24</v>
      </c>
      <c r="F17" s="14" t="s">
        <v>45</v>
      </c>
      <c r="G17" s="106">
        <v>0</v>
      </c>
      <c r="H17" s="106">
        <v>0</v>
      </c>
      <c r="I17" s="107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8">
        <v>0</v>
      </c>
      <c r="R17" s="106">
        <v>0</v>
      </c>
      <c r="S17" s="109">
        <v>0</v>
      </c>
      <c r="T17" s="110">
        <v>0</v>
      </c>
      <c r="U17" s="109">
        <v>1827</v>
      </c>
      <c r="V17" s="109">
        <v>0</v>
      </c>
    </row>
    <row r="18" spans="1:22" ht="14.25" customHeight="1" x14ac:dyDescent="0.2">
      <c r="A18" s="14"/>
      <c r="B18" s="115" t="s">
        <v>44</v>
      </c>
      <c r="C18" s="16" t="s">
        <v>2</v>
      </c>
      <c r="D18" s="16" t="s">
        <v>11</v>
      </c>
      <c r="E18" s="16" t="s">
        <v>24</v>
      </c>
      <c r="F18" s="14"/>
      <c r="G18" s="106">
        <v>268.25</v>
      </c>
      <c r="H18" s="106">
        <v>0</v>
      </c>
      <c r="I18" s="107">
        <v>268.25</v>
      </c>
      <c r="J18" s="106">
        <v>0</v>
      </c>
      <c r="K18" s="106">
        <v>268.25</v>
      </c>
      <c r="L18" s="106">
        <v>0</v>
      </c>
      <c r="M18" s="106">
        <v>268.25</v>
      </c>
      <c r="N18" s="106">
        <v>0</v>
      </c>
      <c r="O18" s="106">
        <v>268.25</v>
      </c>
      <c r="P18" s="106">
        <v>0</v>
      </c>
      <c r="Q18" s="108">
        <v>268.25</v>
      </c>
      <c r="R18" s="106">
        <v>0</v>
      </c>
      <c r="S18" s="109">
        <v>268.25</v>
      </c>
      <c r="T18" s="110">
        <v>0</v>
      </c>
      <c r="U18" s="109">
        <v>536.5</v>
      </c>
      <c r="V18" s="109">
        <v>0</v>
      </c>
    </row>
    <row r="19" spans="1:22" ht="14.25" customHeight="1" x14ac:dyDescent="0.2">
      <c r="A19" s="14">
        <v>4102070002</v>
      </c>
      <c r="B19" s="15" t="s">
        <v>46</v>
      </c>
      <c r="C19" s="16" t="s">
        <v>2</v>
      </c>
      <c r="D19" s="16" t="s">
        <v>11</v>
      </c>
      <c r="E19" s="16" t="s">
        <v>24</v>
      </c>
      <c r="F19" s="14" t="s">
        <v>30</v>
      </c>
      <c r="G19" s="106">
        <v>1827</v>
      </c>
      <c r="H19" s="106">
        <v>0</v>
      </c>
      <c r="I19" s="107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  <c r="Q19" s="108">
        <v>0</v>
      </c>
      <c r="R19" s="106">
        <v>0</v>
      </c>
      <c r="S19" s="109">
        <v>0</v>
      </c>
      <c r="T19" s="110">
        <v>0</v>
      </c>
      <c r="U19" s="109">
        <v>0</v>
      </c>
      <c r="V19" s="109">
        <v>0</v>
      </c>
    </row>
    <row r="20" spans="1:22" ht="15.75" customHeight="1" x14ac:dyDescent="0.2">
      <c r="A20" s="22">
        <v>4102090001</v>
      </c>
      <c r="B20" s="180" t="s">
        <v>47</v>
      </c>
      <c r="C20" s="39" t="s">
        <v>2</v>
      </c>
      <c r="D20" s="40" t="s">
        <v>15</v>
      </c>
      <c r="E20" s="39" t="s">
        <v>27</v>
      </c>
      <c r="F20" s="14" t="s">
        <v>43</v>
      </c>
      <c r="G20" s="107">
        <v>0</v>
      </c>
      <c r="H20" s="109">
        <v>3780.26</v>
      </c>
      <c r="I20" s="107">
        <v>0</v>
      </c>
      <c r="J20" s="107">
        <v>3785.69</v>
      </c>
      <c r="K20" s="107">
        <v>0</v>
      </c>
      <c r="L20" s="107">
        <v>3785.69</v>
      </c>
      <c r="M20" s="107">
        <v>0</v>
      </c>
      <c r="N20" s="107">
        <v>0</v>
      </c>
      <c r="O20" s="107">
        <v>0</v>
      </c>
      <c r="P20" s="107">
        <v>0</v>
      </c>
      <c r="Q20" s="108">
        <v>0</v>
      </c>
      <c r="R20" s="106">
        <v>0</v>
      </c>
      <c r="S20" s="109">
        <v>0</v>
      </c>
      <c r="T20" s="110">
        <v>0</v>
      </c>
      <c r="U20" s="109">
        <v>0</v>
      </c>
      <c r="V20" s="109">
        <v>0</v>
      </c>
    </row>
    <row r="21" spans="1:22" ht="15.75" customHeight="1" x14ac:dyDescent="0.2">
      <c r="A21" s="22">
        <v>4102090004</v>
      </c>
      <c r="B21" s="180" t="s">
        <v>47</v>
      </c>
      <c r="C21" s="39" t="s">
        <v>1</v>
      </c>
      <c r="D21" s="40" t="s">
        <v>15</v>
      </c>
      <c r="E21" s="39" t="s">
        <v>27</v>
      </c>
      <c r="F21" s="14" t="s">
        <v>48</v>
      </c>
      <c r="G21" s="107">
        <v>0</v>
      </c>
      <c r="H21" s="109">
        <v>8936.36</v>
      </c>
      <c r="I21" s="107">
        <v>0</v>
      </c>
      <c r="J21" s="107">
        <v>0</v>
      </c>
      <c r="K21" s="107">
        <v>0</v>
      </c>
      <c r="L21" s="107">
        <v>0</v>
      </c>
      <c r="M21" s="107">
        <v>0</v>
      </c>
      <c r="N21" s="107">
        <v>0</v>
      </c>
      <c r="O21" s="107">
        <v>6055.2</v>
      </c>
      <c r="P21" s="107">
        <v>7917.98</v>
      </c>
      <c r="Q21" s="108">
        <v>0</v>
      </c>
      <c r="R21" s="106">
        <v>0</v>
      </c>
      <c r="S21" s="109">
        <v>0</v>
      </c>
      <c r="T21" s="110">
        <v>0</v>
      </c>
      <c r="U21" s="109">
        <v>0</v>
      </c>
      <c r="V21" s="109">
        <v>0</v>
      </c>
    </row>
    <row r="22" spans="1:22" ht="18" customHeight="1" x14ac:dyDescent="0.2">
      <c r="A22" s="22">
        <v>4102070005</v>
      </c>
      <c r="B22" s="181" t="s">
        <v>49</v>
      </c>
      <c r="C22" s="42" t="s">
        <v>2</v>
      </c>
      <c r="D22" s="25" t="s">
        <v>11</v>
      </c>
      <c r="E22" s="42" t="s">
        <v>24</v>
      </c>
      <c r="F22" s="14" t="s">
        <v>35</v>
      </c>
      <c r="G22" s="107">
        <v>0</v>
      </c>
      <c r="H22" s="107">
        <v>3952.84</v>
      </c>
      <c r="I22" s="107">
        <v>0</v>
      </c>
      <c r="J22" s="107">
        <v>3952.84</v>
      </c>
      <c r="K22" s="107">
        <v>0</v>
      </c>
      <c r="L22" s="107">
        <v>3952.84</v>
      </c>
      <c r="M22" s="107">
        <v>0</v>
      </c>
      <c r="N22" s="107">
        <v>3952.84</v>
      </c>
      <c r="O22" s="107">
        <v>0</v>
      </c>
      <c r="P22" s="107">
        <v>3952.84</v>
      </c>
      <c r="Q22" s="108">
        <v>0</v>
      </c>
      <c r="R22" s="106">
        <v>3952.8362999999999</v>
      </c>
      <c r="S22" s="109">
        <v>0</v>
      </c>
      <c r="T22" s="113">
        <v>3952.84</v>
      </c>
      <c r="U22" s="109">
        <v>0</v>
      </c>
      <c r="V22" s="109">
        <v>3896.04</v>
      </c>
    </row>
    <row r="23" spans="1:22" ht="18" customHeight="1" x14ac:dyDescent="0.2">
      <c r="A23" s="22">
        <v>4102070001</v>
      </c>
      <c r="B23" s="181" t="s">
        <v>49</v>
      </c>
      <c r="C23" s="42" t="s">
        <v>1</v>
      </c>
      <c r="D23" s="25" t="str">
        <f>+D24</f>
        <v>LAURA SAUCEDO</v>
      </c>
      <c r="E23" s="42" t="str">
        <f>+E22</f>
        <v>PASADA</v>
      </c>
      <c r="F23" s="14" t="s">
        <v>50</v>
      </c>
      <c r="G23" s="107">
        <v>0</v>
      </c>
      <c r="H23" s="107">
        <v>0</v>
      </c>
      <c r="I23" s="107">
        <v>0</v>
      </c>
      <c r="J23" s="107">
        <v>0</v>
      </c>
      <c r="K23" s="107">
        <v>0</v>
      </c>
      <c r="L23" s="107">
        <v>0</v>
      </c>
      <c r="M23" s="107">
        <v>0</v>
      </c>
      <c r="N23" s="107">
        <v>0</v>
      </c>
      <c r="O23" s="107">
        <v>0</v>
      </c>
      <c r="P23" s="107">
        <v>0</v>
      </c>
      <c r="Q23" s="107">
        <v>15138</v>
      </c>
      <c r="R23" s="107">
        <v>0</v>
      </c>
      <c r="S23" s="109">
        <v>0</v>
      </c>
      <c r="T23" s="110">
        <v>0</v>
      </c>
      <c r="U23" s="109">
        <v>0</v>
      </c>
      <c r="V23" s="109">
        <v>0</v>
      </c>
    </row>
    <row r="24" spans="1:22" ht="15.75" customHeight="1" x14ac:dyDescent="0.2">
      <c r="A24" s="14">
        <v>4102070001</v>
      </c>
      <c r="B24" s="62" t="s">
        <v>51</v>
      </c>
      <c r="C24" s="39" t="s">
        <v>1</v>
      </c>
      <c r="D24" s="40" t="s">
        <v>11</v>
      </c>
      <c r="E24" s="39" t="s">
        <v>24</v>
      </c>
      <c r="F24" s="14" t="s">
        <v>32</v>
      </c>
      <c r="G24" s="107">
        <v>2422.08</v>
      </c>
      <c r="H24" s="107">
        <v>0</v>
      </c>
      <c r="I24" s="107">
        <v>0</v>
      </c>
      <c r="J24" s="107">
        <v>0</v>
      </c>
      <c r="K24" s="107">
        <v>0</v>
      </c>
      <c r="L24" s="107">
        <v>0</v>
      </c>
      <c r="M24" s="107">
        <v>0</v>
      </c>
      <c r="N24" s="107">
        <v>0</v>
      </c>
      <c r="O24" s="107">
        <v>0</v>
      </c>
      <c r="P24" s="107">
        <v>0</v>
      </c>
      <c r="Q24" s="108">
        <v>0</v>
      </c>
      <c r="R24" s="106">
        <v>0</v>
      </c>
      <c r="S24" s="109">
        <v>1653</v>
      </c>
      <c r="T24" s="110">
        <v>0</v>
      </c>
      <c r="U24" s="109">
        <v>0</v>
      </c>
      <c r="V24" s="109">
        <v>0</v>
      </c>
    </row>
    <row r="25" spans="1:22" ht="15.75" customHeight="1" x14ac:dyDescent="0.2">
      <c r="A25" s="14">
        <v>4102070004</v>
      </c>
      <c r="B25" s="62" t="s">
        <v>51</v>
      </c>
      <c r="C25" s="39" t="s">
        <v>2</v>
      </c>
      <c r="D25" s="40" t="s">
        <v>11</v>
      </c>
      <c r="E25" s="39" t="s">
        <v>24</v>
      </c>
      <c r="F25" s="14" t="s">
        <v>52</v>
      </c>
      <c r="G25" s="107">
        <v>1513.8</v>
      </c>
      <c r="H25" s="107">
        <v>0</v>
      </c>
      <c r="I25" s="109">
        <v>1513.8</v>
      </c>
      <c r="J25" s="107">
        <v>0</v>
      </c>
      <c r="K25" s="107">
        <v>5752.44</v>
      </c>
      <c r="L25" s="107">
        <v>0</v>
      </c>
      <c r="M25" s="107">
        <v>1653</v>
      </c>
      <c r="N25" s="107">
        <v>0</v>
      </c>
      <c r="O25" s="107">
        <v>1653</v>
      </c>
      <c r="P25" s="107">
        <v>0</v>
      </c>
      <c r="Q25" s="108">
        <v>1653</v>
      </c>
      <c r="R25" s="106">
        <v>0</v>
      </c>
      <c r="S25" s="109">
        <v>5752.44</v>
      </c>
      <c r="T25" s="110">
        <v>0</v>
      </c>
      <c r="U25" s="109">
        <v>1653</v>
      </c>
      <c r="V25" s="109">
        <v>0</v>
      </c>
    </row>
    <row r="26" spans="1:22" ht="15.75" customHeight="1" x14ac:dyDescent="0.2">
      <c r="A26" s="14">
        <v>4102070005</v>
      </c>
      <c r="B26" s="62" t="s">
        <v>51</v>
      </c>
      <c r="C26" s="39" t="s">
        <v>2</v>
      </c>
      <c r="D26" s="40" t="s">
        <v>11</v>
      </c>
      <c r="E26" s="39" t="s">
        <v>24</v>
      </c>
      <c r="F26" s="14" t="s">
        <v>53</v>
      </c>
      <c r="G26" s="107">
        <v>15138</v>
      </c>
      <c r="H26" s="107">
        <v>0</v>
      </c>
      <c r="I26" s="109">
        <v>3633.12</v>
      </c>
      <c r="J26" s="107">
        <v>0</v>
      </c>
      <c r="K26" s="107">
        <v>1211.04</v>
      </c>
      <c r="L26" s="107">
        <v>0</v>
      </c>
      <c r="M26" s="107">
        <v>5752.44</v>
      </c>
      <c r="N26" s="107">
        <v>0</v>
      </c>
      <c r="O26" s="107">
        <v>5752.44</v>
      </c>
      <c r="P26" s="107">
        <v>0</v>
      </c>
      <c r="Q26" s="108">
        <v>6963.48</v>
      </c>
      <c r="R26" s="106">
        <v>0</v>
      </c>
      <c r="S26" s="109">
        <v>1211.04</v>
      </c>
      <c r="T26" s="110">
        <v>0</v>
      </c>
      <c r="U26" s="109">
        <v>5752.44</v>
      </c>
      <c r="V26" s="109">
        <v>0</v>
      </c>
    </row>
    <row r="27" spans="1:22" ht="15.75" customHeight="1" x14ac:dyDescent="0.2">
      <c r="A27" s="14">
        <v>4102070006</v>
      </c>
      <c r="B27" s="62" t="s">
        <v>51</v>
      </c>
      <c r="C27" s="39" t="s">
        <v>2</v>
      </c>
      <c r="D27" s="40" t="s">
        <v>11</v>
      </c>
      <c r="E27" s="39" t="s">
        <v>24</v>
      </c>
      <c r="F27" s="14" t="s">
        <v>54</v>
      </c>
      <c r="G27" s="107">
        <v>1211.04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1211.04</v>
      </c>
      <c r="N27" s="107">
        <v>0</v>
      </c>
      <c r="O27" s="107">
        <v>1211.04</v>
      </c>
      <c r="P27" s="107">
        <v>0</v>
      </c>
      <c r="Q27" s="108">
        <v>0</v>
      </c>
      <c r="R27" s="106">
        <v>0</v>
      </c>
      <c r="S27" s="109">
        <v>0</v>
      </c>
      <c r="T27" s="110">
        <v>0</v>
      </c>
      <c r="U27" s="109">
        <v>1211.04</v>
      </c>
      <c r="V27" s="109">
        <v>0</v>
      </c>
    </row>
    <row r="28" spans="1:22" ht="14.25" customHeight="1" x14ac:dyDescent="0.2">
      <c r="A28" s="22">
        <v>4102060001</v>
      </c>
      <c r="B28" s="15" t="s">
        <v>55</v>
      </c>
      <c r="C28" s="16" t="s">
        <v>1</v>
      </c>
      <c r="D28" s="22" t="s">
        <v>11</v>
      </c>
      <c r="E28" s="16" t="s">
        <v>24</v>
      </c>
      <c r="F28" s="14" t="s">
        <v>34</v>
      </c>
      <c r="G28" s="106">
        <v>0</v>
      </c>
      <c r="H28" s="106">
        <v>0</v>
      </c>
      <c r="I28" s="107">
        <v>2785.39</v>
      </c>
      <c r="J28" s="106">
        <v>0</v>
      </c>
      <c r="K28" s="106">
        <v>0</v>
      </c>
      <c r="L28" s="106">
        <v>0</v>
      </c>
      <c r="M28" s="106">
        <v>0</v>
      </c>
      <c r="N28" s="106">
        <v>0</v>
      </c>
      <c r="O28" s="106">
        <v>0</v>
      </c>
      <c r="P28" s="106">
        <v>0</v>
      </c>
      <c r="Q28" s="108">
        <v>0</v>
      </c>
      <c r="R28" s="106">
        <v>0</v>
      </c>
      <c r="S28" s="109">
        <v>0</v>
      </c>
      <c r="T28" s="110">
        <v>0</v>
      </c>
      <c r="U28" s="109">
        <v>0</v>
      </c>
      <c r="V28" s="109">
        <v>0</v>
      </c>
    </row>
    <row r="29" spans="1:22" ht="14.25" customHeight="1" x14ac:dyDescent="0.2">
      <c r="A29" s="22">
        <v>4102050005</v>
      </c>
      <c r="B29" s="15" t="s">
        <v>56</v>
      </c>
      <c r="C29" s="16" t="s">
        <v>4</v>
      </c>
      <c r="D29" s="22" t="s">
        <v>11</v>
      </c>
      <c r="E29" s="16" t="s">
        <v>27</v>
      </c>
      <c r="F29" s="14" t="s">
        <v>57</v>
      </c>
      <c r="G29" s="106">
        <v>0</v>
      </c>
      <c r="H29" s="106">
        <v>0</v>
      </c>
      <c r="I29" s="107">
        <v>0</v>
      </c>
      <c r="J29" s="106">
        <v>7774.83</v>
      </c>
      <c r="K29" s="106">
        <v>0</v>
      </c>
      <c r="L29" s="106"/>
      <c r="M29" s="106">
        <v>0</v>
      </c>
      <c r="N29" s="106">
        <v>0</v>
      </c>
      <c r="O29" s="106">
        <v>0</v>
      </c>
      <c r="P29" s="106">
        <v>0</v>
      </c>
      <c r="Q29" s="108">
        <v>0</v>
      </c>
      <c r="R29" s="106">
        <v>0</v>
      </c>
      <c r="S29" s="109">
        <v>0</v>
      </c>
      <c r="T29" s="110">
        <v>0</v>
      </c>
      <c r="U29" s="109">
        <v>0</v>
      </c>
      <c r="V29" s="109">
        <v>0</v>
      </c>
    </row>
    <row r="30" spans="1:22" ht="15.75" customHeight="1" x14ac:dyDescent="0.2">
      <c r="A30" s="22">
        <v>4102060001</v>
      </c>
      <c r="B30" s="48" t="s">
        <v>58</v>
      </c>
      <c r="C30" s="39" t="s">
        <v>1</v>
      </c>
      <c r="D30" s="40" t="s">
        <v>16</v>
      </c>
      <c r="E30" s="39" t="s">
        <v>27</v>
      </c>
      <c r="F30" s="14" t="s">
        <v>34</v>
      </c>
      <c r="G30" s="107">
        <v>0</v>
      </c>
      <c r="H30" s="107">
        <v>32022.99</v>
      </c>
      <c r="I30" s="107">
        <v>0</v>
      </c>
      <c r="J30" s="107">
        <v>38622.839999999997</v>
      </c>
      <c r="K30" s="107">
        <v>0</v>
      </c>
      <c r="L30" s="116">
        <v>0</v>
      </c>
      <c r="M30" s="107">
        <v>0</v>
      </c>
      <c r="N30" s="107">
        <v>0</v>
      </c>
      <c r="O30" s="107">
        <v>0</v>
      </c>
      <c r="P30" s="107">
        <v>0</v>
      </c>
      <c r="Q30" s="108">
        <v>0</v>
      </c>
      <c r="R30" s="106">
        <v>0</v>
      </c>
      <c r="S30" s="109">
        <v>0</v>
      </c>
      <c r="T30" s="110">
        <v>0</v>
      </c>
      <c r="U30" s="109">
        <v>0</v>
      </c>
      <c r="V30" s="109">
        <v>0</v>
      </c>
    </row>
    <row r="31" spans="1:22" ht="15.75" customHeight="1" x14ac:dyDescent="0.2">
      <c r="A31" s="22">
        <v>4102070007</v>
      </c>
      <c r="B31" s="48" t="s">
        <v>58</v>
      </c>
      <c r="C31" s="39" t="s">
        <v>2</v>
      </c>
      <c r="D31" s="40" t="s">
        <v>16</v>
      </c>
      <c r="E31" s="39" t="s">
        <v>27</v>
      </c>
      <c r="F31" s="14" t="s">
        <v>35</v>
      </c>
      <c r="G31" s="107">
        <v>0</v>
      </c>
      <c r="H31" s="107">
        <v>0</v>
      </c>
      <c r="I31" s="107">
        <v>0</v>
      </c>
      <c r="J31" s="107">
        <v>0</v>
      </c>
      <c r="K31" s="107">
        <v>0</v>
      </c>
      <c r="L31" s="107">
        <v>14488.44</v>
      </c>
      <c r="M31" s="107">
        <v>0</v>
      </c>
      <c r="N31" s="109">
        <v>20746.29</v>
      </c>
      <c r="O31" s="107">
        <v>0</v>
      </c>
      <c r="P31" s="109">
        <v>27719.79</v>
      </c>
      <c r="Q31" s="108">
        <v>0</v>
      </c>
      <c r="R31" s="106">
        <v>27719.8</v>
      </c>
      <c r="S31" s="109">
        <v>0</v>
      </c>
      <c r="T31" s="110">
        <v>4368.92</v>
      </c>
      <c r="U31" s="109">
        <v>0</v>
      </c>
      <c r="V31" s="109">
        <v>4368.92</v>
      </c>
    </row>
    <row r="32" spans="1:22" ht="15.75" customHeight="1" x14ac:dyDescent="0.2">
      <c r="A32" s="22">
        <v>4102120002</v>
      </c>
      <c r="B32" s="48" t="s">
        <v>58</v>
      </c>
      <c r="C32" s="39" t="s">
        <v>3</v>
      </c>
      <c r="D32" s="40" t="s">
        <v>16</v>
      </c>
      <c r="E32" s="39" t="s">
        <v>27</v>
      </c>
      <c r="F32" s="30" t="s">
        <v>36</v>
      </c>
      <c r="G32" s="107">
        <v>0</v>
      </c>
      <c r="H32" s="107">
        <v>0</v>
      </c>
      <c r="I32" s="107">
        <v>0</v>
      </c>
      <c r="J32" s="107">
        <v>0</v>
      </c>
      <c r="K32" s="107">
        <v>0</v>
      </c>
      <c r="L32" s="107">
        <v>0</v>
      </c>
      <c r="M32" s="107">
        <v>0</v>
      </c>
      <c r="N32" s="107">
        <v>11994.38</v>
      </c>
      <c r="O32" s="107">
        <v>0</v>
      </c>
      <c r="P32" s="107">
        <v>12792.4</v>
      </c>
      <c r="Q32" s="108">
        <v>0</v>
      </c>
      <c r="R32" s="106">
        <v>12856.68</v>
      </c>
      <c r="S32" s="109">
        <v>0</v>
      </c>
      <c r="T32" s="110">
        <v>6821.89</v>
      </c>
      <c r="U32" s="109">
        <v>0</v>
      </c>
      <c r="V32" s="109">
        <v>6821.89</v>
      </c>
    </row>
    <row r="33" spans="1:25" ht="15.75" customHeight="1" x14ac:dyDescent="0.2">
      <c r="A33" s="22">
        <v>4102120004</v>
      </c>
      <c r="B33" s="48" t="s">
        <v>58</v>
      </c>
      <c r="C33" s="39" t="s">
        <v>4</v>
      </c>
      <c r="D33" s="40" t="s">
        <v>16</v>
      </c>
      <c r="E33" s="39" t="s">
        <v>27</v>
      </c>
      <c r="F33" s="30" t="s">
        <v>37</v>
      </c>
      <c r="G33" s="107">
        <v>0</v>
      </c>
      <c r="H33" s="107">
        <v>0</v>
      </c>
      <c r="I33" s="107">
        <v>0</v>
      </c>
      <c r="J33" s="107">
        <v>0</v>
      </c>
      <c r="K33" s="107">
        <v>0</v>
      </c>
      <c r="L33" s="107">
        <v>0</v>
      </c>
      <c r="M33" s="107">
        <v>0</v>
      </c>
      <c r="N33" s="107">
        <v>6542.03</v>
      </c>
      <c r="O33" s="107">
        <v>0</v>
      </c>
      <c r="P33" s="107">
        <v>6893.11</v>
      </c>
      <c r="Q33" s="108">
        <v>0</v>
      </c>
      <c r="R33" s="106">
        <v>6862.53</v>
      </c>
      <c r="S33" s="109">
        <v>0</v>
      </c>
      <c r="T33" s="110">
        <v>2116.54</v>
      </c>
      <c r="U33" s="109">
        <v>0</v>
      </c>
      <c r="V33" s="109">
        <v>1740.49</v>
      </c>
    </row>
    <row r="34" spans="1:25" ht="15.75" customHeight="1" x14ac:dyDescent="0.2">
      <c r="A34" s="22">
        <v>4102120003</v>
      </c>
      <c r="B34" s="48" t="s">
        <v>58</v>
      </c>
      <c r="C34" s="39" t="str">
        <f>+C13</f>
        <v>MRC CARRITO</v>
      </c>
      <c r="D34" s="40" t="s">
        <v>16</v>
      </c>
      <c r="E34" s="39" t="s">
        <v>27</v>
      </c>
      <c r="F34" s="30" t="s">
        <v>38</v>
      </c>
      <c r="G34" s="107">
        <v>0</v>
      </c>
      <c r="H34" s="107">
        <v>0</v>
      </c>
      <c r="I34" s="107">
        <v>0</v>
      </c>
      <c r="J34" s="107">
        <v>0</v>
      </c>
      <c r="K34" s="107">
        <v>0</v>
      </c>
      <c r="L34" s="107">
        <v>12904.25</v>
      </c>
      <c r="M34" s="107">
        <v>0</v>
      </c>
      <c r="N34" s="107">
        <v>3393</v>
      </c>
      <c r="O34" s="107">
        <v>0</v>
      </c>
      <c r="P34" s="107">
        <v>3393</v>
      </c>
      <c r="Q34" s="108">
        <v>0</v>
      </c>
      <c r="R34" s="106">
        <v>3393</v>
      </c>
      <c r="S34" s="109">
        <v>0</v>
      </c>
      <c r="T34" s="110">
        <v>3393</v>
      </c>
      <c r="U34" s="109">
        <v>0</v>
      </c>
      <c r="V34" s="109">
        <v>3393</v>
      </c>
    </row>
    <row r="35" spans="1:25" ht="15.75" customHeight="1" x14ac:dyDescent="0.2">
      <c r="A35" s="22">
        <v>4102120001</v>
      </c>
      <c r="B35" s="48" t="s">
        <v>58</v>
      </c>
      <c r="C35" s="39" t="s">
        <v>6</v>
      </c>
      <c r="D35" s="40" t="s">
        <v>16</v>
      </c>
      <c r="E35" s="39" t="s">
        <v>27</v>
      </c>
      <c r="F35" s="30" t="s">
        <v>59</v>
      </c>
      <c r="G35" s="107">
        <v>0</v>
      </c>
      <c r="H35" s="107">
        <v>0</v>
      </c>
      <c r="I35" s="107">
        <v>0</v>
      </c>
      <c r="J35" s="107">
        <v>0</v>
      </c>
      <c r="K35" s="107">
        <v>0</v>
      </c>
      <c r="L35" s="107">
        <v>31486.41</v>
      </c>
      <c r="M35" s="107">
        <v>0</v>
      </c>
      <c r="N35" s="109">
        <v>9.23</v>
      </c>
      <c r="O35" s="107">
        <v>0</v>
      </c>
      <c r="P35" s="109">
        <v>157.83000000000001</v>
      </c>
      <c r="Q35" s="108">
        <v>0</v>
      </c>
      <c r="R35" s="106">
        <v>353.05</v>
      </c>
      <c r="S35" s="109">
        <v>0</v>
      </c>
      <c r="T35" s="110">
        <v>422.07</v>
      </c>
      <c r="U35" s="109">
        <v>0</v>
      </c>
      <c r="V35" s="109">
        <v>262.97000000000003</v>
      </c>
    </row>
    <row r="36" spans="1:25" ht="15.75" customHeight="1" x14ac:dyDescent="0.2">
      <c r="A36" s="14">
        <v>4102030001</v>
      </c>
      <c r="B36" s="48" t="s">
        <v>60</v>
      </c>
      <c r="C36" s="26" t="s">
        <v>2</v>
      </c>
      <c r="D36" s="25" t="s">
        <v>17</v>
      </c>
      <c r="E36" s="26" t="s">
        <v>24</v>
      </c>
      <c r="F36" s="14" t="s">
        <v>61</v>
      </c>
      <c r="G36" s="107">
        <v>9222</v>
      </c>
      <c r="H36" s="107">
        <v>7501.14</v>
      </c>
      <c r="I36" s="107">
        <v>9222</v>
      </c>
      <c r="J36" s="107">
        <v>7501.14</v>
      </c>
      <c r="K36" s="107">
        <v>9570</v>
      </c>
      <c r="L36" s="107">
        <v>7501.14</v>
      </c>
      <c r="M36" s="107">
        <v>9222</v>
      </c>
      <c r="N36" s="107">
        <v>8197.14</v>
      </c>
      <c r="O36" s="107">
        <v>9222</v>
      </c>
      <c r="P36" s="107">
        <v>7501.14</v>
      </c>
      <c r="Q36" s="108">
        <v>9222</v>
      </c>
      <c r="R36" s="106">
        <v>0</v>
      </c>
      <c r="S36" s="109">
        <v>6525</v>
      </c>
      <c r="T36" s="110">
        <v>7501.14</v>
      </c>
      <c r="U36" s="109">
        <v>16723.14</v>
      </c>
      <c r="V36" s="109">
        <v>0</v>
      </c>
    </row>
    <row r="37" spans="1:25" ht="15.75" customHeight="1" x14ac:dyDescent="0.2">
      <c r="A37" s="14">
        <v>4102030004</v>
      </c>
      <c r="B37" s="48" t="s">
        <v>60</v>
      </c>
      <c r="C37" s="26" t="s">
        <v>2</v>
      </c>
      <c r="D37" s="25" t="s">
        <v>17</v>
      </c>
      <c r="E37" s="26" t="s">
        <v>24</v>
      </c>
      <c r="F37" s="14" t="s">
        <v>62</v>
      </c>
      <c r="G37" s="107">
        <v>4872</v>
      </c>
      <c r="H37" s="107">
        <v>4872</v>
      </c>
      <c r="I37" s="107">
        <v>4872</v>
      </c>
      <c r="J37" s="107">
        <v>4872</v>
      </c>
      <c r="K37" s="107">
        <v>4872</v>
      </c>
      <c r="L37" s="107">
        <v>4872</v>
      </c>
      <c r="M37" s="107">
        <v>4872</v>
      </c>
      <c r="N37" s="107">
        <v>4872</v>
      </c>
      <c r="O37" s="107">
        <v>4872</v>
      </c>
      <c r="P37" s="107">
        <v>4872</v>
      </c>
      <c r="Q37" s="108">
        <v>4872</v>
      </c>
      <c r="R37" s="106">
        <v>0</v>
      </c>
      <c r="S37" s="109">
        <v>4872</v>
      </c>
      <c r="T37" s="110">
        <v>4872</v>
      </c>
      <c r="U37" s="109">
        <v>4872</v>
      </c>
      <c r="V37" s="109">
        <v>0</v>
      </c>
      <c r="W37" s="2"/>
      <c r="X37" s="9"/>
    </row>
    <row r="38" spans="1:25" ht="15.75" customHeight="1" x14ac:dyDescent="0.2">
      <c r="A38" s="14">
        <v>4102050004</v>
      </c>
      <c r="B38" s="48" t="s">
        <v>60</v>
      </c>
      <c r="C38" s="26" t="s">
        <v>2</v>
      </c>
      <c r="D38" s="40" t="s">
        <v>11</v>
      </c>
      <c r="E38" s="26" t="s">
        <v>24</v>
      </c>
      <c r="F38" s="14" t="s">
        <v>63</v>
      </c>
      <c r="G38" s="107">
        <v>6525</v>
      </c>
      <c r="H38" s="107">
        <v>6525</v>
      </c>
      <c r="I38" s="107">
        <v>6525</v>
      </c>
      <c r="J38" s="107">
        <v>6525</v>
      </c>
      <c r="K38" s="107">
        <v>6525</v>
      </c>
      <c r="L38" s="107">
        <v>6525</v>
      </c>
      <c r="M38" s="107">
        <v>6525</v>
      </c>
      <c r="N38" s="107">
        <v>6525</v>
      </c>
      <c r="O38" s="107">
        <v>6525</v>
      </c>
      <c r="P38" s="107">
        <v>6525</v>
      </c>
      <c r="Q38" s="108">
        <v>6525</v>
      </c>
      <c r="R38" s="106">
        <v>6525</v>
      </c>
      <c r="S38" s="109">
        <v>111937.04</v>
      </c>
      <c r="T38" s="110">
        <v>0</v>
      </c>
      <c r="U38" s="109">
        <v>6525</v>
      </c>
      <c r="V38" s="109">
        <v>299295.49</v>
      </c>
      <c r="W38" s="2"/>
    </row>
    <row r="39" spans="1:25" ht="15.75" customHeight="1" x14ac:dyDescent="0.2">
      <c r="A39" s="14">
        <v>4102050005</v>
      </c>
      <c r="B39" s="48" t="s">
        <v>60</v>
      </c>
      <c r="C39" s="26" t="s">
        <v>4</v>
      </c>
      <c r="D39" s="25" t="s">
        <v>17</v>
      </c>
      <c r="E39" s="26" t="s">
        <v>24</v>
      </c>
      <c r="F39" s="14" t="s">
        <v>57</v>
      </c>
      <c r="G39" s="107">
        <v>62078.68</v>
      </c>
      <c r="H39" s="107">
        <v>2188.6</v>
      </c>
      <c r="I39" s="107">
        <v>8993.9599999999991</v>
      </c>
      <c r="J39" s="107">
        <v>2509.79</v>
      </c>
      <c r="K39" s="107">
        <v>4673.54</v>
      </c>
      <c r="L39" s="107">
        <v>2201.65</v>
      </c>
      <c r="M39" s="107">
        <v>4429.25</v>
      </c>
      <c r="N39" s="107">
        <v>89380.82</v>
      </c>
      <c r="O39" s="107">
        <v>3712.33</v>
      </c>
      <c r="P39" s="107">
        <v>119356.58</v>
      </c>
      <c r="Q39" s="108">
        <v>28478.99</v>
      </c>
      <c r="R39" s="106">
        <v>79268.17</v>
      </c>
      <c r="S39" s="110">
        <v>0</v>
      </c>
      <c r="T39" s="110">
        <v>0</v>
      </c>
      <c r="U39" s="109">
        <v>101153.78</v>
      </c>
      <c r="V39" s="109">
        <v>13050</v>
      </c>
      <c r="W39" s="2"/>
    </row>
    <row r="40" spans="1:25" ht="15.75" customHeight="1" x14ac:dyDescent="0.2">
      <c r="A40" s="14">
        <v>4102080002</v>
      </c>
      <c r="B40" s="48" t="s">
        <v>60</v>
      </c>
      <c r="C40" s="26" t="s">
        <v>2</v>
      </c>
      <c r="D40" s="25" t="s">
        <v>17</v>
      </c>
      <c r="E40" s="26" t="s">
        <v>24</v>
      </c>
      <c r="F40" s="14" t="s">
        <v>64</v>
      </c>
      <c r="G40" s="107">
        <v>16349.04</v>
      </c>
      <c r="H40" s="107">
        <v>16349.04</v>
      </c>
      <c r="I40" s="107">
        <v>16349.04</v>
      </c>
      <c r="J40" s="107">
        <v>16349.04</v>
      </c>
      <c r="K40" s="107">
        <v>0</v>
      </c>
      <c r="L40" s="107">
        <v>16349.04</v>
      </c>
      <c r="M40" s="107">
        <v>0</v>
      </c>
      <c r="N40" s="107">
        <v>0</v>
      </c>
      <c r="O40" s="107">
        <v>0</v>
      </c>
      <c r="P40" s="107">
        <v>0</v>
      </c>
      <c r="Q40" s="108">
        <v>130792.32000000001</v>
      </c>
      <c r="R40" s="106">
        <v>0</v>
      </c>
      <c r="S40" s="110">
        <v>0</v>
      </c>
      <c r="T40" s="110">
        <v>0</v>
      </c>
      <c r="U40" s="109">
        <v>16349.04</v>
      </c>
      <c r="V40" s="109">
        <v>0</v>
      </c>
      <c r="W40" s="2"/>
      <c r="X40" s="9"/>
      <c r="Y40" s="2"/>
    </row>
    <row r="41" spans="1:25" ht="15.75" customHeight="1" x14ac:dyDescent="0.2">
      <c r="A41" s="14">
        <v>4102090001</v>
      </c>
      <c r="B41" s="48" t="s">
        <v>60</v>
      </c>
      <c r="C41" s="26" t="s">
        <v>2</v>
      </c>
      <c r="D41" s="25" t="s">
        <v>17</v>
      </c>
      <c r="E41" s="26" t="s">
        <v>24</v>
      </c>
      <c r="F41" s="14" t="s">
        <v>43</v>
      </c>
      <c r="G41" s="107">
        <v>13236.66</v>
      </c>
      <c r="H41" s="107">
        <v>6656.37</v>
      </c>
      <c r="I41" s="107">
        <v>0</v>
      </c>
      <c r="J41" s="107">
        <v>0</v>
      </c>
      <c r="K41" s="107">
        <v>0</v>
      </c>
      <c r="L41" s="107">
        <v>0</v>
      </c>
      <c r="M41" s="107">
        <v>0</v>
      </c>
      <c r="N41" s="107">
        <v>0</v>
      </c>
      <c r="O41" s="107">
        <v>0</v>
      </c>
      <c r="P41" s="107">
        <v>0</v>
      </c>
      <c r="Q41" s="108">
        <v>26625.48</v>
      </c>
      <c r="R41" s="106">
        <v>0</v>
      </c>
      <c r="S41" s="107">
        <v>11417.01</v>
      </c>
      <c r="T41" s="110">
        <v>0</v>
      </c>
      <c r="U41" s="109">
        <v>13312.74</v>
      </c>
      <c r="V41" s="109">
        <v>0</v>
      </c>
      <c r="W41" s="2"/>
      <c r="X41" s="9"/>
      <c r="Y41" s="2"/>
    </row>
    <row r="42" spans="1:25" ht="15.75" customHeight="1" x14ac:dyDescent="0.2">
      <c r="A42" s="14">
        <v>4102100001</v>
      </c>
      <c r="B42" s="48" t="s">
        <v>60</v>
      </c>
      <c r="C42" s="26" t="s">
        <v>2</v>
      </c>
      <c r="D42" s="25" t="s">
        <v>17</v>
      </c>
      <c r="E42" s="26" t="s">
        <v>24</v>
      </c>
      <c r="F42" s="14" t="s">
        <v>65</v>
      </c>
      <c r="G42" s="107">
        <v>27145.239999999998</v>
      </c>
      <c r="H42" s="107">
        <v>11417.01</v>
      </c>
      <c r="I42" s="107">
        <v>0</v>
      </c>
      <c r="J42" s="107">
        <v>11417.01</v>
      </c>
      <c r="K42" s="107">
        <v>10903.71</v>
      </c>
      <c r="L42" s="107">
        <v>0</v>
      </c>
      <c r="M42" s="107">
        <v>24373.25</v>
      </c>
      <c r="N42" s="107">
        <v>22834.02</v>
      </c>
      <c r="O42" s="107">
        <v>184979.12</v>
      </c>
      <c r="P42" s="107">
        <v>11417.01</v>
      </c>
      <c r="Q42" s="108">
        <v>12836.85</v>
      </c>
      <c r="R42" s="106">
        <v>0</v>
      </c>
      <c r="S42" s="109">
        <v>77877.570000000007</v>
      </c>
      <c r="T42" s="110">
        <v>0</v>
      </c>
      <c r="U42" s="109">
        <v>11417.01</v>
      </c>
      <c r="V42" s="109">
        <v>0</v>
      </c>
      <c r="W42" s="57"/>
      <c r="X42" s="57"/>
      <c r="Y42" s="57"/>
    </row>
    <row r="43" spans="1:25" ht="15.75" customHeight="1" x14ac:dyDescent="0.2">
      <c r="A43" s="14">
        <v>4102010004</v>
      </c>
      <c r="B43" s="48" t="s">
        <v>60</v>
      </c>
      <c r="C43" s="26" t="s">
        <v>2</v>
      </c>
      <c r="D43" s="25" t="s">
        <v>17</v>
      </c>
      <c r="E43" s="26" t="s">
        <v>24</v>
      </c>
      <c r="F43" s="14" t="s">
        <v>66</v>
      </c>
      <c r="G43" s="107">
        <v>145914.94</v>
      </c>
      <c r="H43" s="117">
        <f>+J43</f>
        <v>87103.13</v>
      </c>
      <c r="I43" s="107">
        <v>0</v>
      </c>
      <c r="J43" s="107">
        <v>87103.13</v>
      </c>
      <c r="K43" s="107">
        <v>72957.47</v>
      </c>
      <c r="L43" s="107">
        <v>86659.93</v>
      </c>
      <c r="M43" s="107">
        <v>79254.89</v>
      </c>
      <c r="N43" s="118">
        <v>185389.47</v>
      </c>
      <c r="O43" s="107">
        <v>75410.179999999993</v>
      </c>
      <c r="P43" s="117">
        <f>+T43/2</f>
        <v>87882.13</v>
      </c>
      <c r="Q43" s="108">
        <v>75410.181899999996</v>
      </c>
      <c r="R43" s="119">
        <f>+P43</f>
        <v>87882.13</v>
      </c>
      <c r="S43" s="109">
        <v>0</v>
      </c>
      <c r="T43" s="110">
        <v>175764.26</v>
      </c>
      <c r="U43" s="109">
        <v>89800.11</v>
      </c>
      <c r="V43" s="120">
        <f>+R43</f>
        <v>87882.13</v>
      </c>
      <c r="W43" s="2"/>
      <c r="X43" s="2"/>
      <c r="Y43" s="2"/>
    </row>
    <row r="44" spans="1:25" ht="15.75" customHeight="1" x14ac:dyDescent="0.2">
      <c r="A44" s="14">
        <v>4102090004</v>
      </c>
      <c r="B44" s="48" t="s">
        <v>60</v>
      </c>
      <c r="C44" s="26" t="s">
        <v>2</v>
      </c>
      <c r="D44" s="25" t="s">
        <v>17</v>
      </c>
      <c r="E44" s="26" t="s">
        <v>24</v>
      </c>
      <c r="F44" s="14" t="s">
        <v>66</v>
      </c>
      <c r="G44" s="107">
        <v>0</v>
      </c>
      <c r="H44" s="107">
        <v>0</v>
      </c>
      <c r="I44" s="107">
        <v>0</v>
      </c>
      <c r="J44" s="107">
        <v>0</v>
      </c>
      <c r="K44" s="107">
        <v>0</v>
      </c>
      <c r="L44" s="107">
        <v>0</v>
      </c>
      <c r="M44" s="107">
        <v>0</v>
      </c>
      <c r="N44" s="107">
        <v>0</v>
      </c>
      <c r="O44" s="107">
        <v>0</v>
      </c>
      <c r="P44" s="107">
        <v>0</v>
      </c>
      <c r="Q44" s="107">
        <v>0</v>
      </c>
      <c r="R44" s="107">
        <v>0</v>
      </c>
      <c r="S44" s="109">
        <v>0</v>
      </c>
      <c r="T44" s="106">
        <v>0</v>
      </c>
      <c r="U44" s="109">
        <v>1023.12</v>
      </c>
      <c r="V44" s="109">
        <v>0</v>
      </c>
      <c r="W44" s="2"/>
      <c r="X44" s="2"/>
      <c r="Y44" s="2"/>
    </row>
    <row r="45" spans="1:25" ht="15.75" customHeight="1" x14ac:dyDescent="0.2">
      <c r="A45" s="14">
        <v>4102030003</v>
      </c>
      <c r="B45" s="62" t="s">
        <v>60</v>
      </c>
      <c r="C45" s="26" t="s">
        <v>2</v>
      </c>
      <c r="D45" s="25" t="s">
        <v>17</v>
      </c>
      <c r="E45" s="26" t="s">
        <v>24</v>
      </c>
      <c r="F45" s="14" t="s">
        <v>61</v>
      </c>
      <c r="G45" s="107">
        <v>0</v>
      </c>
      <c r="H45" s="107">
        <v>0</v>
      </c>
      <c r="I45" s="107">
        <v>0</v>
      </c>
      <c r="J45" s="107">
        <v>0</v>
      </c>
      <c r="K45" s="107">
        <v>0</v>
      </c>
      <c r="L45" s="107">
        <v>0</v>
      </c>
      <c r="M45" s="107">
        <v>0</v>
      </c>
      <c r="N45" s="107">
        <v>0</v>
      </c>
      <c r="O45" s="107">
        <v>0</v>
      </c>
      <c r="P45" s="107">
        <v>0</v>
      </c>
      <c r="Q45" s="121">
        <v>0</v>
      </c>
      <c r="R45" s="107">
        <v>0</v>
      </c>
      <c r="S45" s="109">
        <v>0</v>
      </c>
      <c r="T45" s="106">
        <v>0</v>
      </c>
      <c r="U45" s="109">
        <v>5111.25</v>
      </c>
      <c r="V45" s="109">
        <v>0</v>
      </c>
      <c r="W45" s="2"/>
      <c r="X45" s="2"/>
      <c r="Y45" s="2"/>
    </row>
    <row r="46" spans="1:25" ht="15.75" customHeight="1" x14ac:dyDescent="0.2">
      <c r="A46" s="14">
        <v>4102090004</v>
      </c>
      <c r="B46" s="48" t="s">
        <v>60</v>
      </c>
      <c r="C46" s="26" t="s">
        <v>2</v>
      </c>
      <c r="D46" s="25" t="s">
        <v>17</v>
      </c>
      <c r="E46" s="26" t="s">
        <v>24</v>
      </c>
      <c r="F46" s="14" t="s">
        <v>67</v>
      </c>
      <c r="G46" s="107">
        <v>0</v>
      </c>
      <c r="H46" s="107">
        <v>0</v>
      </c>
      <c r="I46" s="107">
        <v>0</v>
      </c>
      <c r="J46" s="107">
        <v>0</v>
      </c>
      <c r="K46" s="107">
        <v>0</v>
      </c>
      <c r="L46" s="107">
        <v>0</v>
      </c>
      <c r="M46" s="107">
        <v>0</v>
      </c>
      <c r="N46" s="107">
        <v>0</v>
      </c>
      <c r="O46" s="107">
        <v>0</v>
      </c>
      <c r="P46" s="107">
        <v>0</v>
      </c>
      <c r="Q46" s="121">
        <v>0</v>
      </c>
      <c r="R46" s="107">
        <v>0</v>
      </c>
      <c r="S46" s="109">
        <v>0</v>
      </c>
      <c r="T46" s="106">
        <v>0</v>
      </c>
      <c r="U46" s="109"/>
      <c r="V46" s="109">
        <v>0</v>
      </c>
      <c r="W46" s="2"/>
      <c r="X46" s="2"/>
      <c r="Y46" s="2"/>
    </row>
    <row r="47" spans="1:25" ht="14.25" customHeight="1" x14ac:dyDescent="0.2">
      <c r="A47" s="14">
        <v>4102010002</v>
      </c>
      <c r="B47" s="60" t="s">
        <v>68</v>
      </c>
      <c r="C47" s="16" t="s">
        <v>2</v>
      </c>
      <c r="D47" s="22" t="s">
        <v>16</v>
      </c>
      <c r="E47" s="26" t="s">
        <v>24</v>
      </c>
      <c r="F47" s="14" t="s">
        <v>28</v>
      </c>
      <c r="G47" s="106">
        <v>665.55</v>
      </c>
      <c r="H47" s="106">
        <v>665.55</v>
      </c>
      <c r="I47" s="107">
        <v>665.55</v>
      </c>
      <c r="J47" s="106">
        <v>665.55</v>
      </c>
      <c r="K47" s="106">
        <v>665.55</v>
      </c>
      <c r="L47" s="106">
        <v>665.55</v>
      </c>
      <c r="M47" s="106">
        <v>665.55</v>
      </c>
      <c r="N47" s="106">
        <v>665.55</v>
      </c>
      <c r="O47" s="106">
        <v>665.55</v>
      </c>
      <c r="P47" s="106">
        <v>665.55</v>
      </c>
      <c r="Q47" s="108">
        <v>665.55</v>
      </c>
      <c r="R47" s="106">
        <v>665.55</v>
      </c>
      <c r="S47" s="109">
        <v>665.55</v>
      </c>
      <c r="T47" s="106">
        <v>665.55</v>
      </c>
      <c r="U47" s="109">
        <v>665.55</v>
      </c>
      <c r="V47" s="109">
        <v>665.55</v>
      </c>
    </row>
    <row r="48" spans="1:25" ht="15.75" customHeight="1" x14ac:dyDescent="0.2">
      <c r="A48" s="14">
        <v>4102020002</v>
      </c>
      <c r="B48" s="62" t="s">
        <v>69</v>
      </c>
      <c r="C48" s="39" t="s">
        <v>2</v>
      </c>
      <c r="D48" s="40" t="s">
        <v>11</v>
      </c>
      <c r="E48" s="26" t="s">
        <v>24</v>
      </c>
      <c r="F48" s="14" t="s">
        <v>70</v>
      </c>
      <c r="G48" s="107">
        <v>1474.13</v>
      </c>
      <c r="H48" s="107">
        <v>1351.28</v>
      </c>
      <c r="I48" s="107">
        <v>1474.13</v>
      </c>
      <c r="J48" s="107">
        <v>1351.28</v>
      </c>
      <c r="K48" s="107">
        <v>1474.13</v>
      </c>
      <c r="L48" s="107">
        <v>1351.28</v>
      </c>
      <c r="M48" s="107">
        <v>1474.13</v>
      </c>
      <c r="N48" s="107">
        <v>1228.44</v>
      </c>
      <c r="O48" s="107">
        <v>1474.13</v>
      </c>
      <c r="P48" s="107">
        <v>1228.44</v>
      </c>
      <c r="Q48" s="108">
        <v>1474.13</v>
      </c>
      <c r="R48" s="106">
        <v>1228.44</v>
      </c>
      <c r="S48" s="109">
        <v>1474.13</v>
      </c>
      <c r="T48" s="106">
        <v>1228.44</v>
      </c>
      <c r="U48" s="109">
        <v>1474.13</v>
      </c>
      <c r="V48" s="109">
        <v>1228.44</v>
      </c>
    </row>
    <row r="49" spans="1:22" ht="15.75" customHeight="1" x14ac:dyDescent="0.2">
      <c r="A49" s="14">
        <v>4102040001</v>
      </c>
      <c r="B49" s="62" t="s">
        <v>69</v>
      </c>
      <c r="C49" s="39" t="s">
        <v>2</v>
      </c>
      <c r="D49" s="40" t="s">
        <v>11</v>
      </c>
      <c r="E49" s="26" t="s">
        <v>24</v>
      </c>
      <c r="F49" s="14" t="s">
        <v>71</v>
      </c>
      <c r="G49" s="107">
        <v>0</v>
      </c>
      <c r="H49" s="107">
        <v>0</v>
      </c>
      <c r="I49" s="107">
        <v>0</v>
      </c>
      <c r="J49" s="107">
        <v>0</v>
      </c>
      <c r="K49" s="107">
        <v>0</v>
      </c>
      <c r="L49" s="107">
        <v>0</v>
      </c>
      <c r="M49" s="107">
        <v>0</v>
      </c>
      <c r="N49" s="107">
        <v>0</v>
      </c>
      <c r="O49" s="107">
        <v>0</v>
      </c>
      <c r="P49" s="107">
        <v>0</v>
      </c>
      <c r="Q49" s="107">
        <v>3045</v>
      </c>
      <c r="R49" s="107">
        <v>0</v>
      </c>
      <c r="S49" s="109">
        <v>0</v>
      </c>
      <c r="T49" s="110">
        <v>0</v>
      </c>
      <c r="U49" s="109">
        <v>0</v>
      </c>
      <c r="V49" s="109">
        <v>0</v>
      </c>
    </row>
    <row r="50" spans="1:22" ht="15.75" customHeight="1" x14ac:dyDescent="0.2">
      <c r="A50" s="14">
        <v>4102050002</v>
      </c>
      <c r="B50" s="62" t="s">
        <v>69</v>
      </c>
      <c r="C50" s="39" t="s">
        <v>4</v>
      </c>
      <c r="D50" s="40" t="str">
        <f t="shared" ref="D50:E50" si="0">+D49</f>
        <v>LAURA SAUCEDO</v>
      </c>
      <c r="E50" s="26" t="str">
        <f t="shared" si="0"/>
        <v>PASADA</v>
      </c>
      <c r="F50" s="14" t="s">
        <v>71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0</v>
      </c>
      <c r="S50" s="109">
        <v>0</v>
      </c>
      <c r="T50" s="122">
        <v>0</v>
      </c>
      <c r="U50" s="109">
        <v>0</v>
      </c>
      <c r="V50" s="109">
        <v>0</v>
      </c>
    </row>
    <row r="51" spans="1:22" ht="14.25" customHeight="1" x14ac:dyDescent="0.2">
      <c r="A51" s="22">
        <v>4102060004</v>
      </c>
      <c r="B51" s="65" t="s">
        <v>72</v>
      </c>
      <c r="C51" s="16" t="s">
        <v>2</v>
      </c>
      <c r="D51" s="22" t="s">
        <v>11</v>
      </c>
      <c r="E51" s="26" t="s">
        <v>24</v>
      </c>
      <c r="F51" s="14" t="s">
        <v>45</v>
      </c>
      <c r="G51" s="106">
        <v>0</v>
      </c>
      <c r="H51" s="106">
        <v>0</v>
      </c>
      <c r="I51" s="107">
        <v>268.25</v>
      </c>
      <c r="J51" s="106">
        <v>0</v>
      </c>
      <c r="K51" s="106">
        <v>268.25</v>
      </c>
      <c r="L51" s="106">
        <v>0</v>
      </c>
      <c r="M51" s="106">
        <v>268.25</v>
      </c>
      <c r="N51" s="106">
        <v>0</v>
      </c>
      <c r="O51" s="106">
        <v>268.25</v>
      </c>
      <c r="P51" s="106">
        <v>0</v>
      </c>
      <c r="Q51" s="108">
        <v>268.25</v>
      </c>
      <c r="R51" s="106">
        <v>0</v>
      </c>
      <c r="S51" s="109">
        <v>268.25</v>
      </c>
      <c r="T51" s="110">
        <v>0</v>
      </c>
      <c r="U51" s="109">
        <v>0</v>
      </c>
      <c r="V51" s="109">
        <v>0</v>
      </c>
    </row>
    <row r="52" spans="1:22" ht="14.25" customHeight="1" x14ac:dyDescent="0.2">
      <c r="A52" s="14">
        <v>4102070001</v>
      </c>
      <c r="B52" s="194" t="s">
        <v>73</v>
      </c>
      <c r="C52" s="195" t="s">
        <v>1</v>
      </c>
      <c r="D52" s="196" t="s">
        <v>16</v>
      </c>
      <c r="E52" s="197" t="s">
        <v>27</v>
      </c>
      <c r="F52" s="198" t="s">
        <v>32</v>
      </c>
      <c r="G52" s="106">
        <v>0</v>
      </c>
      <c r="H52" s="106">
        <v>0</v>
      </c>
      <c r="I52" s="107">
        <v>0</v>
      </c>
      <c r="J52" s="106">
        <v>0</v>
      </c>
      <c r="K52" s="106">
        <v>0</v>
      </c>
      <c r="L52" s="106">
        <v>0</v>
      </c>
      <c r="M52" s="106">
        <v>0</v>
      </c>
      <c r="N52" s="106">
        <v>0</v>
      </c>
      <c r="O52" s="109">
        <v>0</v>
      </c>
      <c r="P52" s="109">
        <v>25428.51</v>
      </c>
      <c r="Q52" s="108">
        <v>0</v>
      </c>
      <c r="R52" s="106">
        <v>0</v>
      </c>
      <c r="S52" s="109">
        <v>0</v>
      </c>
      <c r="T52" s="110">
        <v>0</v>
      </c>
      <c r="U52" s="109">
        <v>0</v>
      </c>
      <c r="V52" s="109">
        <v>59333.19</v>
      </c>
    </row>
    <row r="53" spans="1:22" ht="14.25" customHeight="1" x14ac:dyDescent="0.2">
      <c r="A53" s="14">
        <v>4102060006</v>
      </c>
      <c r="B53" s="65" t="s">
        <v>74</v>
      </c>
      <c r="C53" s="16" t="s">
        <v>2</v>
      </c>
      <c r="D53" s="22" t="str">
        <f>+D51</f>
        <v>LAURA SAUCEDO</v>
      </c>
      <c r="E53" s="26" t="str">
        <f>+E52</f>
        <v>NUEVA</v>
      </c>
      <c r="F53" s="198" t="s">
        <v>32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8">
        <v>0</v>
      </c>
      <c r="R53" s="106">
        <v>0</v>
      </c>
      <c r="S53" s="109">
        <v>0</v>
      </c>
      <c r="T53" s="110">
        <v>11310</v>
      </c>
      <c r="U53" s="109">
        <v>0</v>
      </c>
      <c r="V53" s="109">
        <v>11310</v>
      </c>
    </row>
    <row r="54" spans="1:22" ht="14.25" customHeight="1" x14ac:dyDescent="0.2">
      <c r="A54" s="14"/>
      <c r="B54" s="65" t="s">
        <v>74</v>
      </c>
      <c r="C54" s="16" t="s">
        <v>2</v>
      </c>
      <c r="D54" s="22" t="s">
        <v>11</v>
      </c>
      <c r="E54" s="26" t="s">
        <v>27</v>
      </c>
      <c r="F54" s="14" t="s">
        <v>75</v>
      </c>
      <c r="G54" s="106">
        <v>0</v>
      </c>
      <c r="H54" s="106">
        <v>0</v>
      </c>
      <c r="I54" s="106">
        <v>0</v>
      </c>
      <c r="J54" s="106">
        <v>0</v>
      </c>
      <c r="K54" s="106">
        <v>0</v>
      </c>
      <c r="L54" s="106">
        <v>0</v>
      </c>
      <c r="M54" s="106">
        <v>0</v>
      </c>
      <c r="N54" s="106">
        <v>0</v>
      </c>
      <c r="O54" s="106">
        <v>0</v>
      </c>
      <c r="P54" s="106">
        <v>0</v>
      </c>
      <c r="Q54" s="106">
        <v>0</v>
      </c>
      <c r="R54" s="106">
        <v>1914</v>
      </c>
      <c r="S54" s="109">
        <v>0</v>
      </c>
      <c r="T54" s="110">
        <v>957</v>
      </c>
      <c r="U54" s="109">
        <v>0</v>
      </c>
      <c r="V54" s="109">
        <v>9037.1200000000008</v>
      </c>
    </row>
    <row r="55" spans="1:22" ht="14.25" customHeight="1" x14ac:dyDescent="0.2">
      <c r="A55" s="14"/>
      <c r="B55" s="65" t="s">
        <v>74</v>
      </c>
      <c r="C55" s="16" t="s">
        <v>2</v>
      </c>
      <c r="D55" s="22" t="str">
        <f>+D53</f>
        <v>LAURA SAUCEDO</v>
      </c>
      <c r="E55" s="26" t="s">
        <v>27</v>
      </c>
      <c r="F55" s="22" t="s">
        <v>76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9">
        <v>0</v>
      </c>
      <c r="T55" s="110">
        <v>0</v>
      </c>
      <c r="U55" s="109">
        <v>0</v>
      </c>
      <c r="V55" s="109">
        <v>0</v>
      </c>
    </row>
    <row r="56" spans="1:22" ht="14.25" customHeight="1" x14ac:dyDescent="0.2">
      <c r="A56" s="14">
        <v>4102080003</v>
      </c>
      <c r="B56" s="65" t="s">
        <v>77</v>
      </c>
      <c r="C56" s="16" t="s">
        <v>1</v>
      </c>
      <c r="D56" s="22" t="str">
        <f>+D52</f>
        <v>RENE POVEDA</v>
      </c>
      <c r="E56" s="26" t="str">
        <f>+E51</f>
        <v>PASADA</v>
      </c>
      <c r="F56" s="14" t="s">
        <v>64</v>
      </c>
      <c r="G56" s="106">
        <v>0</v>
      </c>
      <c r="H56" s="106">
        <v>0</v>
      </c>
      <c r="I56" s="106">
        <v>0</v>
      </c>
      <c r="J56" s="106">
        <v>0</v>
      </c>
      <c r="K56" s="106">
        <v>0</v>
      </c>
      <c r="L56" s="106">
        <v>0</v>
      </c>
      <c r="M56" s="106">
        <v>0</v>
      </c>
      <c r="N56" s="106">
        <v>0</v>
      </c>
      <c r="O56" s="106">
        <v>0</v>
      </c>
      <c r="P56" s="106">
        <v>0</v>
      </c>
      <c r="Q56" s="106">
        <v>1305</v>
      </c>
      <c r="R56" s="106">
        <v>0</v>
      </c>
      <c r="S56" s="109">
        <v>0</v>
      </c>
      <c r="T56" s="110">
        <v>0</v>
      </c>
      <c r="U56" s="109">
        <v>0</v>
      </c>
      <c r="V56" s="109">
        <v>0</v>
      </c>
    </row>
    <row r="57" spans="1:22" ht="14.25" customHeight="1" x14ac:dyDescent="0.2">
      <c r="A57" s="123">
        <v>4102090004</v>
      </c>
      <c r="B57" s="194" t="s">
        <v>78</v>
      </c>
      <c r="C57" s="195" t="s">
        <v>1</v>
      </c>
      <c r="D57" s="196" t="s">
        <v>11</v>
      </c>
      <c r="E57" s="197" t="s">
        <v>24</v>
      </c>
      <c r="F57" s="198" t="s">
        <v>79</v>
      </c>
      <c r="G57" s="106">
        <v>0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0</v>
      </c>
      <c r="N57" s="106">
        <v>0</v>
      </c>
      <c r="O57" s="106">
        <v>0</v>
      </c>
      <c r="P57" s="106">
        <v>0</v>
      </c>
      <c r="Q57" s="106">
        <v>0</v>
      </c>
      <c r="R57" s="106">
        <v>0</v>
      </c>
      <c r="S57" s="106">
        <v>0</v>
      </c>
      <c r="T57" s="106">
        <v>0</v>
      </c>
      <c r="U57" s="124">
        <v>72232.240000000005</v>
      </c>
      <c r="V57" s="109">
        <v>0</v>
      </c>
    </row>
    <row r="58" spans="1:22" ht="14.25" customHeight="1" x14ac:dyDescent="0.2">
      <c r="A58" s="123">
        <v>4102060001</v>
      </c>
      <c r="B58" s="194" t="s">
        <v>78</v>
      </c>
      <c r="C58" s="195" t="s">
        <v>40</v>
      </c>
      <c r="D58" s="196" t="s">
        <v>11</v>
      </c>
      <c r="E58" s="197" t="s">
        <v>24</v>
      </c>
      <c r="F58" s="198" t="s">
        <v>41</v>
      </c>
      <c r="G58" s="106">
        <v>0</v>
      </c>
      <c r="H58" s="106">
        <v>0</v>
      </c>
      <c r="I58" s="106">
        <v>0</v>
      </c>
      <c r="J58" s="106">
        <v>0</v>
      </c>
      <c r="K58" s="106">
        <v>0</v>
      </c>
      <c r="L58" s="106">
        <v>0</v>
      </c>
      <c r="M58" s="106">
        <v>0</v>
      </c>
      <c r="N58" s="106">
        <v>0</v>
      </c>
      <c r="O58" s="106">
        <v>0</v>
      </c>
      <c r="P58" s="106">
        <v>0</v>
      </c>
      <c r="Q58" s="106">
        <v>0</v>
      </c>
      <c r="R58" s="106">
        <v>0</v>
      </c>
      <c r="S58" s="106">
        <v>0</v>
      </c>
      <c r="T58" s="106">
        <v>0</v>
      </c>
      <c r="U58" s="109">
        <v>31027.58</v>
      </c>
      <c r="V58" s="109">
        <v>0</v>
      </c>
    </row>
    <row r="59" spans="1:22" ht="14.25" customHeight="1" x14ac:dyDescent="0.2">
      <c r="A59" s="80" t="s">
        <v>80</v>
      </c>
      <c r="B59" s="202"/>
      <c r="C59" s="195"/>
      <c r="D59" s="195"/>
      <c r="E59" s="81"/>
      <c r="F59" s="82"/>
      <c r="G59" s="126">
        <f t="shared" ref="G59:V59" si="1">SUM(G5:G58)</f>
        <v>316823.40999999997</v>
      </c>
      <c r="H59" s="126">
        <f t="shared" si="1"/>
        <v>198378.71</v>
      </c>
      <c r="I59" s="125">
        <f t="shared" si="1"/>
        <v>61877.49</v>
      </c>
      <c r="J59" s="126">
        <f t="shared" si="1"/>
        <v>210398.88999999998</v>
      </c>
      <c r="K59" s="125">
        <f t="shared" si="1"/>
        <v>124448.38</v>
      </c>
      <c r="L59" s="126">
        <f t="shared" si="1"/>
        <v>223670.09999999998</v>
      </c>
      <c r="M59" s="125">
        <f t="shared" si="1"/>
        <v>157456.04999999999</v>
      </c>
      <c r="N59" s="126">
        <f t="shared" si="1"/>
        <v>416745.36</v>
      </c>
      <c r="O59" s="125">
        <f t="shared" si="1"/>
        <v>307375.49</v>
      </c>
      <c r="P59" s="126">
        <f t="shared" si="1"/>
        <v>347731.88</v>
      </c>
      <c r="Q59" s="236">
        <f t="shared" si="1"/>
        <v>329023.48190000001</v>
      </c>
      <c r="R59" s="126">
        <f t="shared" si="1"/>
        <v>265019.33230000001</v>
      </c>
      <c r="S59" s="127">
        <f t="shared" si="1"/>
        <v>229228.28</v>
      </c>
      <c r="T59" s="126">
        <f t="shared" si="1"/>
        <v>296277.34999999998</v>
      </c>
      <c r="U59" s="125">
        <f t="shared" si="1"/>
        <v>393935.61</v>
      </c>
      <c r="V59" s="128">
        <f t="shared" si="1"/>
        <v>554807.65</v>
      </c>
    </row>
    <row r="60" spans="1:22" ht="14.25" customHeight="1" x14ac:dyDescent="0.2">
      <c r="A60" s="86"/>
      <c r="B60" s="5"/>
      <c r="C60" s="10"/>
      <c r="D60" s="10"/>
      <c r="E60" s="10"/>
      <c r="F60" s="5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2"/>
      <c r="V60" s="2"/>
    </row>
    <row r="61" spans="1:22" ht="14.25" customHeight="1" x14ac:dyDescent="0.2">
      <c r="A61" s="86"/>
      <c r="B61" s="5"/>
      <c r="C61" s="10"/>
      <c r="D61" s="10"/>
      <c r="E61" s="10"/>
      <c r="F61" s="5"/>
      <c r="G61" s="99">
        <f>+G59</f>
        <v>316823.40999999997</v>
      </c>
      <c r="H61" s="99">
        <f>+I59</f>
        <v>61877.49</v>
      </c>
      <c r="I61" s="99">
        <f>+K59</f>
        <v>124448.38</v>
      </c>
      <c r="J61" s="99">
        <f>+M59</f>
        <v>157456.04999999999</v>
      </c>
      <c r="K61" s="99">
        <f>+O59</f>
        <v>307375.49</v>
      </c>
      <c r="L61" s="99">
        <f>+Q59</f>
        <v>329023.48190000001</v>
      </c>
      <c r="M61" s="99">
        <f>+S59</f>
        <v>229228.28</v>
      </c>
      <c r="N61" s="99">
        <f>+U59</f>
        <v>393935.61</v>
      </c>
      <c r="O61" s="99"/>
      <c r="P61" s="99"/>
      <c r="Q61" s="99"/>
      <c r="R61" s="99"/>
      <c r="S61" s="2"/>
      <c r="T61" s="99"/>
      <c r="U61" s="99"/>
      <c r="V61" s="2"/>
    </row>
    <row r="62" spans="1:22" ht="14.25" customHeight="1" x14ac:dyDescent="0.2">
      <c r="A62" s="86"/>
      <c r="B62" s="5"/>
      <c r="C62" s="10"/>
      <c r="D62" s="10"/>
      <c r="E62" s="10"/>
      <c r="F62" s="5"/>
      <c r="G62" s="99">
        <f>+H59</f>
        <v>198378.71</v>
      </c>
      <c r="H62" s="99">
        <f>+J59</f>
        <v>210398.88999999998</v>
      </c>
      <c r="I62" s="99">
        <f>+L59</f>
        <v>223670.09999999998</v>
      </c>
      <c r="J62" s="99">
        <f>+N59</f>
        <v>416745.36</v>
      </c>
      <c r="K62" s="99">
        <f>+P59</f>
        <v>347731.88</v>
      </c>
      <c r="L62" s="99">
        <f>+R59</f>
        <v>265019.33230000001</v>
      </c>
      <c r="M62" s="99">
        <f>+T59</f>
        <v>296277.34999999998</v>
      </c>
      <c r="N62" s="99">
        <f>+V59</f>
        <v>554807.65</v>
      </c>
      <c r="O62" s="99"/>
      <c r="P62" s="99"/>
      <c r="Q62" s="99"/>
      <c r="R62" s="99"/>
      <c r="S62" s="2"/>
      <c r="T62" s="99"/>
      <c r="U62" s="99"/>
      <c r="V62" s="2"/>
    </row>
    <row r="63" spans="1:22" ht="14.25" customHeight="1" x14ac:dyDescent="0.2">
      <c r="A63" s="5"/>
      <c r="C63" s="10"/>
      <c r="D63" s="10"/>
      <c r="E63" s="10"/>
      <c r="F63" s="10" t="s">
        <v>179</v>
      </c>
      <c r="G63" s="129">
        <f t="shared" ref="G63:N63" si="2">+(G62/G61)-1</f>
        <v>-0.37385084643839916</v>
      </c>
      <c r="H63" s="129">
        <f t="shared" si="2"/>
        <v>2.4002492667365787</v>
      </c>
      <c r="I63" s="129">
        <f t="shared" si="2"/>
        <v>0.79729217849199774</v>
      </c>
      <c r="J63" s="129">
        <f t="shared" si="2"/>
        <v>1.6467408524473974</v>
      </c>
      <c r="K63" s="129">
        <f t="shared" si="2"/>
        <v>0.13129345479042587</v>
      </c>
      <c r="L63" s="129">
        <f t="shared" si="2"/>
        <v>-0.1945276040190127</v>
      </c>
      <c r="M63" s="129">
        <f t="shared" si="2"/>
        <v>0.29249911921862326</v>
      </c>
      <c r="N63" s="129">
        <f t="shared" si="2"/>
        <v>0.40837140871829303</v>
      </c>
      <c r="O63" s="2"/>
      <c r="P63" s="2"/>
      <c r="Q63" s="2"/>
      <c r="R63" s="2"/>
      <c r="S63" s="2"/>
      <c r="T63" s="2"/>
      <c r="U63" s="2"/>
      <c r="V63" s="2"/>
    </row>
    <row r="64" spans="1:22" ht="14.25" customHeight="1" x14ac:dyDescent="0.2">
      <c r="A64" s="5"/>
      <c r="C64" s="10"/>
      <c r="D64" s="10"/>
      <c r="E64" s="10"/>
      <c r="F64" s="10" t="s">
        <v>180</v>
      </c>
      <c r="G64" s="129"/>
      <c r="H64" s="129">
        <f t="shared" ref="H64:N64" si="3">+(H62-G62)/H62</f>
        <v>5.7130434480904317E-2</v>
      </c>
      <c r="I64" s="129">
        <f t="shared" si="3"/>
        <v>5.9333858213502802E-2</v>
      </c>
      <c r="J64" s="129">
        <f t="shared" si="3"/>
        <v>0.4632931246073142</v>
      </c>
      <c r="K64" s="129">
        <f t="shared" si="3"/>
        <v>-0.19846750893245677</v>
      </c>
      <c r="L64" s="129">
        <f t="shared" si="3"/>
        <v>-0.31210005316280087</v>
      </c>
      <c r="M64" s="129">
        <f t="shared" si="3"/>
        <v>0.10550255596656298</v>
      </c>
      <c r="N64" s="129">
        <f t="shared" si="3"/>
        <v>0.46598185875771547</v>
      </c>
      <c r="O64" s="2"/>
      <c r="P64" s="92"/>
      <c r="Q64" s="2"/>
      <c r="R64" s="2"/>
      <c r="S64" s="2"/>
      <c r="T64" s="2"/>
      <c r="U64" s="2"/>
      <c r="V64" s="2"/>
    </row>
    <row r="65" spans="1:28" ht="14.25" customHeight="1" x14ac:dyDescent="0.2">
      <c r="A65" s="5"/>
      <c r="C65" s="10"/>
      <c r="D65" s="10"/>
      <c r="E65" s="10"/>
      <c r="G65" s="92">
        <f>+G59</f>
        <v>316823.40999999997</v>
      </c>
      <c r="H65" s="92">
        <f t="shared" ref="H65:H66" si="4">+SUM(G61:H61)</f>
        <v>378700.89999999997</v>
      </c>
      <c r="I65" s="92">
        <f t="shared" ref="I65:I66" si="5">+SUM(G61:I61)</f>
        <v>503149.27999999997</v>
      </c>
      <c r="J65" s="92">
        <f t="shared" ref="J65:J66" si="6">+SUM(G61:J61)</f>
        <v>660605.32999999996</v>
      </c>
      <c r="K65" s="92">
        <f t="shared" ref="K65:K66" si="7">+SUM(G61:K61)</f>
        <v>967980.82</v>
      </c>
      <c r="L65" s="92">
        <f t="shared" ref="L65:L66" si="8">+SUM(G61:L61)</f>
        <v>1297004.3018999998</v>
      </c>
      <c r="M65" s="92">
        <f t="shared" ref="M65:M66" si="9">+SUM(G61:M61)</f>
        <v>1526232.5818999999</v>
      </c>
      <c r="N65" s="92">
        <f t="shared" ref="N65:N66" si="10">+SUM(G61:N61)</f>
        <v>1920168.1919</v>
      </c>
      <c r="O65" s="2"/>
      <c r="P65" s="2"/>
      <c r="Q65" s="2"/>
      <c r="R65" s="2"/>
      <c r="S65" s="2"/>
      <c r="T65" s="2"/>
      <c r="U65" s="2"/>
      <c r="V65" s="2"/>
    </row>
    <row r="66" spans="1:28" ht="14.25" customHeight="1" x14ac:dyDescent="0.2">
      <c r="A66" s="5"/>
      <c r="C66" s="10"/>
      <c r="D66" s="10"/>
      <c r="E66" s="10"/>
      <c r="F66" s="10"/>
      <c r="G66" s="92">
        <f>+G62</f>
        <v>198378.71</v>
      </c>
      <c r="H66" s="92">
        <f t="shared" si="4"/>
        <v>408777.6</v>
      </c>
      <c r="I66" s="92">
        <f t="shared" si="5"/>
        <v>632447.69999999995</v>
      </c>
      <c r="J66" s="92">
        <f t="shared" si="6"/>
        <v>1049193.06</v>
      </c>
      <c r="K66" s="92">
        <f t="shared" si="7"/>
        <v>1396924.94</v>
      </c>
      <c r="L66" s="92">
        <f t="shared" si="8"/>
        <v>1661944.2722999998</v>
      </c>
      <c r="M66" s="92">
        <f t="shared" si="9"/>
        <v>1958221.6222999999</v>
      </c>
      <c r="N66" s="92">
        <f t="shared" si="10"/>
        <v>2513029.2722999998</v>
      </c>
      <c r="O66" s="2"/>
      <c r="P66" s="2"/>
      <c r="Q66" s="2"/>
      <c r="R66" s="2"/>
      <c r="S66" s="2"/>
      <c r="T66" s="2"/>
      <c r="U66" s="2"/>
      <c r="V66" s="2"/>
    </row>
    <row r="67" spans="1:28" ht="14.25" customHeight="1" x14ac:dyDescent="0.2">
      <c r="A67" s="5"/>
      <c r="C67" s="10"/>
      <c r="D67" s="10"/>
      <c r="E67" s="10"/>
      <c r="F67" s="10" t="s">
        <v>181</v>
      </c>
      <c r="G67" s="129">
        <f t="shared" ref="G67:N67" si="11">+G66/G65-1</f>
        <v>-0.37385084643839916</v>
      </c>
      <c r="H67" s="129">
        <f t="shared" si="11"/>
        <v>7.9420724904535556E-2</v>
      </c>
      <c r="I67" s="129">
        <f t="shared" si="11"/>
        <v>0.25697824709199613</v>
      </c>
      <c r="J67" s="129">
        <f t="shared" si="11"/>
        <v>0.58822978312936125</v>
      </c>
      <c r="K67" s="129">
        <f t="shared" si="11"/>
        <v>0.44313287116577382</v>
      </c>
      <c r="L67" s="129">
        <f t="shared" si="11"/>
        <v>0.28137144176422102</v>
      </c>
      <c r="M67" s="129">
        <f t="shared" si="11"/>
        <v>0.28304273249246115</v>
      </c>
      <c r="N67" s="129">
        <f t="shared" si="11"/>
        <v>0.30875476580692962</v>
      </c>
      <c r="O67" s="2"/>
      <c r="P67" s="2"/>
      <c r="Q67" s="2"/>
      <c r="R67" s="2"/>
      <c r="S67" s="2"/>
      <c r="T67" s="2"/>
      <c r="U67" s="2"/>
      <c r="V67" s="2"/>
    </row>
    <row r="68" spans="1:28" ht="14.25" customHeight="1" x14ac:dyDescent="0.2">
      <c r="A68" s="5"/>
      <c r="C68" s="10"/>
      <c r="D68" s="10"/>
      <c r="E68" s="10"/>
      <c r="F68" s="10"/>
      <c r="G68" s="92"/>
      <c r="H68" s="92"/>
      <c r="I68" s="92"/>
      <c r="J68" s="92"/>
      <c r="K68" s="92"/>
      <c r="L68" s="92"/>
      <c r="M68" s="92"/>
      <c r="N68" s="92"/>
      <c r="O68" s="2"/>
      <c r="P68" s="2"/>
      <c r="Q68" s="2"/>
      <c r="R68" s="2"/>
      <c r="S68" s="2"/>
      <c r="T68" s="2"/>
      <c r="U68" s="2"/>
      <c r="V68" s="2"/>
    </row>
    <row r="69" spans="1:28" ht="14.25" customHeight="1" x14ac:dyDescent="0.2">
      <c r="A69" s="5"/>
      <c r="C69" s="10"/>
      <c r="D69" s="10"/>
      <c r="E69" s="10"/>
      <c r="F69" s="237" t="s">
        <v>81</v>
      </c>
      <c r="G69" s="104">
        <v>44896</v>
      </c>
      <c r="H69" s="105">
        <v>45261</v>
      </c>
      <c r="I69" s="104">
        <v>44927</v>
      </c>
      <c r="J69" s="105">
        <v>45292</v>
      </c>
      <c r="K69" s="104">
        <v>44958</v>
      </c>
      <c r="L69" s="105">
        <v>45323</v>
      </c>
      <c r="M69" s="104">
        <v>44986</v>
      </c>
      <c r="N69" s="105">
        <v>45352</v>
      </c>
      <c r="O69" s="104">
        <v>45017</v>
      </c>
      <c r="P69" s="105">
        <v>45383</v>
      </c>
      <c r="Q69" s="231">
        <v>45047</v>
      </c>
      <c r="R69" s="105">
        <v>45413</v>
      </c>
      <c r="S69" s="231">
        <v>45078</v>
      </c>
      <c r="T69" s="105">
        <v>45444</v>
      </c>
      <c r="U69" s="232">
        <v>45108</v>
      </c>
      <c r="V69" s="233">
        <v>45474</v>
      </c>
      <c r="X69" s="163" t="s">
        <v>82</v>
      </c>
      <c r="Y69" s="205" t="s">
        <v>0</v>
      </c>
      <c r="Z69" s="163" t="s">
        <v>83</v>
      </c>
      <c r="AA69" s="163" t="s">
        <v>0</v>
      </c>
      <c r="AB69" s="163"/>
    </row>
    <row r="70" spans="1:28" ht="14.25" customHeight="1" x14ac:dyDescent="0.2">
      <c r="A70" s="5"/>
      <c r="C70" s="10"/>
      <c r="D70" s="10"/>
      <c r="E70" s="10"/>
      <c r="F70" s="164"/>
      <c r="G70" s="238"/>
      <c r="H70" s="238"/>
      <c r="I70" s="238"/>
      <c r="J70" s="238"/>
      <c r="K70" s="238"/>
      <c r="L70" s="238"/>
      <c r="M70" s="238"/>
      <c r="N70" s="238"/>
      <c r="O70" s="165"/>
      <c r="P70" s="238"/>
      <c r="Q70" s="165"/>
      <c r="R70" s="238"/>
      <c r="S70" s="238"/>
      <c r="T70" s="238"/>
      <c r="U70" s="238"/>
      <c r="V70" s="238"/>
      <c r="X70" s="163"/>
      <c r="Y70" s="205"/>
      <c r="Z70" s="163"/>
      <c r="AA70" s="163"/>
      <c r="AB70" s="163"/>
    </row>
    <row r="71" spans="1:28" ht="14.25" customHeight="1" x14ac:dyDescent="0.2">
      <c r="C71" s="10"/>
      <c r="D71" s="10"/>
      <c r="E71" s="10"/>
      <c r="F71" s="6" t="str">
        <f>+D38</f>
        <v>LAURA SAUCEDO</v>
      </c>
      <c r="G71" s="92">
        <f t="shared" ref="G71:V71" si="12">+SUMIF($D$5:$D$58,$F$71,G5:G58)</f>
        <v>37339.299999999996</v>
      </c>
      <c r="H71" s="92">
        <f t="shared" si="12"/>
        <v>16886.259999999998</v>
      </c>
      <c r="I71" s="92">
        <f t="shared" si="12"/>
        <v>21774.94</v>
      </c>
      <c r="J71" s="92">
        <f t="shared" si="12"/>
        <v>37572.699999999997</v>
      </c>
      <c r="K71" s="92">
        <f t="shared" si="12"/>
        <v>20806.11</v>
      </c>
      <c r="L71" s="92">
        <f t="shared" si="12"/>
        <v>42756</v>
      </c>
      <c r="M71" s="92">
        <f t="shared" si="12"/>
        <v>22459.11</v>
      </c>
      <c r="N71" s="92">
        <f t="shared" si="12"/>
        <v>62721.430000000008</v>
      </c>
      <c r="O71" s="92">
        <f t="shared" si="12"/>
        <v>22459.11</v>
      </c>
      <c r="P71" s="92">
        <f t="shared" si="12"/>
        <v>31734.85</v>
      </c>
      <c r="Q71" s="92">
        <f t="shared" si="12"/>
        <v>38815.109999999993</v>
      </c>
      <c r="R71" s="92">
        <f t="shared" si="12"/>
        <v>46018.422300000006</v>
      </c>
      <c r="S71" s="92">
        <f t="shared" si="12"/>
        <v>127871.15</v>
      </c>
      <c r="T71" s="92">
        <f t="shared" si="12"/>
        <v>90351.98</v>
      </c>
      <c r="U71" s="92">
        <f t="shared" si="12"/>
        <v>127296.07</v>
      </c>
      <c r="V71" s="92">
        <f t="shared" si="12"/>
        <v>377289.51</v>
      </c>
      <c r="X71" s="2">
        <f t="shared" ref="X71:X74" si="13">+G71+I71+K71+M71+O71+Q71+S71+U71</f>
        <v>418820.89999999997</v>
      </c>
      <c r="Y71" s="4">
        <f t="shared" ref="Y71:Y74" si="14">+X71/$X$75</f>
        <v>0.21811677839823918</v>
      </c>
      <c r="Z71" s="2">
        <f t="shared" ref="Z71:Z74" si="15">+N71+L71+J71+H71+P71+R71+T71+V71</f>
        <v>705331.15229999996</v>
      </c>
      <c r="AA71" s="4">
        <f t="shared" ref="AA71:AA74" si="16">+Z71/$Z$75</f>
        <v>0.28066969218168308</v>
      </c>
      <c r="AB71" s="2"/>
    </row>
    <row r="72" spans="1:28" ht="14.25" customHeight="1" x14ac:dyDescent="0.2">
      <c r="C72" s="10"/>
      <c r="D72" s="10"/>
      <c r="E72" s="10"/>
      <c r="F72" s="6" t="str">
        <f>+D47</f>
        <v>RENE POVEDA</v>
      </c>
      <c r="G72" s="92">
        <f t="shared" ref="G72:V72" si="17">+SUMIF($D$5:$D$58,$F$72,G5:G58)</f>
        <v>665.55</v>
      </c>
      <c r="H72" s="92">
        <f t="shared" si="17"/>
        <v>32688.54</v>
      </c>
      <c r="I72" s="92">
        <f t="shared" si="17"/>
        <v>665.55</v>
      </c>
      <c r="J72" s="92">
        <f t="shared" si="17"/>
        <v>39288.39</v>
      </c>
      <c r="K72" s="92">
        <f t="shared" si="17"/>
        <v>665.55</v>
      </c>
      <c r="L72" s="92">
        <f t="shared" si="17"/>
        <v>59544.650000000009</v>
      </c>
      <c r="M72" s="92">
        <f t="shared" si="17"/>
        <v>665.55</v>
      </c>
      <c r="N72" s="92">
        <f t="shared" si="17"/>
        <v>43350.48</v>
      </c>
      <c r="O72" s="92">
        <f t="shared" si="17"/>
        <v>665.55</v>
      </c>
      <c r="P72" s="92">
        <f t="shared" si="17"/>
        <v>77050.19</v>
      </c>
      <c r="Q72" s="92">
        <f t="shared" si="17"/>
        <v>1970.55</v>
      </c>
      <c r="R72" s="92">
        <f t="shared" si="17"/>
        <v>51850.61</v>
      </c>
      <c r="S72" s="92">
        <f t="shared" si="17"/>
        <v>665.55</v>
      </c>
      <c r="T72" s="92">
        <f t="shared" si="17"/>
        <v>17787.97</v>
      </c>
      <c r="U72" s="92">
        <f t="shared" si="17"/>
        <v>665.55</v>
      </c>
      <c r="V72" s="92">
        <f t="shared" si="17"/>
        <v>76586.010000000009</v>
      </c>
      <c r="X72" s="2">
        <f t="shared" si="13"/>
        <v>6629.4000000000005</v>
      </c>
      <c r="Y72" s="4">
        <f t="shared" si="14"/>
        <v>3.4525100602985359E-3</v>
      </c>
      <c r="Z72" s="2">
        <f t="shared" si="15"/>
        <v>398146.84000000008</v>
      </c>
      <c r="AA72" s="4">
        <f t="shared" si="16"/>
        <v>0.15843302916865912</v>
      </c>
      <c r="AB72" s="2"/>
    </row>
    <row r="73" spans="1:28" ht="14.25" customHeight="1" x14ac:dyDescent="0.2">
      <c r="C73" s="10"/>
      <c r="D73" s="10"/>
      <c r="E73" s="10"/>
      <c r="F73" s="6" t="str">
        <f>+D8</f>
        <v>MIRTHA ARAUJO</v>
      </c>
      <c r="G73" s="92">
        <f t="shared" ref="G73:V73" si="18">+SUMIF($D$5:$D$58,$F$73,G5:G58)</f>
        <v>0</v>
      </c>
      <c r="H73" s="92">
        <f t="shared" si="18"/>
        <v>12716.62</v>
      </c>
      <c r="I73" s="92">
        <f t="shared" si="18"/>
        <v>0</v>
      </c>
      <c r="J73" s="92">
        <f t="shared" si="18"/>
        <v>3785.69</v>
      </c>
      <c r="K73" s="92">
        <f t="shared" si="18"/>
        <v>0</v>
      </c>
      <c r="L73" s="92">
        <f t="shared" si="18"/>
        <v>3785.69</v>
      </c>
      <c r="M73" s="92">
        <f t="shared" si="18"/>
        <v>12180</v>
      </c>
      <c r="N73" s="92">
        <f t="shared" si="18"/>
        <v>0</v>
      </c>
      <c r="O73" s="92">
        <f t="shared" si="18"/>
        <v>6055.2</v>
      </c>
      <c r="P73" s="92">
        <f t="shared" si="18"/>
        <v>7917.98</v>
      </c>
      <c r="Q73" s="92">
        <f t="shared" si="18"/>
        <v>0</v>
      </c>
      <c r="R73" s="92">
        <f t="shared" si="18"/>
        <v>0</v>
      </c>
      <c r="S73" s="92">
        <f t="shared" si="18"/>
        <v>0</v>
      </c>
      <c r="T73" s="92">
        <f t="shared" si="18"/>
        <v>0</v>
      </c>
      <c r="U73" s="92">
        <f t="shared" si="18"/>
        <v>6211.8</v>
      </c>
      <c r="V73" s="92">
        <f t="shared" si="18"/>
        <v>0</v>
      </c>
      <c r="X73" s="2">
        <f t="shared" si="13"/>
        <v>24447</v>
      </c>
      <c r="Y73" s="4">
        <f t="shared" si="14"/>
        <v>1.2731697203988038E-2</v>
      </c>
      <c r="Z73" s="2">
        <f t="shared" si="15"/>
        <v>28205.98</v>
      </c>
      <c r="AA73" s="4">
        <f t="shared" si="16"/>
        <v>1.1223896319434847E-2</v>
      </c>
      <c r="AB73" s="2"/>
    </row>
    <row r="74" spans="1:28" ht="14.25" customHeight="1" x14ac:dyDescent="0.2">
      <c r="C74" s="10"/>
      <c r="D74" s="10"/>
      <c r="E74" s="10"/>
      <c r="F74" s="6" t="str">
        <f>+D36</f>
        <v>YERKO VARGAS</v>
      </c>
      <c r="G74" s="92">
        <f t="shared" ref="G74:V74" si="19">+SUMIF($D$5:$D$51,$F$74,G5:G58)</f>
        <v>278818.56</v>
      </c>
      <c r="H74" s="92">
        <f t="shared" si="19"/>
        <v>136087.29</v>
      </c>
      <c r="I74" s="92">
        <f t="shared" si="19"/>
        <v>39437</v>
      </c>
      <c r="J74" s="92">
        <f t="shared" si="19"/>
        <v>129752.11000000002</v>
      </c>
      <c r="K74" s="92">
        <f t="shared" si="19"/>
        <v>102976.72</v>
      </c>
      <c r="L74" s="92">
        <f t="shared" si="19"/>
        <v>117583.76</v>
      </c>
      <c r="M74" s="92">
        <f t="shared" si="19"/>
        <v>122151.39</v>
      </c>
      <c r="N74" s="92">
        <f t="shared" si="19"/>
        <v>310673.45</v>
      </c>
      <c r="O74" s="92">
        <f t="shared" si="19"/>
        <v>278195.63</v>
      </c>
      <c r="P74" s="92">
        <f t="shared" si="19"/>
        <v>231028.86000000002</v>
      </c>
      <c r="Q74" s="92">
        <f t="shared" si="19"/>
        <v>288237.82189999998</v>
      </c>
      <c r="R74" s="92">
        <f t="shared" si="19"/>
        <v>167150.29999999999</v>
      </c>
      <c r="S74" s="92">
        <f t="shared" si="19"/>
        <v>100691.58000000002</v>
      </c>
      <c r="T74" s="92">
        <f t="shared" si="19"/>
        <v>188137.40000000002</v>
      </c>
      <c r="U74" s="92">
        <f t="shared" si="19"/>
        <v>259762.19</v>
      </c>
      <c r="V74" s="92">
        <f t="shared" si="19"/>
        <v>100932.13</v>
      </c>
      <c r="X74" s="2">
        <f t="shared" si="13"/>
        <v>1470270.8919000002</v>
      </c>
      <c r="Y74" s="4">
        <f t="shared" si="14"/>
        <v>0.76569901433747423</v>
      </c>
      <c r="Z74" s="2">
        <f t="shared" si="15"/>
        <v>1381345.2999999998</v>
      </c>
      <c r="AA74" s="4">
        <f t="shared" si="16"/>
        <v>0.549673382330223</v>
      </c>
      <c r="AB74" s="2"/>
    </row>
    <row r="75" spans="1:28" ht="14.25" customHeight="1" x14ac:dyDescent="0.2">
      <c r="C75" s="10"/>
      <c r="D75" s="10"/>
      <c r="E75" s="10"/>
      <c r="F75" s="164" t="s">
        <v>86</v>
      </c>
      <c r="G75" s="207">
        <f t="shared" ref="G75:V75" si="20">SUM(G71:G74)</f>
        <v>316823.40999999997</v>
      </c>
      <c r="H75" s="207">
        <f t="shared" si="20"/>
        <v>198378.71000000002</v>
      </c>
      <c r="I75" s="207">
        <f t="shared" si="20"/>
        <v>61877.49</v>
      </c>
      <c r="J75" s="207">
        <f t="shared" si="20"/>
        <v>210398.89</v>
      </c>
      <c r="K75" s="207">
        <f t="shared" si="20"/>
        <v>124448.38</v>
      </c>
      <c r="L75" s="207">
        <f t="shared" si="20"/>
        <v>223670.1</v>
      </c>
      <c r="M75" s="207">
        <f t="shared" si="20"/>
        <v>157456.04999999999</v>
      </c>
      <c r="N75" s="207">
        <f t="shared" si="20"/>
        <v>416745.36</v>
      </c>
      <c r="O75" s="207">
        <f t="shared" si="20"/>
        <v>307375.49</v>
      </c>
      <c r="P75" s="207">
        <f t="shared" si="20"/>
        <v>347731.88</v>
      </c>
      <c r="Q75" s="207">
        <f t="shared" si="20"/>
        <v>329023.48189999996</v>
      </c>
      <c r="R75" s="207">
        <f t="shared" si="20"/>
        <v>265019.33230000001</v>
      </c>
      <c r="S75" s="207">
        <f t="shared" si="20"/>
        <v>229228.28000000003</v>
      </c>
      <c r="T75" s="207">
        <f t="shared" si="20"/>
        <v>296277.35000000003</v>
      </c>
      <c r="U75" s="207">
        <f t="shared" si="20"/>
        <v>393935.61</v>
      </c>
      <c r="V75" s="207">
        <f t="shared" si="20"/>
        <v>554807.65</v>
      </c>
      <c r="X75" s="165">
        <f t="shared" ref="X75:AA75" si="21">SUM(X71:X74)</f>
        <v>1920168.1919000002</v>
      </c>
      <c r="Y75" s="208">
        <f t="shared" si="21"/>
        <v>1</v>
      </c>
      <c r="Z75" s="165">
        <f t="shared" si="21"/>
        <v>2513029.2722999998</v>
      </c>
      <c r="AA75" s="208">
        <f t="shared" si="21"/>
        <v>1</v>
      </c>
      <c r="AB75" s="165"/>
    </row>
    <row r="76" spans="1:28" ht="14.25" customHeight="1" x14ac:dyDescent="0.2">
      <c r="C76" s="10"/>
      <c r="D76" s="10"/>
      <c r="E76" s="10"/>
      <c r="G76" s="92"/>
      <c r="H76" s="92"/>
      <c r="I76" s="130"/>
      <c r="J76" s="92"/>
      <c r="K76" s="92"/>
      <c r="L76" s="92"/>
      <c r="M76" s="92"/>
      <c r="N76" s="92"/>
      <c r="O76" s="2"/>
      <c r="P76" s="2"/>
      <c r="Q76" s="2"/>
      <c r="R76" s="2"/>
      <c r="S76" s="2"/>
      <c r="T76" s="2"/>
      <c r="U76" s="2"/>
      <c r="V76" s="2"/>
    </row>
    <row r="77" spans="1:28" ht="14.25" customHeight="1" x14ac:dyDescent="0.2">
      <c r="C77" s="10"/>
      <c r="D77" s="10"/>
      <c r="E77" s="10"/>
      <c r="F77" s="237" t="s">
        <v>87</v>
      </c>
      <c r="G77" s="104">
        <v>44896</v>
      </c>
      <c r="H77" s="105">
        <v>45261</v>
      </c>
      <c r="I77" s="104">
        <v>44927</v>
      </c>
      <c r="J77" s="105">
        <v>45292</v>
      </c>
      <c r="K77" s="104">
        <v>44958</v>
      </c>
      <c r="L77" s="105">
        <v>45323</v>
      </c>
      <c r="M77" s="104">
        <v>44986</v>
      </c>
      <c r="N77" s="105">
        <v>45352</v>
      </c>
      <c r="O77" s="104">
        <v>45017</v>
      </c>
      <c r="P77" s="105">
        <v>45383</v>
      </c>
      <c r="Q77" s="231">
        <v>45047</v>
      </c>
      <c r="R77" s="105">
        <v>45413</v>
      </c>
      <c r="S77" s="231">
        <v>45078</v>
      </c>
      <c r="T77" s="105">
        <v>45444</v>
      </c>
      <c r="U77" s="232">
        <v>45108</v>
      </c>
      <c r="V77" s="233">
        <v>45474</v>
      </c>
    </row>
    <row r="78" spans="1:28" ht="14.25" customHeight="1" x14ac:dyDescent="0.2">
      <c r="C78" s="10"/>
      <c r="D78" s="10"/>
      <c r="E78" s="10"/>
      <c r="F78" s="164"/>
      <c r="G78" s="207"/>
      <c r="H78" s="207"/>
      <c r="I78" s="239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</row>
    <row r="79" spans="1:28" ht="14.25" customHeight="1" x14ac:dyDescent="0.2">
      <c r="C79" s="10"/>
      <c r="D79" s="10"/>
      <c r="F79" s="6" t="s">
        <v>24</v>
      </c>
      <c r="G79" s="2">
        <f t="shared" ref="G79:M79" si="22">+SUMIF($E$5:$E$51,$F$79,G5:G52)</f>
        <v>316823.40999999997</v>
      </c>
      <c r="H79" s="2">
        <f t="shared" si="22"/>
        <v>152061.96</v>
      </c>
      <c r="I79" s="2">
        <f t="shared" si="22"/>
        <v>61877.49</v>
      </c>
      <c r="J79" s="2">
        <f t="shared" si="22"/>
        <v>145726.78</v>
      </c>
      <c r="K79" s="2">
        <f t="shared" si="22"/>
        <v>124448.38</v>
      </c>
      <c r="L79" s="2">
        <f t="shared" si="22"/>
        <v>133558.42999999996</v>
      </c>
      <c r="M79" s="2">
        <f t="shared" si="22"/>
        <v>157456.04999999999</v>
      </c>
      <c r="N79" s="2">
        <f t="shared" ref="N79:O79" si="23">+SUMIF($E$5:$E$52,$F$79,N5:N52)</f>
        <v>330179.28000000003</v>
      </c>
      <c r="O79" s="2">
        <f t="shared" si="23"/>
        <v>301320.28999999998</v>
      </c>
      <c r="P79" s="2">
        <f>+SUMIF($E$5:$E$51,$F$79,P5:P52)</f>
        <v>249523.75</v>
      </c>
      <c r="Q79" s="2">
        <f>+SUMIF($E$5:$E$56,$F$79,Q5:Q56)</f>
        <v>329023.48190000001</v>
      </c>
      <c r="R79" s="2">
        <f t="shared" ref="R79:V79" si="24">+SUMIF($E$5:$E$58,$F$79,R5:R58)</f>
        <v>185645.1863</v>
      </c>
      <c r="S79" s="2">
        <f t="shared" si="24"/>
        <v>229228.28</v>
      </c>
      <c r="T79" s="2">
        <f t="shared" si="24"/>
        <v>200107.29</v>
      </c>
      <c r="U79" s="2">
        <f t="shared" si="24"/>
        <v>392358.47000000003</v>
      </c>
      <c r="V79" s="2">
        <f t="shared" si="24"/>
        <v>412140.70999999996</v>
      </c>
    </row>
    <row r="80" spans="1:28" ht="14.25" customHeight="1" x14ac:dyDescent="0.2">
      <c r="C80" s="10"/>
      <c r="D80" s="10"/>
      <c r="F80" s="6" t="s">
        <v>27</v>
      </c>
      <c r="G80" s="2">
        <f t="shared" ref="G80:Q80" si="25">SUMIF($E$5:$E$52,$F$80,G5:G52)</f>
        <v>0</v>
      </c>
      <c r="H80" s="2">
        <f t="shared" si="25"/>
        <v>46316.75</v>
      </c>
      <c r="I80" s="2">
        <f t="shared" si="25"/>
        <v>0</v>
      </c>
      <c r="J80" s="2">
        <f t="shared" si="25"/>
        <v>64672.109999999993</v>
      </c>
      <c r="K80" s="2">
        <f t="shared" si="25"/>
        <v>0</v>
      </c>
      <c r="L80" s="2">
        <f t="shared" si="25"/>
        <v>90111.67</v>
      </c>
      <c r="M80" s="2">
        <f t="shared" si="25"/>
        <v>0</v>
      </c>
      <c r="N80" s="2">
        <f t="shared" si="25"/>
        <v>86566.080000000002</v>
      </c>
      <c r="O80" s="2">
        <f t="shared" si="25"/>
        <v>6055.2</v>
      </c>
      <c r="P80" s="2">
        <f t="shared" si="25"/>
        <v>98208.12999999999</v>
      </c>
      <c r="Q80" s="2">
        <f t="shared" si="25"/>
        <v>0</v>
      </c>
      <c r="R80" s="2">
        <f t="shared" ref="R80:V80" si="26">SUMIF($E$5:$E$58,$F$80,R5:R58)</f>
        <v>79374.145999999993</v>
      </c>
      <c r="S80" s="2">
        <f t="shared" si="26"/>
        <v>0</v>
      </c>
      <c r="T80" s="2">
        <f t="shared" si="26"/>
        <v>96170.06</v>
      </c>
      <c r="U80" s="2">
        <f t="shared" si="26"/>
        <v>1577.14</v>
      </c>
      <c r="V80" s="2">
        <f t="shared" si="26"/>
        <v>142666.94</v>
      </c>
    </row>
    <row r="81" spans="3:29" ht="14.25" customHeight="1" x14ac:dyDescent="0.2">
      <c r="C81" s="10"/>
      <c r="D81" s="10"/>
      <c r="F81" s="164" t="s">
        <v>7</v>
      </c>
      <c r="G81" s="165">
        <f t="shared" ref="G81:V81" si="27">+G79+G80</f>
        <v>316823.40999999997</v>
      </c>
      <c r="H81" s="165">
        <f t="shared" si="27"/>
        <v>198378.71</v>
      </c>
      <c r="I81" s="165">
        <f t="shared" si="27"/>
        <v>61877.49</v>
      </c>
      <c r="J81" s="165">
        <f t="shared" si="27"/>
        <v>210398.88999999998</v>
      </c>
      <c r="K81" s="165">
        <f t="shared" si="27"/>
        <v>124448.38</v>
      </c>
      <c r="L81" s="165">
        <f t="shared" si="27"/>
        <v>223670.09999999998</v>
      </c>
      <c r="M81" s="165">
        <f t="shared" si="27"/>
        <v>157456.04999999999</v>
      </c>
      <c r="N81" s="165">
        <f t="shared" si="27"/>
        <v>416745.36000000004</v>
      </c>
      <c r="O81" s="165">
        <f t="shared" si="27"/>
        <v>307375.49</v>
      </c>
      <c r="P81" s="165">
        <f t="shared" si="27"/>
        <v>347731.88</v>
      </c>
      <c r="Q81" s="165">
        <f t="shared" si="27"/>
        <v>329023.48190000001</v>
      </c>
      <c r="R81" s="165">
        <f t="shared" si="27"/>
        <v>265019.33230000001</v>
      </c>
      <c r="S81" s="165">
        <f t="shared" si="27"/>
        <v>229228.28</v>
      </c>
      <c r="T81" s="165">
        <f t="shared" si="27"/>
        <v>296277.34999999998</v>
      </c>
      <c r="U81" s="165">
        <f t="shared" si="27"/>
        <v>393935.61000000004</v>
      </c>
      <c r="V81" s="165">
        <f t="shared" si="27"/>
        <v>554807.64999999991</v>
      </c>
    </row>
    <row r="82" spans="3:29" ht="14.25" customHeight="1" x14ac:dyDescent="0.2">
      <c r="C82" s="10"/>
      <c r="D82" s="1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3:29" ht="14.25" customHeight="1" x14ac:dyDescent="0.2">
      <c r="C83" s="10"/>
      <c r="D83" s="10"/>
      <c r="F83" s="95" t="s">
        <v>88</v>
      </c>
      <c r="G83" s="104">
        <v>44896</v>
      </c>
      <c r="H83" s="105">
        <v>45261</v>
      </c>
      <c r="I83" s="104">
        <v>44927</v>
      </c>
      <c r="J83" s="105">
        <v>45292</v>
      </c>
      <c r="K83" s="104">
        <v>44958</v>
      </c>
      <c r="L83" s="105">
        <v>45323</v>
      </c>
      <c r="M83" s="104">
        <v>44986</v>
      </c>
      <c r="N83" s="105">
        <v>45352</v>
      </c>
      <c r="O83" s="104">
        <v>45017</v>
      </c>
      <c r="P83" s="105">
        <v>45383</v>
      </c>
      <c r="Q83" s="231">
        <v>45047</v>
      </c>
      <c r="R83" s="105">
        <v>45413</v>
      </c>
      <c r="S83" s="231">
        <v>45078</v>
      </c>
      <c r="T83" s="105">
        <v>45444</v>
      </c>
      <c r="U83" s="232">
        <v>45108</v>
      </c>
      <c r="V83" s="233">
        <v>45474</v>
      </c>
    </row>
    <row r="84" spans="3:29" ht="14.25" customHeight="1" x14ac:dyDescent="0.2">
      <c r="C84" s="10"/>
      <c r="D84" s="10"/>
      <c r="F84" s="164"/>
      <c r="G84" s="238"/>
      <c r="H84" s="238"/>
      <c r="I84" s="238"/>
      <c r="J84" s="238"/>
      <c r="K84" s="238"/>
      <c r="L84" s="238"/>
      <c r="M84" s="238"/>
      <c r="N84" s="238"/>
      <c r="O84" s="207"/>
      <c r="P84" s="207"/>
      <c r="Q84" s="207"/>
      <c r="R84" s="207"/>
      <c r="S84" s="207"/>
      <c r="T84" s="207"/>
      <c r="U84" s="207"/>
      <c r="V84" s="207"/>
    </row>
    <row r="85" spans="3:29" ht="14.25" customHeight="1" x14ac:dyDescent="0.2">
      <c r="C85" s="10"/>
      <c r="D85" s="10"/>
      <c r="F85" s="6" t="str">
        <f t="shared" ref="F85:F87" si="28">+F71</f>
        <v>LAURA SAUCEDO</v>
      </c>
      <c r="G85" s="92"/>
      <c r="H85" s="92">
        <v>1577.14</v>
      </c>
      <c r="I85" s="130"/>
      <c r="J85" s="92">
        <v>37401.58</v>
      </c>
      <c r="K85" s="92"/>
      <c r="L85" s="92">
        <v>35366.089999999997</v>
      </c>
      <c r="M85" s="92"/>
      <c r="N85" s="92">
        <v>43881.15</v>
      </c>
      <c r="O85" s="2"/>
      <c r="P85" s="92">
        <v>13905.51</v>
      </c>
      <c r="Q85" s="2"/>
      <c r="R85" s="92">
        <v>28189.09</v>
      </c>
      <c r="S85" s="92">
        <v>0</v>
      </c>
      <c r="T85" s="92">
        <v>79047.64</v>
      </c>
      <c r="U85" s="92">
        <v>1577.14</v>
      </c>
      <c r="V85" s="92">
        <v>66746.48</v>
      </c>
      <c r="AA85" s="2"/>
    </row>
    <row r="86" spans="3:29" ht="14.25" customHeight="1" x14ac:dyDescent="0.2">
      <c r="C86" s="10"/>
      <c r="D86" s="10"/>
      <c r="F86" s="6" t="str">
        <f t="shared" si="28"/>
        <v>RENE POVEDA</v>
      </c>
      <c r="G86" s="92"/>
      <c r="H86" s="92">
        <v>32022.99</v>
      </c>
      <c r="I86" s="130"/>
      <c r="J86" s="92">
        <v>38622.839999999997</v>
      </c>
      <c r="K86" s="92"/>
      <c r="L86" s="92">
        <v>50959.89</v>
      </c>
      <c r="M86" s="92"/>
      <c r="N86" s="92">
        <v>42684.93</v>
      </c>
      <c r="O86" s="2">
        <v>6055.2</v>
      </c>
      <c r="P86" s="92">
        <v>76384.639999999999</v>
      </c>
      <c r="Q86" s="2"/>
      <c r="R86" s="92">
        <v>51185.06</v>
      </c>
      <c r="S86" s="92">
        <v>0</v>
      </c>
      <c r="T86" s="92">
        <v>17122.419999999998</v>
      </c>
      <c r="U86" s="92">
        <v>0</v>
      </c>
      <c r="V86" s="92">
        <v>75920.460000000006</v>
      </c>
      <c r="AA86" s="2"/>
    </row>
    <row r="87" spans="3:29" ht="14.25" customHeight="1" x14ac:dyDescent="0.2">
      <c r="C87" s="10"/>
      <c r="D87" s="10"/>
      <c r="F87" s="6" t="str">
        <f t="shared" si="28"/>
        <v>MIRTHA ARAUJO</v>
      </c>
      <c r="G87" s="92"/>
      <c r="H87" s="92">
        <v>12716.62</v>
      </c>
      <c r="I87" s="130"/>
      <c r="J87" s="92">
        <v>3785.69</v>
      </c>
      <c r="K87" s="92"/>
      <c r="L87" s="92">
        <v>3785.69</v>
      </c>
      <c r="M87" s="92"/>
      <c r="N87" s="92"/>
      <c r="O87" s="2"/>
      <c r="P87" s="92">
        <v>7917.98</v>
      </c>
      <c r="Q87" s="2"/>
      <c r="R87" s="92">
        <v>0</v>
      </c>
      <c r="S87" s="92">
        <v>0</v>
      </c>
      <c r="T87" s="92">
        <v>0</v>
      </c>
      <c r="U87" s="92">
        <v>0</v>
      </c>
      <c r="V87" s="92">
        <v>0</v>
      </c>
      <c r="AA87" s="2"/>
    </row>
    <row r="88" spans="3:29" ht="14.25" customHeight="1" x14ac:dyDescent="0.2">
      <c r="C88" s="10"/>
      <c r="D88" s="10"/>
      <c r="F88" s="164" t="s">
        <v>86</v>
      </c>
      <c r="G88" s="207">
        <f t="shared" ref="G88:P88" si="29">SUM(G85:G87)</f>
        <v>0</v>
      </c>
      <c r="H88" s="207">
        <f t="shared" si="29"/>
        <v>46316.750000000007</v>
      </c>
      <c r="I88" s="207">
        <f t="shared" si="29"/>
        <v>0</v>
      </c>
      <c r="J88" s="207">
        <f t="shared" si="29"/>
        <v>79810.11</v>
      </c>
      <c r="K88" s="207">
        <f t="shared" si="29"/>
        <v>0</v>
      </c>
      <c r="L88" s="207">
        <f t="shared" si="29"/>
        <v>90111.67</v>
      </c>
      <c r="M88" s="207">
        <f t="shared" si="29"/>
        <v>0</v>
      </c>
      <c r="N88" s="207">
        <f t="shared" si="29"/>
        <v>86566.080000000002</v>
      </c>
      <c r="O88" s="207">
        <f t="shared" si="29"/>
        <v>6055.2</v>
      </c>
      <c r="P88" s="207">
        <f t="shared" si="29"/>
        <v>98208.12999999999</v>
      </c>
      <c r="Q88" s="207"/>
      <c r="R88" s="207">
        <f t="shared" ref="R88:V88" si="30">SUM(R85:R87)</f>
        <v>79374.149999999994</v>
      </c>
      <c r="S88" s="207">
        <f t="shared" si="30"/>
        <v>0</v>
      </c>
      <c r="T88" s="207">
        <f t="shared" si="30"/>
        <v>96170.06</v>
      </c>
      <c r="U88" s="207">
        <f t="shared" si="30"/>
        <v>1577.14</v>
      </c>
      <c r="V88" s="207">
        <f t="shared" si="30"/>
        <v>142666.94</v>
      </c>
    </row>
    <row r="89" spans="3:29" ht="14.25" customHeight="1" x14ac:dyDescent="0.2">
      <c r="C89" s="10"/>
      <c r="D89" s="1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3:29" ht="14.25" customHeight="1" x14ac:dyDescent="0.2">
      <c r="C90" s="10"/>
      <c r="D90" s="10"/>
      <c r="F90" s="95" t="s">
        <v>89</v>
      </c>
      <c r="G90" s="104">
        <v>44896</v>
      </c>
      <c r="H90" s="105">
        <v>45261</v>
      </c>
      <c r="I90" s="104">
        <v>44927</v>
      </c>
      <c r="J90" s="105">
        <v>45292</v>
      </c>
      <c r="K90" s="104">
        <v>44958</v>
      </c>
      <c r="L90" s="105">
        <v>45323</v>
      </c>
      <c r="M90" s="104">
        <v>44986</v>
      </c>
      <c r="N90" s="105">
        <v>45352</v>
      </c>
      <c r="O90" s="104">
        <v>45017</v>
      </c>
      <c r="P90" s="105">
        <v>45383</v>
      </c>
      <c r="Q90" s="231">
        <v>45047</v>
      </c>
      <c r="R90" s="105">
        <v>45413</v>
      </c>
      <c r="S90" s="231">
        <v>45078</v>
      </c>
      <c r="T90" s="105">
        <v>45444</v>
      </c>
      <c r="U90" s="232">
        <v>45108</v>
      </c>
      <c r="V90" s="233">
        <v>45474</v>
      </c>
      <c r="X90" s="164" t="s">
        <v>10</v>
      </c>
      <c r="Y90" s="163" t="s">
        <v>82</v>
      </c>
      <c r="Z90" s="205" t="s">
        <v>0</v>
      </c>
      <c r="AA90" s="163" t="s">
        <v>83</v>
      </c>
      <c r="AB90" s="163" t="s">
        <v>0</v>
      </c>
    </row>
    <row r="91" spans="3:29" ht="14.25" customHeight="1" x14ac:dyDescent="0.2">
      <c r="C91" s="10"/>
      <c r="D91" s="10"/>
      <c r="F91" s="164"/>
      <c r="G91" s="207"/>
      <c r="H91" s="207"/>
      <c r="I91" s="239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X91" s="164"/>
      <c r="Y91" s="163"/>
      <c r="Z91" s="205"/>
      <c r="AA91" s="163"/>
      <c r="AB91" s="163"/>
    </row>
    <row r="92" spans="3:29" ht="14.25" customHeight="1" x14ac:dyDescent="0.2">
      <c r="C92" s="10"/>
      <c r="D92" s="10"/>
      <c r="F92" s="6" t="str">
        <f>+C8</f>
        <v>OTC</v>
      </c>
      <c r="G92" s="2">
        <f t="shared" ref="G92:V92" si="31">+SUMIF($C$5:$C$58,$F$92,G5:G58)</f>
        <v>2422.08</v>
      </c>
      <c r="H92" s="2">
        <f t="shared" si="31"/>
        <v>40959.350000000006</v>
      </c>
      <c r="I92" s="2">
        <f t="shared" si="31"/>
        <v>2785.39</v>
      </c>
      <c r="J92" s="2">
        <f t="shared" si="31"/>
        <v>38622.839999999997</v>
      </c>
      <c r="K92" s="2">
        <f t="shared" si="31"/>
        <v>0</v>
      </c>
      <c r="L92" s="2">
        <f t="shared" si="31"/>
        <v>15138</v>
      </c>
      <c r="M92" s="2">
        <f t="shared" si="31"/>
        <v>12180</v>
      </c>
      <c r="N92" s="2">
        <f t="shared" si="31"/>
        <v>19015.18</v>
      </c>
      <c r="O92" s="2">
        <f t="shared" si="31"/>
        <v>6055.2</v>
      </c>
      <c r="P92" s="2">
        <f t="shared" si="31"/>
        <v>33346.49</v>
      </c>
      <c r="Q92" s="2">
        <f t="shared" si="31"/>
        <v>16443</v>
      </c>
      <c r="R92" s="2">
        <f t="shared" si="31"/>
        <v>0</v>
      </c>
      <c r="S92" s="2">
        <f t="shared" si="31"/>
        <v>1653</v>
      </c>
      <c r="T92" s="2">
        <f t="shared" si="31"/>
        <v>0</v>
      </c>
      <c r="U92" s="2">
        <f t="shared" si="31"/>
        <v>78444.040000000008</v>
      </c>
      <c r="V92" s="2">
        <f t="shared" si="31"/>
        <v>60725.19</v>
      </c>
      <c r="X92" s="2" t="str">
        <f t="shared" ref="X92:X97" si="32">+F92</f>
        <v>OTC</v>
      </c>
      <c r="Y92" s="2">
        <f t="shared" ref="Y92:Y97" si="33">+G92+I92+K92+M92+O92+Q92+S92+U92</f>
        <v>119982.71</v>
      </c>
      <c r="Z92" s="4">
        <f t="shared" ref="Z92:Z98" ca="1" si="34">+Y92/$Y$98</f>
        <v>6.3511794328177398E-2</v>
      </c>
      <c r="AA92" s="2">
        <f t="shared" ref="AA92:AA97" si="35">+N92+L92+J92+H92+P92+R92+T92+V92</f>
        <v>207807.05</v>
      </c>
      <c r="AB92" s="4">
        <f t="shared" ref="AB92:AB98" ca="1" si="36">+AA92/$AA$98</f>
        <v>8.2691854126238931E-2</v>
      </c>
    </row>
    <row r="93" spans="3:29" ht="14.25" customHeight="1" x14ac:dyDescent="0.2">
      <c r="C93" s="10"/>
      <c r="D93" s="10"/>
      <c r="F93" s="6" t="str">
        <f>+C43</f>
        <v>MRC</v>
      </c>
      <c r="G93" s="2">
        <f t="shared" ref="G93:V93" si="37">+SUMIF($C$5:$C$58,$F$93,G5:G58)</f>
        <v>252322.65</v>
      </c>
      <c r="H93" s="2">
        <f t="shared" si="37"/>
        <v>155230.75999999998</v>
      </c>
      <c r="I93" s="2">
        <f t="shared" si="37"/>
        <v>50098.14</v>
      </c>
      <c r="J93" s="2">
        <f t="shared" si="37"/>
        <v>161491.43</v>
      </c>
      <c r="K93" s="2">
        <f t="shared" si="37"/>
        <v>119774.84000000001</v>
      </c>
      <c r="L93" s="2">
        <f t="shared" si="37"/>
        <v>161939.78999999998</v>
      </c>
      <c r="M93" s="2">
        <f t="shared" si="37"/>
        <v>140846.79999999999</v>
      </c>
      <c r="N93" s="2">
        <f t="shared" si="37"/>
        <v>279588.83</v>
      </c>
      <c r="O93" s="2">
        <f t="shared" si="37"/>
        <v>297607.95999999996</v>
      </c>
      <c r="P93" s="2">
        <f t="shared" si="37"/>
        <v>164198.79999999999</v>
      </c>
      <c r="Q93" s="2">
        <f t="shared" si="37"/>
        <v>284101.49189999996</v>
      </c>
      <c r="R93" s="2">
        <f t="shared" si="37"/>
        <v>153628.61229999998</v>
      </c>
      <c r="S93" s="2">
        <f t="shared" si="37"/>
        <v>227575.28</v>
      </c>
      <c r="T93" s="2">
        <f t="shared" si="37"/>
        <v>247053.03</v>
      </c>
      <c r="U93" s="2">
        <f t="shared" si="37"/>
        <v>183310.20999999996</v>
      </c>
      <c r="V93" s="2">
        <f t="shared" si="37"/>
        <v>440999.57</v>
      </c>
      <c r="X93" s="2" t="str">
        <f t="shared" si="32"/>
        <v>MRC</v>
      </c>
      <c r="Y93" s="2">
        <f t="shared" si="33"/>
        <v>1555637.3718999999</v>
      </c>
      <c r="Z93" s="4">
        <f t="shared" ca="1" si="34"/>
        <v>0.82346298740326185</v>
      </c>
      <c r="AA93" s="2">
        <f t="shared" si="35"/>
        <v>1764130.8223000001</v>
      </c>
      <c r="AB93" s="211">
        <f t="shared" ca="1" si="36"/>
        <v>0.70199374187369268</v>
      </c>
      <c r="AC93" s="360">
        <f ca="1">+AB93+AB94+AB96</f>
        <v>0.76290386006738442</v>
      </c>
    </row>
    <row r="94" spans="3:29" ht="14.25" customHeight="1" x14ac:dyDescent="0.2">
      <c r="C94" s="10"/>
      <c r="D94" s="10"/>
      <c r="F94" s="6" t="str">
        <f t="shared" ref="F94:F96" si="38">+C11</f>
        <v>MRC CG</v>
      </c>
      <c r="G94" s="2">
        <f t="shared" ref="G94:V94" si="39">+SUMIF($C$5:$C$58,$F$94,G5:G58)</f>
        <v>0</v>
      </c>
      <c r="H94" s="2">
        <f t="shared" si="39"/>
        <v>0</v>
      </c>
      <c r="I94" s="2">
        <f t="shared" si="39"/>
        <v>0</v>
      </c>
      <c r="J94" s="2">
        <f t="shared" si="39"/>
        <v>0</v>
      </c>
      <c r="K94" s="2">
        <f t="shared" si="39"/>
        <v>0</v>
      </c>
      <c r="L94" s="2">
        <f t="shared" si="39"/>
        <v>0</v>
      </c>
      <c r="M94" s="2">
        <f t="shared" si="39"/>
        <v>0</v>
      </c>
      <c r="N94" s="2">
        <f t="shared" si="39"/>
        <v>18816.27</v>
      </c>
      <c r="O94" s="2">
        <f t="shared" si="39"/>
        <v>0</v>
      </c>
      <c r="P94" s="2">
        <f t="shared" si="39"/>
        <v>19614.29</v>
      </c>
      <c r="Q94" s="2">
        <f t="shared" si="39"/>
        <v>0</v>
      </c>
      <c r="R94" s="2">
        <f t="shared" si="39"/>
        <v>19678.57</v>
      </c>
      <c r="S94" s="2">
        <f t="shared" si="39"/>
        <v>0</v>
      </c>
      <c r="T94" s="2">
        <f t="shared" si="39"/>
        <v>31381.899999999998</v>
      </c>
      <c r="U94" s="2">
        <f t="shared" si="39"/>
        <v>0</v>
      </c>
      <c r="V94" s="2">
        <f t="shared" si="39"/>
        <v>25976.85</v>
      </c>
      <c r="X94" s="2" t="str">
        <f t="shared" si="32"/>
        <v>MRC CG</v>
      </c>
      <c r="Y94" s="2">
        <f t="shared" si="33"/>
        <v>0</v>
      </c>
      <c r="Z94" s="4">
        <f t="shared" ca="1" si="34"/>
        <v>0</v>
      </c>
      <c r="AA94" s="2">
        <f t="shared" si="35"/>
        <v>115467.88</v>
      </c>
      <c r="AB94" s="211">
        <f t="shared" ca="1" si="36"/>
        <v>4.5947686034838869E-2</v>
      </c>
      <c r="AC94" s="355"/>
    </row>
    <row r="95" spans="3:29" ht="14.25" customHeight="1" x14ac:dyDescent="0.2">
      <c r="C95" s="10"/>
      <c r="D95" s="10"/>
      <c r="F95" s="6" t="str">
        <f t="shared" si="38"/>
        <v>TRX META</v>
      </c>
      <c r="G95" s="2">
        <f t="shared" ref="G95:V95" si="40">+SUMIF($C$5:$C$58,$F$95,G5:G58)</f>
        <v>62078.68</v>
      </c>
      <c r="H95" s="2">
        <f t="shared" si="40"/>
        <v>2188.6</v>
      </c>
      <c r="I95" s="2">
        <f t="shared" si="40"/>
        <v>8993.9599999999991</v>
      </c>
      <c r="J95" s="2">
        <f t="shared" si="40"/>
        <v>10284.619999999999</v>
      </c>
      <c r="K95" s="2">
        <f t="shared" si="40"/>
        <v>4673.54</v>
      </c>
      <c r="L95" s="2">
        <f t="shared" si="40"/>
        <v>2201.65</v>
      </c>
      <c r="M95" s="2">
        <f t="shared" si="40"/>
        <v>4429.25</v>
      </c>
      <c r="N95" s="2">
        <f t="shared" si="40"/>
        <v>95922.85</v>
      </c>
      <c r="O95" s="2">
        <f t="shared" si="40"/>
        <v>3712.33</v>
      </c>
      <c r="P95" s="2">
        <f t="shared" si="40"/>
        <v>126249.69</v>
      </c>
      <c r="Q95" s="2">
        <f t="shared" si="40"/>
        <v>28478.99</v>
      </c>
      <c r="R95" s="2">
        <f t="shared" si="40"/>
        <v>86226.099999999991</v>
      </c>
      <c r="S95" s="2">
        <f t="shared" si="40"/>
        <v>0</v>
      </c>
      <c r="T95" s="2">
        <f t="shared" si="40"/>
        <v>10547.349999999999</v>
      </c>
      <c r="U95" s="2">
        <f t="shared" si="40"/>
        <v>101153.78</v>
      </c>
      <c r="V95" s="2">
        <f t="shared" si="40"/>
        <v>21710.07</v>
      </c>
      <c r="X95" s="2" t="str">
        <f t="shared" si="32"/>
        <v>TRX META</v>
      </c>
      <c r="Y95" s="2">
        <f t="shared" si="33"/>
        <v>213520.53</v>
      </c>
      <c r="Z95" s="4">
        <f t="shared" ca="1" si="34"/>
        <v>0.1130252182685608</v>
      </c>
      <c r="AA95" s="2">
        <f t="shared" si="35"/>
        <v>355330.93</v>
      </c>
      <c r="AB95" s="4">
        <f t="shared" ca="1" si="36"/>
        <v>0.14139546001976747</v>
      </c>
      <c r="AC95" s="355"/>
    </row>
    <row r="96" spans="3:29" ht="14.25" customHeight="1" x14ac:dyDescent="0.2">
      <c r="C96" s="10"/>
      <c r="D96" s="10"/>
      <c r="F96" s="6" t="str">
        <f t="shared" si="38"/>
        <v>MRC CARRITO</v>
      </c>
      <c r="G96" s="2">
        <f t="shared" ref="G96:V96" ca="1" si="41">+SUMIF($C$5:$C$59,$F$96,G5:G51)</f>
        <v>0</v>
      </c>
      <c r="H96" s="2">
        <f t="shared" ca="1" si="41"/>
        <v>0</v>
      </c>
      <c r="I96" s="2">
        <f t="shared" ca="1" si="41"/>
        <v>0</v>
      </c>
      <c r="J96" s="2">
        <f t="shared" ca="1" si="41"/>
        <v>0</v>
      </c>
      <c r="K96" s="2">
        <f t="shared" ca="1" si="41"/>
        <v>0</v>
      </c>
      <c r="L96" s="2">
        <f t="shared" ca="1" si="41"/>
        <v>12904.25</v>
      </c>
      <c r="M96" s="2">
        <f t="shared" ca="1" si="41"/>
        <v>0</v>
      </c>
      <c r="N96" s="2">
        <f t="shared" ca="1" si="41"/>
        <v>3393</v>
      </c>
      <c r="O96" s="2">
        <f t="shared" ca="1" si="41"/>
        <v>0</v>
      </c>
      <c r="P96" s="2">
        <f t="shared" ca="1" si="41"/>
        <v>4164.78</v>
      </c>
      <c r="Q96" s="2">
        <f t="shared" ca="1" si="41"/>
        <v>0</v>
      </c>
      <c r="R96" s="2">
        <f t="shared" ca="1" si="41"/>
        <v>5133</v>
      </c>
      <c r="S96" s="2">
        <f t="shared" ca="1" si="41"/>
        <v>0</v>
      </c>
      <c r="T96" s="2">
        <f t="shared" ca="1" si="41"/>
        <v>6873</v>
      </c>
      <c r="U96" s="2">
        <f t="shared" ca="1" si="41"/>
        <v>0</v>
      </c>
      <c r="V96" s="2">
        <f t="shared" ca="1" si="41"/>
        <v>5133</v>
      </c>
      <c r="X96" s="2" t="str">
        <f t="shared" si="32"/>
        <v>MRC CARRITO</v>
      </c>
      <c r="Y96" s="2">
        <f t="shared" ca="1" si="33"/>
        <v>0</v>
      </c>
      <c r="Z96" s="4">
        <f t="shared" ca="1" si="34"/>
        <v>0</v>
      </c>
      <c r="AA96" s="2">
        <f t="shared" ca="1" si="35"/>
        <v>37601.03</v>
      </c>
      <c r="AB96" s="211">
        <f t="shared" ca="1" si="36"/>
        <v>1.4962432158852809E-2</v>
      </c>
      <c r="AC96" s="355"/>
    </row>
    <row r="97" spans="1:132" ht="14.25" customHeight="1" x14ac:dyDescent="0.2">
      <c r="C97" s="10"/>
      <c r="D97" s="10"/>
      <c r="F97" s="6" t="str">
        <f>+C35</f>
        <v>TRX CAMPAÑAS</v>
      </c>
      <c r="G97" s="2">
        <f t="shared" ref="G97:V97" si="42">+SUMIF($C$5:$C$58,$F$97,G5:G58)</f>
        <v>0</v>
      </c>
      <c r="H97" s="2">
        <f t="shared" si="42"/>
        <v>0</v>
      </c>
      <c r="I97" s="2">
        <f t="shared" si="42"/>
        <v>0</v>
      </c>
      <c r="J97" s="2">
        <f t="shared" si="42"/>
        <v>0</v>
      </c>
      <c r="K97" s="2">
        <f t="shared" si="42"/>
        <v>0</v>
      </c>
      <c r="L97" s="2">
        <f t="shared" si="42"/>
        <v>31486.41</v>
      </c>
      <c r="M97" s="2">
        <f t="shared" si="42"/>
        <v>0</v>
      </c>
      <c r="N97" s="2">
        <f t="shared" si="42"/>
        <v>9.23</v>
      </c>
      <c r="O97" s="2">
        <f t="shared" si="42"/>
        <v>0</v>
      </c>
      <c r="P97" s="2">
        <f t="shared" si="42"/>
        <v>157.83000000000001</v>
      </c>
      <c r="Q97" s="2">
        <f t="shared" si="42"/>
        <v>0</v>
      </c>
      <c r="R97" s="2">
        <f t="shared" si="42"/>
        <v>353.05</v>
      </c>
      <c r="S97" s="2">
        <f t="shared" si="42"/>
        <v>0</v>
      </c>
      <c r="T97" s="2">
        <f t="shared" si="42"/>
        <v>422.07</v>
      </c>
      <c r="U97" s="2">
        <f t="shared" si="42"/>
        <v>0</v>
      </c>
      <c r="V97" s="2">
        <f t="shared" si="42"/>
        <v>262.97000000000003</v>
      </c>
      <c r="X97" s="2" t="str">
        <f t="shared" si="32"/>
        <v>TRX CAMPAÑAS</v>
      </c>
      <c r="Y97" s="2">
        <f t="shared" si="33"/>
        <v>0</v>
      </c>
      <c r="Z97" s="4">
        <f t="shared" ca="1" si="34"/>
        <v>0</v>
      </c>
      <c r="AA97" s="2">
        <f t="shared" si="35"/>
        <v>32691.56</v>
      </c>
      <c r="AB97" s="4">
        <f t="shared" ca="1" si="36"/>
        <v>1.3008825786609201E-2</v>
      </c>
    </row>
    <row r="98" spans="1:132" ht="14.25" customHeight="1" x14ac:dyDescent="0.2">
      <c r="C98" s="10"/>
      <c r="D98" s="10"/>
      <c r="F98" s="164" t="s">
        <v>184</v>
      </c>
      <c r="G98" s="165">
        <f t="shared" ref="G98:V98" ca="1" si="43">+SUM(G92:G97)</f>
        <v>316823.40999999997</v>
      </c>
      <c r="H98" s="165">
        <f t="shared" ca="1" si="43"/>
        <v>198378.71</v>
      </c>
      <c r="I98" s="165">
        <f t="shared" ca="1" si="43"/>
        <v>61877.49</v>
      </c>
      <c r="J98" s="165">
        <f t="shared" ca="1" si="43"/>
        <v>210398.88999999998</v>
      </c>
      <c r="K98" s="165">
        <f t="shared" ca="1" si="43"/>
        <v>124448.38</v>
      </c>
      <c r="L98" s="165">
        <f t="shared" ca="1" si="43"/>
        <v>223670.09999999998</v>
      </c>
      <c r="M98" s="165">
        <f t="shared" ca="1" si="43"/>
        <v>157456.04999999999</v>
      </c>
      <c r="N98" s="165">
        <f t="shared" ca="1" si="43"/>
        <v>416745.36</v>
      </c>
      <c r="O98" s="165">
        <f t="shared" ca="1" si="43"/>
        <v>307375.49</v>
      </c>
      <c r="P98" s="165">
        <f t="shared" ca="1" si="43"/>
        <v>347731.88000000006</v>
      </c>
      <c r="Q98" s="165">
        <f t="shared" ca="1" si="43"/>
        <v>329023.48189999996</v>
      </c>
      <c r="R98" s="165">
        <f t="shared" ca="1" si="43"/>
        <v>265019.33229999995</v>
      </c>
      <c r="S98" s="165">
        <f t="shared" ca="1" si="43"/>
        <v>229228.28</v>
      </c>
      <c r="T98" s="165">
        <f t="shared" ca="1" si="43"/>
        <v>296277.34999999998</v>
      </c>
      <c r="U98" s="165">
        <f t="shared" ca="1" si="43"/>
        <v>362908.02999999997</v>
      </c>
      <c r="V98" s="165">
        <f t="shared" ca="1" si="43"/>
        <v>554807.64999999991</v>
      </c>
      <c r="X98" s="164" t="s">
        <v>86</v>
      </c>
      <c r="Y98" s="165">
        <f ca="1">SUM(Y92:Y97)</f>
        <v>1889140.6118999999</v>
      </c>
      <c r="Z98" s="208">
        <f t="shared" ca="1" si="34"/>
        <v>1</v>
      </c>
      <c r="AA98" s="165">
        <f ca="1">SUM(AA92:AA97)</f>
        <v>2513029.2723000003</v>
      </c>
      <c r="AB98" s="208">
        <f t="shared" ca="1" si="36"/>
        <v>1</v>
      </c>
    </row>
    <row r="99" spans="1:132" ht="14.25" customHeight="1" x14ac:dyDescent="0.2">
      <c r="C99" s="10"/>
      <c r="D99" s="10"/>
      <c r="G99" s="2">
        <f t="shared" ref="G99:V99" ca="1" si="44">+G98-G59</f>
        <v>0</v>
      </c>
      <c r="H99" s="2">
        <f t="shared" ca="1" si="44"/>
        <v>0</v>
      </c>
      <c r="I99" s="2">
        <f t="shared" ca="1" si="44"/>
        <v>0</v>
      </c>
      <c r="J99" s="2">
        <f t="shared" ca="1" si="44"/>
        <v>0</v>
      </c>
      <c r="K99" s="2">
        <f t="shared" ca="1" si="44"/>
        <v>0</v>
      </c>
      <c r="L99" s="2">
        <f t="shared" ca="1" si="44"/>
        <v>0</v>
      </c>
      <c r="M99" s="2">
        <f t="shared" ca="1" si="44"/>
        <v>0</v>
      </c>
      <c r="N99" s="2">
        <f t="shared" ca="1" si="44"/>
        <v>0</v>
      </c>
      <c r="O99" s="2">
        <f t="shared" ca="1" si="44"/>
        <v>0</v>
      </c>
      <c r="P99" s="2">
        <f t="shared" ca="1" si="44"/>
        <v>0</v>
      </c>
      <c r="Q99" s="2">
        <f t="shared" ca="1" si="44"/>
        <v>0</v>
      </c>
      <c r="R99" s="2">
        <f t="shared" ca="1" si="44"/>
        <v>0</v>
      </c>
      <c r="S99" s="2">
        <f t="shared" ca="1" si="44"/>
        <v>0</v>
      </c>
      <c r="T99" s="2">
        <f t="shared" ca="1" si="44"/>
        <v>0</v>
      </c>
      <c r="U99" s="2">
        <f t="shared" ca="1" si="44"/>
        <v>-31027.580000000016</v>
      </c>
      <c r="V99" s="2">
        <f t="shared" ca="1" si="44"/>
        <v>0</v>
      </c>
    </row>
    <row r="100" spans="1:132" ht="14.25" customHeight="1" x14ac:dyDescent="0.2">
      <c r="C100" s="10"/>
      <c r="D100" s="10"/>
      <c r="F100" s="164" t="s">
        <v>90</v>
      </c>
      <c r="G100" s="104">
        <v>44896</v>
      </c>
      <c r="H100" s="105">
        <v>45261</v>
      </c>
      <c r="I100" s="104">
        <v>44927</v>
      </c>
      <c r="J100" s="105">
        <v>45292</v>
      </c>
      <c r="K100" s="104">
        <v>44958</v>
      </c>
      <c r="L100" s="105">
        <v>45323</v>
      </c>
      <c r="M100" s="104">
        <v>44986</v>
      </c>
      <c r="N100" s="105">
        <v>45352</v>
      </c>
      <c r="O100" s="104">
        <v>45017</v>
      </c>
      <c r="P100" s="105">
        <v>45383</v>
      </c>
      <c r="Q100" s="231">
        <v>45047</v>
      </c>
      <c r="R100" s="105">
        <v>45413</v>
      </c>
      <c r="S100" s="231">
        <v>45078</v>
      </c>
      <c r="T100" s="105">
        <v>45444</v>
      </c>
      <c r="U100" s="232">
        <v>45108</v>
      </c>
      <c r="V100" s="233">
        <v>45474</v>
      </c>
    </row>
    <row r="101" spans="1:132" ht="14.25" customHeight="1" x14ac:dyDescent="0.2">
      <c r="C101" s="10"/>
      <c r="D101" s="10"/>
      <c r="F101" s="6" t="s">
        <v>91</v>
      </c>
      <c r="G101" s="2">
        <f t="shared" ref="G101:M101" ca="1" si="45">+G98</f>
        <v>316823.40999999997</v>
      </c>
      <c r="H101" s="2">
        <f t="shared" ca="1" si="45"/>
        <v>198378.71</v>
      </c>
      <c r="I101" s="2">
        <f t="shared" ca="1" si="45"/>
        <v>61877.49</v>
      </c>
      <c r="J101" s="2">
        <f t="shared" ca="1" si="45"/>
        <v>210398.88999999998</v>
      </c>
      <c r="K101" s="2">
        <f t="shared" ca="1" si="45"/>
        <v>124448.38</v>
      </c>
      <c r="L101" s="2">
        <f t="shared" ca="1" si="45"/>
        <v>223670.09999999998</v>
      </c>
      <c r="M101" s="2">
        <f t="shared" ca="1" si="45"/>
        <v>157456.04999999999</v>
      </c>
      <c r="N101" s="2">
        <f>+N81</f>
        <v>416745.36000000004</v>
      </c>
      <c r="O101" s="2">
        <f ca="1">+O98</f>
        <v>307375.49</v>
      </c>
      <c r="P101" s="2">
        <f>+P81</f>
        <v>347731.88</v>
      </c>
      <c r="Q101" s="2">
        <f ca="1">+Q98</f>
        <v>329023.48189999996</v>
      </c>
      <c r="R101" s="2">
        <f>+R81</f>
        <v>265019.33230000001</v>
      </c>
      <c r="S101" s="2">
        <f t="shared" ref="S101:U101" ca="1" si="46">+S98</f>
        <v>229228.28</v>
      </c>
      <c r="T101" s="2">
        <f t="shared" ca="1" si="46"/>
        <v>296277.34999999998</v>
      </c>
      <c r="U101" s="2">
        <f t="shared" ca="1" si="46"/>
        <v>362908.02999999997</v>
      </c>
      <c r="V101" s="2">
        <f>+V81</f>
        <v>554807.64999999991</v>
      </c>
    </row>
    <row r="102" spans="1:132" ht="14.25" customHeight="1" x14ac:dyDescent="0.2">
      <c r="C102" s="10"/>
      <c r="D102" s="10"/>
      <c r="F102" s="212" t="s">
        <v>92</v>
      </c>
      <c r="G102" s="213">
        <f>+'PRES DIRECTORIO 24'!B118</f>
        <v>267540.63999999996</v>
      </c>
      <c r="H102" s="2">
        <f t="shared" ref="H102:H105" ca="1" si="47">+H101</f>
        <v>198378.71</v>
      </c>
      <c r="I102" s="213">
        <f>+G102</f>
        <v>267540.63999999996</v>
      </c>
      <c r="J102" s="2">
        <f t="shared" ref="J102:J105" ca="1" si="48">+J101</f>
        <v>210398.88999999998</v>
      </c>
      <c r="K102" s="213">
        <f>+I102</f>
        <v>267540.63999999996</v>
      </c>
      <c r="L102" s="2">
        <f t="shared" ref="L102:L105" ca="1" si="49">+L101</f>
        <v>223670.09999999998</v>
      </c>
      <c r="M102" s="213">
        <f>+K102</f>
        <v>267540.63999999996</v>
      </c>
      <c r="N102" s="2">
        <f t="shared" ref="N102:N105" si="50">+N101</f>
        <v>416745.36000000004</v>
      </c>
      <c r="O102" s="213">
        <f>+M102</f>
        <v>267540.63999999996</v>
      </c>
      <c r="P102" s="2">
        <f t="shared" ref="P102:P105" si="51">+P101</f>
        <v>347731.88</v>
      </c>
      <c r="Q102" s="213">
        <f>+O102</f>
        <v>267540.63999999996</v>
      </c>
      <c r="R102" s="2">
        <f t="shared" ref="R102:R105" si="52">+R101</f>
        <v>265019.33230000001</v>
      </c>
      <c r="S102" s="213">
        <f>+Q102</f>
        <v>267540.63999999996</v>
      </c>
      <c r="T102" s="2">
        <f t="shared" ref="T102:T105" ca="1" si="53">+T101</f>
        <v>296277.34999999998</v>
      </c>
      <c r="U102" s="213">
        <f>+S102</f>
        <v>267540.63999999996</v>
      </c>
      <c r="V102" s="2">
        <f t="shared" ref="V102:V105" si="54">+V101</f>
        <v>554807.64999999991</v>
      </c>
    </row>
    <row r="103" spans="1:132" ht="14.25" customHeight="1" x14ac:dyDescent="0.2">
      <c r="A103" s="214"/>
      <c r="B103" s="214"/>
      <c r="C103" s="215"/>
      <c r="D103" s="215"/>
      <c r="E103" s="214"/>
      <c r="F103" s="216" t="s">
        <v>93</v>
      </c>
      <c r="G103" s="217">
        <v>167000</v>
      </c>
      <c r="H103" s="2">
        <f t="shared" ca="1" si="47"/>
        <v>198378.71</v>
      </c>
      <c r="I103" s="217" t="e">
        <f>+[1]targuet!$B$122</f>
        <v>#REF!</v>
      </c>
      <c r="J103" s="2">
        <f t="shared" ca="1" si="48"/>
        <v>210398.88999999998</v>
      </c>
      <c r="K103" s="217" t="e">
        <f>+[1]targuet!$C$122</f>
        <v>#REF!</v>
      </c>
      <c r="L103" s="2">
        <f t="shared" ca="1" si="49"/>
        <v>223670.09999999998</v>
      </c>
      <c r="M103" s="217" t="e">
        <f>+[1]targuet!$D$122</f>
        <v>#REF!</v>
      </c>
      <c r="N103" s="2">
        <f t="shared" si="50"/>
        <v>416745.36000000004</v>
      </c>
      <c r="O103" s="217">
        <f>+'PRES DIRECTORIO 24'!E122</f>
        <v>228634.23999999999</v>
      </c>
      <c r="P103" s="2">
        <f t="shared" si="51"/>
        <v>347731.88</v>
      </c>
      <c r="Q103" s="217">
        <f>+'PRES DIRECTORIO 24'!F122</f>
        <v>244196.8</v>
      </c>
      <c r="R103" s="2">
        <f t="shared" si="52"/>
        <v>265019.33230000001</v>
      </c>
      <c r="S103" s="217">
        <f>+'PRES DIRECTORIO 24'!G122</f>
        <v>259759.35999999999</v>
      </c>
      <c r="T103" s="219">
        <f t="shared" ca="1" si="53"/>
        <v>296277.34999999998</v>
      </c>
      <c r="U103" s="217">
        <f>+'PRES DIRECTORIO 24'!H122</f>
        <v>275321.92</v>
      </c>
      <c r="V103" s="219">
        <f t="shared" si="54"/>
        <v>554807.64999999991</v>
      </c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14"/>
      <c r="CE103" s="214"/>
      <c r="CF103" s="214"/>
      <c r="CG103" s="214"/>
      <c r="CH103" s="214"/>
      <c r="CI103" s="214"/>
      <c r="CJ103" s="214"/>
      <c r="CK103" s="214"/>
      <c r="CL103" s="214"/>
      <c r="CM103" s="214"/>
      <c r="CN103" s="214"/>
      <c r="CO103" s="214"/>
      <c r="CP103" s="214"/>
      <c r="CQ103" s="214"/>
      <c r="CR103" s="214"/>
      <c r="CS103" s="214"/>
      <c r="CT103" s="214"/>
      <c r="CU103" s="214"/>
      <c r="CV103" s="214"/>
      <c r="CW103" s="214"/>
      <c r="CX103" s="214"/>
      <c r="CY103" s="214"/>
      <c r="CZ103" s="214"/>
      <c r="DA103" s="214"/>
      <c r="DB103" s="214"/>
      <c r="DC103" s="214"/>
      <c r="DD103" s="214"/>
      <c r="DE103" s="214"/>
      <c r="DF103" s="214"/>
      <c r="DG103" s="214"/>
      <c r="DH103" s="214"/>
      <c r="DI103" s="214"/>
      <c r="DJ103" s="214"/>
      <c r="DK103" s="214"/>
      <c r="DL103" s="214"/>
      <c r="DM103" s="214"/>
      <c r="DN103" s="214"/>
      <c r="DO103" s="214"/>
      <c r="DP103" s="214"/>
      <c r="DQ103" s="214"/>
      <c r="DR103" s="214"/>
      <c r="DS103" s="214"/>
      <c r="DT103" s="214"/>
      <c r="DU103" s="214"/>
      <c r="DV103" s="214"/>
      <c r="DW103" s="214"/>
      <c r="DX103" s="214"/>
      <c r="DY103" s="214"/>
      <c r="DZ103" s="214"/>
      <c r="EA103" s="214"/>
      <c r="EB103" s="214"/>
    </row>
    <row r="104" spans="1:132" ht="14.25" customHeight="1" x14ac:dyDescent="0.2">
      <c r="C104" s="10"/>
      <c r="D104" s="10"/>
      <c r="F104" s="6" t="s">
        <v>94</v>
      </c>
      <c r="G104" s="219">
        <f>+G111</f>
        <v>318118.96000000002</v>
      </c>
      <c r="H104" s="219">
        <f t="shared" ca="1" si="47"/>
        <v>198378.71</v>
      </c>
      <c r="I104" s="219">
        <f>+G104</f>
        <v>318118.96000000002</v>
      </c>
      <c r="J104" s="219">
        <f t="shared" ca="1" si="48"/>
        <v>210398.88999999998</v>
      </c>
      <c r="K104" s="219">
        <f>+I104</f>
        <v>318118.96000000002</v>
      </c>
      <c r="L104" s="219">
        <f t="shared" ca="1" si="49"/>
        <v>223670.09999999998</v>
      </c>
      <c r="M104" s="219">
        <f>+K104</f>
        <v>318118.96000000002</v>
      </c>
      <c r="N104" s="219">
        <f t="shared" si="50"/>
        <v>416745.36000000004</v>
      </c>
      <c r="O104" s="2">
        <f>+M104</f>
        <v>318118.96000000002</v>
      </c>
      <c r="P104" s="2">
        <f t="shared" si="51"/>
        <v>347731.88</v>
      </c>
      <c r="Q104" s="2">
        <f>+O104</f>
        <v>318118.96000000002</v>
      </c>
      <c r="R104" s="2">
        <f t="shared" si="52"/>
        <v>265019.33230000001</v>
      </c>
      <c r="S104" s="2">
        <f>+Q104</f>
        <v>318118.96000000002</v>
      </c>
      <c r="T104" s="2">
        <f t="shared" ca="1" si="53"/>
        <v>296277.34999999998</v>
      </c>
      <c r="U104" s="2">
        <f>+S104</f>
        <v>318118.96000000002</v>
      </c>
      <c r="V104" s="2">
        <f t="shared" si="54"/>
        <v>554807.64999999991</v>
      </c>
    </row>
    <row r="105" spans="1:132" ht="14.25" customHeight="1" x14ac:dyDescent="0.2">
      <c r="C105" s="10"/>
      <c r="D105" s="10"/>
      <c r="F105" s="6" t="s">
        <v>95</v>
      </c>
      <c r="G105" s="92">
        <f>+'PRES GO BIG 24'!B122</f>
        <v>189727.84</v>
      </c>
      <c r="H105" s="2">
        <f t="shared" ca="1" si="47"/>
        <v>198378.71</v>
      </c>
      <c r="I105" s="2">
        <f>+'PRES GO BIG 24'!C122</f>
        <v>213071.68</v>
      </c>
      <c r="J105" s="2">
        <f t="shared" ca="1" si="48"/>
        <v>210398.88999999998</v>
      </c>
      <c r="K105" s="2">
        <f>+'PRES GO BIG 24'!D122</f>
        <v>236415.52000000002</v>
      </c>
      <c r="L105" s="2">
        <f t="shared" ca="1" si="49"/>
        <v>223670.09999999998</v>
      </c>
      <c r="M105" s="2">
        <f>+'PRES GO BIG 24'!E122</f>
        <v>259759.35999999999</v>
      </c>
      <c r="N105" s="2">
        <f t="shared" si="50"/>
        <v>416745.36000000004</v>
      </c>
      <c r="O105" s="2">
        <f>+'PRES GO BIG 24'!F122</f>
        <v>283103.2</v>
      </c>
      <c r="P105" s="2">
        <f t="shared" si="51"/>
        <v>347731.88</v>
      </c>
      <c r="Q105" s="2">
        <f>+'PRES GO BIG 24'!G122</f>
        <v>306447.04000000004</v>
      </c>
      <c r="R105" s="2">
        <f t="shared" si="52"/>
        <v>265019.33230000001</v>
      </c>
      <c r="S105" s="2">
        <f>+'PRES GO BIG 24'!H122</f>
        <v>329790.88</v>
      </c>
      <c r="T105" s="2">
        <f t="shared" ca="1" si="53"/>
        <v>296277.34999999998</v>
      </c>
      <c r="U105" s="2">
        <f>+'PRES GO BIG 24'!I122</f>
        <v>353134.72</v>
      </c>
      <c r="V105" s="2">
        <f t="shared" si="54"/>
        <v>554807.64999999991</v>
      </c>
    </row>
    <row r="106" spans="1:132" ht="14.25" customHeight="1" x14ac:dyDescent="0.2">
      <c r="C106" s="10"/>
      <c r="D106" s="10"/>
      <c r="G106" s="9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132" ht="14.25" customHeight="1" x14ac:dyDescent="0.2">
      <c r="C107" s="10"/>
      <c r="D107" s="10"/>
      <c r="F107" s="163" t="s">
        <v>96</v>
      </c>
      <c r="G107" s="223" t="s">
        <v>97</v>
      </c>
      <c r="H107" s="223" t="s">
        <v>0</v>
      </c>
      <c r="I107" s="223" t="s">
        <v>97</v>
      </c>
      <c r="J107" s="223" t="s">
        <v>0</v>
      </c>
      <c r="K107" s="223" t="s">
        <v>97</v>
      </c>
      <c r="L107" s="223" t="s">
        <v>0</v>
      </c>
      <c r="M107" s="223" t="s">
        <v>97</v>
      </c>
      <c r="N107" s="223" t="s">
        <v>0</v>
      </c>
      <c r="O107" s="223" t="s">
        <v>97</v>
      </c>
      <c r="P107" s="223" t="s">
        <v>0</v>
      </c>
      <c r="Q107" s="223" t="s">
        <v>97</v>
      </c>
      <c r="R107" s="223" t="s">
        <v>0</v>
      </c>
      <c r="S107" s="223" t="s">
        <v>97</v>
      </c>
      <c r="T107" s="223" t="s">
        <v>0</v>
      </c>
      <c r="U107" s="223" t="s">
        <v>97</v>
      </c>
      <c r="V107" s="223" t="s">
        <v>0</v>
      </c>
    </row>
    <row r="108" spans="1:132" ht="19.5" customHeight="1" x14ac:dyDescent="0.2">
      <c r="C108" s="10"/>
      <c r="D108" s="10"/>
      <c r="F108" s="6" t="str">
        <f t="shared" ref="F108:F109" si="55">+F102</f>
        <v>Presupuesto Lineal Directorio</v>
      </c>
      <c r="G108" s="2">
        <f>+'PRES DIRECTORIO 24'!B118</f>
        <v>267540.63999999996</v>
      </c>
      <c r="H108" s="245">
        <f t="shared" ref="H108:H112" ca="1" si="56">+H101/G108-1</f>
        <v>-0.25850999683636844</v>
      </c>
      <c r="I108" s="2">
        <f>+G108*2</f>
        <v>535081.27999999991</v>
      </c>
      <c r="J108" s="245">
        <f t="shared" ref="J108:J112" ca="1" si="57">+(J101+H101)/I108-1</f>
        <v>-0.23604578354899641</v>
      </c>
      <c r="K108" s="2">
        <f>+G108*3</f>
        <v>802621.91999999993</v>
      </c>
      <c r="L108" s="245">
        <f t="shared" ref="L108:L112" ca="1" si="58">+(J101+L101+H101)/K108-1</f>
        <v>-0.21202289117645823</v>
      </c>
      <c r="M108" s="2">
        <f>+G108*4</f>
        <v>1070162.5599999998</v>
      </c>
      <c r="N108" s="245">
        <f t="shared" ref="N108:N112" ca="1" si="59">+(H101+J101+L101+N101)/M108-1</f>
        <v>-1.9594686624058055E-2</v>
      </c>
      <c r="O108" s="2">
        <f>+G108*5</f>
        <v>1337703.1999999997</v>
      </c>
      <c r="P108" s="245">
        <f t="shared" ref="P108:P112" ca="1" si="60">+(P101+N101+L101+J101+H101)/O108-1</f>
        <v>4.4271210534594152E-2</v>
      </c>
      <c r="Q108" s="2">
        <f>+G108*6</f>
        <v>1605243.8399999999</v>
      </c>
      <c r="R108" s="245">
        <f ca="1">+(H101+R101+P101+N101+L101+J101)/Q108-1</f>
        <v>3.5322005845541904E-2</v>
      </c>
      <c r="S108" s="2">
        <f>+G108*7</f>
        <v>1872784.4799999997</v>
      </c>
      <c r="T108" s="245">
        <f ca="1">+(T101+R101+P101+N101+L101+J101+H101)/S108-1</f>
        <v>4.5620381422639689E-2</v>
      </c>
      <c r="U108" s="2">
        <f>+G108*8</f>
        <v>2140325.1199999996</v>
      </c>
      <c r="V108" s="245">
        <f ca="1">+(V101+T101+R101+P101+N101+L101+J101+H101)/U108-1</f>
        <v>0.17413436342792643</v>
      </c>
    </row>
    <row r="109" spans="1:132" ht="15.75" customHeight="1" x14ac:dyDescent="0.2">
      <c r="C109" s="10"/>
      <c r="D109" s="10"/>
      <c r="F109" s="6" t="str">
        <f t="shared" si="55"/>
        <v>Presupuesto Snowball Directorio</v>
      </c>
      <c r="G109" s="2">
        <f>+G103</f>
        <v>167000</v>
      </c>
      <c r="H109" s="245">
        <f t="shared" ca="1" si="56"/>
        <v>0.18789646706586827</v>
      </c>
      <c r="I109" s="2">
        <f>+'PRES DIRECTORIO 24'!B122+'PRES DIRECTORIO 24'!C122</f>
        <v>379455.68</v>
      </c>
      <c r="J109" s="245">
        <f t="shared" ca="1" si="57"/>
        <v>7.7273635751084147E-2</v>
      </c>
      <c r="K109" s="2">
        <f>+SUM('PRES DIRECTORIO 24'!B122:D122)</f>
        <v>592527.35999999999</v>
      </c>
      <c r="L109" s="245">
        <f t="shared" ca="1" si="58"/>
        <v>6.737299016875764E-2</v>
      </c>
      <c r="M109" s="2">
        <f>+SUM('PRES DIRECTORIO 24'!B122:E122)</f>
        <v>821161.6</v>
      </c>
      <c r="N109" s="245">
        <f t="shared" ca="1" si="59"/>
        <v>0.27769376941152646</v>
      </c>
      <c r="O109" s="2">
        <f>+SUM('PRES DIRECTORIO 24'!B122:F122)</f>
        <v>1065358.3999999999</v>
      </c>
      <c r="P109" s="245">
        <f t="shared" ca="1" si="60"/>
        <v>0.31122534914072109</v>
      </c>
      <c r="Q109" s="2">
        <f>+SUM('PRES DIRECTORIO 24'!B122:G122)</f>
        <v>1325117.7599999998</v>
      </c>
      <c r="R109" s="245">
        <f t="shared" ref="R109:R112" ca="1" si="61">+(R102+P102+N102+L102+J102+H102)/Q109-1</f>
        <v>0.25418609761897715</v>
      </c>
      <c r="S109" s="2">
        <f>+SUM('PRES DIRECTORIO 24'!B122:H122)</f>
        <v>1600439.6799999997</v>
      </c>
      <c r="T109" s="245">
        <f t="shared" ref="T109:T112" ca="1" si="62">+(H102+J102+L102+N102+P102+R102+T102)/S109-1</f>
        <v>0.2235522817704696</v>
      </c>
      <c r="U109" s="2">
        <f>+SUM('PRES DIRECTORIO 24'!B122:I122)</f>
        <v>1891324.1599999997</v>
      </c>
      <c r="V109" s="245">
        <f t="shared" ref="V109:V112" ca="1" si="63">+(H102+J102+L102+N102+P102+R102+T102+V102)/U109-1</f>
        <v>0.32871420217039904</v>
      </c>
    </row>
    <row r="110" spans="1:132" ht="14.25" customHeight="1" x14ac:dyDescent="0.2">
      <c r="C110" s="10"/>
      <c r="D110" s="10"/>
      <c r="F110" s="6" t="s">
        <v>98</v>
      </c>
      <c r="G110" s="2">
        <f ca="1">+G101</f>
        <v>316823.40999999997</v>
      </c>
      <c r="H110" s="245">
        <f t="shared" ca="1" si="56"/>
        <v>-0.37385084643839916</v>
      </c>
      <c r="I110" s="2">
        <f ca="1">+G101+I101</f>
        <v>378700.89999999997</v>
      </c>
      <c r="J110" s="245">
        <f t="shared" ca="1" si="57"/>
        <v>7.9420724904535556E-2</v>
      </c>
      <c r="K110" s="2">
        <f ca="1">+G101+I101+K101</f>
        <v>503149.27999999997</v>
      </c>
      <c r="L110" s="245">
        <f t="shared" ca="1" si="58"/>
        <v>0.25697824709199613</v>
      </c>
      <c r="M110" s="2">
        <f ca="1">+G101+I101+K101+M101</f>
        <v>660605.32999999996</v>
      </c>
      <c r="N110" s="245">
        <f t="shared" ca="1" si="59"/>
        <v>0.58822978312936125</v>
      </c>
      <c r="O110" s="2">
        <f ca="1">+O101+M101+K101+I101+G101</f>
        <v>967980.81999999983</v>
      </c>
      <c r="P110" s="245">
        <f t="shared" ca="1" si="60"/>
        <v>0.44313287116577382</v>
      </c>
      <c r="Q110" s="2">
        <f ca="1">+Q101+O101+M101+K101+I101+G101</f>
        <v>1297004.3019000001</v>
      </c>
      <c r="R110" s="245">
        <f t="shared" ca="1" si="61"/>
        <v>0.28137144176422102</v>
      </c>
      <c r="S110" s="2">
        <f ca="1">+G101+I101+K101+M101+O101+Q101+S101</f>
        <v>1526232.5818999999</v>
      </c>
      <c r="T110" s="245">
        <f t="shared" ca="1" si="62"/>
        <v>0.28304273249246115</v>
      </c>
      <c r="U110" s="2">
        <f ca="1">+G101+I101+K101+M101+O101+Q101+S101+U101</f>
        <v>1889140.6118999999</v>
      </c>
      <c r="V110" s="245">
        <f t="shared" ca="1" si="63"/>
        <v>0.33024998587718946</v>
      </c>
    </row>
    <row r="111" spans="1:132" ht="14.25" customHeight="1" x14ac:dyDescent="0.2">
      <c r="C111" s="10"/>
      <c r="D111" s="10"/>
      <c r="F111" s="6" t="s">
        <v>94</v>
      </c>
      <c r="G111" s="92">
        <f>+'PRES GO BIG 24'!B118</f>
        <v>318118.96000000002</v>
      </c>
      <c r="H111" s="245">
        <f t="shared" ca="1" si="56"/>
        <v>-0.37640085960296121</v>
      </c>
      <c r="I111" s="2">
        <f>+G111*2</f>
        <v>636237.92000000004</v>
      </c>
      <c r="J111" s="245">
        <f t="shared" ca="1" si="57"/>
        <v>-0.35750827300579635</v>
      </c>
      <c r="K111" s="2">
        <f>+G111*3</f>
        <v>954356.88000000012</v>
      </c>
      <c r="L111" s="245">
        <f t="shared" ca="1" si="58"/>
        <v>-0.33730482458511757</v>
      </c>
      <c r="M111" s="2">
        <f>+G111*4</f>
        <v>1272475.8400000001</v>
      </c>
      <c r="N111" s="245">
        <f t="shared" ca="1" si="59"/>
        <v>-0.1754711350747532</v>
      </c>
      <c r="O111" s="2">
        <f>+G111*5</f>
        <v>1590594.8</v>
      </c>
      <c r="P111" s="245">
        <f t="shared" ca="1" si="60"/>
        <v>-0.12175939466167007</v>
      </c>
      <c r="Q111" s="2">
        <f>+G111*6</f>
        <v>1908713.7600000002</v>
      </c>
      <c r="R111" s="245">
        <f t="shared" ca="1" si="61"/>
        <v>-0.12928574879661381</v>
      </c>
      <c r="S111" s="2">
        <f>+G111*7</f>
        <v>2226832.7200000002</v>
      </c>
      <c r="T111" s="245">
        <f t="shared" ca="1" si="62"/>
        <v>-0.1206247309407239</v>
      </c>
      <c r="U111" s="2">
        <f>+G111*8</f>
        <v>2544951.6800000002</v>
      </c>
      <c r="V111" s="3">
        <f t="shared" ca="1" si="63"/>
        <v>-1.2543423889289862E-2</v>
      </c>
    </row>
    <row r="112" spans="1:132" ht="14.25" customHeight="1" x14ac:dyDescent="0.2">
      <c r="C112" s="10"/>
      <c r="D112" s="10"/>
      <c r="F112" s="6" t="s">
        <v>95</v>
      </c>
      <c r="G112" s="92">
        <f>+'PRES GO BIG 24'!B122</f>
        <v>189727.84</v>
      </c>
      <c r="H112" s="245">
        <f t="shared" ca="1" si="56"/>
        <v>4.5596207704678315E-2</v>
      </c>
      <c r="I112" s="2">
        <f>+'PRES GO BIG 24'!B122+'PRES GO BIG 24'!C122</f>
        <v>402799.52</v>
      </c>
      <c r="J112" s="245">
        <f t="shared" ca="1" si="57"/>
        <v>1.4841328510023954E-2</v>
      </c>
      <c r="K112" s="92">
        <f>+SUM('PRES GO BIG 24'!B122:D122)</f>
        <v>639215.04</v>
      </c>
      <c r="L112" s="245">
        <f t="shared" ca="1" si="58"/>
        <v>-1.0586953648650255E-2</v>
      </c>
      <c r="M112" s="2">
        <f>+SUM('PRES GO BIG 24'!B122:E122)</f>
        <v>898974.4</v>
      </c>
      <c r="N112" s="245">
        <f t="shared" ca="1" si="59"/>
        <v>0.16710004200342077</v>
      </c>
      <c r="O112" s="2">
        <f>+SUM('PRES GO BIG 24'!B122:F122)</f>
        <v>1182077.6000000001</v>
      </c>
      <c r="P112" s="245">
        <f t="shared" ca="1" si="60"/>
        <v>0.18175400667435015</v>
      </c>
      <c r="Q112" s="2">
        <f>+SUM('PRES GO BIG 24'!B122:G122)</f>
        <v>1488524.6400000001</v>
      </c>
      <c r="R112" s="245">
        <f t="shared" ca="1" si="61"/>
        <v>0.11650437462694607</v>
      </c>
      <c r="S112" s="2">
        <f>+SUM('PRES GO BIG 24'!B122:H122)</f>
        <v>1818315.52</v>
      </c>
      <c r="T112" s="245">
        <f t="shared" ca="1" si="62"/>
        <v>7.6942698206744709E-2</v>
      </c>
      <c r="U112" s="2">
        <f>+SUM('PRES GO BIG 24'!B122:I122)</f>
        <v>2171450.2400000002</v>
      </c>
      <c r="V112" s="3">
        <f t="shared" ca="1" si="63"/>
        <v>0.15730456356209177</v>
      </c>
    </row>
    <row r="113" spans="3:26" ht="14.25" customHeight="1" x14ac:dyDescent="0.2">
      <c r="C113" s="10"/>
      <c r="D113" s="1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3:26" ht="14.25" customHeight="1" x14ac:dyDescent="0.2">
      <c r="C114" s="10"/>
      <c r="D114" s="10"/>
      <c r="E114" s="10"/>
      <c r="G114" s="247" t="s">
        <v>97</v>
      </c>
      <c r="H114" s="247" t="s">
        <v>99</v>
      </c>
      <c r="I114" s="247" t="s">
        <v>0</v>
      </c>
      <c r="J114" s="92"/>
      <c r="K114" s="92"/>
      <c r="L114" s="92"/>
      <c r="M114" s="92"/>
      <c r="N114" s="92"/>
      <c r="O114" s="2"/>
      <c r="P114" s="2"/>
      <c r="Q114" s="2"/>
      <c r="R114" s="2"/>
      <c r="S114" s="2"/>
      <c r="T114" s="2"/>
      <c r="U114" s="2"/>
      <c r="V114" s="2"/>
      <c r="X114" s="6" t="s">
        <v>204</v>
      </c>
    </row>
    <row r="115" spans="3:26" ht="14.25" customHeight="1" x14ac:dyDescent="0.2">
      <c r="C115" s="10"/>
      <c r="D115" s="10"/>
      <c r="E115" s="10"/>
      <c r="G115" s="92">
        <f>+'PRES DIRECTORIO 24'!N122</f>
        <v>3210487.6799999997</v>
      </c>
      <c r="H115" s="92">
        <f ca="1">+H105+J105+L105+N105+P105+R105+T105+V105</f>
        <v>2513029.2722999998</v>
      </c>
      <c r="I115" s="96">
        <f t="shared" ref="I115:I116" ca="1" si="64">+H115/G115</f>
        <v>0.78275624228528418</v>
      </c>
      <c r="J115" s="92"/>
      <c r="K115" s="92"/>
      <c r="L115" s="92"/>
      <c r="M115" s="92"/>
      <c r="N115" s="92"/>
      <c r="O115" s="2"/>
      <c r="P115" s="2"/>
      <c r="Q115" s="2"/>
      <c r="R115" s="2"/>
      <c r="S115" s="2"/>
      <c r="T115" s="2"/>
      <c r="U115" s="2"/>
      <c r="V115" s="2"/>
      <c r="X115" s="9"/>
      <c r="Z115" s="4"/>
    </row>
    <row r="116" spans="3:26" ht="14.25" customHeight="1" x14ac:dyDescent="0.2">
      <c r="C116" s="10"/>
      <c r="D116" s="10"/>
      <c r="E116" s="10"/>
      <c r="G116" s="92">
        <v>12</v>
      </c>
      <c r="H116" s="92">
        <v>8</v>
      </c>
      <c r="I116" s="4">
        <f t="shared" si="64"/>
        <v>0.66666666666666663</v>
      </c>
      <c r="J116" s="92"/>
      <c r="K116" s="92"/>
      <c r="L116" s="92"/>
      <c r="M116" s="92"/>
      <c r="N116" s="92"/>
      <c r="O116" s="2"/>
      <c r="P116" s="2"/>
      <c r="Q116" s="2"/>
      <c r="R116" s="2"/>
      <c r="S116" s="2"/>
      <c r="T116" s="2"/>
      <c r="U116" s="2"/>
      <c r="V116" s="2"/>
      <c r="X116" s="9"/>
      <c r="Z116" s="4"/>
    </row>
    <row r="117" spans="3:26" ht="14.25" customHeight="1" x14ac:dyDescent="0.2">
      <c r="C117" s="10"/>
      <c r="D117" s="10"/>
      <c r="E117" s="10"/>
      <c r="F117" s="349" t="s">
        <v>100</v>
      </c>
      <c r="G117" s="346"/>
      <c r="H117" s="346"/>
      <c r="I117" s="130"/>
      <c r="J117" s="92"/>
      <c r="K117" s="92"/>
      <c r="L117" s="92"/>
      <c r="M117" s="92"/>
      <c r="N117" s="92"/>
      <c r="O117" s="2"/>
      <c r="P117" s="2"/>
      <c r="Q117" s="2"/>
      <c r="R117" s="2"/>
      <c r="S117" s="2"/>
      <c r="T117" s="2"/>
      <c r="U117" s="2"/>
      <c r="V117" s="2"/>
      <c r="X117" s="9"/>
      <c r="Z117" s="4"/>
    </row>
    <row r="118" spans="3:26" ht="14.25" customHeight="1" x14ac:dyDescent="0.2">
      <c r="C118" s="10"/>
      <c r="D118" s="10"/>
      <c r="E118" s="10"/>
      <c r="F118" s="163" t="s">
        <v>101</v>
      </c>
      <c r="G118" s="223" t="s">
        <v>102</v>
      </c>
      <c r="H118" s="223" t="s">
        <v>103</v>
      </c>
      <c r="I118" s="2"/>
      <c r="J118" s="92"/>
      <c r="K118" s="92"/>
      <c r="L118" s="92"/>
      <c r="M118" s="92"/>
      <c r="N118" s="92"/>
      <c r="O118" s="2"/>
      <c r="P118" s="2"/>
      <c r="Q118" s="2"/>
      <c r="R118" s="2"/>
      <c r="S118" s="2"/>
      <c r="T118" s="2"/>
      <c r="U118" s="2"/>
      <c r="V118" s="2"/>
      <c r="X118" s="9"/>
      <c r="Y118" s="9"/>
    </row>
    <row r="119" spans="3:26" ht="14.25" customHeight="1" x14ac:dyDescent="0.2">
      <c r="C119" s="10"/>
      <c r="D119" s="10"/>
      <c r="E119" s="10"/>
      <c r="F119" s="6" t="s">
        <v>104</v>
      </c>
      <c r="G119" s="2">
        <f>+'PRES DIRECTORIO 24'!U13</f>
        <v>91000</v>
      </c>
      <c r="H119" s="2">
        <f>+'PRES DIRECTORIO 24'!V13</f>
        <v>13000</v>
      </c>
      <c r="I119" s="140">
        <v>10</v>
      </c>
      <c r="J119" s="92"/>
      <c r="K119" s="92"/>
      <c r="L119" s="92"/>
      <c r="M119" s="92"/>
      <c r="N119" s="92"/>
      <c r="O119" s="2"/>
      <c r="P119" s="2"/>
      <c r="Q119" s="2"/>
      <c r="R119" s="2"/>
      <c r="S119" s="2"/>
      <c r="T119" s="2"/>
      <c r="U119" s="2"/>
      <c r="V119" s="2"/>
      <c r="X119" s="9"/>
      <c r="Y119" s="2"/>
    </row>
    <row r="120" spans="3:26" ht="14.25" customHeight="1" x14ac:dyDescent="0.2">
      <c r="C120" s="10"/>
      <c r="D120" s="10"/>
      <c r="E120" s="10"/>
      <c r="F120" s="6" t="s">
        <v>106</v>
      </c>
      <c r="G120" s="2">
        <f>+'PRES DIRECTORIO 24'!U14</f>
        <v>72800</v>
      </c>
      <c r="H120" s="2">
        <f>+'PRES DIRECTORIO 24'!V14</f>
        <v>10400</v>
      </c>
      <c r="I120" s="140">
        <v>8</v>
      </c>
      <c r="J120" s="92"/>
      <c r="K120" s="92"/>
      <c r="L120" s="92"/>
      <c r="M120" s="92"/>
      <c r="N120" s="92"/>
      <c r="O120" s="2"/>
      <c r="P120" s="2"/>
      <c r="Q120" s="2"/>
      <c r="R120" s="2"/>
      <c r="S120" s="2"/>
      <c r="T120" s="2"/>
      <c r="U120" s="2"/>
      <c r="V120" s="2"/>
      <c r="X120" s="9"/>
      <c r="Y120" s="2"/>
    </row>
    <row r="121" spans="3:26" ht="14.25" customHeight="1" x14ac:dyDescent="0.2">
      <c r="C121" s="10"/>
      <c r="D121" s="10"/>
      <c r="E121" s="10"/>
      <c r="F121" s="6" t="s">
        <v>109</v>
      </c>
      <c r="G121" s="2">
        <f>+'PRES DIRECTORIO 24'!U15</f>
        <v>36400</v>
      </c>
      <c r="H121" s="2">
        <f>+'PRES DIRECTORIO 24'!V15</f>
        <v>5200</v>
      </c>
      <c r="I121" s="140">
        <v>4</v>
      </c>
      <c r="J121" s="92"/>
      <c r="K121" s="92"/>
      <c r="L121" s="92"/>
      <c r="M121" s="92"/>
      <c r="N121" s="92"/>
      <c r="O121" s="2"/>
      <c r="P121" s="2"/>
      <c r="Q121" s="2"/>
      <c r="R121" s="2"/>
      <c r="S121" s="2"/>
      <c r="T121" s="2"/>
      <c r="U121" s="2"/>
      <c r="V121" s="2"/>
      <c r="X121" s="9"/>
      <c r="Y121" s="2"/>
    </row>
    <row r="122" spans="3:26" ht="14.25" customHeight="1" x14ac:dyDescent="0.2">
      <c r="C122" s="10"/>
      <c r="D122" s="10"/>
      <c r="E122" s="10"/>
      <c r="F122" s="6" t="s">
        <v>112</v>
      </c>
      <c r="G122" s="2">
        <f>+'PRES DIRECTORIO 24'!U16</f>
        <v>9100</v>
      </c>
      <c r="H122" s="2">
        <f>+'PRES DIRECTORIO 24'!V16</f>
        <v>1300</v>
      </c>
      <c r="I122" s="140">
        <v>2</v>
      </c>
      <c r="J122" s="92"/>
      <c r="K122" s="92"/>
      <c r="L122" s="92"/>
      <c r="M122" s="92"/>
      <c r="N122" s="92"/>
      <c r="O122" s="2"/>
      <c r="P122" s="2"/>
      <c r="Q122" s="2"/>
      <c r="R122" s="2"/>
      <c r="S122" s="2"/>
      <c r="T122" s="2"/>
      <c r="U122" s="2"/>
      <c r="V122" s="2"/>
      <c r="X122" s="9"/>
      <c r="Y122" s="2"/>
    </row>
    <row r="123" spans="3:26" ht="14.25" customHeight="1" x14ac:dyDescent="0.2">
      <c r="C123" s="10"/>
      <c r="D123" s="10"/>
      <c r="E123" s="10"/>
      <c r="F123" s="163" t="s">
        <v>115</v>
      </c>
      <c r="G123" s="223">
        <f t="shared" ref="G123:H123" si="65">SUM(G119:G122)</f>
        <v>209300</v>
      </c>
      <c r="H123" s="223">
        <f t="shared" si="65"/>
        <v>29900</v>
      </c>
      <c r="I123" s="2"/>
      <c r="J123" s="92"/>
      <c r="K123" s="92"/>
      <c r="L123" s="92"/>
      <c r="M123" s="92"/>
      <c r="N123" s="92"/>
      <c r="O123" s="2"/>
      <c r="P123" s="2"/>
      <c r="Q123" s="2"/>
      <c r="R123" s="2"/>
      <c r="S123" s="2"/>
      <c r="T123" s="2"/>
      <c r="U123" s="2"/>
      <c r="V123" s="2"/>
      <c r="X123" s="9"/>
      <c r="Y123" s="2"/>
    </row>
    <row r="124" spans="3:26" ht="14.25" customHeight="1" x14ac:dyDescent="0.2">
      <c r="C124" s="10"/>
      <c r="D124" s="10"/>
      <c r="E124" s="10"/>
      <c r="G124" s="2"/>
      <c r="H124" s="2"/>
      <c r="I124" s="2"/>
      <c r="J124" s="92"/>
      <c r="K124" s="92"/>
      <c r="L124" s="92"/>
      <c r="M124" s="92"/>
      <c r="N124" s="92"/>
      <c r="O124" s="2"/>
      <c r="P124" s="2"/>
      <c r="Q124" s="2"/>
      <c r="R124" s="2"/>
      <c r="S124" s="2"/>
      <c r="T124" s="2"/>
      <c r="U124" s="2"/>
      <c r="V124" s="2"/>
      <c r="X124" s="9"/>
    </row>
    <row r="125" spans="3:26" ht="14.25" customHeight="1" x14ac:dyDescent="0.2">
      <c r="C125" s="10"/>
      <c r="D125" s="10"/>
      <c r="E125" s="10"/>
      <c r="F125" s="163" t="s">
        <v>118</v>
      </c>
      <c r="G125" s="223">
        <f>+'PRES DIRECTORIO 24'!U20</f>
        <v>9100</v>
      </c>
      <c r="H125" s="224">
        <f>+'PRES DIRECTORIO 24'!V20</f>
        <v>1300</v>
      </c>
      <c r="I125" s="2"/>
      <c r="J125" s="92"/>
      <c r="K125" s="92"/>
      <c r="L125" s="92"/>
      <c r="M125" s="92"/>
      <c r="N125" s="92"/>
      <c r="O125" s="2"/>
      <c r="P125" s="2"/>
      <c r="Q125" s="2"/>
      <c r="R125" s="2"/>
      <c r="S125" s="2"/>
      <c r="T125" s="2"/>
      <c r="U125" s="2"/>
      <c r="V125" s="2"/>
      <c r="X125" s="9"/>
    </row>
    <row r="126" spans="3:26" ht="14.25" customHeight="1" x14ac:dyDescent="0.2">
      <c r="C126" s="10"/>
      <c r="D126" s="10"/>
      <c r="E126" s="10"/>
      <c r="G126" s="223">
        <f>+'PRES DIRECTORIO 24'!U21</f>
        <v>54600</v>
      </c>
      <c r="H126" s="224">
        <f>+'PRES DIRECTORIO 24'!V21</f>
        <v>7800</v>
      </c>
      <c r="I126" s="2"/>
      <c r="J126" s="92"/>
      <c r="K126" s="92"/>
      <c r="L126" s="92"/>
      <c r="M126" s="92"/>
      <c r="N126" s="92"/>
      <c r="O126" s="2"/>
      <c r="P126" s="2"/>
      <c r="Q126" s="2"/>
      <c r="R126" s="2"/>
      <c r="S126" s="2"/>
      <c r="T126" s="2"/>
      <c r="U126" s="2"/>
      <c r="V126" s="2"/>
      <c r="X126" s="9"/>
    </row>
    <row r="127" spans="3:26" ht="14.25" hidden="1" customHeight="1" x14ac:dyDescent="0.2">
      <c r="C127" s="10"/>
      <c r="D127" s="10"/>
      <c r="E127" s="10"/>
      <c r="F127" s="163" t="s">
        <v>120</v>
      </c>
      <c r="G127" s="223"/>
      <c r="H127" s="223"/>
      <c r="I127" s="223"/>
      <c r="J127" s="223"/>
      <c r="K127" s="223"/>
      <c r="L127" s="92"/>
      <c r="M127" s="92"/>
      <c r="N127" s="92"/>
      <c r="O127" s="2"/>
      <c r="P127" s="2"/>
      <c r="Q127" s="2"/>
      <c r="R127" s="2"/>
      <c r="S127" s="2"/>
      <c r="T127" s="2"/>
      <c r="U127" s="2"/>
      <c r="V127" s="2"/>
      <c r="X127" s="9"/>
    </row>
    <row r="128" spans="3:26" ht="14.25" hidden="1" customHeight="1" x14ac:dyDescent="0.2">
      <c r="C128" s="10"/>
      <c r="D128" s="10"/>
      <c r="E128" s="10"/>
      <c r="G128" s="225" t="s">
        <v>122</v>
      </c>
      <c r="H128" s="225" t="s">
        <v>123</v>
      </c>
      <c r="I128" s="225" t="s">
        <v>124</v>
      </c>
      <c r="J128" s="225" t="s">
        <v>125</v>
      </c>
      <c r="K128" s="225"/>
      <c r="L128" s="92"/>
      <c r="M128" s="92"/>
      <c r="N128" s="92"/>
      <c r="O128" s="2"/>
      <c r="P128" s="2"/>
      <c r="Q128" s="2"/>
      <c r="R128" s="2"/>
      <c r="S128" s="2"/>
      <c r="T128" s="2"/>
      <c r="U128" s="2"/>
      <c r="V128" s="2"/>
      <c r="X128" s="9"/>
    </row>
    <row r="129" spans="3:25" ht="14.25" hidden="1" customHeight="1" x14ac:dyDescent="0.2">
      <c r="C129" s="10"/>
      <c r="D129" s="10"/>
      <c r="E129" s="10"/>
      <c r="G129" s="2">
        <f>+H125</f>
        <v>1300</v>
      </c>
      <c r="H129" s="2">
        <f t="shared" ref="H129:I129" si="66">+G129</f>
        <v>1300</v>
      </c>
      <c r="I129" s="2">
        <f t="shared" si="66"/>
        <v>1300</v>
      </c>
      <c r="J129" s="2"/>
      <c r="K129" s="92"/>
      <c r="L129" s="92"/>
      <c r="M129" s="92"/>
      <c r="N129" s="92"/>
      <c r="O129" s="2"/>
      <c r="P129" s="2"/>
      <c r="Q129" s="2"/>
      <c r="R129" s="2"/>
      <c r="S129" s="2"/>
      <c r="T129" s="2"/>
      <c r="U129" s="2"/>
      <c r="V129" s="2"/>
      <c r="X129" s="9"/>
    </row>
    <row r="130" spans="3:25" ht="14.25" hidden="1" customHeight="1" x14ac:dyDescent="0.2">
      <c r="C130" s="10"/>
      <c r="D130" s="10"/>
      <c r="E130" s="10"/>
      <c r="G130" s="2"/>
      <c r="H130" s="2">
        <f>+H129</f>
        <v>1300</v>
      </c>
      <c r="I130" s="2">
        <f>+H130</f>
        <v>1300</v>
      </c>
      <c r="J130" s="2"/>
      <c r="K130" s="92"/>
      <c r="L130" s="92"/>
      <c r="M130" s="92"/>
      <c r="N130" s="92"/>
      <c r="O130" s="2"/>
      <c r="P130" s="2"/>
      <c r="Q130" s="2"/>
      <c r="R130" s="2"/>
      <c r="S130" s="2"/>
      <c r="T130" s="2"/>
      <c r="U130" s="2"/>
      <c r="V130" s="2"/>
      <c r="X130" s="9"/>
    </row>
    <row r="131" spans="3:25" ht="14.25" hidden="1" customHeight="1" x14ac:dyDescent="0.2">
      <c r="C131" s="10"/>
      <c r="D131" s="10"/>
      <c r="E131" s="10"/>
      <c r="G131" s="2"/>
      <c r="H131" s="2"/>
      <c r="I131" s="2">
        <f>+I130</f>
        <v>1300</v>
      </c>
      <c r="J131" s="2" t="s">
        <v>126</v>
      </c>
      <c r="K131" s="92" t="s">
        <v>127</v>
      </c>
      <c r="L131" s="92"/>
      <c r="M131" s="92"/>
      <c r="N131" s="92"/>
      <c r="O131" s="2"/>
      <c r="P131" s="2"/>
      <c r="Q131" s="2"/>
      <c r="R131" s="2"/>
      <c r="S131" s="2"/>
      <c r="T131" s="2"/>
      <c r="U131" s="2"/>
      <c r="V131" s="2"/>
      <c r="X131" s="9"/>
    </row>
    <row r="132" spans="3:25" ht="14.25" hidden="1" customHeight="1" x14ac:dyDescent="0.2">
      <c r="C132" s="10"/>
      <c r="D132" s="10"/>
      <c r="E132" s="10"/>
      <c r="G132" s="2">
        <f t="shared" ref="G132:I132" si="67">SUM(G129:G131)</f>
        <v>1300</v>
      </c>
      <c r="H132" s="2">
        <f t="shared" si="67"/>
        <v>2600</v>
      </c>
      <c r="I132" s="2">
        <f t="shared" si="67"/>
        <v>3900</v>
      </c>
      <c r="J132" s="224">
        <f>+G132+H132+I132</f>
        <v>7800</v>
      </c>
      <c r="K132" s="226">
        <f>+J132*3</f>
        <v>23400</v>
      </c>
      <c r="L132" s="92"/>
      <c r="M132" s="92"/>
      <c r="N132" s="92"/>
      <c r="O132" s="2"/>
      <c r="P132" s="2"/>
      <c r="Q132" s="2"/>
      <c r="R132" s="2"/>
      <c r="S132" s="2"/>
      <c r="T132" s="2"/>
      <c r="U132" s="2"/>
      <c r="V132" s="2"/>
      <c r="X132" s="9"/>
    </row>
    <row r="133" spans="3:25" ht="14.25" hidden="1" customHeight="1" x14ac:dyDescent="0.2">
      <c r="C133" s="10"/>
      <c r="D133" s="10"/>
      <c r="E133" s="10"/>
      <c r="G133" s="92"/>
      <c r="H133" s="92"/>
      <c r="I133" s="130"/>
      <c r="J133" s="92">
        <f t="shared" ref="J133:K133" si="68">+J132*6.96</f>
        <v>54288</v>
      </c>
      <c r="K133" s="92">
        <f t="shared" si="68"/>
        <v>162864</v>
      </c>
      <c r="L133" s="92"/>
      <c r="M133" s="92"/>
      <c r="N133" s="92"/>
      <c r="O133" s="2"/>
      <c r="P133" s="2"/>
      <c r="Q133" s="2"/>
      <c r="R133" s="2"/>
      <c r="S133" s="2"/>
      <c r="T133" s="2"/>
      <c r="U133" s="2"/>
      <c r="V133" s="2"/>
      <c r="X133" s="9"/>
    </row>
    <row r="134" spans="3:25" ht="14.25" hidden="1" customHeight="1" x14ac:dyDescent="0.2">
      <c r="C134" s="10"/>
      <c r="D134" s="10"/>
      <c r="E134" s="10"/>
      <c r="G134" s="92"/>
      <c r="H134" s="92"/>
      <c r="I134" s="248" t="s">
        <v>128</v>
      </c>
      <c r="J134" s="248"/>
      <c r="K134" s="92">
        <f>+J80+L80+N80</f>
        <v>241349.86</v>
      </c>
      <c r="L134" s="249">
        <f>+K134/K133-1</f>
        <v>0.48191042833284214</v>
      </c>
      <c r="M134" s="92"/>
      <c r="N134" s="92"/>
      <c r="O134" s="2"/>
      <c r="P134" s="2"/>
      <c r="Q134" s="2"/>
      <c r="R134" s="2"/>
      <c r="S134" s="2"/>
      <c r="T134" s="2"/>
      <c r="U134" s="2"/>
      <c r="V134" s="2"/>
      <c r="X134" s="9"/>
    </row>
    <row r="135" spans="3:25" ht="14.25" customHeight="1" x14ac:dyDescent="0.2">
      <c r="C135" s="10"/>
      <c r="D135" s="10"/>
      <c r="E135" s="10"/>
      <c r="G135" s="351" t="str">
        <f>+F107</f>
        <v>8 MESES INCLUIDO DICIEMBRE 2023</v>
      </c>
      <c r="H135" s="346"/>
      <c r="I135" s="346"/>
      <c r="J135" s="346"/>
      <c r="K135" s="346"/>
      <c r="L135" s="346"/>
      <c r="M135" s="92"/>
      <c r="N135" s="92"/>
      <c r="O135" s="2"/>
      <c r="P135" s="2"/>
      <c r="Q135" s="2"/>
      <c r="R135" s="2"/>
      <c r="S135" s="2"/>
      <c r="T135" s="2"/>
      <c r="U135" s="2"/>
      <c r="V135" s="2"/>
      <c r="X135" s="9"/>
      <c r="Y135" s="2"/>
    </row>
    <row r="136" spans="3:25" ht="14.25" customHeight="1" x14ac:dyDescent="0.2">
      <c r="C136" s="10"/>
      <c r="D136" s="10"/>
      <c r="E136" s="10"/>
      <c r="G136" s="225" t="s">
        <v>122</v>
      </c>
      <c r="H136" s="225" t="s">
        <v>123</v>
      </c>
      <c r="I136" s="225" t="s">
        <v>124</v>
      </c>
      <c r="J136" s="225" t="s">
        <v>129</v>
      </c>
      <c r="K136" s="225" t="s">
        <v>130</v>
      </c>
      <c r="L136" s="225" t="s">
        <v>131</v>
      </c>
      <c r="M136" s="225" t="s">
        <v>132</v>
      </c>
      <c r="N136" s="225" t="s">
        <v>133</v>
      </c>
      <c r="O136" s="225" t="str">
        <f>+J128</f>
        <v>TOTAL</v>
      </c>
      <c r="P136" s="2"/>
      <c r="Q136" s="2"/>
      <c r="R136" s="2"/>
      <c r="S136" s="2"/>
      <c r="T136" s="2"/>
      <c r="U136" s="2"/>
      <c r="V136" s="2"/>
      <c r="X136" s="20"/>
      <c r="Y136" s="22"/>
    </row>
    <row r="137" spans="3:25" ht="14.25" customHeight="1" x14ac:dyDescent="0.2">
      <c r="C137" s="10"/>
      <c r="D137" s="10"/>
      <c r="E137" s="10"/>
      <c r="G137" s="2">
        <f>+G129</f>
        <v>1300</v>
      </c>
      <c r="H137" s="2">
        <f t="shared" ref="H137:L137" si="69">+G137</f>
        <v>1300</v>
      </c>
      <c r="I137" s="2">
        <f t="shared" si="69"/>
        <v>1300</v>
      </c>
      <c r="J137" s="2">
        <f t="shared" si="69"/>
        <v>1300</v>
      </c>
      <c r="K137" s="92">
        <f t="shared" si="69"/>
        <v>1300</v>
      </c>
      <c r="L137" s="92">
        <f t="shared" si="69"/>
        <v>1300</v>
      </c>
      <c r="M137" s="92">
        <v>1300</v>
      </c>
      <c r="N137" s="92">
        <v>1300</v>
      </c>
      <c r="O137" s="92">
        <f t="shared" ref="O137:O146" si="70">SUM(G137:N137)</f>
        <v>10400</v>
      </c>
      <c r="P137" s="2"/>
      <c r="Q137" s="2"/>
      <c r="R137" s="2"/>
      <c r="S137" s="2"/>
      <c r="T137" s="2"/>
      <c r="U137" s="2"/>
      <c r="V137" s="2"/>
      <c r="X137" s="20"/>
      <c r="Y137" s="22"/>
    </row>
    <row r="138" spans="3:25" ht="14.25" customHeight="1" x14ac:dyDescent="0.2">
      <c r="C138" s="10"/>
      <c r="D138" s="10"/>
      <c r="E138" s="10"/>
      <c r="G138" s="2"/>
      <c r="H138" s="2">
        <f>+H137</f>
        <v>1300</v>
      </c>
      <c r="I138" s="2">
        <f t="shared" ref="I138:L138" si="71">+H138</f>
        <v>1300</v>
      </c>
      <c r="J138" s="2">
        <f t="shared" si="71"/>
        <v>1300</v>
      </c>
      <c r="K138" s="92">
        <f t="shared" si="71"/>
        <v>1300</v>
      </c>
      <c r="L138" s="92">
        <f t="shared" si="71"/>
        <v>1300</v>
      </c>
      <c r="M138" s="92">
        <v>1300</v>
      </c>
      <c r="N138" s="92">
        <v>1300</v>
      </c>
      <c r="O138" s="92">
        <f t="shared" si="70"/>
        <v>9100</v>
      </c>
      <c r="P138" s="2"/>
      <c r="Q138" s="2"/>
      <c r="R138" s="2"/>
      <c r="S138" s="2"/>
      <c r="T138" s="2"/>
      <c r="U138" s="2"/>
      <c r="V138" s="2"/>
      <c r="X138" s="20"/>
      <c r="Y138" s="22"/>
    </row>
    <row r="139" spans="3:25" ht="15" customHeight="1" x14ac:dyDescent="0.2">
      <c r="C139" s="10"/>
      <c r="D139" s="10"/>
      <c r="E139" s="10"/>
      <c r="G139" s="2"/>
      <c r="H139" s="2"/>
      <c r="I139" s="2">
        <f>+I138</f>
        <v>1300</v>
      </c>
      <c r="J139" s="92">
        <f t="shared" ref="J139:L139" si="72">+I139</f>
        <v>1300</v>
      </c>
      <c r="K139" s="92">
        <f t="shared" si="72"/>
        <v>1300</v>
      </c>
      <c r="L139" s="92">
        <f t="shared" si="72"/>
        <v>1300</v>
      </c>
      <c r="M139" s="92">
        <v>1300</v>
      </c>
      <c r="N139" s="92">
        <v>1300</v>
      </c>
      <c r="O139" s="92">
        <f t="shared" si="70"/>
        <v>7800</v>
      </c>
      <c r="P139" s="2"/>
      <c r="Q139" s="2"/>
      <c r="R139" s="2"/>
      <c r="S139" s="141"/>
      <c r="T139" s="2"/>
      <c r="U139" s="2"/>
      <c r="V139" s="2"/>
      <c r="W139" s="97"/>
      <c r="X139" s="20"/>
      <c r="Y139" s="22"/>
    </row>
    <row r="140" spans="3:25" ht="14.25" customHeight="1" x14ac:dyDescent="0.2">
      <c r="C140" s="10"/>
      <c r="D140" s="10"/>
      <c r="E140" s="10"/>
      <c r="G140" s="92"/>
      <c r="H140" s="92"/>
      <c r="I140" s="130"/>
      <c r="J140" s="92">
        <v>1300</v>
      </c>
      <c r="K140" s="92">
        <f>+J139</f>
        <v>1300</v>
      </c>
      <c r="L140" s="92">
        <f>+K140</f>
        <v>1300</v>
      </c>
      <c r="M140" s="92">
        <v>1300</v>
      </c>
      <c r="N140" s="92">
        <v>1300</v>
      </c>
      <c r="O140" s="92">
        <f t="shared" si="70"/>
        <v>6500</v>
      </c>
      <c r="P140" s="2"/>
      <c r="Q140" s="2"/>
      <c r="R140" s="2"/>
      <c r="S140" s="141"/>
      <c r="T140" s="141"/>
      <c r="U140" s="141"/>
      <c r="V140" s="2"/>
    </row>
    <row r="141" spans="3:25" ht="14.25" customHeight="1" x14ac:dyDescent="0.2">
      <c r="C141" s="10"/>
      <c r="D141" s="10"/>
      <c r="E141" s="10"/>
      <c r="G141" s="92"/>
      <c r="H141" s="92"/>
      <c r="I141" s="130"/>
      <c r="J141" s="92"/>
      <c r="K141" s="92">
        <v>1300</v>
      </c>
      <c r="L141" s="92">
        <f>+L140</f>
        <v>1300</v>
      </c>
      <c r="M141" s="92">
        <v>1300</v>
      </c>
      <c r="N141" s="92">
        <v>1300</v>
      </c>
      <c r="O141" s="92">
        <f t="shared" si="70"/>
        <v>5200</v>
      </c>
      <c r="P141" s="2"/>
      <c r="Q141" s="92"/>
      <c r="R141" s="92"/>
      <c r="S141" s="2"/>
      <c r="T141" s="2"/>
      <c r="U141" s="2"/>
      <c r="V141" s="2"/>
    </row>
    <row r="142" spans="3:25" ht="14.25" customHeight="1" x14ac:dyDescent="0.2">
      <c r="C142" s="10"/>
      <c r="D142" s="10"/>
      <c r="E142" s="10"/>
      <c r="G142" s="92"/>
      <c r="H142" s="92"/>
      <c r="I142" s="130"/>
      <c r="J142" s="92"/>
      <c r="K142" s="92"/>
      <c r="L142" s="92">
        <v>1300</v>
      </c>
      <c r="M142" s="92">
        <v>1300</v>
      </c>
      <c r="N142" s="92">
        <v>1300</v>
      </c>
      <c r="O142" s="92">
        <f t="shared" si="70"/>
        <v>3900</v>
      </c>
      <c r="P142" s="2"/>
      <c r="Q142" s="2"/>
      <c r="R142" s="2"/>
      <c r="S142" s="2"/>
      <c r="T142" s="2"/>
      <c r="U142" s="2"/>
      <c r="V142" s="2"/>
    </row>
    <row r="143" spans="3:25" ht="14.25" customHeight="1" x14ac:dyDescent="0.2">
      <c r="C143" s="10"/>
      <c r="D143" s="10"/>
      <c r="E143" s="10"/>
      <c r="G143" s="92"/>
      <c r="H143" s="92"/>
      <c r="I143" s="130"/>
      <c r="J143" s="92"/>
      <c r="K143" s="92"/>
      <c r="L143" s="92"/>
      <c r="M143" s="92">
        <v>1300</v>
      </c>
      <c r="N143" s="92">
        <v>1300</v>
      </c>
      <c r="O143" s="92">
        <f t="shared" si="70"/>
        <v>2600</v>
      </c>
      <c r="P143" s="2"/>
      <c r="Q143" s="2"/>
      <c r="R143" s="2"/>
      <c r="S143" s="2"/>
      <c r="T143" s="2"/>
      <c r="U143" s="2"/>
      <c r="V143" s="2"/>
    </row>
    <row r="144" spans="3:25" ht="14.25" customHeight="1" x14ac:dyDescent="0.2">
      <c r="C144" s="10"/>
      <c r="D144" s="10"/>
      <c r="E144" s="10"/>
      <c r="G144" s="92"/>
      <c r="H144" s="92"/>
      <c r="I144" s="130"/>
      <c r="J144" s="92"/>
      <c r="K144" s="92"/>
      <c r="L144" s="92"/>
      <c r="M144" s="92"/>
      <c r="N144" s="92">
        <v>1300</v>
      </c>
      <c r="O144" s="92">
        <f t="shared" si="70"/>
        <v>1300</v>
      </c>
      <c r="P144" s="2"/>
      <c r="Q144" s="2"/>
      <c r="R144" s="2"/>
      <c r="S144" s="2"/>
      <c r="T144" s="2"/>
      <c r="U144" s="2"/>
      <c r="V144" s="2"/>
    </row>
    <row r="145" spans="3:29" ht="14.25" customHeight="1" x14ac:dyDescent="0.2">
      <c r="C145" s="10"/>
      <c r="D145" s="10"/>
      <c r="E145" s="10"/>
      <c r="F145" s="210" t="s">
        <v>190</v>
      </c>
      <c r="G145" s="229">
        <f>SUM(G137:G140)</f>
        <v>1300</v>
      </c>
      <c r="H145" s="229">
        <f t="shared" ref="H145:M145" si="73">SUM(H137:H143)</f>
        <v>2600</v>
      </c>
      <c r="I145" s="229">
        <f t="shared" si="73"/>
        <v>3900</v>
      </c>
      <c r="J145" s="229">
        <f t="shared" si="73"/>
        <v>5200</v>
      </c>
      <c r="K145" s="229">
        <f t="shared" si="73"/>
        <v>6500</v>
      </c>
      <c r="L145" s="229">
        <f t="shared" si="73"/>
        <v>7800</v>
      </c>
      <c r="M145" s="229">
        <f t="shared" si="73"/>
        <v>9100</v>
      </c>
      <c r="N145" s="229">
        <f>SUM(N137:N144)</f>
        <v>10400</v>
      </c>
      <c r="O145" s="252">
        <f t="shared" si="70"/>
        <v>46800</v>
      </c>
      <c r="P145" s="2"/>
      <c r="Q145" s="2"/>
      <c r="R145" s="2"/>
      <c r="S145" s="2"/>
      <c r="T145" s="2"/>
      <c r="U145" s="2"/>
      <c r="V145" s="2"/>
    </row>
    <row r="146" spans="3:29" ht="14.25" customHeight="1" x14ac:dyDescent="0.2">
      <c r="C146" s="10"/>
      <c r="D146" s="10"/>
      <c r="E146" s="10"/>
      <c r="F146" s="210" t="s">
        <v>191</v>
      </c>
      <c r="G146" s="92">
        <f>+H88/6.96/3</f>
        <v>2218.2351532567054</v>
      </c>
      <c r="H146" s="92">
        <f>+J88/6.96/3</f>
        <v>3822.3232758620688</v>
      </c>
      <c r="I146" s="92">
        <f>+L88/6.96/3</f>
        <v>4315.693007662835</v>
      </c>
      <c r="J146" s="92">
        <f>+N88/6.96/2</f>
        <v>6218.8275862068967</v>
      </c>
      <c r="K146" s="92">
        <f>+P88/6.96/2</f>
        <v>7055.1817528735628</v>
      </c>
      <c r="L146" s="92">
        <f>+R88/6.96/2</f>
        <v>5702.1659482758614</v>
      </c>
      <c r="M146" s="92">
        <f>+T88/6.96/2</f>
        <v>6908.7686781609191</v>
      </c>
      <c r="N146" s="92">
        <f>+V88/6.96/2</f>
        <v>10249.061781609196</v>
      </c>
      <c r="O146" s="252">
        <f t="shared" si="70"/>
        <v>46490.257183908048</v>
      </c>
      <c r="P146" s="260">
        <f>+O146/O145</f>
        <v>0.993381563758719</v>
      </c>
      <c r="Q146" s="2"/>
      <c r="R146" s="92">
        <f>+S88/7/3</f>
        <v>0</v>
      </c>
      <c r="S146" s="2"/>
      <c r="T146" s="92"/>
      <c r="U146" s="2"/>
      <c r="V146" s="92"/>
      <c r="W146" s="92"/>
      <c r="X146" s="92"/>
      <c r="Y146" s="92"/>
      <c r="Z146" s="92"/>
      <c r="AA146" s="92"/>
      <c r="AB146" s="92"/>
      <c r="AC146" s="92"/>
    </row>
    <row r="147" spans="3:29" ht="14.25" customHeight="1" x14ac:dyDescent="0.2">
      <c r="C147" s="10"/>
      <c r="D147" s="10"/>
      <c r="E147" s="10"/>
      <c r="G147" s="92"/>
      <c r="H147" s="92"/>
      <c r="I147" s="130"/>
      <c r="J147" s="92"/>
      <c r="K147" s="92"/>
      <c r="L147" s="92"/>
      <c r="M147" s="92"/>
      <c r="N147" s="92"/>
      <c r="O147" s="2"/>
      <c r="P147" s="2"/>
      <c r="Q147" s="2"/>
      <c r="R147" s="2"/>
      <c r="S147" s="2"/>
      <c r="T147" s="224">
        <f>+G145+H145+I145+J145+K145+L145+M145+N145</f>
        <v>46800</v>
      </c>
      <c r="U147" s="226">
        <f>+T147*3</f>
        <v>140400</v>
      </c>
      <c r="V147" s="2"/>
    </row>
    <row r="148" spans="3:29" ht="14.25" customHeight="1" x14ac:dyDescent="0.2">
      <c r="C148" s="10"/>
      <c r="D148" s="10"/>
      <c r="E148" s="10"/>
      <c r="G148" s="92"/>
      <c r="H148" s="92"/>
      <c r="I148" s="130"/>
      <c r="J148" s="92"/>
      <c r="K148" s="92"/>
      <c r="L148" s="92"/>
      <c r="M148" s="92"/>
      <c r="N148" s="92"/>
      <c r="O148" s="2"/>
      <c r="P148" s="2"/>
      <c r="Q148" s="2"/>
      <c r="R148" s="2"/>
      <c r="S148" s="2"/>
      <c r="T148" s="92">
        <f t="shared" ref="T148:U148" si="74">+T147*6.96</f>
        <v>325728</v>
      </c>
      <c r="U148" s="92">
        <f t="shared" si="74"/>
        <v>977184</v>
      </c>
      <c r="V148" s="92"/>
    </row>
    <row r="149" spans="3:29" ht="14.25" customHeight="1" x14ac:dyDescent="0.2">
      <c r="C149" s="10"/>
      <c r="D149" s="10"/>
      <c r="E149" s="10"/>
      <c r="F149" s="98" t="s">
        <v>138</v>
      </c>
      <c r="G149" s="99">
        <f>+'PRES DIRECTORIO 24'!I123</f>
        <v>3210487.6799999997</v>
      </c>
      <c r="H149" s="99">
        <f ca="1">+H115</f>
        <v>2513029.2722999998</v>
      </c>
      <c r="I149" s="147">
        <f ca="1">+H149/G149</f>
        <v>0.78275624228528418</v>
      </c>
      <c r="J149" s="92"/>
      <c r="K149" s="92"/>
      <c r="L149" s="92"/>
      <c r="M149" s="92"/>
      <c r="N149" s="92"/>
      <c r="O149" s="2"/>
      <c r="P149" s="2"/>
      <c r="Q149" s="2"/>
      <c r="R149" s="2"/>
      <c r="S149" s="2"/>
      <c r="T149" s="239"/>
      <c r="U149" s="92">
        <f>+H80+J80+L80+N80+P80+R80+T80+V80</f>
        <v>704085.88599999994</v>
      </c>
      <c r="V149" s="261">
        <f>+U149/U148-1</f>
        <v>-0.27947460662475032</v>
      </c>
    </row>
    <row r="150" spans="3:29" ht="14.25" customHeight="1" x14ac:dyDescent="0.2">
      <c r="C150" s="10"/>
      <c r="D150" s="10"/>
      <c r="E150" s="10"/>
      <c r="G150" s="92"/>
      <c r="H150" s="92"/>
      <c r="I150" s="130"/>
      <c r="J150" s="92"/>
      <c r="K150" s="92"/>
      <c r="L150" s="92"/>
      <c r="M150" s="92"/>
      <c r="N150" s="92"/>
      <c r="O150" s="2"/>
      <c r="P150" s="2"/>
      <c r="Q150" s="2"/>
      <c r="R150" s="2"/>
      <c r="S150" s="2"/>
      <c r="T150" s="92"/>
      <c r="U150" s="92">
        <f>+U149-U148</f>
        <v>-273098.11400000006</v>
      </c>
      <c r="V150" s="143"/>
    </row>
    <row r="151" spans="3:29" ht="14.25" customHeight="1" x14ac:dyDescent="0.2">
      <c r="C151" s="10"/>
      <c r="D151" s="10"/>
      <c r="E151" s="10"/>
      <c r="F151" s="6" t="s">
        <v>139</v>
      </c>
      <c r="G151" s="92">
        <f>312000/6.96</f>
        <v>44827.586206896551</v>
      </c>
      <c r="H151" s="92"/>
      <c r="I151" s="130"/>
      <c r="J151" s="92"/>
      <c r="K151" s="92"/>
      <c r="L151" s="92"/>
      <c r="M151" s="92"/>
      <c r="N151" s="92"/>
      <c r="O151" s="2"/>
      <c r="P151" s="2"/>
      <c r="Q151" s="2"/>
      <c r="R151" s="2"/>
      <c r="S151" s="2"/>
      <c r="T151" s="92"/>
      <c r="U151" s="230"/>
      <c r="V151" s="143"/>
    </row>
    <row r="152" spans="3:29" ht="14.25" customHeight="1" x14ac:dyDescent="0.2">
      <c r="C152" s="10"/>
      <c r="D152" s="10"/>
      <c r="E152" s="10"/>
      <c r="F152" s="6" t="s">
        <v>140</v>
      </c>
      <c r="G152" s="92">
        <v>84359</v>
      </c>
      <c r="H152" s="92"/>
      <c r="I152" s="130"/>
      <c r="J152" s="92"/>
      <c r="K152" s="92"/>
      <c r="L152" s="92"/>
      <c r="M152" s="92"/>
      <c r="N152" s="92"/>
      <c r="O152" s="2"/>
      <c r="P152" s="2"/>
      <c r="Q152" s="2"/>
      <c r="R152" s="2"/>
      <c r="S152" s="2"/>
      <c r="T152" s="92"/>
      <c r="U152" s="92"/>
      <c r="V152" s="143"/>
    </row>
    <row r="153" spans="3:29" ht="14.25" customHeight="1" x14ac:dyDescent="0.2">
      <c r="C153" s="10"/>
      <c r="D153" s="10"/>
      <c r="E153" s="10"/>
      <c r="G153" s="92">
        <f>+G151+G152</f>
        <v>129186.58620689655</v>
      </c>
      <c r="H153" s="92"/>
      <c r="I153" s="130"/>
      <c r="J153" s="92"/>
      <c r="K153" s="92"/>
      <c r="L153" s="92"/>
      <c r="M153" s="92"/>
      <c r="N153" s="92"/>
      <c r="O153" s="2"/>
      <c r="P153" s="2"/>
      <c r="Q153" s="2"/>
      <c r="R153" s="2"/>
      <c r="S153" s="2"/>
      <c r="T153" s="92"/>
      <c r="U153" s="92"/>
      <c r="V153" s="92"/>
    </row>
    <row r="154" spans="3:29" ht="14.25" customHeight="1" x14ac:dyDescent="0.2">
      <c r="C154" s="10"/>
      <c r="D154" s="10"/>
      <c r="E154" s="10"/>
      <c r="G154" s="92"/>
      <c r="H154" s="92"/>
      <c r="I154" s="130"/>
      <c r="J154" s="92"/>
      <c r="K154" s="92"/>
      <c r="L154" s="92"/>
      <c r="M154" s="92"/>
      <c r="N154" s="92"/>
      <c r="O154" s="2"/>
      <c r="P154" s="2"/>
      <c r="Q154" s="2"/>
      <c r="R154" s="2"/>
      <c r="S154" s="2"/>
      <c r="T154" s="92"/>
      <c r="U154" s="92"/>
      <c r="V154" s="92"/>
    </row>
    <row r="155" spans="3:29" ht="14.25" customHeight="1" x14ac:dyDescent="0.2">
      <c r="C155" s="10"/>
      <c r="D155" s="10"/>
      <c r="E155" s="10"/>
      <c r="G155" s="92"/>
      <c r="H155" s="92"/>
      <c r="I155" s="130"/>
      <c r="J155" s="92"/>
      <c r="K155" s="92"/>
      <c r="L155" s="92"/>
      <c r="M155" s="92"/>
      <c r="N155" s="92"/>
      <c r="O155" s="2"/>
      <c r="P155" s="2"/>
      <c r="Q155" s="2"/>
      <c r="R155" s="2"/>
      <c r="S155" s="2"/>
      <c r="T155" s="92"/>
      <c r="U155" s="92"/>
      <c r="V155" s="2"/>
    </row>
    <row r="156" spans="3:29" ht="14.25" customHeight="1" x14ac:dyDescent="0.2">
      <c r="C156" s="10"/>
      <c r="D156" s="10"/>
      <c r="E156" s="10"/>
      <c r="F156" s="6" t="s">
        <v>205</v>
      </c>
      <c r="G156" s="92">
        <f>+'PRES GO BIG 24'!B129</f>
        <v>189727.84</v>
      </c>
      <c r="H156" s="92">
        <f>+'PRES GO BIG 24'!C129</f>
        <v>402799.52</v>
      </c>
      <c r="I156" s="92">
        <f>+'PRES GO BIG 24'!D129</f>
        <v>639215.04</v>
      </c>
      <c r="J156" s="92">
        <f>+'PRES GO BIG 24'!E129</f>
        <v>898974.4</v>
      </c>
      <c r="K156" s="92">
        <f>+'PRES GO BIG 24'!F129</f>
        <v>1182077.6000000001</v>
      </c>
      <c r="L156" s="92">
        <f>+'PRES GO BIG 24'!G129</f>
        <v>1488524.6400000001</v>
      </c>
      <c r="M156" s="92">
        <f>+'PRES GO BIG 24'!H129</f>
        <v>1818315.52</v>
      </c>
      <c r="N156" s="92">
        <f>+'PRES GO BIG 24'!I129</f>
        <v>2171450.2400000002</v>
      </c>
      <c r="O156" s="2"/>
      <c r="P156" s="2"/>
      <c r="Q156" s="2"/>
      <c r="R156" s="2"/>
      <c r="S156" s="2"/>
      <c r="T156" s="92"/>
      <c r="U156" s="92"/>
      <c r="V156" s="2"/>
    </row>
    <row r="157" spans="3:29" ht="14.25" customHeight="1" x14ac:dyDescent="0.2">
      <c r="C157" s="10"/>
      <c r="D157" s="10"/>
      <c r="E157" s="10"/>
      <c r="F157" s="6" t="s">
        <v>197</v>
      </c>
      <c r="G157" s="92">
        <f>+'CONSOLIDADO FINAL'!H174</f>
        <v>0</v>
      </c>
      <c r="H157" s="92">
        <f>+'CONSOLIDADO FINAL'!I174</f>
        <v>0</v>
      </c>
      <c r="I157" s="92">
        <f>+'CONSOLIDADO FINAL'!J174</f>
        <v>0</v>
      </c>
      <c r="J157" s="92">
        <f>+'CONSOLIDADO FINAL'!K174</f>
        <v>0</v>
      </c>
      <c r="K157" s="92">
        <f>+'CONSOLIDADO FINAL'!L174</f>
        <v>0</v>
      </c>
      <c r="L157" s="92">
        <f>+'CONSOLIDADO FINAL'!M174</f>
        <v>0</v>
      </c>
      <c r="M157" s="92">
        <f>+'CONSOLIDADO FINAL'!N174</f>
        <v>0</v>
      </c>
      <c r="N157" s="92">
        <f>+'CONSOLIDADO FINAL'!O174</f>
        <v>0</v>
      </c>
      <c r="O157" s="92">
        <f>+O66</f>
        <v>0</v>
      </c>
      <c r="P157" s="2"/>
      <c r="Q157" s="2"/>
      <c r="R157" s="2"/>
      <c r="S157" s="2"/>
      <c r="T157" s="2"/>
      <c r="U157" s="2"/>
      <c r="V157" s="2"/>
    </row>
    <row r="158" spans="3:29" ht="14.25" customHeight="1" x14ac:dyDescent="0.2">
      <c r="C158" s="10"/>
      <c r="D158" s="10"/>
      <c r="E158" s="10"/>
      <c r="G158" s="92"/>
      <c r="H158" s="92"/>
      <c r="I158" s="130"/>
      <c r="J158" s="92"/>
      <c r="K158" s="92"/>
      <c r="L158" s="92"/>
      <c r="M158" s="92"/>
      <c r="N158" s="92"/>
      <c r="O158" s="2"/>
      <c r="P158" s="2"/>
      <c r="Q158" s="2"/>
      <c r="R158" s="2"/>
      <c r="S158" s="2"/>
      <c r="T158" s="2"/>
      <c r="U158" s="2"/>
      <c r="V158" s="2"/>
    </row>
    <row r="159" spans="3:29" ht="14.25" customHeight="1" x14ac:dyDescent="0.2">
      <c r="C159" s="10"/>
      <c r="D159" s="10"/>
      <c r="E159" s="10"/>
      <c r="F159" s="6" t="str">
        <f t="shared" ref="F159:N159" si="75">+F156</f>
        <v xml:space="preserve">PRESUPUESTO GO </v>
      </c>
      <c r="G159" s="92">
        <f t="shared" si="75"/>
        <v>189727.84</v>
      </c>
      <c r="H159" s="92">
        <f t="shared" si="75"/>
        <v>402799.52</v>
      </c>
      <c r="I159" s="92">
        <f t="shared" si="75"/>
        <v>639215.04</v>
      </c>
      <c r="J159" s="92">
        <f t="shared" si="75"/>
        <v>898974.4</v>
      </c>
      <c r="K159" s="92">
        <f t="shared" si="75"/>
        <v>1182077.6000000001</v>
      </c>
      <c r="L159" s="92">
        <f t="shared" si="75"/>
        <v>1488524.6400000001</v>
      </c>
      <c r="M159" s="92">
        <f t="shared" si="75"/>
        <v>1818315.52</v>
      </c>
      <c r="N159" s="92">
        <f t="shared" si="75"/>
        <v>2171450.2400000002</v>
      </c>
      <c r="O159" s="2"/>
      <c r="P159" s="2"/>
      <c r="Q159" s="2"/>
      <c r="R159" s="2"/>
      <c r="S159" s="2"/>
      <c r="T159" s="2"/>
      <c r="U159" s="2"/>
      <c r="V159" s="2"/>
    </row>
    <row r="160" spans="3:29" ht="14.25" customHeight="1" x14ac:dyDescent="0.2">
      <c r="C160" s="10"/>
      <c r="D160" s="10"/>
      <c r="E160" s="10"/>
      <c r="F160" s="6" t="s">
        <v>201</v>
      </c>
      <c r="G160" s="92">
        <f t="shared" ref="G160:M160" si="76">+G66</f>
        <v>198378.71</v>
      </c>
      <c r="H160" s="92">
        <f t="shared" si="76"/>
        <v>408777.6</v>
      </c>
      <c r="I160" s="92">
        <f t="shared" si="76"/>
        <v>632447.69999999995</v>
      </c>
      <c r="J160" s="92">
        <f t="shared" si="76"/>
        <v>1049193.06</v>
      </c>
      <c r="K160" s="92">
        <f t="shared" si="76"/>
        <v>1396924.94</v>
      </c>
      <c r="L160" s="92">
        <f t="shared" si="76"/>
        <v>1661944.2722999998</v>
      </c>
      <c r="M160" s="92">
        <f t="shared" si="76"/>
        <v>1958221.6222999999</v>
      </c>
      <c r="N160" s="92">
        <f>+N66</f>
        <v>2513029.2722999998</v>
      </c>
      <c r="O160" s="2"/>
      <c r="P160" s="2"/>
      <c r="Q160" s="2"/>
      <c r="R160" s="2"/>
      <c r="S160" s="2"/>
      <c r="T160" s="2"/>
      <c r="U160" s="2"/>
      <c r="V160" s="2"/>
    </row>
    <row r="161" spans="3:22" ht="14.25" customHeight="1" x14ac:dyDescent="0.2">
      <c r="C161" s="10"/>
      <c r="D161" s="10"/>
      <c r="E161" s="10"/>
      <c r="G161" s="92"/>
      <c r="H161" s="92"/>
      <c r="I161" s="130"/>
      <c r="J161" s="92"/>
      <c r="K161" s="92"/>
      <c r="L161" s="92"/>
      <c r="M161" s="92"/>
      <c r="N161" s="92"/>
      <c r="O161" s="2"/>
      <c r="P161" s="2"/>
      <c r="Q161" s="2"/>
      <c r="R161" s="2"/>
      <c r="S161" s="2"/>
      <c r="T161" s="2"/>
      <c r="U161" s="2"/>
      <c r="V161" s="2"/>
    </row>
    <row r="162" spans="3:22" ht="14.25" customHeight="1" x14ac:dyDescent="0.2">
      <c r="C162" s="10"/>
      <c r="D162" s="10"/>
      <c r="E162" s="10"/>
      <c r="G162" s="92"/>
      <c r="H162" s="92"/>
      <c r="I162" s="130"/>
      <c r="J162" s="92"/>
      <c r="K162" s="92"/>
      <c r="L162" s="92"/>
      <c r="M162" s="92"/>
      <c r="N162" s="92"/>
      <c r="O162" s="2"/>
      <c r="P162" s="2"/>
      <c r="Q162" s="2"/>
      <c r="R162" s="2"/>
      <c r="S162" s="2"/>
      <c r="T162" s="2"/>
      <c r="U162" s="2"/>
      <c r="V162" s="2"/>
    </row>
    <row r="163" spans="3:22" ht="14.25" customHeight="1" x14ac:dyDescent="0.2">
      <c r="C163" s="10"/>
      <c r="D163" s="10"/>
      <c r="E163" s="10"/>
      <c r="G163" s="92"/>
      <c r="H163" s="92"/>
      <c r="I163" s="130"/>
      <c r="J163" s="92"/>
      <c r="K163" s="92"/>
      <c r="L163" s="92"/>
      <c r="M163" s="92"/>
      <c r="N163" s="92"/>
      <c r="O163" s="2"/>
      <c r="P163" s="2"/>
      <c r="Q163" s="2"/>
      <c r="R163" s="2"/>
      <c r="S163" s="2"/>
      <c r="T163" s="2"/>
      <c r="U163" s="2"/>
      <c r="V163" s="2"/>
    </row>
    <row r="164" spans="3:22" ht="14.25" customHeight="1" x14ac:dyDescent="0.2">
      <c r="C164" s="10"/>
      <c r="D164" s="10"/>
      <c r="E164" s="10"/>
      <c r="G164" s="92"/>
      <c r="H164" s="92"/>
      <c r="I164" s="130"/>
      <c r="J164" s="92"/>
      <c r="K164" s="92"/>
      <c r="L164" s="92"/>
      <c r="M164" s="92"/>
      <c r="N164" s="92"/>
      <c r="O164" s="2"/>
      <c r="P164" s="2"/>
      <c r="Q164" s="2"/>
      <c r="R164" s="2"/>
      <c r="S164" s="2"/>
      <c r="T164" s="2"/>
      <c r="U164" s="2"/>
      <c r="V164" s="2"/>
    </row>
    <row r="165" spans="3:22" ht="14.25" customHeight="1" x14ac:dyDescent="0.2">
      <c r="C165" s="10"/>
      <c r="D165" s="10"/>
      <c r="E165" s="10"/>
      <c r="G165" s="92"/>
      <c r="H165" s="92"/>
      <c r="I165" s="130"/>
      <c r="J165" s="92"/>
      <c r="K165" s="92"/>
      <c r="L165" s="92"/>
      <c r="M165" s="92"/>
      <c r="N165" s="92"/>
      <c r="O165" s="2"/>
      <c r="P165" s="2"/>
      <c r="Q165" s="2"/>
      <c r="R165" s="2"/>
      <c r="S165" s="2"/>
      <c r="T165" s="2"/>
      <c r="U165" s="2"/>
      <c r="V165" s="2"/>
    </row>
    <row r="166" spans="3:22" ht="14.25" customHeight="1" x14ac:dyDescent="0.2">
      <c r="C166" s="10"/>
      <c r="D166" s="10"/>
      <c r="E166" s="10"/>
      <c r="G166" s="92"/>
      <c r="H166" s="92"/>
      <c r="I166" s="130"/>
      <c r="J166" s="92"/>
      <c r="K166" s="92"/>
      <c r="L166" s="92"/>
      <c r="M166" s="92"/>
      <c r="N166" s="92"/>
      <c r="O166" s="2"/>
      <c r="P166" s="2"/>
      <c r="Q166" s="2"/>
      <c r="R166" s="2"/>
      <c r="S166" s="2"/>
      <c r="T166" s="2"/>
      <c r="U166" s="2"/>
      <c r="V166" s="2"/>
    </row>
    <row r="167" spans="3:22" ht="14.25" customHeight="1" x14ac:dyDescent="0.2">
      <c r="C167" s="10"/>
      <c r="D167" s="10"/>
      <c r="E167" s="10"/>
      <c r="G167" s="92"/>
      <c r="H167" s="92"/>
      <c r="I167" s="130"/>
      <c r="J167" s="92"/>
      <c r="K167" s="92"/>
      <c r="L167" s="92"/>
      <c r="M167" s="92"/>
      <c r="N167" s="92"/>
      <c r="O167" s="2"/>
      <c r="P167" s="2"/>
      <c r="Q167" s="2"/>
      <c r="R167" s="2"/>
      <c r="S167" s="2"/>
      <c r="T167" s="2"/>
      <c r="U167" s="2"/>
      <c r="V167" s="2"/>
    </row>
    <row r="168" spans="3:22" ht="14.25" customHeight="1" x14ac:dyDescent="0.2">
      <c r="C168" s="10"/>
      <c r="D168" s="10"/>
      <c r="E168" s="10"/>
      <c r="G168" s="92"/>
      <c r="H168" s="92"/>
      <c r="I168" s="130"/>
      <c r="J168" s="92"/>
      <c r="K168" s="92"/>
      <c r="L168" s="92"/>
      <c r="M168" s="92"/>
      <c r="N168" s="92"/>
      <c r="O168" s="2"/>
      <c r="P168" s="2"/>
      <c r="Q168" s="2"/>
      <c r="R168" s="2"/>
      <c r="S168" s="2"/>
      <c r="T168" s="2"/>
      <c r="U168" s="2"/>
      <c r="V168" s="2"/>
    </row>
    <row r="169" spans="3:22" ht="14.25" customHeight="1" x14ac:dyDescent="0.2">
      <c r="C169" s="10"/>
      <c r="D169" s="10"/>
      <c r="E169" s="10"/>
      <c r="G169" s="92"/>
      <c r="H169" s="92"/>
      <c r="I169" s="130"/>
      <c r="J169" s="92"/>
      <c r="K169" s="92"/>
      <c r="L169" s="92"/>
      <c r="M169" s="92"/>
      <c r="N169" s="92"/>
      <c r="O169" s="2"/>
      <c r="P169" s="2"/>
      <c r="Q169" s="2"/>
      <c r="R169" s="2"/>
      <c r="S169" s="2"/>
      <c r="T169" s="2"/>
      <c r="U169" s="2"/>
      <c r="V169" s="2"/>
    </row>
    <row r="170" spans="3:22" ht="14.25" customHeight="1" x14ac:dyDescent="0.2">
      <c r="C170" s="10"/>
      <c r="D170" s="10"/>
      <c r="E170" s="10"/>
      <c r="G170" s="92"/>
      <c r="H170" s="92"/>
      <c r="I170" s="130"/>
      <c r="J170" s="92"/>
      <c r="K170" s="92"/>
      <c r="L170" s="92"/>
      <c r="M170" s="92"/>
      <c r="N170" s="92"/>
      <c r="O170" s="2"/>
      <c r="P170" s="2"/>
      <c r="Q170" s="2"/>
      <c r="R170" s="2"/>
      <c r="S170" s="2"/>
      <c r="T170" s="2"/>
      <c r="U170" s="2"/>
      <c r="V170" s="2"/>
    </row>
    <row r="171" spans="3:22" ht="14.25" customHeight="1" x14ac:dyDescent="0.2">
      <c r="C171" s="10"/>
      <c r="D171" s="10"/>
      <c r="E171" s="10"/>
      <c r="G171" s="92"/>
      <c r="H171" s="92"/>
      <c r="I171" s="130"/>
      <c r="J171" s="92"/>
      <c r="K171" s="92"/>
      <c r="L171" s="92"/>
      <c r="M171" s="92"/>
      <c r="N171" s="92"/>
      <c r="O171" s="2"/>
      <c r="P171" s="2"/>
      <c r="Q171" s="2"/>
      <c r="R171" s="2"/>
      <c r="S171" s="2"/>
      <c r="T171" s="2"/>
      <c r="U171" s="2"/>
      <c r="V171" s="2"/>
    </row>
    <row r="172" spans="3:22" ht="14.25" customHeight="1" x14ac:dyDescent="0.2">
      <c r="C172" s="10"/>
      <c r="D172" s="10"/>
      <c r="E172" s="10"/>
      <c r="G172" s="92"/>
      <c r="H172" s="92"/>
      <c r="I172" s="130"/>
      <c r="J172" s="92"/>
      <c r="K172" s="92"/>
      <c r="L172" s="92"/>
      <c r="M172" s="92"/>
      <c r="N172" s="92"/>
      <c r="O172" s="2"/>
      <c r="P172" s="2"/>
      <c r="Q172" s="2"/>
      <c r="R172" s="2"/>
      <c r="S172" s="2"/>
      <c r="T172" s="2"/>
      <c r="U172" s="2"/>
      <c r="V172" s="2"/>
    </row>
    <row r="173" spans="3:22" ht="14.25" customHeight="1" x14ac:dyDescent="0.2">
      <c r="C173" s="10"/>
      <c r="D173" s="10"/>
      <c r="E173" s="10"/>
      <c r="G173" s="92"/>
      <c r="H173" s="92"/>
      <c r="I173" s="130"/>
      <c r="J173" s="92"/>
      <c r="K173" s="92"/>
      <c r="L173" s="92"/>
      <c r="M173" s="92"/>
      <c r="N173" s="92"/>
      <c r="O173" s="2"/>
      <c r="P173" s="2"/>
      <c r="Q173" s="2"/>
      <c r="R173" s="2"/>
      <c r="S173" s="2"/>
      <c r="T173" s="2"/>
      <c r="U173" s="2"/>
      <c r="V173" s="2"/>
    </row>
    <row r="174" spans="3:22" ht="14.25" customHeight="1" x14ac:dyDescent="0.2">
      <c r="C174" s="10"/>
      <c r="D174" s="10"/>
      <c r="E174" s="10"/>
      <c r="G174" s="92"/>
      <c r="H174" s="92"/>
      <c r="I174" s="130"/>
      <c r="J174" s="92"/>
      <c r="K174" s="92"/>
      <c r="L174" s="92"/>
      <c r="M174" s="92"/>
      <c r="N174" s="92"/>
      <c r="O174" s="2"/>
      <c r="P174" s="2"/>
      <c r="Q174" s="2"/>
      <c r="R174" s="2"/>
      <c r="S174" s="2"/>
      <c r="T174" s="2"/>
      <c r="U174" s="2"/>
      <c r="V174" s="2"/>
    </row>
    <row r="175" spans="3:22" ht="14.25" customHeight="1" x14ac:dyDescent="0.2">
      <c r="C175" s="10"/>
      <c r="D175" s="10"/>
      <c r="E175" s="10"/>
      <c r="G175" s="92"/>
      <c r="H175" s="92"/>
      <c r="I175" s="130"/>
      <c r="J175" s="92"/>
      <c r="K175" s="92"/>
      <c r="L175" s="92"/>
      <c r="M175" s="92"/>
      <c r="N175" s="92"/>
      <c r="O175" s="2"/>
      <c r="P175" s="2"/>
      <c r="Q175" s="2"/>
      <c r="R175" s="2"/>
      <c r="S175" s="2"/>
      <c r="T175" s="2"/>
      <c r="U175" s="2"/>
      <c r="V175" s="2"/>
    </row>
    <row r="176" spans="3:22" ht="14.25" customHeight="1" x14ac:dyDescent="0.2">
      <c r="C176" s="10"/>
      <c r="D176" s="10"/>
      <c r="E176" s="10"/>
      <c r="G176" s="92"/>
      <c r="H176" s="92"/>
      <c r="I176" s="130"/>
      <c r="J176" s="92"/>
      <c r="K176" s="92"/>
      <c r="L176" s="92"/>
      <c r="M176" s="92"/>
      <c r="N176" s="92"/>
      <c r="O176" s="2"/>
      <c r="P176" s="2"/>
      <c r="Q176" s="2"/>
      <c r="R176" s="2"/>
      <c r="S176" s="2"/>
      <c r="T176" s="2"/>
      <c r="U176" s="2"/>
      <c r="V176" s="2"/>
    </row>
    <row r="177" spans="3:22" ht="14.25" customHeight="1" x14ac:dyDescent="0.2">
      <c r="C177" s="10"/>
      <c r="D177" s="10"/>
      <c r="E177" s="10"/>
      <c r="G177" s="92"/>
      <c r="H177" s="92"/>
      <c r="I177" s="130"/>
      <c r="J177" s="92"/>
      <c r="K177" s="92"/>
      <c r="L177" s="92"/>
      <c r="M177" s="92"/>
      <c r="N177" s="92"/>
      <c r="O177" s="2"/>
      <c r="P177" s="2"/>
      <c r="Q177" s="2"/>
      <c r="R177" s="2"/>
      <c r="S177" s="2"/>
      <c r="T177" s="2"/>
      <c r="U177" s="2"/>
      <c r="V177" s="2"/>
    </row>
    <row r="178" spans="3:22" ht="14.25" customHeight="1" x14ac:dyDescent="0.2">
      <c r="C178" s="10"/>
      <c r="D178" s="10"/>
      <c r="E178" s="10"/>
      <c r="G178" s="92"/>
      <c r="H178" s="92"/>
      <c r="I178" s="130"/>
      <c r="J178" s="92"/>
      <c r="K178" s="92"/>
      <c r="L178" s="92"/>
      <c r="M178" s="92"/>
      <c r="N178" s="92"/>
      <c r="O178" s="2"/>
      <c r="P178" s="2"/>
      <c r="Q178" s="2"/>
      <c r="R178" s="2"/>
      <c r="S178" s="2"/>
      <c r="T178" s="2"/>
      <c r="U178" s="2"/>
      <c r="V178" s="2"/>
    </row>
    <row r="179" spans="3:22" ht="14.25" customHeight="1" x14ac:dyDescent="0.2">
      <c r="C179" s="10"/>
      <c r="D179" s="10"/>
      <c r="E179" s="10"/>
      <c r="G179" s="92"/>
      <c r="H179" s="92"/>
      <c r="I179" s="130"/>
      <c r="J179" s="92"/>
      <c r="K179" s="92"/>
      <c r="L179" s="92"/>
      <c r="M179" s="92"/>
      <c r="N179" s="92"/>
      <c r="O179" s="2"/>
      <c r="P179" s="2"/>
      <c r="Q179" s="2"/>
      <c r="R179" s="2"/>
      <c r="S179" s="2"/>
      <c r="T179" s="2"/>
      <c r="U179" s="2"/>
      <c r="V179" s="2"/>
    </row>
    <row r="180" spans="3:22" ht="14.25" customHeight="1" x14ac:dyDescent="0.2">
      <c r="C180" s="10"/>
      <c r="D180" s="10"/>
      <c r="E180" s="10"/>
      <c r="G180" s="92"/>
      <c r="H180" s="92"/>
      <c r="I180" s="130"/>
      <c r="J180" s="92"/>
      <c r="K180" s="92"/>
      <c r="L180" s="92"/>
      <c r="M180" s="92"/>
      <c r="N180" s="92"/>
      <c r="O180" s="2"/>
      <c r="P180" s="2"/>
      <c r="Q180" s="2"/>
      <c r="R180" s="2"/>
      <c r="S180" s="2"/>
      <c r="T180" s="2"/>
      <c r="U180" s="2"/>
      <c r="V180" s="2"/>
    </row>
    <row r="181" spans="3:22" ht="14.25" customHeight="1" x14ac:dyDescent="0.2">
      <c r="C181" s="10"/>
      <c r="D181" s="10"/>
      <c r="E181" s="10"/>
      <c r="G181" s="92"/>
      <c r="H181" s="92"/>
      <c r="I181" s="130"/>
      <c r="J181" s="92"/>
      <c r="K181" s="92"/>
      <c r="L181" s="92"/>
      <c r="M181" s="92"/>
      <c r="N181" s="92"/>
      <c r="O181" s="2"/>
      <c r="P181" s="2"/>
      <c r="Q181" s="2"/>
      <c r="R181" s="2"/>
      <c r="S181" s="2"/>
      <c r="T181" s="2"/>
      <c r="U181" s="2"/>
      <c r="V181" s="2"/>
    </row>
    <row r="182" spans="3:22" ht="14.25" customHeight="1" x14ac:dyDescent="0.2">
      <c r="C182" s="10"/>
      <c r="D182" s="10"/>
      <c r="E182" s="10"/>
      <c r="G182" s="92"/>
      <c r="H182" s="92"/>
      <c r="I182" s="130"/>
      <c r="J182" s="92"/>
      <c r="K182" s="92"/>
      <c r="L182" s="92"/>
      <c r="M182" s="92"/>
      <c r="N182" s="92"/>
      <c r="O182" s="2"/>
      <c r="P182" s="2"/>
      <c r="Q182" s="2"/>
      <c r="R182" s="2"/>
      <c r="S182" s="2"/>
      <c r="T182" s="2"/>
      <c r="U182" s="2"/>
      <c r="V182" s="2"/>
    </row>
    <row r="183" spans="3:22" ht="14.25" customHeight="1" x14ac:dyDescent="0.2">
      <c r="C183" s="10"/>
      <c r="D183" s="10"/>
      <c r="E183" s="10"/>
      <c r="G183" s="92"/>
      <c r="H183" s="92"/>
      <c r="I183" s="130"/>
      <c r="J183" s="92"/>
      <c r="K183" s="92"/>
      <c r="L183" s="92"/>
      <c r="M183" s="92"/>
      <c r="N183" s="92"/>
      <c r="O183" s="2"/>
      <c r="P183" s="2"/>
      <c r="Q183" s="2"/>
      <c r="R183" s="2"/>
      <c r="S183" s="2"/>
      <c r="T183" s="2"/>
      <c r="U183" s="2"/>
      <c r="V183" s="2"/>
    </row>
    <row r="184" spans="3:22" ht="14.25" customHeight="1" x14ac:dyDescent="0.2">
      <c r="C184" s="10"/>
      <c r="D184" s="10"/>
      <c r="E184" s="10"/>
      <c r="G184" s="92"/>
      <c r="H184" s="92"/>
      <c r="I184" s="130"/>
      <c r="J184" s="92"/>
      <c r="K184" s="92"/>
      <c r="L184" s="92"/>
      <c r="M184" s="92"/>
      <c r="N184" s="92"/>
      <c r="O184" s="2"/>
      <c r="P184" s="2"/>
      <c r="Q184" s="2"/>
      <c r="R184" s="2"/>
      <c r="S184" s="2"/>
      <c r="T184" s="2"/>
      <c r="U184" s="2"/>
      <c r="V184" s="2"/>
    </row>
    <row r="185" spans="3:22" ht="14.25" customHeight="1" x14ac:dyDescent="0.2">
      <c r="C185" s="10"/>
      <c r="D185" s="10"/>
      <c r="E185" s="10"/>
      <c r="G185" s="92"/>
      <c r="H185" s="92"/>
      <c r="I185" s="130"/>
      <c r="J185" s="92"/>
      <c r="K185" s="92"/>
      <c r="L185" s="92"/>
      <c r="M185" s="92"/>
      <c r="N185" s="92"/>
      <c r="O185" s="2"/>
      <c r="P185" s="2"/>
      <c r="Q185" s="2"/>
      <c r="R185" s="2"/>
      <c r="S185" s="2"/>
      <c r="T185" s="2"/>
      <c r="U185" s="2"/>
      <c r="V185" s="2"/>
    </row>
    <row r="186" spans="3:22" ht="14.25" customHeight="1" x14ac:dyDescent="0.2">
      <c r="C186" s="10"/>
      <c r="D186" s="10"/>
      <c r="E186" s="10"/>
      <c r="G186" s="92"/>
      <c r="H186" s="92"/>
      <c r="I186" s="130"/>
      <c r="J186" s="92"/>
      <c r="K186" s="92"/>
      <c r="L186" s="92"/>
      <c r="M186" s="92"/>
      <c r="N186" s="92"/>
      <c r="O186" s="2"/>
      <c r="P186" s="2"/>
      <c r="Q186" s="2"/>
      <c r="R186" s="2"/>
      <c r="S186" s="2"/>
      <c r="T186" s="2"/>
      <c r="U186" s="2"/>
      <c r="V186" s="2"/>
    </row>
    <row r="187" spans="3:22" ht="14.25" customHeight="1" x14ac:dyDescent="0.2">
      <c r="C187" s="10"/>
      <c r="D187" s="10"/>
      <c r="E187" s="10"/>
      <c r="G187" s="92"/>
      <c r="H187" s="92"/>
      <c r="I187" s="130"/>
      <c r="J187" s="92"/>
      <c r="K187" s="92"/>
      <c r="L187" s="92"/>
      <c r="M187" s="92"/>
      <c r="N187" s="92"/>
      <c r="O187" s="2"/>
      <c r="P187" s="2"/>
      <c r="Q187" s="2"/>
      <c r="R187" s="2"/>
      <c r="S187" s="2"/>
      <c r="T187" s="2"/>
      <c r="U187" s="2"/>
      <c r="V187" s="2"/>
    </row>
    <row r="188" spans="3:22" ht="14.25" customHeight="1" x14ac:dyDescent="0.2">
      <c r="C188" s="10"/>
      <c r="D188" s="10"/>
      <c r="E188" s="10"/>
      <c r="G188" s="92"/>
      <c r="H188" s="92"/>
      <c r="I188" s="130"/>
      <c r="J188" s="92"/>
      <c r="K188" s="92"/>
      <c r="L188" s="92"/>
      <c r="M188" s="92"/>
      <c r="N188" s="92"/>
      <c r="O188" s="2"/>
      <c r="P188" s="2"/>
      <c r="Q188" s="2"/>
      <c r="R188" s="2"/>
      <c r="S188" s="2"/>
      <c r="T188" s="2"/>
      <c r="U188" s="2"/>
      <c r="V188" s="2"/>
    </row>
    <row r="189" spans="3:22" ht="14.25" customHeight="1" x14ac:dyDescent="0.2">
      <c r="C189" s="10"/>
      <c r="D189" s="10"/>
      <c r="E189" s="10"/>
      <c r="G189" s="92"/>
      <c r="H189" s="92"/>
      <c r="I189" s="130"/>
      <c r="J189" s="92"/>
      <c r="K189" s="92"/>
      <c r="L189" s="92"/>
      <c r="M189" s="92"/>
      <c r="N189" s="92"/>
      <c r="O189" s="2"/>
      <c r="P189" s="2"/>
      <c r="Q189" s="2"/>
      <c r="R189" s="2"/>
      <c r="S189" s="2"/>
      <c r="T189" s="2"/>
      <c r="U189" s="2"/>
      <c r="V189" s="2"/>
    </row>
    <row r="190" spans="3:22" ht="14.25" customHeight="1" x14ac:dyDescent="0.2">
      <c r="C190" s="10"/>
      <c r="D190" s="10"/>
      <c r="E190" s="10"/>
      <c r="G190" s="92"/>
      <c r="H190" s="92"/>
      <c r="I190" s="130"/>
      <c r="J190" s="92"/>
      <c r="K190" s="92"/>
      <c r="L190" s="92"/>
      <c r="M190" s="92"/>
      <c r="N190" s="92"/>
      <c r="O190" s="2"/>
      <c r="P190" s="2"/>
      <c r="Q190" s="2"/>
      <c r="R190" s="2"/>
      <c r="S190" s="2"/>
      <c r="T190" s="2"/>
      <c r="U190" s="2"/>
      <c r="V190" s="2"/>
    </row>
    <row r="191" spans="3:22" ht="14.25" customHeight="1" x14ac:dyDescent="0.2">
      <c r="C191" s="10"/>
      <c r="D191" s="10"/>
      <c r="E191" s="10"/>
      <c r="G191" s="92"/>
      <c r="H191" s="92"/>
      <c r="I191" s="130"/>
      <c r="J191" s="92"/>
      <c r="K191" s="92"/>
      <c r="L191" s="92"/>
      <c r="M191" s="92"/>
      <c r="N191" s="92"/>
      <c r="O191" s="2"/>
      <c r="P191" s="2"/>
      <c r="Q191" s="2"/>
      <c r="R191" s="2"/>
      <c r="S191" s="2"/>
      <c r="T191" s="2"/>
      <c r="U191" s="2"/>
      <c r="V191" s="2"/>
    </row>
    <row r="192" spans="3:22" ht="14.25" customHeight="1" x14ac:dyDescent="0.2">
      <c r="C192" s="10"/>
      <c r="D192" s="10"/>
      <c r="E192" s="10"/>
      <c r="G192" s="92"/>
      <c r="H192" s="92"/>
      <c r="I192" s="130"/>
      <c r="J192" s="92"/>
      <c r="K192" s="92"/>
      <c r="L192" s="92"/>
      <c r="M192" s="92"/>
      <c r="N192" s="92"/>
      <c r="O192" s="2"/>
      <c r="P192" s="2"/>
      <c r="Q192" s="2"/>
      <c r="R192" s="2"/>
      <c r="S192" s="2"/>
      <c r="T192" s="2"/>
      <c r="U192" s="2"/>
      <c r="V192" s="2"/>
    </row>
    <row r="193" spans="3:22" ht="14.25" customHeight="1" x14ac:dyDescent="0.2">
      <c r="C193" s="10"/>
      <c r="D193" s="10"/>
      <c r="E193" s="10"/>
      <c r="G193" s="92"/>
      <c r="H193" s="92"/>
      <c r="I193" s="130"/>
      <c r="J193" s="92"/>
      <c r="K193" s="92"/>
      <c r="L193" s="92"/>
      <c r="M193" s="92"/>
      <c r="N193" s="92"/>
      <c r="O193" s="2"/>
      <c r="P193" s="2"/>
      <c r="Q193" s="2"/>
      <c r="R193" s="2"/>
      <c r="S193" s="2"/>
      <c r="T193" s="2"/>
      <c r="U193" s="2"/>
      <c r="V193" s="2"/>
    </row>
    <row r="194" spans="3:22" ht="14.25" customHeight="1" x14ac:dyDescent="0.2">
      <c r="C194" s="10"/>
      <c r="D194" s="10"/>
      <c r="E194" s="10"/>
      <c r="G194" s="92"/>
      <c r="H194" s="92"/>
      <c r="I194" s="130"/>
      <c r="J194" s="92"/>
      <c r="K194" s="92"/>
      <c r="L194" s="92"/>
      <c r="M194" s="92"/>
      <c r="N194" s="92"/>
      <c r="O194" s="2"/>
      <c r="P194" s="2"/>
      <c r="Q194" s="2"/>
      <c r="R194" s="2"/>
      <c r="S194" s="2"/>
      <c r="T194" s="2"/>
      <c r="U194" s="2"/>
      <c r="V194" s="2"/>
    </row>
    <row r="195" spans="3:22" ht="14.25" customHeight="1" x14ac:dyDescent="0.2">
      <c r="C195" s="10"/>
      <c r="D195" s="10"/>
      <c r="E195" s="10"/>
      <c r="G195" s="92"/>
      <c r="H195" s="92"/>
      <c r="I195" s="130"/>
      <c r="J195" s="92"/>
      <c r="K195" s="92"/>
      <c r="L195" s="92"/>
      <c r="M195" s="92"/>
      <c r="N195" s="92"/>
      <c r="O195" s="2"/>
      <c r="P195" s="2"/>
      <c r="Q195" s="2"/>
      <c r="R195" s="2"/>
      <c r="S195" s="2"/>
      <c r="T195" s="2"/>
      <c r="U195" s="2"/>
      <c r="V195" s="2"/>
    </row>
    <row r="196" spans="3:22" ht="14.25" customHeight="1" x14ac:dyDescent="0.2">
      <c r="C196" s="10"/>
      <c r="D196" s="10"/>
      <c r="E196" s="10"/>
      <c r="G196" s="92"/>
      <c r="H196" s="92"/>
      <c r="I196" s="130"/>
      <c r="J196" s="92"/>
      <c r="K196" s="92"/>
      <c r="L196" s="92"/>
      <c r="M196" s="92"/>
      <c r="N196" s="92"/>
      <c r="O196" s="2"/>
      <c r="P196" s="2"/>
      <c r="Q196" s="2"/>
      <c r="R196" s="2"/>
      <c r="S196" s="2"/>
      <c r="T196" s="2"/>
      <c r="U196" s="2"/>
      <c r="V196" s="2"/>
    </row>
    <row r="197" spans="3:22" ht="14.25" customHeight="1" x14ac:dyDescent="0.2">
      <c r="C197" s="10"/>
      <c r="D197" s="10"/>
      <c r="E197" s="10"/>
      <c r="G197" s="92"/>
      <c r="H197" s="92"/>
      <c r="I197" s="130"/>
      <c r="J197" s="92"/>
      <c r="K197" s="92"/>
      <c r="L197" s="92"/>
      <c r="M197" s="92"/>
      <c r="N197" s="92"/>
      <c r="O197" s="2"/>
      <c r="P197" s="2"/>
      <c r="Q197" s="2"/>
      <c r="R197" s="2"/>
      <c r="S197" s="2"/>
      <c r="T197" s="2"/>
      <c r="U197" s="2"/>
      <c r="V197" s="2"/>
    </row>
    <row r="198" spans="3:22" ht="14.25" customHeight="1" x14ac:dyDescent="0.2">
      <c r="C198" s="10"/>
      <c r="D198" s="10"/>
      <c r="E198" s="10"/>
      <c r="G198" s="92"/>
      <c r="H198" s="92"/>
      <c r="I198" s="130"/>
      <c r="J198" s="92"/>
      <c r="K198" s="92"/>
      <c r="L198" s="92"/>
      <c r="M198" s="92"/>
      <c r="N198" s="92"/>
      <c r="O198" s="2"/>
      <c r="P198" s="2"/>
      <c r="Q198" s="2"/>
      <c r="R198" s="2"/>
      <c r="S198" s="2"/>
      <c r="T198" s="2"/>
      <c r="U198" s="2"/>
      <c r="V198" s="2"/>
    </row>
    <row r="199" spans="3:22" ht="14.25" customHeight="1" x14ac:dyDescent="0.2">
      <c r="C199" s="10"/>
      <c r="D199" s="10"/>
      <c r="E199" s="10"/>
      <c r="G199" s="92"/>
      <c r="H199" s="92"/>
      <c r="I199" s="130"/>
      <c r="J199" s="92"/>
      <c r="K199" s="92"/>
      <c r="L199" s="92"/>
      <c r="M199" s="92"/>
      <c r="N199" s="92"/>
      <c r="O199" s="2"/>
      <c r="P199" s="2"/>
      <c r="Q199" s="2"/>
      <c r="R199" s="2"/>
      <c r="S199" s="2"/>
      <c r="T199" s="2"/>
      <c r="U199" s="2"/>
      <c r="V199" s="2"/>
    </row>
    <row r="200" spans="3:22" ht="14.25" customHeight="1" x14ac:dyDescent="0.2">
      <c r="C200" s="10"/>
      <c r="D200" s="10"/>
      <c r="E200" s="10"/>
      <c r="G200" s="92"/>
      <c r="H200" s="92"/>
      <c r="I200" s="130"/>
      <c r="J200" s="92"/>
      <c r="K200" s="92"/>
      <c r="L200" s="92"/>
      <c r="M200" s="92"/>
      <c r="N200" s="92"/>
      <c r="O200" s="2"/>
      <c r="P200" s="2"/>
      <c r="Q200" s="2"/>
      <c r="R200" s="2"/>
      <c r="S200" s="2"/>
      <c r="T200" s="2"/>
      <c r="U200" s="2"/>
      <c r="V200" s="2"/>
    </row>
    <row r="201" spans="3:22" ht="14.25" customHeight="1" x14ac:dyDescent="0.2">
      <c r="C201" s="10"/>
      <c r="D201" s="10"/>
      <c r="E201" s="10"/>
      <c r="G201" s="92"/>
      <c r="H201" s="92"/>
      <c r="I201" s="130"/>
      <c r="J201" s="92"/>
      <c r="K201" s="92"/>
      <c r="L201" s="92"/>
      <c r="M201" s="92"/>
      <c r="N201" s="92"/>
      <c r="O201" s="2"/>
      <c r="P201" s="2"/>
      <c r="Q201" s="2"/>
      <c r="R201" s="2"/>
      <c r="S201" s="2"/>
      <c r="T201" s="2"/>
      <c r="U201" s="2"/>
      <c r="V201" s="2"/>
    </row>
    <row r="202" spans="3:22" ht="14.25" customHeight="1" x14ac:dyDescent="0.2">
      <c r="C202" s="10"/>
      <c r="D202" s="10"/>
      <c r="E202" s="10"/>
      <c r="G202" s="92"/>
      <c r="H202" s="92"/>
      <c r="I202" s="130"/>
      <c r="J202" s="92"/>
      <c r="K202" s="92"/>
      <c r="L202" s="92"/>
      <c r="M202" s="92"/>
      <c r="N202" s="92"/>
      <c r="O202" s="2"/>
      <c r="P202" s="2"/>
      <c r="Q202" s="2"/>
      <c r="R202" s="2"/>
      <c r="S202" s="2"/>
      <c r="T202" s="2"/>
      <c r="U202" s="2"/>
      <c r="V202" s="2"/>
    </row>
    <row r="203" spans="3:22" ht="14.25" customHeight="1" x14ac:dyDescent="0.2">
      <c r="C203" s="10"/>
      <c r="D203" s="10"/>
      <c r="E203" s="10"/>
      <c r="G203" s="92"/>
      <c r="H203" s="92"/>
      <c r="I203" s="130"/>
      <c r="J203" s="92"/>
      <c r="K203" s="92"/>
      <c r="L203" s="92"/>
      <c r="M203" s="92"/>
      <c r="N203" s="92"/>
      <c r="O203" s="2"/>
      <c r="P203" s="2"/>
      <c r="Q203" s="2"/>
      <c r="R203" s="2"/>
      <c r="S203" s="2"/>
      <c r="T203" s="2"/>
      <c r="U203" s="2"/>
      <c r="V203" s="2"/>
    </row>
    <row r="204" spans="3:22" ht="14.25" customHeight="1" x14ac:dyDescent="0.2">
      <c r="C204" s="10"/>
      <c r="D204" s="10"/>
      <c r="E204" s="10"/>
      <c r="G204" s="92"/>
      <c r="H204" s="92"/>
      <c r="I204" s="130"/>
      <c r="J204" s="92"/>
      <c r="K204" s="92"/>
      <c r="L204" s="92"/>
      <c r="M204" s="92"/>
      <c r="N204" s="92"/>
      <c r="O204" s="2"/>
      <c r="P204" s="2"/>
      <c r="Q204" s="2"/>
      <c r="R204" s="2"/>
      <c r="S204" s="2"/>
      <c r="T204" s="2"/>
      <c r="U204" s="2"/>
      <c r="V204" s="2"/>
    </row>
    <row r="205" spans="3:22" ht="14.25" customHeight="1" x14ac:dyDescent="0.2">
      <c r="C205" s="10"/>
      <c r="D205" s="10"/>
      <c r="E205" s="10"/>
      <c r="G205" s="92"/>
      <c r="H205" s="92"/>
      <c r="I205" s="130"/>
      <c r="J205" s="92"/>
      <c r="K205" s="92"/>
      <c r="L205" s="92"/>
      <c r="M205" s="92"/>
      <c r="N205" s="92"/>
      <c r="O205" s="2"/>
      <c r="P205" s="2"/>
      <c r="Q205" s="2"/>
      <c r="R205" s="2"/>
      <c r="S205" s="2"/>
      <c r="T205" s="2"/>
      <c r="U205" s="2"/>
      <c r="V205" s="2"/>
    </row>
    <row r="206" spans="3:22" ht="14.25" customHeight="1" x14ac:dyDescent="0.2">
      <c r="C206" s="10"/>
      <c r="D206" s="10"/>
      <c r="E206" s="10"/>
      <c r="G206" s="92"/>
      <c r="H206" s="92"/>
      <c r="I206" s="130"/>
      <c r="J206" s="92"/>
      <c r="K206" s="92"/>
      <c r="L206" s="92"/>
      <c r="M206" s="92"/>
      <c r="N206" s="92"/>
      <c r="O206" s="2"/>
      <c r="P206" s="2"/>
      <c r="Q206" s="2"/>
      <c r="R206" s="2"/>
      <c r="S206" s="2"/>
      <c r="T206" s="2"/>
      <c r="U206" s="2"/>
      <c r="V206" s="2"/>
    </row>
    <row r="207" spans="3:22" ht="14.25" customHeight="1" x14ac:dyDescent="0.2">
      <c r="C207" s="10"/>
      <c r="D207" s="10"/>
      <c r="E207" s="10"/>
      <c r="G207" s="92"/>
      <c r="H207" s="92"/>
      <c r="I207" s="130"/>
      <c r="J207" s="92"/>
      <c r="K207" s="92"/>
      <c r="L207" s="92"/>
      <c r="M207" s="92"/>
      <c r="N207" s="92"/>
      <c r="O207" s="2"/>
      <c r="P207" s="2"/>
      <c r="Q207" s="2"/>
      <c r="R207" s="2"/>
      <c r="S207" s="2"/>
      <c r="T207" s="2"/>
      <c r="U207" s="2"/>
      <c r="V207" s="2"/>
    </row>
    <row r="208" spans="3:22" ht="14.25" customHeight="1" x14ac:dyDescent="0.2">
      <c r="C208" s="10"/>
      <c r="D208" s="10"/>
      <c r="E208" s="10"/>
      <c r="G208" s="92"/>
      <c r="H208" s="92"/>
      <c r="I208" s="130"/>
      <c r="J208" s="92"/>
      <c r="K208" s="92"/>
      <c r="L208" s="92"/>
      <c r="M208" s="92"/>
      <c r="N208" s="92"/>
      <c r="O208" s="2"/>
      <c r="P208" s="2"/>
      <c r="Q208" s="2"/>
      <c r="R208" s="2"/>
      <c r="S208" s="2"/>
      <c r="T208" s="2"/>
      <c r="U208" s="2"/>
      <c r="V208" s="2"/>
    </row>
    <row r="209" spans="3:22" ht="14.25" customHeight="1" x14ac:dyDescent="0.2">
      <c r="C209" s="10"/>
      <c r="D209" s="10"/>
      <c r="E209" s="10"/>
      <c r="G209" s="92"/>
      <c r="H209" s="92"/>
      <c r="I209" s="130"/>
      <c r="J209" s="92"/>
      <c r="K209" s="92"/>
      <c r="L209" s="92"/>
      <c r="M209" s="92"/>
      <c r="N209" s="92"/>
      <c r="O209" s="2"/>
      <c r="P209" s="2"/>
      <c r="Q209" s="2"/>
      <c r="R209" s="2"/>
      <c r="S209" s="2"/>
      <c r="T209" s="2"/>
      <c r="U209" s="2"/>
      <c r="V209" s="2"/>
    </row>
    <row r="210" spans="3:22" ht="14.25" customHeight="1" x14ac:dyDescent="0.2">
      <c r="C210" s="10"/>
      <c r="D210" s="10"/>
      <c r="E210" s="10"/>
      <c r="G210" s="92"/>
      <c r="H210" s="92"/>
      <c r="I210" s="130"/>
      <c r="J210" s="92"/>
      <c r="K210" s="92"/>
      <c r="L210" s="92"/>
      <c r="M210" s="92"/>
      <c r="N210" s="92"/>
      <c r="O210" s="2"/>
      <c r="P210" s="2"/>
      <c r="Q210" s="2"/>
      <c r="R210" s="2"/>
      <c r="S210" s="2"/>
      <c r="T210" s="2"/>
      <c r="U210" s="2"/>
      <c r="V210" s="2"/>
    </row>
    <row r="211" spans="3:22" ht="14.25" customHeight="1" x14ac:dyDescent="0.2">
      <c r="C211" s="10"/>
      <c r="D211" s="10"/>
      <c r="E211" s="10"/>
      <c r="G211" s="92"/>
      <c r="H211" s="92"/>
      <c r="I211" s="130"/>
      <c r="J211" s="92"/>
      <c r="K211" s="92"/>
      <c r="L211" s="92"/>
      <c r="M211" s="92"/>
      <c r="N211" s="92"/>
      <c r="O211" s="2"/>
      <c r="P211" s="2"/>
      <c r="Q211" s="2"/>
      <c r="R211" s="2"/>
      <c r="S211" s="2"/>
      <c r="T211" s="2"/>
      <c r="U211" s="2"/>
      <c r="V211" s="2"/>
    </row>
    <row r="212" spans="3:22" ht="14.25" customHeight="1" x14ac:dyDescent="0.2">
      <c r="C212" s="10"/>
      <c r="D212" s="10"/>
      <c r="E212" s="10"/>
      <c r="G212" s="92"/>
      <c r="H212" s="92"/>
      <c r="I212" s="130"/>
      <c r="J212" s="92"/>
      <c r="K212" s="92"/>
      <c r="L212" s="92"/>
      <c r="M212" s="92"/>
      <c r="N212" s="92"/>
      <c r="O212" s="2"/>
      <c r="P212" s="2"/>
      <c r="Q212" s="2"/>
      <c r="R212" s="2"/>
      <c r="S212" s="2"/>
      <c r="T212" s="2"/>
      <c r="U212" s="2"/>
      <c r="V212" s="2"/>
    </row>
    <row r="213" spans="3:22" ht="14.25" customHeight="1" x14ac:dyDescent="0.2">
      <c r="C213" s="10"/>
      <c r="D213" s="10"/>
      <c r="E213" s="10"/>
      <c r="G213" s="92"/>
      <c r="H213" s="92"/>
      <c r="I213" s="130"/>
      <c r="J213" s="92"/>
      <c r="K213" s="92"/>
      <c r="L213" s="92"/>
      <c r="M213" s="92"/>
      <c r="N213" s="92"/>
      <c r="O213" s="2"/>
      <c r="P213" s="2"/>
      <c r="Q213" s="2"/>
      <c r="R213" s="2"/>
      <c r="S213" s="2"/>
      <c r="T213" s="2"/>
      <c r="U213" s="2"/>
      <c r="V213" s="2"/>
    </row>
    <row r="214" spans="3:22" ht="14.25" customHeight="1" x14ac:dyDescent="0.2">
      <c r="C214" s="10"/>
      <c r="D214" s="10"/>
      <c r="E214" s="10"/>
      <c r="G214" s="92"/>
      <c r="H214" s="92"/>
      <c r="I214" s="130"/>
      <c r="J214" s="92"/>
      <c r="K214" s="92"/>
      <c r="L214" s="92"/>
      <c r="M214" s="92"/>
      <c r="N214" s="92"/>
      <c r="O214" s="2"/>
      <c r="P214" s="2"/>
      <c r="Q214" s="2"/>
      <c r="R214" s="2"/>
      <c r="S214" s="2"/>
      <c r="T214" s="2"/>
      <c r="U214" s="2"/>
      <c r="V214" s="2"/>
    </row>
    <row r="215" spans="3:22" ht="14.25" customHeight="1" x14ac:dyDescent="0.2">
      <c r="C215" s="10"/>
      <c r="D215" s="10"/>
      <c r="E215" s="10"/>
      <c r="G215" s="92"/>
      <c r="H215" s="92"/>
      <c r="I215" s="130"/>
      <c r="J215" s="92"/>
      <c r="K215" s="92"/>
      <c r="L215" s="92"/>
      <c r="M215" s="92"/>
      <c r="N215" s="92"/>
      <c r="O215" s="2"/>
      <c r="P215" s="2"/>
      <c r="Q215" s="2"/>
      <c r="R215" s="2"/>
      <c r="S215" s="2"/>
      <c r="T215" s="2"/>
      <c r="U215" s="2"/>
      <c r="V215" s="2"/>
    </row>
    <row r="216" spans="3:22" ht="14.25" customHeight="1" x14ac:dyDescent="0.2">
      <c r="C216" s="10"/>
      <c r="D216" s="10"/>
      <c r="E216" s="10"/>
      <c r="G216" s="92"/>
      <c r="H216" s="92"/>
      <c r="I216" s="130"/>
      <c r="J216" s="92"/>
      <c r="K216" s="92"/>
      <c r="L216" s="92"/>
      <c r="M216" s="92"/>
      <c r="N216" s="92"/>
      <c r="O216" s="2"/>
      <c r="P216" s="2"/>
      <c r="Q216" s="2"/>
      <c r="R216" s="2"/>
      <c r="S216" s="2"/>
      <c r="T216" s="2"/>
      <c r="U216" s="2"/>
      <c r="V216" s="2"/>
    </row>
    <row r="217" spans="3:22" ht="14.25" customHeight="1" x14ac:dyDescent="0.2">
      <c r="C217" s="10"/>
      <c r="D217" s="10"/>
      <c r="E217" s="10"/>
      <c r="G217" s="92"/>
      <c r="H217" s="92"/>
      <c r="I217" s="130"/>
      <c r="J217" s="92"/>
      <c r="K217" s="92"/>
      <c r="L217" s="92"/>
      <c r="M217" s="92"/>
      <c r="N217" s="92"/>
      <c r="O217" s="2"/>
      <c r="P217" s="2"/>
      <c r="Q217" s="2"/>
      <c r="R217" s="2"/>
      <c r="S217" s="2"/>
      <c r="T217" s="2"/>
      <c r="U217" s="2"/>
      <c r="V217" s="2"/>
    </row>
    <row r="218" spans="3:22" ht="14.25" customHeight="1" x14ac:dyDescent="0.2">
      <c r="C218" s="10"/>
      <c r="D218" s="10"/>
      <c r="E218" s="10"/>
      <c r="G218" s="92"/>
      <c r="H218" s="92"/>
      <c r="I218" s="130"/>
      <c r="J218" s="92"/>
      <c r="K218" s="92"/>
      <c r="L218" s="92"/>
      <c r="M218" s="92"/>
      <c r="N218" s="92"/>
      <c r="O218" s="2"/>
      <c r="P218" s="2"/>
      <c r="Q218" s="2"/>
      <c r="R218" s="2"/>
      <c r="S218" s="2"/>
      <c r="T218" s="2"/>
      <c r="U218" s="2"/>
      <c r="V218" s="2"/>
    </row>
    <row r="219" spans="3:22" ht="14.25" customHeight="1" x14ac:dyDescent="0.2">
      <c r="C219" s="10"/>
      <c r="D219" s="10"/>
      <c r="E219" s="10"/>
      <c r="G219" s="92"/>
      <c r="H219" s="92"/>
      <c r="I219" s="130"/>
      <c r="J219" s="92"/>
      <c r="K219" s="92"/>
      <c r="L219" s="92"/>
      <c r="M219" s="92"/>
      <c r="N219" s="92"/>
      <c r="O219" s="2"/>
      <c r="P219" s="2"/>
      <c r="Q219" s="2"/>
      <c r="R219" s="2"/>
      <c r="S219" s="2"/>
      <c r="T219" s="2"/>
      <c r="U219" s="2"/>
      <c r="V219" s="2"/>
    </row>
    <row r="220" spans="3:22" ht="14.25" customHeight="1" x14ac:dyDescent="0.2">
      <c r="C220" s="10"/>
      <c r="D220" s="10"/>
      <c r="E220" s="10"/>
      <c r="G220" s="92"/>
      <c r="H220" s="92"/>
      <c r="I220" s="130"/>
      <c r="J220" s="92"/>
      <c r="K220" s="92"/>
      <c r="L220" s="92"/>
      <c r="M220" s="92"/>
      <c r="N220" s="92"/>
      <c r="O220" s="2"/>
      <c r="P220" s="2"/>
      <c r="Q220" s="2"/>
      <c r="R220" s="2"/>
      <c r="S220" s="2"/>
      <c r="T220" s="2"/>
      <c r="U220" s="2"/>
      <c r="V220" s="2"/>
    </row>
    <row r="221" spans="3:22" ht="14.25" customHeight="1" x14ac:dyDescent="0.2">
      <c r="C221" s="10"/>
      <c r="D221" s="10"/>
      <c r="E221" s="10"/>
      <c r="G221" s="92"/>
      <c r="H221" s="92"/>
      <c r="I221" s="130"/>
      <c r="J221" s="92"/>
      <c r="K221" s="92"/>
      <c r="L221" s="92"/>
      <c r="M221" s="92"/>
      <c r="N221" s="92"/>
      <c r="O221" s="2"/>
      <c r="P221" s="2"/>
      <c r="Q221" s="2"/>
      <c r="R221" s="2"/>
      <c r="S221" s="2"/>
      <c r="T221" s="2"/>
      <c r="U221" s="2"/>
      <c r="V221" s="2"/>
    </row>
    <row r="222" spans="3:22" ht="14.25" customHeight="1" x14ac:dyDescent="0.2">
      <c r="C222" s="10"/>
      <c r="D222" s="10"/>
      <c r="E222" s="10"/>
      <c r="G222" s="92"/>
      <c r="H222" s="92"/>
      <c r="I222" s="130"/>
      <c r="J222" s="92"/>
      <c r="K222" s="92"/>
      <c r="L222" s="92"/>
      <c r="M222" s="92"/>
      <c r="N222" s="92"/>
      <c r="O222" s="2"/>
      <c r="P222" s="2"/>
      <c r="Q222" s="2"/>
      <c r="R222" s="2"/>
      <c r="S222" s="2"/>
      <c r="T222" s="2"/>
      <c r="U222" s="2"/>
      <c r="V222" s="2"/>
    </row>
    <row r="223" spans="3:22" ht="14.25" customHeight="1" x14ac:dyDescent="0.2">
      <c r="C223" s="10"/>
      <c r="D223" s="10"/>
      <c r="E223" s="10"/>
      <c r="G223" s="92"/>
      <c r="H223" s="92"/>
      <c r="I223" s="130"/>
      <c r="J223" s="92"/>
      <c r="K223" s="92"/>
      <c r="L223" s="92"/>
      <c r="M223" s="92"/>
      <c r="N223" s="92"/>
      <c r="O223" s="2"/>
      <c r="P223" s="2"/>
      <c r="Q223" s="2"/>
      <c r="R223" s="2"/>
      <c r="S223" s="2"/>
      <c r="T223" s="2"/>
      <c r="U223" s="2"/>
      <c r="V223" s="2"/>
    </row>
    <row r="224" spans="3:22" ht="14.25" customHeight="1" x14ac:dyDescent="0.2">
      <c r="C224" s="10"/>
      <c r="D224" s="10"/>
      <c r="E224" s="10"/>
      <c r="G224" s="92"/>
      <c r="H224" s="92"/>
      <c r="I224" s="130"/>
      <c r="J224" s="92"/>
      <c r="K224" s="92"/>
      <c r="L224" s="92"/>
      <c r="M224" s="92"/>
      <c r="N224" s="92"/>
      <c r="O224" s="2"/>
      <c r="P224" s="2"/>
      <c r="Q224" s="2"/>
      <c r="R224" s="2"/>
      <c r="S224" s="2"/>
      <c r="T224" s="2"/>
      <c r="U224" s="2"/>
      <c r="V224" s="2"/>
    </row>
    <row r="225" spans="3:22" ht="14.25" customHeight="1" x14ac:dyDescent="0.2">
      <c r="C225" s="10"/>
      <c r="D225" s="10"/>
      <c r="E225" s="10"/>
      <c r="G225" s="92"/>
      <c r="H225" s="92"/>
      <c r="I225" s="130"/>
      <c r="J225" s="92"/>
      <c r="K225" s="92"/>
      <c r="L225" s="92"/>
      <c r="M225" s="92"/>
      <c r="N225" s="92"/>
      <c r="O225" s="2"/>
      <c r="P225" s="2"/>
      <c r="Q225" s="2"/>
      <c r="R225" s="2"/>
      <c r="S225" s="2"/>
      <c r="T225" s="2"/>
      <c r="U225" s="2"/>
      <c r="V225" s="2"/>
    </row>
    <row r="226" spans="3:22" ht="14.25" customHeight="1" x14ac:dyDescent="0.2">
      <c r="C226" s="10"/>
      <c r="D226" s="10"/>
      <c r="E226" s="10"/>
      <c r="G226" s="92"/>
      <c r="H226" s="92"/>
      <c r="I226" s="130"/>
      <c r="J226" s="92"/>
      <c r="K226" s="92"/>
      <c r="L226" s="92"/>
      <c r="M226" s="92"/>
      <c r="N226" s="92"/>
      <c r="O226" s="2"/>
      <c r="P226" s="2"/>
      <c r="Q226" s="2"/>
      <c r="R226" s="2"/>
      <c r="S226" s="2"/>
      <c r="T226" s="2"/>
      <c r="U226" s="2"/>
      <c r="V226" s="2"/>
    </row>
    <row r="227" spans="3:22" ht="14.25" customHeight="1" x14ac:dyDescent="0.2">
      <c r="C227" s="10"/>
      <c r="D227" s="10"/>
      <c r="E227" s="10"/>
      <c r="G227" s="92"/>
      <c r="H227" s="92"/>
      <c r="I227" s="130"/>
      <c r="J227" s="92"/>
      <c r="K227" s="92"/>
      <c r="L227" s="92"/>
      <c r="M227" s="92"/>
      <c r="N227" s="92"/>
      <c r="O227" s="2"/>
      <c r="P227" s="2"/>
      <c r="Q227" s="2"/>
      <c r="R227" s="2"/>
      <c r="S227" s="2"/>
      <c r="T227" s="2"/>
      <c r="U227" s="2"/>
      <c r="V227" s="2"/>
    </row>
    <row r="228" spans="3:22" ht="14.25" customHeight="1" x14ac:dyDescent="0.2">
      <c r="C228" s="10"/>
      <c r="D228" s="10"/>
      <c r="E228" s="10"/>
      <c r="G228" s="92"/>
      <c r="H228" s="92"/>
      <c r="I228" s="130"/>
      <c r="J228" s="92"/>
      <c r="K228" s="92"/>
      <c r="L228" s="92"/>
      <c r="M228" s="92"/>
      <c r="N228" s="92"/>
      <c r="O228" s="2"/>
      <c r="P228" s="2"/>
      <c r="Q228" s="2"/>
      <c r="R228" s="2"/>
      <c r="S228" s="2"/>
      <c r="T228" s="2"/>
      <c r="U228" s="2"/>
      <c r="V228" s="2"/>
    </row>
    <row r="229" spans="3:22" ht="14.25" customHeight="1" x14ac:dyDescent="0.2">
      <c r="C229" s="10"/>
      <c r="D229" s="10"/>
      <c r="E229" s="10"/>
      <c r="G229" s="92"/>
      <c r="H229" s="92"/>
      <c r="I229" s="130"/>
      <c r="J229" s="92"/>
      <c r="K229" s="92"/>
      <c r="L229" s="92"/>
      <c r="M229" s="92"/>
      <c r="N229" s="92"/>
      <c r="O229" s="2"/>
      <c r="P229" s="2"/>
      <c r="Q229" s="2"/>
      <c r="R229" s="2"/>
      <c r="S229" s="2"/>
      <c r="T229" s="2"/>
      <c r="U229" s="2"/>
      <c r="V229" s="2"/>
    </row>
    <row r="230" spans="3:22" ht="14.25" customHeight="1" x14ac:dyDescent="0.2">
      <c r="C230" s="10"/>
      <c r="D230" s="10"/>
      <c r="E230" s="10"/>
      <c r="G230" s="92"/>
      <c r="H230" s="92"/>
      <c r="I230" s="130"/>
      <c r="J230" s="92"/>
      <c r="K230" s="92"/>
      <c r="L230" s="92"/>
      <c r="M230" s="92"/>
      <c r="N230" s="92"/>
      <c r="O230" s="2"/>
      <c r="P230" s="2"/>
      <c r="Q230" s="2"/>
      <c r="R230" s="2"/>
      <c r="S230" s="2"/>
      <c r="T230" s="2"/>
      <c r="U230" s="2"/>
      <c r="V230" s="2"/>
    </row>
    <row r="231" spans="3:22" ht="14.25" customHeight="1" x14ac:dyDescent="0.2">
      <c r="C231" s="10"/>
      <c r="D231" s="10"/>
      <c r="E231" s="10"/>
      <c r="G231" s="92"/>
      <c r="H231" s="92"/>
      <c r="I231" s="130"/>
      <c r="J231" s="92"/>
      <c r="K231" s="92"/>
      <c r="L231" s="92"/>
      <c r="M231" s="92"/>
      <c r="N231" s="92"/>
      <c r="O231" s="2"/>
      <c r="P231" s="2"/>
      <c r="Q231" s="2"/>
      <c r="R231" s="2"/>
      <c r="S231" s="2"/>
      <c r="T231" s="2"/>
      <c r="U231" s="2"/>
      <c r="V231" s="2"/>
    </row>
    <row r="232" spans="3:22" ht="14.25" customHeight="1" x14ac:dyDescent="0.2">
      <c r="C232" s="10"/>
      <c r="D232" s="10"/>
      <c r="E232" s="10"/>
      <c r="G232" s="92"/>
      <c r="H232" s="92"/>
      <c r="I232" s="130"/>
      <c r="J232" s="92"/>
      <c r="K232" s="92"/>
      <c r="L232" s="92"/>
      <c r="M232" s="92"/>
      <c r="N232" s="92"/>
      <c r="O232" s="2"/>
      <c r="P232" s="2"/>
      <c r="Q232" s="2"/>
      <c r="R232" s="2"/>
      <c r="S232" s="2"/>
      <c r="T232" s="2"/>
      <c r="U232" s="2"/>
      <c r="V232" s="2"/>
    </row>
    <row r="233" spans="3:22" ht="14.25" customHeight="1" x14ac:dyDescent="0.2">
      <c r="C233" s="10"/>
      <c r="D233" s="10"/>
      <c r="E233" s="10"/>
      <c r="G233" s="92"/>
      <c r="H233" s="92"/>
      <c r="I233" s="130"/>
      <c r="J233" s="92"/>
      <c r="K233" s="92"/>
      <c r="L233" s="92"/>
      <c r="M233" s="92"/>
      <c r="N233" s="92"/>
      <c r="O233" s="2"/>
      <c r="P233" s="2"/>
      <c r="Q233" s="2"/>
      <c r="R233" s="2"/>
      <c r="S233" s="2"/>
      <c r="T233" s="2"/>
      <c r="U233" s="2"/>
      <c r="V233" s="2"/>
    </row>
    <row r="234" spans="3:22" ht="14.25" customHeight="1" x14ac:dyDescent="0.2">
      <c r="C234" s="10"/>
      <c r="D234" s="10"/>
      <c r="E234" s="10"/>
      <c r="G234" s="92"/>
      <c r="H234" s="92"/>
      <c r="I234" s="130"/>
      <c r="J234" s="92"/>
      <c r="K234" s="92"/>
      <c r="L234" s="92"/>
      <c r="M234" s="92"/>
      <c r="N234" s="92"/>
      <c r="O234" s="2"/>
      <c r="P234" s="2"/>
      <c r="Q234" s="2"/>
      <c r="R234" s="2"/>
      <c r="S234" s="2"/>
      <c r="T234" s="2"/>
      <c r="U234" s="2"/>
      <c r="V234" s="2"/>
    </row>
    <row r="235" spans="3:22" ht="14.25" customHeight="1" x14ac:dyDescent="0.2">
      <c r="C235" s="10"/>
      <c r="D235" s="10"/>
      <c r="E235" s="10"/>
      <c r="G235" s="92"/>
      <c r="H235" s="92"/>
      <c r="I235" s="130"/>
      <c r="J235" s="92"/>
      <c r="K235" s="92"/>
      <c r="L235" s="92"/>
      <c r="M235" s="92"/>
      <c r="N235" s="92"/>
      <c r="O235" s="2"/>
      <c r="P235" s="2"/>
      <c r="Q235" s="2"/>
      <c r="R235" s="2"/>
      <c r="S235" s="2"/>
      <c r="T235" s="2"/>
      <c r="U235" s="2"/>
      <c r="V235" s="2"/>
    </row>
    <row r="236" spans="3:22" ht="14.25" customHeight="1" x14ac:dyDescent="0.2">
      <c r="C236" s="10"/>
      <c r="D236" s="10"/>
      <c r="E236" s="10"/>
      <c r="G236" s="92"/>
      <c r="H236" s="92"/>
      <c r="I236" s="130"/>
      <c r="J236" s="92"/>
      <c r="K236" s="92"/>
      <c r="L236" s="92"/>
      <c r="M236" s="92"/>
      <c r="N236" s="92"/>
      <c r="O236" s="2"/>
      <c r="P236" s="2"/>
      <c r="Q236" s="2"/>
      <c r="R236" s="2"/>
      <c r="S236" s="2"/>
      <c r="T236" s="2"/>
      <c r="U236" s="2"/>
      <c r="V236" s="2"/>
    </row>
    <row r="237" spans="3:22" ht="14.25" customHeight="1" x14ac:dyDescent="0.2">
      <c r="C237" s="10"/>
      <c r="D237" s="10"/>
      <c r="E237" s="10"/>
      <c r="G237" s="92"/>
      <c r="H237" s="92"/>
      <c r="I237" s="130"/>
      <c r="J237" s="92"/>
      <c r="K237" s="92"/>
      <c r="L237" s="92"/>
      <c r="M237" s="92"/>
      <c r="N237" s="92"/>
      <c r="O237" s="2"/>
      <c r="P237" s="2"/>
      <c r="Q237" s="2"/>
      <c r="R237" s="2"/>
      <c r="S237" s="2"/>
      <c r="T237" s="2"/>
      <c r="U237" s="2"/>
      <c r="V237" s="2"/>
    </row>
    <row r="238" spans="3:22" ht="14.25" customHeight="1" x14ac:dyDescent="0.2">
      <c r="C238" s="10"/>
      <c r="D238" s="10"/>
      <c r="E238" s="10"/>
      <c r="G238" s="92"/>
      <c r="H238" s="92"/>
      <c r="I238" s="130"/>
      <c r="J238" s="92"/>
      <c r="K238" s="92"/>
      <c r="L238" s="92"/>
      <c r="M238" s="92"/>
      <c r="N238" s="92"/>
      <c r="O238" s="2"/>
      <c r="P238" s="2"/>
      <c r="Q238" s="2"/>
      <c r="R238" s="2"/>
      <c r="S238" s="2"/>
      <c r="T238" s="2"/>
      <c r="U238" s="2"/>
      <c r="V238" s="2"/>
    </row>
    <row r="239" spans="3:22" ht="14.25" customHeight="1" x14ac:dyDescent="0.2">
      <c r="C239" s="10"/>
      <c r="D239" s="10"/>
      <c r="E239" s="10"/>
      <c r="G239" s="92"/>
      <c r="H239" s="92"/>
      <c r="I239" s="130"/>
      <c r="J239" s="92"/>
      <c r="K239" s="92"/>
      <c r="L239" s="92"/>
      <c r="M239" s="92"/>
      <c r="N239" s="92"/>
      <c r="O239" s="2"/>
      <c r="P239" s="2"/>
      <c r="Q239" s="2"/>
      <c r="R239" s="2"/>
      <c r="S239" s="2"/>
      <c r="T239" s="2"/>
      <c r="U239" s="2"/>
      <c r="V239" s="2"/>
    </row>
    <row r="240" spans="3:22" ht="14.25" customHeight="1" x14ac:dyDescent="0.2">
      <c r="C240" s="10"/>
      <c r="D240" s="10"/>
      <c r="E240" s="10"/>
      <c r="G240" s="92"/>
      <c r="H240" s="92"/>
      <c r="I240" s="130"/>
      <c r="J240" s="92"/>
      <c r="K240" s="92"/>
      <c r="L240" s="92"/>
      <c r="M240" s="92"/>
      <c r="N240" s="92"/>
      <c r="O240" s="2"/>
      <c r="P240" s="2"/>
      <c r="Q240" s="2"/>
      <c r="R240" s="2"/>
      <c r="S240" s="2"/>
      <c r="T240" s="2"/>
      <c r="U240" s="2"/>
      <c r="V240" s="2"/>
    </row>
    <row r="241" spans="3:22" ht="14.25" customHeight="1" x14ac:dyDescent="0.2">
      <c r="C241" s="10"/>
      <c r="D241" s="10"/>
      <c r="E241" s="10"/>
      <c r="G241" s="92"/>
      <c r="H241" s="92"/>
      <c r="I241" s="130"/>
      <c r="J241" s="92"/>
      <c r="K241" s="92"/>
      <c r="L241" s="92"/>
      <c r="M241" s="92"/>
      <c r="N241" s="92"/>
      <c r="O241" s="2"/>
      <c r="P241" s="2"/>
      <c r="Q241" s="2"/>
      <c r="R241" s="2"/>
      <c r="S241" s="2"/>
      <c r="T241" s="2"/>
      <c r="U241" s="2"/>
      <c r="V241" s="2"/>
    </row>
    <row r="242" spans="3:22" ht="14.25" customHeight="1" x14ac:dyDescent="0.2">
      <c r="C242" s="10"/>
      <c r="D242" s="10"/>
      <c r="E242" s="10"/>
      <c r="G242" s="92"/>
      <c r="H242" s="92"/>
      <c r="I242" s="130"/>
      <c r="J242" s="92"/>
      <c r="K242" s="92"/>
      <c r="L242" s="92"/>
      <c r="M242" s="92"/>
      <c r="N242" s="92"/>
      <c r="O242" s="2"/>
      <c r="P242" s="2"/>
      <c r="Q242" s="2"/>
      <c r="R242" s="2"/>
      <c r="S242" s="2"/>
      <c r="T242" s="2"/>
      <c r="U242" s="2"/>
      <c r="V242" s="2"/>
    </row>
    <row r="243" spans="3:22" ht="14.25" customHeight="1" x14ac:dyDescent="0.2">
      <c r="C243" s="10"/>
      <c r="D243" s="10"/>
      <c r="E243" s="10"/>
      <c r="G243" s="92"/>
      <c r="H243" s="92"/>
      <c r="I243" s="130"/>
      <c r="J243" s="92"/>
      <c r="K243" s="92"/>
      <c r="L243" s="92"/>
      <c r="M243" s="92"/>
      <c r="N243" s="92"/>
      <c r="O243" s="2"/>
      <c r="P243" s="2"/>
      <c r="Q243" s="2"/>
      <c r="R243" s="2"/>
      <c r="S243" s="2"/>
      <c r="T243" s="2"/>
      <c r="U243" s="2"/>
      <c r="V243" s="2"/>
    </row>
    <row r="244" spans="3:22" ht="14.25" customHeight="1" x14ac:dyDescent="0.2">
      <c r="C244" s="10"/>
      <c r="D244" s="10"/>
      <c r="E244" s="10"/>
      <c r="G244" s="92"/>
      <c r="H244" s="92"/>
      <c r="I244" s="130"/>
      <c r="J244" s="92"/>
      <c r="K244" s="92"/>
      <c r="L244" s="92"/>
      <c r="M244" s="92"/>
      <c r="N244" s="92"/>
      <c r="O244" s="2"/>
      <c r="P244" s="2"/>
      <c r="Q244" s="2"/>
      <c r="R244" s="2"/>
      <c r="S244" s="2"/>
      <c r="T244" s="2"/>
      <c r="U244" s="2"/>
      <c r="V244" s="2"/>
    </row>
    <row r="245" spans="3:22" ht="14.25" customHeight="1" x14ac:dyDescent="0.2">
      <c r="C245" s="10"/>
      <c r="D245" s="10"/>
      <c r="E245" s="10"/>
      <c r="G245" s="92"/>
      <c r="H245" s="92"/>
      <c r="I245" s="130"/>
      <c r="J245" s="92"/>
      <c r="K245" s="92"/>
      <c r="L245" s="92"/>
      <c r="M245" s="92"/>
      <c r="N245" s="92"/>
      <c r="O245" s="2"/>
      <c r="P245" s="2"/>
      <c r="Q245" s="2"/>
      <c r="R245" s="2"/>
      <c r="S245" s="2"/>
      <c r="T245" s="2"/>
      <c r="U245" s="2"/>
      <c r="V245" s="2"/>
    </row>
    <row r="246" spans="3:22" ht="14.25" customHeight="1" x14ac:dyDescent="0.2">
      <c r="C246" s="10"/>
      <c r="D246" s="10"/>
      <c r="E246" s="10"/>
      <c r="G246" s="92"/>
      <c r="H246" s="92"/>
      <c r="I246" s="130"/>
      <c r="J246" s="92"/>
      <c r="K246" s="92"/>
      <c r="L246" s="92"/>
      <c r="M246" s="92"/>
      <c r="N246" s="92"/>
      <c r="O246" s="2"/>
      <c r="P246" s="2"/>
      <c r="Q246" s="2"/>
      <c r="R246" s="2"/>
      <c r="S246" s="2"/>
      <c r="T246" s="2"/>
      <c r="U246" s="2"/>
      <c r="V246" s="2"/>
    </row>
    <row r="247" spans="3:22" ht="14.25" customHeight="1" x14ac:dyDescent="0.2">
      <c r="C247" s="10"/>
      <c r="D247" s="10"/>
      <c r="E247" s="10"/>
      <c r="G247" s="92"/>
      <c r="H247" s="92"/>
      <c r="I247" s="130"/>
      <c r="J247" s="92"/>
      <c r="K247" s="92"/>
      <c r="L247" s="92"/>
      <c r="M247" s="92"/>
      <c r="N247" s="92"/>
      <c r="O247" s="2"/>
      <c r="P247" s="2"/>
      <c r="Q247" s="2"/>
      <c r="R247" s="2"/>
      <c r="S247" s="2"/>
      <c r="T247" s="2"/>
      <c r="U247" s="2"/>
      <c r="V247" s="2"/>
    </row>
    <row r="248" spans="3:22" ht="14.25" customHeight="1" x14ac:dyDescent="0.2">
      <c r="C248" s="10"/>
      <c r="D248" s="10"/>
      <c r="E248" s="10"/>
      <c r="G248" s="92"/>
      <c r="H248" s="92"/>
      <c r="I248" s="130"/>
      <c r="J248" s="92"/>
      <c r="K248" s="92"/>
      <c r="L248" s="92"/>
      <c r="M248" s="92"/>
      <c r="N248" s="92"/>
      <c r="O248" s="2"/>
      <c r="P248" s="2"/>
      <c r="Q248" s="2"/>
      <c r="R248" s="2"/>
      <c r="S248" s="2"/>
      <c r="T248" s="2"/>
      <c r="U248" s="2"/>
      <c r="V248" s="2"/>
    </row>
    <row r="249" spans="3:22" ht="14.25" customHeight="1" x14ac:dyDescent="0.2">
      <c r="C249" s="10"/>
      <c r="D249" s="10"/>
      <c r="E249" s="10"/>
      <c r="G249" s="92"/>
      <c r="H249" s="92"/>
      <c r="I249" s="130"/>
      <c r="J249" s="92"/>
      <c r="K249" s="92"/>
      <c r="L249" s="92"/>
      <c r="M249" s="92"/>
      <c r="N249" s="92"/>
      <c r="O249" s="2"/>
      <c r="P249" s="2"/>
      <c r="Q249" s="2"/>
      <c r="R249" s="2"/>
      <c r="S249" s="2"/>
      <c r="T249" s="2"/>
      <c r="U249" s="2"/>
      <c r="V249" s="2"/>
    </row>
    <row r="250" spans="3:22" ht="14.25" customHeight="1" x14ac:dyDescent="0.2">
      <c r="C250" s="10"/>
      <c r="D250" s="10"/>
      <c r="E250" s="10"/>
      <c r="G250" s="92"/>
      <c r="H250" s="92"/>
      <c r="I250" s="130"/>
      <c r="J250" s="92"/>
      <c r="K250" s="92"/>
      <c r="L250" s="92"/>
      <c r="M250" s="92"/>
      <c r="N250" s="92"/>
      <c r="O250" s="2"/>
      <c r="P250" s="2"/>
      <c r="Q250" s="2"/>
      <c r="R250" s="2"/>
      <c r="S250" s="2"/>
      <c r="T250" s="2"/>
      <c r="U250" s="2"/>
      <c r="V250" s="2"/>
    </row>
    <row r="251" spans="3:22" ht="14.25" customHeight="1" x14ac:dyDescent="0.2">
      <c r="C251" s="10"/>
      <c r="D251" s="10"/>
      <c r="E251" s="10"/>
      <c r="G251" s="92"/>
      <c r="H251" s="92"/>
      <c r="I251" s="130"/>
      <c r="J251" s="92"/>
      <c r="K251" s="92"/>
      <c r="L251" s="92"/>
      <c r="M251" s="92"/>
      <c r="N251" s="92"/>
      <c r="O251" s="2"/>
      <c r="P251" s="2"/>
      <c r="Q251" s="2"/>
      <c r="R251" s="2"/>
      <c r="S251" s="2"/>
      <c r="T251" s="2"/>
      <c r="U251" s="2"/>
      <c r="V251" s="2"/>
    </row>
    <row r="252" spans="3:22" ht="14.25" customHeight="1" x14ac:dyDescent="0.2">
      <c r="C252" s="10"/>
      <c r="D252" s="10"/>
      <c r="E252" s="10"/>
      <c r="G252" s="92"/>
      <c r="H252" s="92"/>
      <c r="I252" s="130"/>
      <c r="J252" s="92"/>
      <c r="K252" s="92"/>
      <c r="L252" s="92"/>
      <c r="M252" s="92"/>
      <c r="N252" s="92"/>
      <c r="O252" s="2"/>
      <c r="P252" s="2"/>
      <c r="Q252" s="2"/>
      <c r="R252" s="2"/>
      <c r="S252" s="2"/>
      <c r="T252" s="2"/>
      <c r="U252" s="2"/>
      <c r="V252" s="2"/>
    </row>
    <row r="253" spans="3:22" ht="14.25" customHeight="1" x14ac:dyDescent="0.2">
      <c r="C253" s="10"/>
      <c r="D253" s="10"/>
      <c r="E253" s="10"/>
      <c r="G253" s="92"/>
      <c r="H253" s="92"/>
      <c r="I253" s="130"/>
      <c r="J253" s="92"/>
      <c r="K253" s="92"/>
      <c r="L253" s="92"/>
      <c r="M253" s="92"/>
      <c r="N253" s="92"/>
      <c r="O253" s="2"/>
      <c r="P253" s="2"/>
      <c r="Q253" s="2"/>
      <c r="R253" s="2"/>
      <c r="S253" s="2"/>
      <c r="T253" s="2"/>
      <c r="U253" s="2"/>
      <c r="V253" s="2"/>
    </row>
    <row r="254" spans="3:22" ht="14.25" customHeight="1" x14ac:dyDescent="0.2">
      <c r="C254" s="10"/>
      <c r="D254" s="10"/>
      <c r="E254" s="10"/>
      <c r="G254" s="92"/>
      <c r="H254" s="92"/>
      <c r="I254" s="130"/>
      <c r="J254" s="92"/>
      <c r="K254" s="92"/>
      <c r="L254" s="92"/>
      <c r="M254" s="92"/>
      <c r="N254" s="92"/>
      <c r="O254" s="2"/>
      <c r="P254" s="2"/>
      <c r="Q254" s="2"/>
      <c r="R254" s="2"/>
      <c r="S254" s="2"/>
      <c r="T254" s="2"/>
      <c r="U254" s="2"/>
      <c r="V254" s="2"/>
    </row>
    <row r="255" spans="3:22" ht="14.25" customHeight="1" x14ac:dyDescent="0.2">
      <c r="C255" s="10"/>
      <c r="D255" s="10"/>
      <c r="E255" s="10"/>
      <c r="G255" s="92"/>
      <c r="H255" s="92"/>
      <c r="I255" s="130"/>
      <c r="J255" s="92"/>
      <c r="K255" s="92"/>
      <c r="L255" s="92"/>
      <c r="M255" s="92"/>
      <c r="N255" s="92"/>
      <c r="O255" s="2"/>
      <c r="P255" s="2"/>
      <c r="Q255" s="2"/>
      <c r="R255" s="2"/>
      <c r="S255" s="2"/>
      <c r="T255" s="2"/>
      <c r="U255" s="2"/>
      <c r="V255" s="2"/>
    </row>
    <row r="256" spans="3:22" ht="14.25" customHeight="1" x14ac:dyDescent="0.2">
      <c r="C256" s="10"/>
      <c r="D256" s="10"/>
      <c r="E256" s="10"/>
      <c r="G256" s="92"/>
      <c r="H256" s="92"/>
      <c r="I256" s="130"/>
      <c r="J256" s="92"/>
      <c r="K256" s="92"/>
      <c r="L256" s="92"/>
      <c r="M256" s="92"/>
      <c r="N256" s="92"/>
      <c r="O256" s="2"/>
      <c r="P256" s="2"/>
      <c r="Q256" s="2"/>
      <c r="R256" s="2"/>
      <c r="S256" s="2"/>
      <c r="T256" s="2"/>
      <c r="U256" s="2"/>
      <c r="V256" s="2"/>
    </row>
    <row r="257" spans="3:22" ht="14.25" customHeight="1" x14ac:dyDescent="0.2">
      <c r="C257" s="10"/>
      <c r="D257" s="10"/>
      <c r="E257" s="10"/>
      <c r="G257" s="92"/>
      <c r="H257" s="92"/>
      <c r="I257" s="130"/>
      <c r="J257" s="92"/>
      <c r="K257" s="92"/>
      <c r="L257" s="92"/>
      <c r="M257" s="92"/>
      <c r="N257" s="92"/>
      <c r="O257" s="2"/>
      <c r="P257" s="2"/>
      <c r="Q257" s="2"/>
      <c r="R257" s="2"/>
      <c r="S257" s="2"/>
      <c r="T257" s="2"/>
      <c r="U257" s="2"/>
      <c r="V257" s="2"/>
    </row>
    <row r="258" spans="3:22" ht="14.25" customHeight="1" x14ac:dyDescent="0.2">
      <c r="C258" s="10"/>
      <c r="D258" s="10"/>
      <c r="E258" s="10"/>
      <c r="G258" s="92"/>
      <c r="H258" s="92"/>
      <c r="I258" s="130"/>
      <c r="J258" s="92"/>
      <c r="K258" s="92"/>
      <c r="L258" s="92"/>
      <c r="M258" s="92"/>
      <c r="N258" s="92"/>
      <c r="O258" s="2"/>
      <c r="P258" s="2"/>
      <c r="Q258" s="2"/>
      <c r="R258" s="2"/>
      <c r="S258" s="2"/>
      <c r="T258" s="2"/>
      <c r="U258" s="2"/>
      <c r="V258" s="2"/>
    </row>
    <row r="259" spans="3:22" ht="14.25" customHeight="1" x14ac:dyDescent="0.2">
      <c r="C259" s="10"/>
      <c r="D259" s="10"/>
      <c r="E259" s="10"/>
      <c r="G259" s="92"/>
      <c r="H259" s="92"/>
      <c r="I259" s="130"/>
      <c r="J259" s="92"/>
      <c r="K259" s="92"/>
      <c r="L259" s="92"/>
      <c r="M259" s="92"/>
      <c r="N259" s="92"/>
      <c r="O259" s="2"/>
      <c r="P259" s="2"/>
      <c r="Q259" s="2"/>
      <c r="R259" s="2"/>
      <c r="S259" s="2"/>
      <c r="T259" s="2"/>
      <c r="U259" s="2"/>
      <c r="V259" s="2"/>
    </row>
    <row r="260" spans="3:22" ht="14.25" customHeight="1" x14ac:dyDescent="0.2">
      <c r="C260" s="10"/>
      <c r="D260" s="10"/>
      <c r="E260" s="10"/>
      <c r="G260" s="92"/>
      <c r="H260" s="92"/>
      <c r="I260" s="130"/>
      <c r="J260" s="92"/>
      <c r="K260" s="92"/>
      <c r="L260" s="92"/>
      <c r="M260" s="92"/>
      <c r="N260" s="92"/>
      <c r="O260" s="2"/>
      <c r="P260" s="2"/>
      <c r="Q260" s="2"/>
      <c r="R260" s="2"/>
      <c r="S260" s="2"/>
      <c r="T260" s="2"/>
      <c r="U260" s="2"/>
      <c r="V260" s="2"/>
    </row>
    <row r="261" spans="3:22" ht="14.25" customHeight="1" x14ac:dyDescent="0.2">
      <c r="C261" s="10"/>
      <c r="D261" s="10"/>
      <c r="E261" s="10"/>
      <c r="G261" s="92"/>
      <c r="H261" s="92"/>
      <c r="I261" s="130"/>
      <c r="J261" s="92"/>
      <c r="K261" s="92"/>
      <c r="L261" s="92"/>
      <c r="M261" s="92"/>
      <c r="N261" s="92"/>
      <c r="O261" s="2"/>
      <c r="P261" s="2"/>
      <c r="Q261" s="2"/>
      <c r="R261" s="2"/>
      <c r="S261" s="2"/>
      <c r="T261" s="2"/>
      <c r="U261" s="2"/>
      <c r="V261" s="2"/>
    </row>
    <row r="262" spans="3:22" ht="14.25" customHeight="1" x14ac:dyDescent="0.2">
      <c r="C262" s="10"/>
      <c r="D262" s="10"/>
      <c r="E262" s="10"/>
      <c r="G262" s="92"/>
      <c r="H262" s="92"/>
      <c r="I262" s="130"/>
      <c r="J262" s="92"/>
      <c r="K262" s="92"/>
      <c r="L262" s="92"/>
      <c r="M262" s="92"/>
      <c r="N262" s="92"/>
      <c r="O262" s="2"/>
      <c r="P262" s="2"/>
      <c r="Q262" s="2"/>
      <c r="R262" s="2"/>
      <c r="S262" s="2"/>
      <c r="T262" s="2"/>
      <c r="U262" s="2"/>
      <c r="V262" s="2"/>
    </row>
    <row r="263" spans="3:22" ht="14.25" customHeight="1" x14ac:dyDescent="0.2">
      <c r="C263" s="10"/>
      <c r="D263" s="10"/>
      <c r="E263" s="10"/>
      <c r="G263" s="92"/>
      <c r="H263" s="92"/>
      <c r="I263" s="130"/>
      <c r="J263" s="92"/>
      <c r="K263" s="92"/>
      <c r="L263" s="92"/>
      <c r="M263" s="92"/>
      <c r="N263" s="92"/>
      <c r="O263" s="2"/>
      <c r="P263" s="2"/>
      <c r="Q263" s="2"/>
      <c r="R263" s="2"/>
      <c r="S263" s="2"/>
      <c r="T263" s="2"/>
      <c r="U263" s="2"/>
      <c r="V263" s="2"/>
    </row>
    <row r="264" spans="3:22" ht="14.25" customHeight="1" x14ac:dyDescent="0.2">
      <c r="C264" s="10"/>
      <c r="D264" s="10"/>
      <c r="E264" s="10"/>
      <c r="G264" s="92"/>
      <c r="H264" s="92"/>
      <c r="I264" s="130"/>
      <c r="J264" s="92"/>
      <c r="K264" s="92"/>
      <c r="L264" s="92"/>
      <c r="M264" s="92"/>
      <c r="N264" s="92"/>
      <c r="O264" s="2"/>
      <c r="P264" s="2"/>
      <c r="Q264" s="2"/>
      <c r="R264" s="2"/>
      <c r="S264" s="2"/>
      <c r="T264" s="2"/>
      <c r="U264" s="2"/>
      <c r="V264" s="2"/>
    </row>
    <row r="265" spans="3:22" ht="14.25" customHeight="1" x14ac:dyDescent="0.2">
      <c r="C265" s="10"/>
      <c r="D265" s="10"/>
      <c r="E265" s="10"/>
      <c r="G265" s="92"/>
      <c r="H265" s="92"/>
      <c r="I265" s="130"/>
      <c r="J265" s="92"/>
      <c r="K265" s="92"/>
      <c r="L265" s="92"/>
      <c r="M265" s="92"/>
      <c r="N265" s="92"/>
      <c r="O265" s="2"/>
      <c r="P265" s="2"/>
      <c r="Q265" s="2"/>
      <c r="R265" s="2"/>
      <c r="S265" s="2"/>
      <c r="T265" s="2"/>
      <c r="U265" s="2"/>
      <c r="V265" s="2"/>
    </row>
    <row r="266" spans="3:22" ht="14.25" customHeight="1" x14ac:dyDescent="0.2">
      <c r="C266" s="10"/>
      <c r="D266" s="10"/>
      <c r="E266" s="10"/>
      <c r="G266" s="92"/>
      <c r="H266" s="92"/>
      <c r="I266" s="130"/>
      <c r="J266" s="92"/>
      <c r="K266" s="92"/>
      <c r="L266" s="92"/>
      <c r="M266" s="92"/>
      <c r="N266" s="92"/>
      <c r="O266" s="2"/>
      <c r="P266" s="2"/>
      <c r="Q266" s="2"/>
      <c r="R266" s="2"/>
      <c r="S266" s="2"/>
      <c r="T266" s="2"/>
      <c r="U266" s="2"/>
      <c r="V266" s="2"/>
    </row>
    <row r="267" spans="3:22" ht="14.25" customHeight="1" x14ac:dyDescent="0.2">
      <c r="C267" s="10"/>
      <c r="D267" s="10"/>
      <c r="E267" s="10"/>
      <c r="G267" s="92"/>
      <c r="H267" s="92"/>
      <c r="I267" s="130"/>
      <c r="J267" s="92"/>
      <c r="K267" s="92"/>
      <c r="L267" s="92"/>
      <c r="M267" s="92"/>
      <c r="N267" s="92"/>
      <c r="O267" s="2"/>
      <c r="P267" s="2"/>
      <c r="Q267" s="2"/>
      <c r="R267" s="2"/>
      <c r="S267" s="2"/>
      <c r="T267" s="2"/>
      <c r="U267" s="2"/>
      <c r="V267" s="2"/>
    </row>
    <row r="268" spans="3:22" ht="14.25" customHeight="1" x14ac:dyDescent="0.2">
      <c r="C268" s="10"/>
      <c r="D268" s="10"/>
      <c r="E268" s="10"/>
      <c r="G268" s="92"/>
      <c r="H268" s="92"/>
      <c r="I268" s="130"/>
      <c r="J268" s="92"/>
      <c r="K268" s="92"/>
      <c r="L268" s="92"/>
      <c r="M268" s="92"/>
      <c r="N268" s="92"/>
      <c r="O268" s="2"/>
      <c r="P268" s="2"/>
      <c r="Q268" s="2"/>
      <c r="R268" s="2"/>
      <c r="S268" s="2"/>
      <c r="T268" s="2"/>
      <c r="U268" s="2"/>
      <c r="V268" s="2"/>
    </row>
    <row r="269" spans="3:22" ht="14.25" customHeight="1" x14ac:dyDescent="0.2">
      <c r="C269" s="10"/>
      <c r="D269" s="10"/>
      <c r="E269" s="10"/>
      <c r="G269" s="92"/>
      <c r="H269" s="92"/>
      <c r="I269" s="130"/>
      <c r="J269" s="92"/>
      <c r="K269" s="92"/>
      <c r="L269" s="92"/>
      <c r="M269" s="92"/>
      <c r="N269" s="92"/>
      <c r="O269" s="2"/>
      <c r="P269" s="2"/>
      <c r="Q269" s="2"/>
      <c r="R269" s="2"/>
      <c r="S269" s="2"/>
      <c r="T269" s="2"/>
      <c r="U269" s="2"/>
      <c r="V269" s="2"/>
    </row>
    <row r="270" spans="3:22" ht="14.25" customHeight="1" x14ac:dyDescent="0.2">
      <c r="C270" s="10"/>
      <c r="D270" s="10"/>
      <c r="E270" s="10"/>
      <c r="G270" s="92"/>
      <c r="H270" s="92"/>
      <c r="I270" s="130"/>
      <c r="J270" s="92"/>
      <c r="K270" s="92"/>
      <c r="L270" s="92"/>
      <c r="M270" s="92"/>
      <c r="N270" s="92"/>
      <c r="O270" s="2"/>
      <c r="P270" s="2"/>
      <c r="Q270" s="2"/>
      <c r="R270" s="2"/>
      <c r="S270" s="2"/>
      <c r="T270" s="2"/>
      <c r="U270" s="2"/>
      <c r="V270" s="2"/>
    </row>
    <row r="271" spans="3:22" ht="14.25" customHeight="1" x14ac:dyDescent="0.2">
      <c r="C271" s="10"/>
      <c r="D271" s="10"/>
      <c r="E271" s="10"/>
      <c r="G271" s="92"/>
      <c r="H271" s="92"/>
      <c r="I271" s="130"/>
      <c r="J271" s="92"/>
      <c r="K271" s="92"/>
      <c r="L271" s="92"/>
      <c r="M271" s="92"/>
      <c r="N271" s="92"/>
      <c r="O271" s="2"/>
      <c r="P271" s="2"/>
      <c r="Q271" s="2"/>
      <c r="R271" s="2"/>
      <c r="S271" s="2"/>
      <c r="T271" s="2"/>
      <c r="U271" s="2"/>
      <c r="V271" s="2"/>
    </row>
    <row r="272" spans="3:22" ht="14.25" customHeight="1" x14ac:dyDescent="0.2">
      <c r="C272" s="10"/>
      <c r="D272" s="10"/>
      <c r="E272" s="10"/>
      <c r="G272" s="92"/>
      <c r="H272" s="92"/>
      <c r="I272" s="130"/>
      <c r="J272" s="92"/>
      <c r="K272" s="92"/>
      <c r="L272" s="92"/>
      <c r="M272" s="92"/>
      <c r="N272" s="92"/>
      <c r="O272" s="2"/>
      <c r="P272" s="2"/>
      <c r="Q272" s="2"/>
      <c r="R272" s="2"/>
      <c r="S272" s="2"/>
      <c r="T272" s="2"/>
      <c r="U272" s="2"/>
      <c r="V272" s="2"/>
    </row>
    <row r="273" spans="3:22" ht="14.25" customHeight="1" x14ac:dyDescent="0.2">
      <c r="C273" s="10"/>
      <c r="D273" s="10"/>
      <c r="E273" s="10"/>
      <c r="G273" s="92"/>
      <c r="H273" s="92"/>
      <c r="I273" s="130"/>
      <c r="J273" s="92"/>
      <c r="K273" s="92"/>
      <c r="L273" s="92"/>
      <c r="M273" s="92"/>
      <c r="N273" s="92"/>
      <c r="O273" s="2"/>
      <c r="P273" s="2"/>
      <c r="Q273" s="2"/>
      <c r="R273" s="2"/>
      <c r="S273" s="2"/>
      <c r="T273" s="2"/>
      <c r="U273" s="2"/>
      <c r="V273" s="2"/>
    </row>
    <row r="274" spans="3:22" ht="14.25" customHeight="1" x14ac:dyDescent="0.2">
      <c r="C274" s="10"/>
      <c r="D274" s="10"/>
      <c r="E274" s="10"/>
      <c r="G274" s="92"/>
      <c r="H274" s="92"/>
      <c r="I274" s="130"/>
      <c r="J274" s="92"/>
      <c r="K274" s="92"/>
      <c r="L274" s="92"/>
      <c r="M274" s="92"/>
      <c r="N274" s="92"/>
      <c r="O274" s="2"/>
      <c r="P274" s="2"/>
      <c r="Q274" s="2"/>
      <c r="R274" s="2"/>
      <c r="S274" s="2"/>
      <c r="T274" s="2"/>
      <c r="U274" s="2"/>
      <c r="V274" s="2"/>
    </row>
    <row r="275" spans="3:22" ht="14.25" customHeight="1" x14ac:dyDescent="0.2">
      <c r="C275" s="10"/>
      <c r="D275" s="10"/>
      <c r="E275" s="10"/>
      <c r="G275" s="92"/>
      <c r="H275" s="92"/>
      <c r="I275" s="130"/>
      <c r="J275" s="92"/>
      <c r="K275" s="92"/>
      <c r="L275" s="92"/>
      <c r="M275" s="92"/>
      <c r="N275" s="92"/>
      <c r="O275" s="2"/>
      <c r="P275" s="2"/>
      <c r="Q275" s="2"/>
      <c r="R275" s="2"/>
      <c r="S275" s="2"/>
      <c r="T275" s="2"/>
      <c r="U275" s="2"/>
      <c r="V275" s="2"/>
    </row>
    <row r="276" spans="3:22" ht="14.25" customHeight="1" x14ac:dyDescent="0.2">
      <c r="C276" s="10"/>
      <c r="D276" s="10"/>
      <c r="E276" s="10"/>
      <c r="G276" s="92"/>
      <c r="H276" s="92"/>
      <c r="I276" s="130"/>
      <c r="J276" s="92"/>
      <c r="K276" s="92"/>
      <c r="L276" s="92"/>
      <c r="M276" s="92"/>
      <c r="N276" s="92"/>
      <c r="O276" s="2"/>
      <c r="P276" s="2"/>
      <c r="Q276" s="2"/>
      <c r="R276" s="2"/>
      <c r="S276" s="2"/>
      <c r="T276" s="2"/>
      <c r="U276" s="2"/>
      <c r="V276" s="2"/>
    </row>
    <row r="277" spans="3:22" ht="14.25" customHeight="1" x14ac:dyDescent="0.2">
      <c r="C277" s="10"/>
      <c r="D277" s="10"/>
      <c r="E277" s="10"/>
      <c r="G277" s="92"/>
      <c r="H277" s="92"/>
      <c r="I277" s="130"/>
      <c r="J277" s="92"/>
      <c r="K277" s="92"/>
      <c r="L277" s="92"/>
      <c r="M277" s="92"/>
      <c r="N277" s="92"/>
      <c r="O277" s="2"/>
      <c r="P277" s="2"/>
      <c r="Q277" s="2"/>
      <c r="R277" s="2"/>
      <c r="S277" s="2"/>
      <c r="T277" s="2"/>
      <c r="U277" s="2"/>
      <c r="V277" s="2"/>
    </row>
    <row r="278" spans="3:22" ht="14.25" customHeight="1" x14ac:dyDescent="0.2">
      <c r="C278" s="10"/>
      <c r="D278" s="10"/>
      <c r="E278" s="10"/>
      <c r="G278" s="92"/>
      <c r="H278" s="92"/>
      <c r="I278" s="130"/>
      <c r="J278" s="92"/>
      <c r="K278" s="92"/>
      <c r="L278" s="92"/>
      <c r="M278" s="92"/>
      <c r="N278" s="92"/>
      <c r="O278" s="2"/>
      <c r="P278" s="2"/>
      <c r="Q278" s="2"/>
      <c r="R278" s="2"/>
      <c r="S278" s="2"/>
      <c r="T278" s="2"/>
      <c r="U278" s="2"/>
      <c r="V278" s="2"/>
    </row>
    <row r="279" spans="3:22" ht="14.25" customHeight="1" x14ac:dyDescent="0.2">
      <c r="C279" s="10"/>
      <c r="D279" s="10"/>
      <c r="E279" s="10"/>
      <c r="G279" s="92"/>
      <c r="H279" s="92"/>
      <c r="I279" s="130"/>
      <c r="J279" s="92"/>
      <c r="K279" s="92"/>
      <c r="L279" s="92"/>
      <c r="M279" s="92"/>
      <c r="N279" s="92"/>
      <c r="O279" s="2"/>
      <c r="P279" s="2"/>
      <c r="Q279" s="2"/>
      <c r="R279" s="2"/>
      <c r="S279" s="2"/>
      <c r="T279" s="2"/>
      <c r="U279" s="2"/>
      <c r="V279" s="2"/>
    </row>
    <row r="280" spans="3:22" ht="14.25" customHeight="1" x14ac:dyDescent="0.2">
      <c r="C280" s="10"/>
      <c r="D280" s="10"/>
      <c r="E280" s="10"/>
      <c r="G280" s="92"/>
      <c r="H280" s="92"/>
      <c r="I280" s="130"/>
      <c r="J280" s="92"/>
      <c r="K280" s="92"/>
      <c r="L280" s="92"/>
      <c r="M280" s="92"/>
      <c r="N280" s="92"/>
      <c r="O280" s="2"/>
      <c r="P280" s="2"/>
      <c r="Q280" s="2"/>
      <c r="R280" s="2"/>
      <c r="S280" s="2"/>
      <c r="T280" s="2"/>
      <c r="U280" s="2"/>
      <c r="V280" s="2"/>
    </row>
    <row r="281" spans="3:22" ht="14.25" customHeight="1" x14ac:dyDescent="0.2">
      <c r="C281" s="10"/>
      <c r="D281" s="10"/>
      <c r="E281" s="10"/>
      <c r="G281" s="92"/>
      <c r="H281" s="92"/>
      <c r="I281" s="130"/>
      <c r="J281" s="92"/>
      <c r="K281" s="92"/>
      <c r="L281" s="92"/>
      <c r="M281" s="92"/>
      <c r="N281" s="92"/>
      <c r="O281" s="2"/>
      <c r="P281" s="2"/>
      <c r="Q281" s="2"/>
      <c r="R281" s="2"/>
      <c r="S281" s="2"/>
      <c r="T281" s="2"/>
      <c r="U281" s="2"/>
      <c r="V281" s="2"/>
    </row>
    <row r="282" spans="3:22" ht="14.25" customHeight="1" x14ac:dyDescent="0.2">
      <c r="C282" s="10"/>
      <c r="D282" s="10"/>
      <c r="E282" s="10"/>
      <c r="G282" s="92"/>
      <c r="H282" s="92"/>
      <c r="I282" s="130"/>
      <c r="J282" s="92"/>
      <c r="K282" s="92"/>
      <c r="L282" s="92"/>
      <c r="M282" s="92"/>
      <c r="N282" s="92"/>
      <c r="O282" s="2"/>
      <c r="P282" s="2"/>
      <c r="Q282" s="2"/>
      <c r="R282" s="2"/>
      <c r="S282" s="2"/>
      <c r="T282" s="2"/>
      <c r="U282" s="2"/>
      <c r="V282" s="2"/>
    </row>
    <row r="283" spans="3:22" ht="14.25" customHeight="1" x14ac:dyDescent="0.2">
      <c r="C283" s="10"/>
      <c r="D283" s="10"/>
      <c r="E283" s="10"/>
      <c r="G283" s="92"/>
      <c r="H283" s="92"/>
      <c r="I283" s="130"/>
      <c r="J283" s="92"/>
      <c r="K283" s="92"/>
      <c r="L283" s="92"/>
      <c r="M283" s="92"/>
      <c r="N283" s="92"/>
      <c r="O283" s="2"/>
      <c r="P283" s="2"/>
      <c r="Q283" s="2"/>
      <c r="R283" s="2"/>
      <c r="S283" s="2"/>
      <c r="T283" s="2"/>
      <c r="U283" s="2"/>
      <c r="V283" s="2"/>
    </row>
    <row r="284" spans="3:22" ht="14.25" customHeight="1" x14ac:dyDescent="0.2">
      <c r="C284" s="10"/>
      <c r="D284" s="10"/>
      <c r="E284" s="10"/>
      <c r="G284" s="92"/>
      <c r="H284" s="92"/>
      <c r="I284" s="130"/>
      <c r="J284" s="92"/>
      <c r="K284" s="92"/>
      <c r="L284" s="92"/>
      <c r="M284" s="92"/>
      <c r="N284" s="92"/>
      <c r="O284" s="2"/>
      <c r="P284" s="2"/>
      <c r="Q284" s="2"/>
      <c r="R284" s="2"/>
      <c r="S284" s="2"/>
      <c r="T284" s="2"/>
      <c r="U284" s="2"/>
      <c r="V284" s="2"/>
    </row>
    <row r="285" spans="3:22" ht="14.25" customHeight="1" x14ac:dyDescent="0.2">
      <c r="C285" s="10"/>
      <c r="D285" s="10"/>
      <c r="E285" s="10"/>
      <c r="G285" s="92"/>
      <c r="H285" s="92"/>
      <c r="I285" s="130"/>
      <c r="J285" s="92"/>
      <c r="K285" s="92"/>
      <c r="L285" s="92"/>
      <c r="M285" s="92"/>
      <c r="N285" s="92"/>
      <c r="O285" s="2"/>
      <c r="P285" s="2"/>
      <c r="Q285" s="2"/>
      <c r="R285" s="2"/>
      <c r="S285" s="2"/>
      <c r="T285" s="2"/>
      <c r="U285" s="2"/>
      <c r="V285" s="2"/>
    </row>
    <row r="286" spans="3:22" ht="14.25" customHeight="1" x14ac:dyDescent="0.2">
      <c r="C286" s="10"/>
      <c r="D286" s="10"/>
      <c r="E286" s="10"/>
      <c r="G286" s="92"/>
      <c r="H286" s="92"/>
      <c r="I286" s="130"/>
      <c r="J286" s="92"/>
      <c r="K286" s="92"/>
      <c r="L286" s="92"/>
      <c r="M286" s="92"/>
      <c r="N286" s="92"/>
      <c r="O286" s="2"/>
      <c r="P286" s="2"/>
      <c r="Q286" s="2"/>
      <c r="R286" s="2"/>
      <c r="S286" s="2"/>
      <c r="T286" s="2"/>
      <c r="U286" s="2"/>
      <c r="V286" s="2"/>
    </row>
    <row r="287" spans="3:22" ht="14.25" customHeight="1" x14ac:dyDescent="0.2">
      <c r="C287" s="10"/>
      <c r="D287" s="10"/>
      <c r="E287" s="10"/>
      <c r="G287" s="92"/>
      <c r="H287" s="92"/>
      <c r="I287" s="130"/>
      <c r="J287" s="92"/>
      <c r="K287" s="92"/>
      <c r="L287" s="92"/>
      <c r="M287" s="92"/>
      <c r="N287" s="92"/>
      <c r="O287" s="2"/>
      <c r="P287" s="2"/>
      <c r="Q287" s="2"/>
      <c r="R287" s="2"/>
      <c r="S287" s="2"/>
      <c r="T287" s="2"/>
      <c r="U287" s="2"/>
      <c r="V287" s="2"/>
    </row>
    <row r="288" spans="3:22" ht="14.25" customHeight="1" x14ac:dyDescent="0.2">
      <c r="C288" s="10"/>
      <c r="D288" s="10"/>
      <c r="E288" s="10"/>
      <c r="G288" s="92"/>
      <c r="H288" s="92"/>
      <c r="I288" s="130"/>
      <c r="J288" s="92"/>
      <c r="K288" s="92"/>
      <c r="L288" s="92"/>
      <c r="M288" s="92"/>
      <c r="N288" s="92"/>
      <c r="O288" s="2"/>
      <c r="P288" s="2"/>
      <c r="Q288" s="2"/>
      <c r="R288" s="2"/>
      <c r="S288" s="2"/>
      <c r="T288" s="2"/>
      <c r="U288" s="2"/>
      <c r="V288" s="2"/>
    </row>
    <row r="289" spans="3:22" ht="14.25" customHeight="1" x14ac:dyDescent="0.2">
      <c r="C289" s="10"/>
      <c r="D289" s="10"/>
      <c r="E289" s="10"/>
      <c r="G289" s="92"/>
      <c r="H289" s="92"/>
      <c r="I289" s="130"/>
      <c r="J289" s="92"/>
      <c r="K289" s="92"/>
      <c r="L289" s="92"/>
      <c r="M289" s="92"/>
      <c r="N289" s="92"/>
      <c r="O289" s="2"/>
      <c r="P289" s="2"/>
      <c r="Q289" s="2"/>
      <c r="R289" s="2"/>
      <c r="S289" s="2"/>
      <c r="T289" s="2"/>
      <c r="U289" s="2"/>
      <c r="V289" s="2"/>
    </row>
    <row r="290" spans="3:22" ht="14.25" customHeight="1" x14ac:dyDescent="0.2">
      <c r="C290" s="10"/>
      <c r="D290" s="10"/>
      <c r="E290" s="10"/>
      <c r="G290" s="92"/>
      <c r="H290" s="92"/>
      <c r="I290" s="130"/>
      <c r="J290" s="92"/>
      <c r="K290" s="92"/>
      <c r="L290" s="92"/>
      <c r="M290" s="92"/>
      <c r="N290" s="92"/>
      <c r="O290" s="2"/>
      <c r="P290" s="2"/>
      <c r="Q290" s="2"/>
      <c r="R290" s="2"/>
      <c r="S290" s="2"/>
      <c r="T290" s="2"/>
      <c r="U290" s="2"/>
      <c r="V290" s="2"/>
    </row>
    <row r="291" spans="3:22" ht="14.25" customHeight="1" x14ac:dyDescent="0.2">
      <c r="C291" s="10"/>
      <c r="D291" s="10"/>
      <c r="E291" s="10"/>
      <c r="G291" s="92"/>
      <c r="H291" s="92"/>
      <c r="I291" s="130"/>
      <c r="J291" s="92"/>
      <c r="K291" s="92"/>
      <c r="L291" s="92"/>
      <c r="M291" s="92"/>
      <c r="N291" s="92"/>
      <c r="O291" s="2"/>
      <c r="P291" s="2"/>
      <c r="Q291" s="2"/>
      <c r="R291" s="2"/>
      <c r="S291" s="2"/>
      <c r="T291" s="2"/>
      <c r="U291" s="2"/>
      <c r="V291" s="2"/>
    </row>
    <row r="292" spans="3:22" ht="14.25" customHeight="1" x14ac:dyDescent="0.2">
      <c r="C292" s="10"/>
      <c r="D292" s="10"/>
      <c r="E292" s="10"/>
      <c r="G292" s="92"/>
      <c r="H292" s="92"/>
      <c r="I292" s="130"/>
      <c r="J292" s="92"/>
      <c r="K292" s="92"/>
      <c r="L292" s="92"/>
      <c r="M292" s="92"/>
      <c r="N292" s="92"/>
      <c r="O292" s="2"/>
      <c r="P292" s="2"/>
      <c r="Q292" s="2"/>
      <c r="R292" s="2"/>
      <c r="S292" s="2"/>
      <c r="T292" s="2"/>
      <c r="U292" s="2"/>
      <c r="V292" s="2"/>
    </row>
    <row r="293" spans="3:22" ht="14.25" customHeight="1" x14ac:dyDescent="0.2">
      <c r="C293" s="10"/>
      <c r="D293" s="10"/>
      <c r="E293" s="10"/>
      <c r="G293" s="92"/>
      <c r="H293" s="92"/>
      <c r="I293" s="130"/>
      <c r="J293" s="92"/>
      <c r="K293" s="92"/>
      <c r="L293" s="92"/>
      <c r="M293" s="92"/>
      <c r="N293" s="92"/>
      <c r="O293" s="2"/>
      <c r="P293" s="2"/>
      <c r="Q293" s="2"/>
      <c r="R293" s="2"/>
      <c r="S293" s="2"/>
      <c r="T293" s="2"/>
      <c r="U293" s="2"/>
      <c r="V293" s="2"/>
    </row>
    <row r="294" spans="3:22" ht="14.25" customHeight="1" x14ac:dyDescent="0.2">
      <c r="C294" s="10"/>
      <c r="D294" s="10"/>
      <c r="E294" s="10"/>
      <c r="G294" s="92"/>
      <c r="H294" s="92"/>
      <c r="I294" s="130"/>
      <c r="J294" s="92"/>
      <c r="K294" s="92"/>
      <c r="L294" s="92"/>
      <c r="M294" s="92"/>
      <c r="N294" s="92"/>
      <c r="O294" s="2"/>
      <c r="P294" s="2"/>
      <c r="Q294" s="2"/>
      <c r="R294" s="2"/>
      <c r="S294" s="2"/>
      <c r="T294" s="2"/>
      <c r="U294" s="2"/>
      <c r="V294" s="2"/>
    </row>
    <row r="295" spans="3:22" ht="14.25" customHeight="1" x14ac:dyDescent="0.2">
      <c r="C295" s="10"/>
      <c r="D295" s="10"/>
      <c r="E295" s="10"/>
      <c r="G295" s="92"/>
      <c r="H295" s="92"/>
      <c r="I295" s="130"/>
      <c r="J295" s="92"/>
      <c r="K295" s="92"/>
      <c r="L295" s="92"/>
      <c r="M295" s="92"/>
      <c r="N295" s="92"/>
      <c r="O295" s="2"/>
      <c r="P295" s="2"/>
      <c r="Q295" s="2"/>
      <c r="R295" s="2"/>
      <c r="S295" s="2"/>
      <c r="T295" s="2"/>
      <c r="U295" s="2"/>
      <c r="V295" s="2"/>
    </row>
    <row r="296" spans="3:22" ht="14.25" customHeight="1" x14ac:dyDescent="0.2">
      <c r="C296" s="10"/>
      <c r="D296" s="10"/>
      <c r="E296" s="10"/>
      <c r="G296" s="92"/>
      <c r="H296" s="92"/>
      <c r="I296" s="130"/>
      <c r="J296" s="92"/>
      <c r="K296" s="92"/>
      <c r="L296" s="92"/>
      <c r="M296" s="92"/>
      <c r="N296" s="92"/>
      <c r="O296" s="2"/>
      <c r="P296" s="2"/>
      <c r="Q296" s="2"/>
      <c r="R296" s="2"/>
      <c r="S296" s="2"/>
      <c r="T296" s="2"/>
      <c r="U296" s="2"/>
      <c r="V296" s="2"/>
    </row>
    <row r="297" spans="3:22" ht="14.25" customHeight="1" x14ac:dyDescent="0.2">
      <c r="C297" s="10"/>
      <c r="D297" s="10"/>
      <c r="E297" s="10"/>
      <c r="G297" s="92"/>
      <c r="H297" s="92"/>
      <c r="I297" s="130"/>
      <c r="J297" s="92"/>
      <c r="K297" s="92"/>
      <c r="L297" s="92"/>
      <c r="M297" s="92"/>
      <c r="N297" s="92"/>
      <c r="O297" s="2"/>
      <c r="P297" s="2"/>
      <c r="Q297" s="2"/>
      <c r="R297" s="2"/>
      <c r="S297" s="2"/>
      <c r="T297" s="2"/>
      <c r="U297" s="2"/>
      <c r="V297" s="2"/>
    </row>
    <row r="298" spans="3:22" ht="14.25" customHeight="1" x14ac:dyDescent="0.2">
      <c r="C298" s="10"/>
      <c r="D298" s="10"/>
      <c r="E298" s="10"/>
      <c r="G298" s="92"/>
      <c r="H298" s="92"/>
      <c r="I298" s="130"/>
      <c r="J298" s="92"/>
      <c r="K298" s="92"/>
      <c r="L298" s="92"/>
      <c r="M298" s="92"/>
      <c r="N298" s="92"/>
      <c r="O298" s="2"/>
      <c r="P298" s="2"/>
      <c r="Q298" s="2"/>
      <c r="R298" s="2"/>
      <c r="S298" s="2"/>
      <c r="T298" s="2"/>
      <c r="U298" s="2"/>
      <c r="V298" s="2"/>
    </row>
    <row r="299" spans="3:22" ht="14.25" customHeight="1" x14ac:dyDescent="0.2">
      <c r="C299" s="10"/>
      <c r="D299" s="10"/>
      <c r="E299" s="10"/>
      <c r="G299" s="92"/>
      <c r="H299" s="92"/>
      <c r="I299" s="130"/>
      <c r="J299" s="92"/>
      <c r="K299" s="92"/>
      <c r="L299" s="92"/>
      <c r="M299" s="92"/>
      <c r="N299" s="92"/>
      <c r="O299" s="2"/>
      <c r="P299" s="2"/>
      <c r="Q299" s="2"/>
      <c r="R299" s="2"/>
      <c r="S299" s="2"/>
      <c r="T299" s="2"/>
      <c r="U299" s="2"/>
      <c r="V299" s="2"/>
    </row>
    <row r="300" spans="3:22" ht="14.25" customHeight="1" x14ac:dyDescent="0.2">
      <c r="C300" s="10"/>
      <c r="D300" s="10"/>
      <c r="E300" s="10"/>
      <c r="G300" s="92"/>
      <c r="H300" s="92"/>
      <c r="I300" s="130"/>
      <c r="J300" s="92"/>
      <c r="K300" s="92"/>
      <c r="L300" s="92"/>
      <c r="M300" s="92"/>
      <c r="N300" s="92"/>
      <c r="O300" s="2"/>
      <c r="P300" s="2"/>
      <c r="Q300" s="2"/>
      <c r="R300" s="2"/>
      <c r="S300" s="2"/>
      <c r="T300" s="2"/>
      <c r="U300" s="2"/>
      <c r="V300" s="2"/>
    </row>
    <row r="301" spans="3:22" ht="14.25" customHeight="1" x14ac:dyDescent="0.2">
      <c r="C301" s="10"/>
      <c r="D301" s="10"/>
      <c r="E301" s="10"/>
      <c r="G301" s="92"/>
      <c r="H301" s="92"/>
      <c r="I301" s="130"/>
      <c r="J301" s="92"/>
      <c r="K301" s="92"/>
      <c r="L301" s="92"/>
      <c r="M301" s="92"/>
      <c r="N301" s="92"/>
      <c r="O301" s="2"/>
      <c r="P301" s="2"/>
      <c r="Q301" s="2"/>
      <c r="R301" s="2"/>
      <c r="S301" s="2"/>
      <c r="T301" s="2"/>
      <c r="U301" s="2"/>
      <c r="V301" s="2"/>
    </row>
    <row r="302" spans="3:22" ht="14.25" customHeight="1" x14ac:dyDescent="0.2">
      <c r="C302" s="10"/>
      <c r="D302" s="10"/>
      <c r="E302" s="10"/>
      <c r="G302" s="92"/>
      <c r="H302" s="92"/>
      <c r="I302" s="130"/>
      <c r="J302" s="92"/>
      <c r="K302" s="92"/>
      <c r="L302" s="92"/>
      <c r="M302" s="92"/>
      <c r="N302" s="92"/>
      <c r="O302" s="2"/>
      <c r="P302" s="2"/>
      <c r="Q302" s="2"/>
      <c r="R302" s="2"/>
      <c r="S302" s="2"/>
      <c r="T302" s="2"/>
      <c r="U302" s="2"/>
      <c r="V302" s="2"/>
    </row>
    <row r="303" spans="3:22" ht="14.25" customHeight="1" x14ac:dyDescent="0.2">
      <c r="C303" s="10"/>
      <c r="D303" s="10"/>
      <c r="E303" s="10"/>
      <c r="G303" s="92"/>
      <c r="H303" s="92"/>
      <c r="I303" s="130"/>
      <c r="J303" s="92"/>
      <c r="K303" s="92"/>
      <c r="L303" s="92"/>
      <c r="M303" s="92"/>
      <c r="N303" s="92"/>
      <c r="O303" s="2"/>
      <c r="P303" s="2"/>
      <c r="Q303" s="2"/>
      <c r="R303" s="2"/>
      <c r="S303" s="2"/>
      <c r="T303" s="2"/>
      <c r="U303" s="2"/>
      <c r="V303" s="2"/>
    </row>
    <row r="304" spans="3:22" ht="14.25" customHeight="1" x14ac:dyDescent="0.2">
      <c r="C304" s="10"/>
      <c r="D304" s="10"/>
      <c r="E304" s="10"/>
      <c r="G304" s="92"/>
      <c r="H304" s="92"/>
      <c r="I304" s="130"/>
      <c r="J304" s="92"/>
      <c r="K304" s="92"/>
      <c r="L304" s="92"/>
      <c r="M304" s="92"/>
      <c r="N304" s="92"/>
      <c r="O304" s="2"/>
      <c r="P304" s="2"/>
      <c r="Q304" s="2"/>
      <c r="R304" s="2"/>
      <c r="S304" s="2"/>
      <c r="T304" s="2"/>
      <c r="U304" s="2"/>
      <c r="V304" s="2"/>
    </row>
    <row r="305" spans="3:22" ht="14.25" customHeight="1" x14ac:dyDescent="0.2">
      <c r="C305" s="10"/>
      <c r="D305" s="10"/>
      <c r="E305" s="10"/>
      <c r="G305" s="92"/>
      <c r="H305" s="92"/>
      <c r="I305" s="130"/>
      <c r="J305" s="92"/>
      <c r="K305" s="92"/>
      <c r="L305" s="92"/>
      <c r="M305" s="92"/>
      <c r="N305" s="92"/>
      <c r="O305" s="2"/>
      <c r="P305" s="2"/>
      <c r="Q305" s="2"/>
      <c r="R305" s="2"/>
      <c r="S305" s="2"/>
      <c r="T305" s="2"/>
      <c r="U305" s="2"/>
      <c r="V305" s="2"/>
    </row>
    <row r="306" spans="3:22" ht="14.25" customHeight="1" x14ac:dyDescent="0.2">
      <c r="C306" s="10"/>
      <c r="D306" s="10"/>
      <c r="E306" s="10"/>
      <c r="G306" s="92"/>
      <c r="H306" s="92"/>
      <c r="I306" s="130"/>
      <c r="J306" s="92"/>
      <c r="K306" s="92"/>
      <c r="L306" s="92"/>
      <c r="M306" s="92"/>
      <c r="N306" s="92"/>
      <c r="O306" s="2"/>
      <c r="P306" s="2"/>
      <c r="Q306" s="2"/>
      <c r="R306" s="2"/>
      <c r="S306" s="2"/>
      <c r="T306" s="2"/>
      <c r="U306" s="2"/>
      <c r="V306" s="2"/>
    </row>
    <row r="307" spans="3:22" ht="14.25" customHeight="1" x14ac:dyDescent="0.2">
      <c r="C307" s="10"/>
      <c r="D307" s="10"/>
      <c r="E307" s="10"/>
      <c r="G307" s="92"/>
      <c r="H307" s="92"/>
      <c r="I307" s="130"/>
      <c r="J307" s="92"/>
      <c r="K307" s="92"/>
      <c r="L307" s="92"/>
      <c r="M307" s="92"/>
      <c r="N307" s="92"/>
      <c r="O307" s="2"/>
      <c r="P307" s="2"/>
      <c r="Q307" s="2"/>
      <c r="R307" s="2"/>
      <c r="S307" s="2"/>
      <c r="T307" s="2"/>
      <c r="U307" s="2"/>
      <c r="V307" s="2"/>
    </row>
    <row r="308" spans="3:22" ht="14.25" customHeight="1" x14ac:dyDescent="0.2">
      <c r="C308" s="10"/>
      <c r="D308" s="10"/>
      <c r="E308" s="10"/>
      <c r="G308" s="92"/>
      <c r="H308" s="92"/>
      <c r="I308" s="130"/>
      <c r="J308" s="92"/>
      <c r="K308" s="92"/>
      <c r="L308" s="92"/>
      <c r="M308" s="92"/>
      <c r="N308" s="92"/>
      <c r="O308" s="2"/>
      <c r="P308" s="2"/>
      <c r="Q308" s="2"/>
      <c r="R308" s="2"/>
      <c r="S308" s="2"/>
      <c r="T308" s="2"/>
      <c r="U308" s="2"/>
      <c r="V308" s="2"/>
    </row>
    <row r="309" spans="3:22" ht="14.25" customHeight="1" x14ac:dyDescent="0.2">
      <c r="C309" s="10"/>
      <c r="D309" s="10"/>
      <c r="E309" s="10"/>
      <c r="G309" s="92"/>
      <c r="H309" s="92"/>
      <c r="I309" s="130"/>
      <c r="J309" s="92"/>
      <c r="K309" s="92"/>
      <c r="L309" s="92"/>
      <c r="M309" s="92"/>
      <c r="N309" s="92"/>
      <c r="O309" s="2"/>
      <c r="P309" s="2"/>
      <c r="Q309" s="2"/>
      <c r="R309" s="2"/>
      <c r="S309" s="2"/>
      <c r="T309" s="2"/>
      <c r="U309" s="2"/>
      <c r="V309" s="2"/>
    </row>
    <row r="310" spans="3:22" ht="14.25" customHeight="1" x14ac:dyDescent="0.2">
      <c r="C310" s="10"/>
      <c r="D310" s="10"/>
      <c r="E310" s="10"/>
      <c r="G310" s="92"/>
      <c r="H310" s="92"/>
      <c r="I310" s="130"/>
      <c r="J310" s="92"/>
      <c r="K310" s="92"/>
      <c r="L310" s="92"/>
      <c r="M310" s="92"/>
      <c r="N310" s="92"/>
      <c r="O310" s="2"/>
      <c r="P310" s="2"/>
      <c r="Q310" s="2"/>
      <c r="R310" s="2"/>
      <c r="S310" s="2"/>
      <c r="T310" s="2"/>
      <c r="U310" s="2"/>
      <c r="V310" s="2"/>
    </row>
    <row r="311" spans="3:22" ht="14.25" customHeight="1" x14ac:dyDescent="0.2">
      <c r="C311" s="10"/>
      <c r="D311" s="10"/>
      <c r="E311" s="10"/>
      <c r="G311" s="92"/>
      <c r="H311" s="92"/>
      <c r="I311" s="130"/>
      <c r="J311" s="92"/>
      <c r="K311" s="92"/>
      <c r="L311" s="92"/>
      <c r="M311" s="92"/>
      <c r="N311" s="92"/>
      <c r="O311" s="2"/>
      <c r="P311" s="2"/>
      <c r="Q311" s="2"/>
      <c r="R311" s="2"/>
      <c r="S311" s="2"/>
      <c r="T311" s="2"/>
      <c r="U311" s="2"/>
      <c r="V311" s="2"/>
    </row>
    <row r="312" spans="3:22" ht="14.25" customHeight="1" x14ac:dyDescent="0.2">
      <c r="C312" s="10"/>
      <c r="D312" s="10"/>
      <c r="E312" s="10"/>
      <c r="G312" s="92"/>
      <c r="H312" s="92"/>
      <c r="I312" s="130"/>
      <c r="J312" s="92"/>
      <c r="K312" s="92"/>
      <c r="L312" s="92"/>
      <c r="M312" s="92"/>
      <c r="N312" s="92"/>
      <c r="O312" s="2"/>
      <c r="P312" s="2"/>
      <c r="Q312" s="2"/>
      <c r="R312" s="2"/>
      <c r="S312" s="2"/>
      <c r="T312" s="2"/>
      <c r="U312" s="2"/>
      <c r="V312" s="2"/>
    </row>
    <row r="313" spans="3:22" ht="14.25" customHeight="1" x14ac:dyDescent="0.2">
      <c r="C313" s="10"/>
      <c r="D313" s="10"/>
      <c r="E313" s="10"/>
      <c r="G313" s="92"/>
      <c r="H313" s="92"/>
      <c r="I313" s="130"/>
      <c r="J313" s="92"/>
      <c r="K313" s="92"/>
      <c r="L313" s="92"/>
      <c r="M313" s="92"/>
      <c r="N313" s="92"/>
      <c r="O313" s="2"/>
      <c r="P313" s="2"/>
      <c r="Q313" s="2"/>
      <c r="R313" s="2"/>
      <c r="S313" s="2"/>
      <c r="T313" s="2"/>
      <c r="U313" s="2"/>
      <c r="V313" s="2"/>
    </row>
    <row r="314" spans="3:22" ht="14.25" customHeight="1" x14ac:dyDescent="0.2">
      <c r="C314" s="10"/>
      <c r="D314" s="10"/>
      <c r="E314" s="10"/>
      <c r="G314" s="92"/>
      <c r="H314" s="92"/>
      <c r="I314" s="130"/>
      <c r="J314" s="92"/>
      <c r="K314" s="92"/>
      <c r="L314" s="92"/>
      <c r="M314" s="92"/>
      <c r="N314" s="92"/>
      <c r="O314" s="2"/>
      <c r="P314" s="2"/>
      <c r="Q314" s="2"/>
      <c r="R314" s="2"/>
      <c r="S314" s="2"/>
      <c r="T314" s="2"/>
      <c r="U314" s="2"/>
      <c r="V314" s="2"/>
    </row>
    <row r="315" spans="3:22" ht="14.25" customHeight="1" x14ac:dyDescent="0.2">
      <c r="C315" s="10"/>
      <c r="D315" s="10"/>
      <c r="E315" s="10"/>
      <c r="G315" s="92"/>
      <c r="H315" s="92"/>
      <c r="I315" s="130"/>
      <c r="J315" s="92"/>
      <c r="K315" s="92"/>
      <c r="L315" s="92"/>
      <c r="M315" s="92"/>
      <c r="N315" s="92"/>
      <c r="O315" s="2"/>
      <c r="P315" s="2"/>
      <c r="Q315" s="2"/>
      <c r="R315" s="2"/>
      <c r="S315" s="2"/>
      <c r="T315" s="2"/>
      <c r="U315" s="2"/>
      <c r="V315" s="2"/>
    </row>
    <row r="316" spans="3:22" ht="14.25" customHeight="1" x14ac:dyDescent="0.2">
      <c r="C316" s="10"/>
      <c r="D316" s="10"/>
      <c r="E316" s="10"/>
      <c r="G316" s="92"/>
      <c r="H316" s="92"/>
      <c r="I316" s="130"/>
      <c r="J316" s="92"/>
      <c r="K316" s="92"/>
      <c r="L316" s="92"/>
      <c r="M316" s="92"/>
      <c r="N316" s="92"/>
      <c r="O316" s="2"/>
      <c r="P316" s="2"/>
      <c r="Q316" s="2"/>
      <c r="R316" s="2"/>
      <c r="S316" s="2"/>
      <c r="T316" s="2"/>
      <c r="U316" s="2"/>
      <c r="V316" s="2"/>
    </row>
    <row r="317" spans="3:22" ht="14.25" customHeight="1" x14ac:dyDescent="0.2">
      <c r="C317" s="10"/>
      <c r="D317" s="10"/>
      <c r="E317" s="10"/>
      <c r="G317" s="92"/>
      <c r="H317" s="92"/>
      <c r="I317" s="130"/>
      <c r="J317" s="92"/>
      <c r="K317" s="92"/>
      <c r="L317" s="92"/>
      <c r="M317" s="92"/>
      <c r="N317" s="92"/>
      <c r="O317" s="2"/>
      <c r="P317" s="2"/>
      <c r="Q317" s="2"/>
      <c r="R317" s="2"/>
      <c r="S317" s="2"/>
      <c r="T317" s="2"/>
      <c r="U317" s="2"/>
      <c r="V317" s="2"/>
    </row>
    <row r="318" spans="3:22" ht="14.25" customHeight="1" x14ac:dyDescent="0.2">
      <c r="C318" s="10"/>
      <c r="D318" s="10"/>
      <c r="E318" s="10"/>
      <c r="G318" s="92"/>
      <c r="H318" s="92"/>
      <c r="I318" s="130"/>
      <c r="J318" s="92"/>
      <c r="K318" s="92"/>
      <c r="L318" s="92"/>
      <c r="M318" s="92"/>
      <c r="N318" s="92"/>
      <c r="O318" s="2"/>
      <c r="P318" s="2"/>
      <c r="Q318" s="2"/>
      <c r="R318" s="2"/>
      <c r="S318" s="2"/>
      <c r="T318" s="2"/>
      <c r="U318" s="2"/>
      <c r="V318" s="2"/>
    </row>
    <row r="319" spans="3:22" ht="14.25" customHeight="1" x14ac:dyDescent="0.2">
      <c r="C319" s="10"/>
      <c r="D319" s="10"/>
      <c r="E319" s="10"/>
      <c r="G319" s="92"/>
      <c r="H319" s="92"/>
      <c r="I319" s="130"/>
      <c r="J319" s="92"/>
      <c r="K319" s="92"/>
      <c r="L319" s="92"/>
      <c r="M319" s="92"/>
      <c r="N319" s="92"/>
      <c r="O319" s="2"/>
      <c r="P319" s="2"/>
      <c r="Q319" s="2"/>
      <c r="R319" s="2"/>
      <c r="S319" s="2"/>
      <c r="T319" s="2"/>
      <c r="U319" s="2"/>
      <c r="V319" s="2"/>
    </row>
    <row r="320" spans="3:22" ht="14.25" customHeight="1" x14ac:dyDescent="0.2">
      <c r="C320" s="10"/>
      <c r="D320" s="10"/>
      <c r="E320" s="10"/>
      <c r="G320" s="92"/>
      <c r="H320" s="92"/>
      <c r="I320" s="130"/>
      <c r="J320" s="92"/>
      <c r="K320" s="92"/>
      <c r="L320" s="92"/>
      <c r="M320" s="92"/>
      <c r="N320" s="92"/>
      <c r="O320" s="2"/>
      <c r="P320" s="2"/>
      <c r="Q320" s="2"/>
      <c r="R320" s="2"/>
      <c r="S320" s="2"/>
      <c r="T320" s="2"/>
      <c r="U320" s="2"/>
      <c r="V320" s="2"/>
    </row>
    <row r="321" spans="3:22" ht="14.25" customHeight="1" x14ac:dyDescent="0.2">
      <c r="C321" s="10"/>
      <c r="D321" s="10"/>
      <c r="E321" s="10"/>
      <c r="G321" s="92"/>
      <c r="H321" s="92"/>
      <c r="I321" s="130"/>
      <c r="J321" s="92"/>
      <c r="K321" s="92"/>
      <c r="L321" s="92"/>
      <c r="M321" s="92"/>
      <c r="N321" s="92"/>
      <c r="O321" s="2"/>
      <c r="P321" s="2"/>
      <c r="Q321" s="2"/>
      <c r="R321" s="2"/>
      <c r="S321" s="2"/>
      <c r="T321" s="2"/>
      <c r="U321" s="2"/>
      <c r="V321" s="2"/>
    </row>
    <row r="322" spans="3:22" ht="14.25" customHeight="1" x14ac:dyDescent="0.2">
      <c r="C322" s="10"/>
      <c r="D322" s="10"/>
      <c r="E322" s="10"/>
      <c r="G322" s="92"/>
      <c r="H322" s="92"/>
      <c r="I322" s="130"/>
      <c r="J322" s="92"/>
      <c r="K322" s="92"/>
      <c r="L322" s="92"/>
      <c r="M322" s="92"/>
      <c r="N322" s="92"/>
      <c r="O322" s="2"/>
      <c r="P322" s="2"/>
      <c r="Q322" s="2"/>
      <c r="R322" s="2"/>
      <c r="S322" s="2"/>
      <c r="T322" s="2"/>
      <c r="U322" s="2"/>
      <c r="V322" s="2"/>
    </row>
    <row r="323" spans="3:22" ht="14.25" customHeight="1" x14ac:dyDescent="0.2">
      <c r="C323" s="10"/>
      <c r="D323" s="10"/>
      <c r="E323" s="10"/>
      <c r="G323" s="92"/>
      <c r="H323" s="92"/>
      <c r="I323" s="130"/>
      <c r="J323" s="92"/>
      <c r="K323" s="92"/>
      <c r="L323" s="92"/>
      <c r="M323" s="92"/>
      <c r="N323" s="92"/>
      <c r="O323" s="2"/>
      <c r="P323" s="2"/>
      <c r="Q323" s="2"/>
      <c r="R323" s="2"/>
      <c r="S323" s="2"/>
      <c r="T323" s="2"/>
      <c r="U323" s="2"/>
      <c r="V323" s="2"/>
    </row>
    <row r="324" spans="3:22" ht="14.25" customHeight="1" x14ac:dyDescent="0.2">
      <c r="C324" s="10"/>
      <c r="D324" s="10"/>
      <c r="E324" s="10"/>
      <c r="G324" s="92"/>
      <c r="H324" s="92"/>
      <c r="I324" s="130"/>
      <c r="J324" s="92"/>
      <c r="K324" s="92"/>
      <c r="L324" s="92"/>
      <c r="M324" s="92"/>
      <c r="N324" s="92"/>
      <c r="O324" s="2"/>
      <c r="P324" s="2"/>
      <c r="Q324" s="2"/>
      <c r="R324" s="2"/>
      <c r="S324" s="2"/>
      <c r="T324" s="2"/>
      <c r="U324" s="2"/>
      <c r="V324" s="2"/>
    </row>
    <row r="325" spans="3:22" ht="14.25" customHeight="1" x14ac:dyDescent="0.2">
      <c r="C325" s="10"/>
      <c r="D325" s="10"/>
      <c r="E325" s="10"/>
      <c r="G325" s="92"/>
      <c r="H325" s="92"/>
      <c r="I325" s="130"/>
      <c r="J325" s="92"/>
      <c r="K325" s="92"/>
      <c r="L325" s="92"/>
      <c r="M325" s="92"/>
      <c r="N325" s="92"/>
      <c r="O325" s="2"/>
      <c r="P325" s="2"/>
      <c r="Q325" s="2"/>
      <c r="R325" s="2"/>
      <c r="S325" s="2"/>
      <c r="T325" s="2"/>
      <c r="U325" s="2"/>
      <c r="V325" s="2"/>
    </row>
    <row r="326" spans="3:22" ht="14.25" customHeight="1" x14ac:dyDescent="0.2">
      <c r="C326" s="10"/>
      <c r="D326" s="10"/>
      <c r="E326" s="10"/>
      <c r="G326" s="92"/>
      <c r="H326" s="92"/>
      <c r="I326" s="130"/>
      <c r="J326" s="92"/>
      <c r="K326" s="92"/>
      <c r="L326" s="92"/>
      <c r="M326" s="92"/>
      <c r="N326" s="92"/>
      <c r="O326" s="2"/>
      <c r="P326" s="2"/>
      <c r="Q326" s="2"/>
      <c r="R326" s="2"/>
      <c r="S326" s="2"/>
      <c r="T326" s="2"/>
      <c r="U326" s="2"/>
      <c r="V326" s="2"/>
    </row>
    <row r="327" spans="3:22" ht="14.25" customHeight="1" x14ac:dyDescent="0.2">
      <c r="C327" s="10"/>
      <c r="D327" s="10"/>
      <c r="E327" s="10"/>
      <c r="G327" s="92"/>
      <c r="H327" s="92"/>
      <c r="I327" s="130"/>
      <c r="J327" s="92"/>
      <c r="K327" s="92"/>
      <c r="L327" s="92"/>
      <c r="M327" s="92"/>
      <c r="N327" s="92"/>
      <c r="O327" s="2"/>
      <c r="P327" s="2"/>
      <c r="Q327" s="2"/>
      <c r="R327" s="2"/>
      <c r="S327" s="2"/>
      <c r="T327" s="2"/>
      <c r="U327" s="2"/>
      <c r="V327" s="2"/>
    </row>
    <row r="328" spans="3:22" ht="14.25" customHeight="1" x14ac:dyDescent="0.2">
      <c r="C328" s="10"/>
      <c r="D328" s="10"/>
      <c r="E328" s="10"/>
      <c r="G328" s="92"/>
      <c r="H328" s="92"/>
      <c r="I328" s="130"/>
      <c r="J328" s="92"/>
      <c r="K328" s="92"/>
      <c r="L328" s="92"/>
      <c r="M328" s="92"/>
      <c r="N328" s="92"/>
      <c r="O328" s="2"/>
      <c r="P328" s="2"/>
      <c r="Q328" s="2"/>
      <c r="R328" s="2"/>
      <c r="S328" s="2"/>
      <c r="T328" s="2"/>
      <c r="U328" s="2"/>
      <c r="V328" s="2"/>
    </row>
    <row r="329" spans="3:22" ht="14.25" customHeight="1" x14ac:dyDescent="0.2">
      <c r="C329" s="10"/>
      <c r="D329" s="10"/>
      <c r="E329" s="10"/>
      <c r="G329" s="92"/>
      <c r="H329" s="92"/>
      <c r="I329" s="130"/>
      <c r="J329" s="92"/>
      <c r="K329" s="92"/>
      <c r="L329" s="92"/>
      <c r="M329" s="92"/>
      <c r="N329" s="92"/>
      <c r="O329" s="2"/>
      <c r="P329" s="2"/>
      <c r="Q329" s="2"/>
      <c r="R329" s="2"/>
      <c r="S329" s="2"/>
      <c r="T329" s="2"/>
      <c r="U329" s="2"/>
      <c r="V329" s="2"/>
    </row>
    <row r="330" spans="3:22" ht="14.25" customHeight="1" x14ac:dyDescent="0.2">
      <c r="C330" s="10"/>
      <c r="D330" s="10"/>
      <c r="E330" s="10"/>
      <c r="G330" s="92"/>
      <c r="H330" s="92"/>
      <c r="I330" s="130"/>
      <c r="J330" s="92"/>
      <c r="K330" s="92"/>
      <c r="L330" s="92"/>
      <c r="M330" s="92"/>
      <c r="N330" s="92"/>
      <c r="O330" s="2"/>
      <c r="P330" s="2"/>
      <c r="Q330" s="2"/>
      <c r="R330" s="2"/>
      <c r="S330" s="2"/>
      <c r="T330" s="2"/>
      <c r="U330" s="2"/>
      <c r="V330" s="2"/>
    </row>
    <row r="331" spans="3:22" ht="14.25" customHeight="1" x14ac:dyDescent="0.2">
      <c r="C331" s="10"/>
      <c r="D331" s="10"/>
      <c r="E331" s="10"/>
      <c r="G331" s="92"/>
      <c r="H331" s="92"/>
      <c r="I331" s="130"/>
      <c r="J331" s="92"/>
      <c r="K331" s="92"/>
      <c r="L331" s="92"/>
      <c r="M331" s="92"/>
      <c r="N331" s="92"/>
      <c r="O331" s="2"/>
      <c r="P331" s="2"/>
      <c r="Q331" s="2"/>
      <c r="R331" s="2"/>
      <c r="S331" s="2"/>
      <c r="T331" s="2"/>
      <c r="U331" s="2"/>
      <c r="V331" s="2"/>
    </row>
    <row r="332" spans="3:22" ht="14.25" customHeight="1" x14ac:dyDescent="0.2">
      <c r="C332" s="10"/>
      <c r="D332" s="10"/>
      <c r="E332" s="10"/>
      <c r="G332" s="92"/>
      <c r="H332" s="92"/>
      <c r="I332" s="130"/>
      <c r="J332" s="92"/>
      <c r="K332" s="92"/>
      <c r="L332" s="92"/>
      <c r="M332" s="92"/>
      <c r="N332" s="92"/>
      <c r="O332" s="2"/>
      <c r="P332" s="2"/>
      <c r="Q332" s="2"/>
      <c r="R332" s="2"/>
      <c r="S332" s="2"/>
      <c r="T332" s="2"/>
      <c r="U332" s="2"/>
      <c r="V332" s="2"/>
    </row>
    <row r="333" spans="3:22" ht="14.25" customHeight="1" x14ac:dyDescent="0.2">
      <c r="C333" s="10"/>
      <c r="D333" s="10"/>
      <c r="E333" s="10"/>
      <c r="G333" s="92"/>
      <c r="H333" s="92"/>
      <c r="I333" s="130"/>
      <c r="J333" s="92"/>
      <c r="K333" s="92"/>
      <c r="L333" s="92"/>
      <c r="M333" s="92"/>
      <c r="N333" s="92"/>
      <c r="O333" s="2"/>
      <c r="P333" s="2"/>
      <c r="Q333" s="2"/>
      <c r="R333" s="2"/>
      <c r="S333" s="2"/>
      <c r="T333" s="2"/>
      <c r="U333" s="2"/>
      <c r="V333" s="2"/>
    </row>
    <row r="334" spans="3:22" ht="14.25" customHeight="1" x14ac:dyDescent="0.2">
      <c r="C334" s="10"/>
      <c r="D334" s="10"/>
      <c r="E334" s="10"/>
      <c r="G334" s="92"/>
      <c r="H334" s="92"/>
      <c r="I334" s="130"/>
      <c r="J334" s="92"/>
      <c r="K334" s="92"/>
      <c r="L334" s="92"/>
      <c r="M334" s="92"/>
      <c r="N334" s="92"/>
      <c r="O334" s="2"/>
      <c r="P334" s="2"/>
      <c r="Q334" s="2"/>
      <c r="R334" s="2"/>
      <c r="S334" s="2"/>
      <c r="T334" s="2"/>
      <c r="U334" s="2"/>
      <c r="V334" s="2"/>
    </row>
    <row r="335" spans="3:22" ht="14.25" customHeight="1" x14ac:dyDescent="0.2">
      <c r="C335" s="10"/>
      <c r="D335" s="10"/>
      <c r="E335" s="10"/>
      <c r="G335" s="92"/>
      <c r="H335" s="92"/>
      <c r="I335" s="130"/>
      <c r="J335" s="92"/>
      <c r="K335" s="92"/>
      <c r="L335" s="92"/>
      <c r="M335" s="92"/>
      <c r="N335" s="92"/>
      <c r="O335" s="2"/>
      <c r="P335" s="2"/>
      <c r="Q335" s="2"/>
      <c r="R335" s="2"/>
      <c r="S335" s="2"/>
      <c r="T335" s="2"/>
      <c r="U335" s="2"/>
      <c r="V335" s="2"/>
    </row>
    <row r="336" spans="3:22" ht="14.25" customHeight="1" x14ac:dyDescent="0.2">
      <c r="C336" s="10"/>
      <c r="D336" s="10"/>
      <c r="E336" s="10"/>
      <c r="G336" s="92"/>
      <c r="H336" s="92"/>
      <c r="I336" s="130"/>
      <c r="J336" s="92"/>
      <c r="K336" s="92"/>
      <c r="L336" s="92"/>
      <c r="M336" s="92"/>
      <c r="N336" s="92"/>
      <c r="O336" s="2"/>
      <c r="P336" s="2"/>
      <c r="Q336" s="2"/>
      <c r="R336" s="2"/>
      <c r="S336" s="2"/>
      <c r="T336" s="2"/>
      <c r="U336" s="2"/>
      <c r="V336" s="2"/>
    </row>
    <row r="337" spans="3:22" ht="14.25" customHeight="1" x14ac:dyDescent="0.2">
      <c r="C337" s="10"/>
      <c r="D337" s="10"/>
      <c r="E337" s="10"/>
      <c r="G337" s="92"/>
      <c r="H337" s="92"/>
      <c r="I337" s="130"/>
      <c r="J337" s="92"/>
      <c r="K337" s="92"/>
      <c r="L337" s="92"/>
      <c r="M337" s="92"/>
      <c r="N337" s="92"/>
      <c r="O337" s="2"/>
      <c r="P337" s="2"/>
      <c r="Q337" s="2"/>
      <c r="R337" s="2"/>
      <c r="S337" s="2"/>
      <c r="T337" s="2"/>
      <c r="U337" s="2"/>
      <c r="V337" s="2"/>
    </row>
    <row r="338" spans="3:22" ht="14.25" customHeight="1" x14ac:dyDescent="0.2">
      <c r="C338" s="10"/>
      <c r="D338" s="10"/>
      <c r="E338" s="10"/>
      <c r="G338" s="92"/>
      <c r="H338" s="92"/>
      <c r="I338" s="130"/>
      <c r="J338" s="92"/>
      <c r="K338" s="92"/>
      <c r="L338" s="92"/>
      <c r="M338" s="92"/>
      <c r="N338" s="92"/>
      <c r="O338" s="2"/>
      <c r="P338" s="2"/>
      <c r="Q338" s="2"/>
      <c r="R338" s="2"/>
      <c r="S338" s="2"/>
      <c r="T338" s="2"/>
      <c r="U338" s="2"/>
      <c r="V338" s="2"/>
    </row>
    <row r="339" spans="3:22" ht="14.25" customHeight="1" x14ac:dyDescent="0.2">
      <c r="C339" s="10"/>
      <c r="D339" s="10"/>
      <c r="E339" s="10"/>
      <c r="G339" s="92"/>
      <c r="H339" s="92"/>
      <c r="I339" s="130"/>
      <c r="J339" s="92"/>
      <c r="K339" s="92"/>
      <c r="L339" s="92"/>
      <c r="M339" s="92"/>
      <c r="N339" s="92"/>
      <c r="O339" s="2"/>
      <c r="P339" s="2"/>
      <c r="Q339" s="2"/>
      <c r="R339" s="2"/>
      <c r="S339" s="2"/>
      <c r="T339" s="2"/>
      <c r="U339" s="2"/>
      <c r="V339" s="2"/>
    </row>
    <row r="340" spans="3:22" ht="14.25" customHeight="1" x14ac:dyDescent="0.2">
      <c r="C340" s="10"/>
      <c r="D340" s="10"/>
      <c r="E340" s="10"/>
      <c r="G340" s="92"/>
      <c r="H340" s="92"/>
      <c r="I340" s="130"/>
      <c r="J340" s="92"/>
      <c r="K340" s="92"/>
      <c r="L340" s="92"/>
      <c r="M340" s="92"/>
      <c r="N340" s="92"/>
      <c r="O340" s="2"/>
      <c r="P340" s="2"/>
      <c r="Q340" s="2"/>
      <c r="R340" s="2"/>
      <c r="S340" s="2"/>
      <c r="T340" s="2"/>
      <c r="U340" s="2"/>
      <c r="V340" s="2"/>
    </row>
    <row r="341" spans="3:22" ht="14.25" customHeight="1" x14ac:dyDescent="0.2">
      <c r="C341" s="10"/>
      <c r="D341" s="10"/>
      <c r="E341" s="10"/>
      <c r="G341" s="92"/>
      <c r="H341" s="92"/>
      <c r="I341" s="130"/>
      <c r="J341" s="92"/>
      <c r="K341" s="92"/>
      <c r="L341" s="92"/>
      <c r="M341" s="92"/>
      <c r="N341" s="92"/>
      <c r="O341" s="2"/>
      <c r="P341" s="2"/>
      <c r="Q341" s="2"/>
      <c r="R341" s="2"/>
      <c r="S341" s="2"/>
      <c r="T341" s="2"/>
      <c r="U341" s="2"/>
      <c r="V341" s="2"/>
    </row>
    <row r="342" spans="3:22" ht="14.25" customHeight="1" x14ac:dyDescent="0.2">
      <c r="C342" s="10"/>
      <c r="D342" s="10"/>
      <c r="E342" s="10"/>
      <c r="G342" s="92"/>
      <c r="H342" s="92"/>
      <c r="I342" s="130"/>
      <c r="J342" s="92"/>
      <c r="K342" s="92"/>
      <c r="L342" s="92"/>
      <c r="M342" s="92"/>
      <c r="N342" s="92"/>
      <c r="O342" s="2"/>
      <c r="P342" s="2"/>
      <c r="Q342" s="2"/>
      <c r="R342" s="2"/>
      <c r="S342" s="2"/>
      <c r="T342" s="2"/>
      <c r="U342" s="2"/>
      <c r="V342" s="2"/>
    </row>
    <row r="343" spans="3:22" ht="14.25" customHeight="1" x14ac:dyDescent="0.2">
      <c r="C343" s="10"/>
      <c r="D343" s="10"/>
      <c r="E343" s="10"/>
      <c r="G343" s="92"/>
      <c r="H343" s="92"/>
      <c r="I343" s="130"/>
      <c r="J343" s="92"/>
      <c r="K343" s="92"/>
      <c r="L343" s="92"/>
      <c r="M343" s="92"/>
      <c r="N343" s="92"/>
      <c r="O343" s="2"/>
      <c r="P343" s="2"/>
      <c r="Q343" s="2"/>
      <c r="R343" s="2"/>
      <c r="S343" s="2"/>
      <c r="T343" s="2"/>
      <c r="U343" s="2"/>
      <c r="V343" s="2"/>
    </row>
    <row r="344" spans="3:22" ht="14.25" customHeight="1" x14ac:dyDescent="0.2">
      <c r="C344" s="10"/>
      <c r="D344" s="10"/>
      <c r="E344" s="10"/>
      <c r="G344" s="92"/>
      <c r="H344" s="92"/>
      <c r="I344" s="130"/>
      <c r="J344" s="92"/>
      <c r="K344" s="92"/>
      <c r="L344" s="92"/>
      <c r="M344" s="92"/>
      <c r="N344" s="92"/>
      <c r="O344" s="2"/>
      <c r="P344" s="2"/>
      <c r="Q344" s="2"/>
      <c r="R344" s="2"/>
      <c r="S344" s="2"/>
      <c r="T344" s="2"/>
      <c r="U344" s="2"/>
      <c r="V344" s="2"/>
    </row>
    <row r="345" spans="3:22" ht="14.25" customHeight="1" x14ac:dyDescent="0.2">
      <c r="C345" s="10"/>
      <c r="D345" s="10"/>
      <c r="E345" s="10"/>
      <c r="G345" s="92"/>
      <c r="H345" s="92"/>
      <c r="I345" s="130"/>
      <c r="J345" s="92"/>
      <c r="K345" s="92"/>
      <c r="L345" s="92"/>
      <c r="M345" s="92"/>
      <c r="N345" s="92"/>
      <c r="O345" s="2"/>
      <c r="P345" s="2"/>
      <c r="Q345" s="2"/>
      <c r="R345" s="2"/>
      <c r="S345" s="2"/>
      <c r="T345" s="2"/>
      <c r="U345" s="2"/>
      <c r="V345" s="2"/>
    </row>
    <row r="346" spans="3:22" ht="14.25" customHeight="1" x14ac:dyDescent="0.2">
      <c r="C346" s="10"/>
      <c r="D346" s="10"/>
      <c r="E346" s="10"/>
      <c r="G346" s="92"/>
      <c r="H346" s="92"/>
      <c r="I346" s="130"/>
      <c r="J346" s="92"/>
      <c r="K346" s="92"/>
      <c r="L346" s="92"/>
      <c r="M346" s="92"/>
      <c r="N346" s="92"/>
      <c r="O346" s="2"/>
      <c r="P346" s="2"/>
      <c r="Q346" s="2"/>
      <c r="R346" s="2"/>
      <c r="S346" s="2"/>
      <c r="T346" s="2"/>
      <c r="U346" s="2"/>
      <c r="V346" s="2"/>
    </row>
    <row r="347" spans="3:22" ht="14.25" customHeight="1" x14ac:dyDescent="0.2">
      <c r="C347" s="10"/>
      <c r="D347" s="10"/>
      <c r="E347" s="10"/>
      <c r="G347" s="92"/>
      <c r="H347" s="92"/>
      <c r="I347" s="130"/>
      <c r="J347" s="92"/>
      <c r="K347" s="92"/>
      <c r="L347" s="92"/>
      <c r="M347" s="92"/>
      <c r="N347" s="92"/>
      <c r="O347" s="2"/>
      <c r="P347" s="2"/>
      <c r="Q347" s="2"/>
      <c r="R347" s="2"/>
      <c r="S347" s="2"/>
      <c r="T347" s="2"/>
      <c r="U347" s="2"/>
      <c r="V347" s="2"/>
    </row>
    <row r="348" spans="3:22" ht="14.25" customHeight="1" x14ac:dyDescent="0.2">
      <c r="C348" s="10"/>
      <c r="D348" s="10"/>
      <c r="E348" s="10"/>
      <c r="G348" s="92"/>
      <c r="H348" s="92"/>
      <c r="I348" s="130"/>
      <c r="J348" s="92"/>
      <c r="K348" s="92"/>
      <c r="L348" s="92"/>
      <c r="M348" s="92"/>
      <c r="N348" s="92"/>
      <c r="O348" s="2"/>
      <c r="P348" s="2"/>
      <c r="Q348" s="2"/>
      <c r="R348" s="2"/>
      <c r="S348" s="2"/>
      <c r="T348" s="2"/>
      <c r="U348" s="2"/>
      <c r="V348" s="2"/>
    </row>
    <row r="349" spans="3:22" ht="14.25" customHeight="1" x14ac:dyDescent="0.2">
      <c r="C349" s="10"/>
      <c r="D349" s="10"/>
      <c r="E349" s="10"/>
      <c r="G349" s="92"/>
      <c r="H349" s="92"/>
      <c r="I349" s="130"/>
      <c r="J349" s="92"/>
      <c r="K349" s="92"/>
      <c r="L349" s="92"/>
      <c r="M349" s="92"/>
      <c r="N349" s="92"/>
      <c r="O349" s="2"/>
      <c r="P349" s="2"/>
      <c r="Q349" s="2"/>
      <c r="R349" s="2"/>
      <c r="S349" s="2"/>
      <c r="T349" s="2"/>
      <c r="U349" s="2"/>
      <c r="V349" s="2"/>
    </row>
    <row r="350" spans="3:22" ht="14.25" customHeight="1" x14ac:dyDescent="0.2">
      <c r="C350" s="10"/>
      <c r="D350" s="10"/>
      <c r="E350" s="10"/>
      <c r="G350" s="92"/>
      <c r="H350" s="92"/>
      <c r="I350" s="130"/>
      <c r="J350" s="92"/>
      <c r="K350" s="92"/>
      <c r="L350" s="92"/>
      <c r="M350" s="92"/>
      <c r="N350" s="92"/>
      <c r="O350" s="2"/>
      <c r="P350" s="2"/>
      <c r="Q350" s="2"/>
      <c r="R350" s="2"/>
      <c r="S350" s="2"/>
      <c r="T350" s="2"/>
      <c r="U350" s="2"/>
      <c r="V350" s="2"/>
    </row>
    <row r="351" spans="3:22" ht="14.25" customHeight="1" x14ac:dyDescent="0.2">
      <c r="C351" s="10"/>
      <c r="D351" s="10"/>
      <c r="E351" s="10"/>
      <c r="G351" s="92"/>
      <c r="H351" s="92"/>
      <c r="I351" s="130"/>
      <c r="J351" s="92"/>
      <c r="K351" s="92"/>
      <c r="L351" s="92"/>
      <c r="M351" s="92"/>
      <c r="N351" s="92"/>
      <c r="O351" s="2"/>
      <c r="P351" s="2"/>
      <c r="Q351" s="2"/>
      <c r="R351" s="2"/>
      <c r="S351" s="2"/>
      <c r="T351" s="2"/>
      <c r="U351" s="2"/>
      <c r="V351" s="2"/>
    </row>
    <row r="352" spans="3:22" ht="14.25" customHeight="1" x14ac:dyDescent="0.2">
      <c r="C352" s="10"/>
      <c r="D352" s="10"/>
      <c r="E352" s="10"/>
      <c r="G352" s="92"/>
      <c r="H352" s="92"/>
      <c r="I352" s="130"/>
      <c r="J352" s="92"/>
      <c r="K352" s="92"/>
      <c r="L352" s="92"/>
      <c r="M352" s="92"/>
      <c r="N352" s="92"/>
      <c r="O352" s="2"/>
      <c r="P352" s="2"/>
      <c r="Q352" s="2"/>
      <c r="R352" s="2"/>
      <c r="S352" s="2"/>
      <c r="T352" s="2"/>
      <c r="U352" s="2"/>
      <c r="V352" s="2"/>
    </row>
    <row r="353" spans="3:22" ht="14.25" customHeight="1" x14ac:dyDescent="0.2">
      <c r="C353" s="10"/>
      <c r="D353" s="10"/>
      <c r="E353" s="10"/>
      <c r="G353" s="92"/>
      <c r="H353" s="92"/>
      <c r="I353" s="130"/>
      <c r="J353" s="92"/>
      <c r="K353" s="92"/>
      <c r="L353" s="92"/>
      <c r="M353" s="92"/>
      <c r="N353" s="92"/>
      <c r="O353" s="2"/>
      <c r="P353" s="2"/>
      <c r="Q353" s="2"/>
      <c r="R353" s="2"/>
      <c r="S353" s="2"/>
      <c r="T353" s="2"/>
      <c r="U353" s="2"/>
      <c r="V353" s="2"/>
    </row>
    <row r="354" spans="3:22" ht="14.25" customHeight="1" x14ac:dyDescent="0.2">
      <c r="C354" s="10"/>
      <c r="D354" s="10"/>
      <c r="E354" s="10"/>
      <c r="G354" s="92"/>
      <c r="H354" s="92"/>
      <c r="I354" s="130"/>
      <c r="J354" s="92"/>
      <c r="K354" s="92"/>
      <c r="L354" s="92"/>
      <c r="M354" s="92"/>
      <c r="N354" s="92"/>
      <c r="O354" s="2"/>
      <c r="P354" s="2"/>
      <c r="Q354" s="2"/>
      <c r="R354" s="2"/>
      <c r="S354" s="2"/>
      <c r="T354" s="2"/>
      <c r="U354" s="2"/>
      <c r="V354" s="2"/>
    </row>
    <row r="355" spans="3:22" ht="14.25" customHeight="1" x14ac:dyDescent="0.2">
      <c r="C355" s="10"/>
      <c r="D355" s="10"/>
      <c r="E355" s="10"/>
      <c r="G355" s="92"/>
      <c r="H355" s="92"/>
      <c r="I355" s="130"/>
      <c r="J355" s="92"/>
      <c r="K355" s="92"/>
      <c r="L355" s="92"/>
      <c r="M355" s="92"/>
      <c r="N355" s="92"/>
      <c r="O355" s="2"/>
      <c r="P355" s="2"/>
      <c r="Q355" s="2"/>
      <c r="R355" s="2"/>
      <c r="S355" s="2"/>
      <c r="T355" s="2"/>
      <c r="U355" s="2"/>
      <c r="V355" s="2"/>
    </row>
    <row r="356" spans="3:22" ht="14.25" customHeight="1" x14ac:dyDescent="0.2">
      <c r="C356" s="10"/>
      <c r="D356" s="10"/>
      <c r="E356" s="10"/>
      <c r="G356" s="92"/>
      <c r="H356" s="92"/>
      <c r="I356" s="130"/>
      <c r="J356" s="92"/>
      <c r="K356" s="92"/>
      <c r="L356" s="92"/>
      <c r="M356" s="92"/>
      <c r="N356" s="92"/>
      <c r="O356" s="2"/>
      <c r="P356" s="2"/>
      <c r="Q356" s="2"/>
      <c r="R356" s="2"/>
      <c r="S356" s="2"/>
      <c r="T356" s="2"/>
      <c r="U356" s="2"/>
      <c r="V356" s="2"/>
    </row>
    <row r="357" spans="3:22" ht="14.25" customHeight="1" x14ac:dyDescent="0.2">
      <c r="C357" s="10"/>
      <c r="D357" s="10"/>
      <c r="E357" s="10"/>
      <c r="G357" s="92"/>
      <c r="H357" s="92"/>
      <c r="I357" s="130"/>
      <c r="J357" s="92"/>
      <c r="K357" s="92"/>
      <c r="L357" s="92"/>
      <c r="M357" s="92"/>
      <c r="N357" s="92"/>
      <c r="O357" s="2"/>
      <c r="P357" s="2"/>
      <c r="Q357" s="2"/>
      <c r="R357" s="2"/>
      <c r="S357" s="2"/>
      <c r="T357" s="2"/>
      <c r="U357" s="2"/>
      <c r="V357" s="2"/>
    </row>
    <row r="358" spans="3:22" ht="14.25" customHeight="1" x14ac:dyDescent="0.2">
      <c r="C358" s="10"/>
      <c r="D358" s="10"/>
      <c r="E358" s="10"/>
      <c r="G358" s="92"/>
      <c r="H358" s="92"/>
      <c r="I358" s="130"/>
      <c r="J358" s="92"/>
      <c r="K358" s="92"/>
      <c r="L358" s="92"/>
      <c r="M358" s="92"/>
      <c r="N358" s="92"/>
      <c r="O358" s="2"/>
      <c r="P358" s="2"/>
      <c r="Q358" s="2"/>
      <c r="R358" s="2"/>
      <c r="S358" s="2"/>
      <c r="T358" s="2"/>
      <c r="U358" s="2"/>
      <c r="V358" s="2"/>
    </row>
    <row r="359" spans="3:22" ht="14.25" customHeight="1" x14ac:dyDescent="0.2">
      <c r="C359" s="10"/>
      <c r="D359" s="10"/>
      <c r="E359" s="10"/>
      <c r="G359" s="92"/>
      <c r="H359" s="92"/>
      <c r="I359" s="130"/>
      <c r="J359" s="92"/>
      <c r="K359" s="92"/>
      <c r="L359" s="92"/>
      <c r="M359" s="92"/>
      <c r="N359" s="92"/>
      <c r="O359" s="2"/>
      <c r="P359" s="2"/>
      <c r="Q359" s="2"/>
      <c r="R359" s="2"/>
      <c r="S359" s="2"/>
      <c r="T359" s="2"/>
      <c r="U359" s="2"/>
      <c r="V359" s="2"/>
    </row>
    <row r="360" spans="3:22" ht="14.25" customHeight="1" x14ac:dyDescent="0.2">
      <c r="C360" s="10"/>
      <c r="D360" s="10"/>
      <c r="E360" s="10"/>
      <c r="G360" s="92"/>
      <c r="H360" s="92"/>
      <c r="I360" s="130"/>
      <c r="J360" s="92"/>
      <c r="K360" s="92"/>
      <c r="L360" s="92"/>
      <c r="M360" s="92"/>
      <c r="N360" s="92"/>
      <c r="O360" s="2"/>
      <c r="P360" s="2"/>
      <c r="Q360" s="2"/>
      <c r="R360" s="2"/>
      <c r="S360" s="2"/>
      <c r="T360" s="2"/>
      <c r="U360" s="2"/>
      <c r="V360" s="2"/>
    </row>
    <row r="361" spans="3:22" ht="14.25" customHeight="1" x14ac:dyDescent="0.2">
      <c r="C361" s="10"/>
      <c r="D361" s="10"/>
      <c r="E361" s="10"/>
      <c r="G361" s="92"/>
      <c r="H361" s="92"/>
      <c r="I361" s="130"/>
      <c r="J361" s="92"/>
      <c r="K361" s="92"/>
      <c r="L361" s="92"/>
      <c r="M361" s="92"/>
      <c r="N361" s="92"/>
      <c r="O361" s="2"/>
      <c r="P361" s="2"/>
      <c r="Q361" s="2"/>
      <c r="R361" s="2"/>
      <c r="S361" s="2"/>
      <c r="T361" s="2"/>
      <c r="U361" s="2"/>
      <c r="V361" s="2"/>
    </row>
    <row r="362" spans="3:22" ht="14.25" customHeight="1" x14ac:dyDescent="0.2">
      <c r="C362" s="10"/>
      <c r="D362" s="10"/>
      <c r="E362" s="10"/>
      <c r="G362" s="92"/>
      <c r="H362" s="92"/>
      <c r="I362" s="130"/>
      <c r="J362" s="92"/>
      <c r="K362" s="92"/>
      <c r="L362" s="92"/>
      <c r="M362" s="92"/>
      <c r="N362" s="92"/>
      <c r="O362" s="2"/>
      <c r="P362" s="2"/>
      <c r="Q362" s="2"/>
      <c r="R362" s="2"/>
      <c r="S362" s="2"/>
      <c r="T362" s="2"/>
      <c r="U362" s="2"/>
      <c r="V362" s="2"/>
    </row>
    <row r="363" spans="3:22" ht="14.25" customHeight="1" x14ac:dyDescent="0.2">
      <c r="C363" s="10"/>
      <c r="D363" s="10"/>
      <c r="E363" s="10"/>
      <c r="G363" s="92"/>
      <c r="H363" s="92"/>
      <c r="I363" s="130"/>
      <c r="J363" s="92"/>
      <c r="K363" s="92"/>
      <c r="L363" s="92"/>
      <c r="M363" s="92"/>
      <c r="N363" s="92"/>
      <c r="O363" s="2"/>
      <c r="P363" s="2"/>
      <c r="Q363" s="2"/>
      <c r="R363" s="2"/>
      <c r="S363" s="2"/>
      <c r="T363" s="2"/>
      <c r="U363" s="2"/>
      <c r="V363" s="2"/>
    </row>
    <row r="364" spans="3:22" ht="14.25" customHeight="1" x14ac:dyDescent="0.2">
      <c r="C364" s="10"/>
      <c r="D364" s="10"/>
      <c r="E364" s="10"/>
      <c r="G364" s="92"/>
      <c r="H364" s="92"/>
      <c r="I364" s="130"/>
      <c r="J364" s="92"/>
      <c r="K364" s="92"/>
      <c r="L364" s="92"/>
      <c r="M364" s="92"/>
      <c r="N364" s="92"/>
      <c r="O364" s="2"/>
      <c r="P364" s="2"/>
      <c r="Q364" s="2"/>
      <c r="R364" s="2"/>
      <c r="S364" s="2"/>
      <c r="T364" s="2"/>
      <c r="U364" s="2"/>
      <c r="V364" s="2"/>
    </row>
    <row r="365" spans="3:22" ht="14.25" customHeight="1" x14ac:dyDescent="0.2">
      <c r="C365" s="10"/>
      <c r="D365" s="10"/>
      <c r="E365" s="10"/>
      <c r="G365" s="92"/>
      <c r="H365" s="92"/>
      <c r="I365" s="130"/>
      <c r="J365" s="92"/>
      <c r="K365" s="92"/>
      <c r="L365" s="92"/>
      <c r="M365" s="92"/>
      <c r="N365" s="92"/>
      <c r="O365" s="2"/>
      <c r="P365" s="2"/>
      <c r="Q365" s="2"/>
      <c r="R365" s="2"/>
      <c r="S365" s="2"/>
      <c r="T365" s="2"/>
      <c r="U365" s="2"/>
      <c r="V365" s="2"/>
    </row>
    <row r="366" spans="3:22" ht="14.25" customHeight="1" x14ac:dyDescent="0.2">
      <c r="C366" s="10"/>
      <c r="D366" s="10"/>
      <c r="E366" s="10"/>
      <c r="G366" s="92"/>
      <c r="H366" s="92"/>
      <c r="I366" s="130"/>
      <c r="J366" s="92"/>
      <c r="K366" s="92"/>
      <c r="L366" s="92"/>
      <c r="M366" s="92"/>
      <c r="N366" s="92"/>
      <c r="O366" s="2"/>
      <c r="P366" s="2"/>
      <c r="Q366" s="2"/>
      <c r="R366" s="2"/>
      <c r="S366" s="2"/>
      <c r="T366" s="2"/>
      <c r="U366" s="2"/>
      <c r="V366" s="2"/>
    </row>
    <row r="367" spans="3:22" ht="14.25" customHeight="1" x14ac:dyDescent="0.2">
      <c r="C367" s="10"/>
      <c r="D367" s="10"/>
      <c r="E367" s="10"/>
      <c r="G367" s="92"/>
      <c r="H367" s="92"/>
      <c r="I367" s="130"/>
      <c r="J367" s="92"/>
      <c r="K367" s="92"/>
      <c r="L367" s="92"/>
      <c r="M367" s="92"/>
      <c r="N367" s="92"/>
      <c r="O367" s="2"/>
      <c r="P367" s="2"/>
      <c r="Q367" s="2"/>
      <c r="R367" s="2"/>
      <c r="S367" s="2"/>
      <c r="T367" s="2"/>
      <c r="U367" s="2"/>
      <c r="V367" s="2"/>
    </row>
    <row r="368" spans="3:22" ht="14.25" customHeight="1" x14ac:dyDescent="0.2">
      <c r="C368" s="10"/>
      <c r="D368" s="10"/>
      <c r="E368" s="10"/>
      <c r="G368" s="92"/>
      <c r="H368" s="92"/>
      <c r="I368" s="130"/>
      <c r="J368" s="92"/>
      <c r="K368" s="92"/>
      <c r="L368" s="92"/>
      <c r="M368" s="92"/>
      <c r="N368" s="92"/>
      <c r="O368" s="2"/>
      <c r="P368" s="2"/>
      <c r="Q368" s="2"/>
      <c r="R368" s="2"/>
      <c r="S368" s="2"/>
      <c r="T368" s="2"/>
      <c r="U368" s="2"/>
      <c r="V368" s="2"/>
    </row>
    <row r="369" spans="3:22" ht="14.25" customHeight="1" x14ac:dyDescent="0.2">
      <c r="C369" s="10"/>
      <c r="D369" s="10"/>
      <c r="E369" s="10"/>
      <c r="G369" s="92"/>
      <c r="H369" s="92"/>
      <c r="I369" s="130"/>
      <c r="J369" s="92"/>
      <c r="K369" s="92"/>
      <c r="L369" s="92"/>
      <c r="M369" s="92"/>
      <c r="N369" s="92"/>
      <c r="O369" s="2"/>
      <c r="P369" s="2"/>
      <c r="Q369" s="2"/>
      <c r="R369" s="2"/>
      <c r="S369" s="2"/>
      <c r="T369" s="2"/>
      <c r="U369" s="2"/>
      <c r="V369" s="2"/>
    </row>
    <row r="370" spans="3:22" ht="14.25" customHeight="1" x14ac:dyDescent="0.2">
      <c r="C370" s="10"/>
      <c r="D370" s="10"/>
      <c r="E370" s="10"/>
      <c r="G370" s="92"/>
      <c r="H370" s="92"/>
      <c r="I370" s="130"/>
      <c r="J370" s="92"/>
      <c r="K370" s="92"/>
      <c r="L370" s="92"/>
      <c r="M370" s="92"/>
      <c r="N370" s="92"/>
      <c r="O370" s="2"/>
      <c r="P370" s="2"/>
      <c r="Q370" s="2"/>
      <c r="R370" s="2"/>
      <c r="S370" s="2"/>
      <c r="T370" s="2"/>
      <c r="U370" s="2"/>
      <c r="V370" s="2"/>
    </row>
    <row r="371" spans="3:22" ht="14.25" customHeight="1" x14ac:dyDescent="0.2">
      <c r="C371" s="10"/>
      <c r="D371" s="10"/>
      <c r="E371" s="10"/>
      <c r="G371" s="92"/>
      <c r="H371" s="92"/>
      <c r="I371" s="130"/>
      <c r="J371" s="92"/>
      <c r="K371" s="92"/>
      <c r="L371" s="92"/>
      <c r="M371" s="92"/>
      <c r="N371" s="92"/>
      <c r="O371" s="2"/>
      <c r="P371" s="2"/>
      <c r="Q371" s="2"/>
      <c r="R371" s="2"/>
      <c r="S371" s="2"/>
      <c r="T371" s="2"/>
      <c r="U371" s="2"/>
      <c r="V371" s="2"/>
    </row>
    <row r="372" spans="3:22" ht="14.25" customHeight="1" x14ac:dyDescent="0.2">
      <c r="C372" s="10"/>
      <c r="D372" s="10"/>
      <c r="E372" s="10"/>
      <c r="G372" s="92"/>
      <c r="H372" s="92"/>
      <c r="I372" s="130"/>
      <c r="J372" s="92"/>
      <c r="K372" s="92"/>
      <c r="L372" s="92"/>
      <c r="M372" s="92"/>
      <c r="N372" s="92"/>
      <c r="O372" s="2"/>
      <c r="P372" s="2"/>
      <c r="Q372" s="2"/>
      <c r="R372" s="2"/>
      <c r="S372" s="2"/>
      <c r="T372" s="2"/>
      <c r="U372" s="2"/>
      <c r="V372" s="2"/>
    </row>
    <row r="373" spans="3:22" ht="14.25" customHeight="1" x14ac:dyDescent="0.2">
      <c r="C373" s="10"/>
      <c r="D373" s="10"/>
      <c r="E373" s="10"/>
      <c r="G373" s="92"/>
      <c r="H373" s="92"/>
      <c r="I373" s="130"/>
      <c r="J373" s="92"/>
      <c r="K373" s="92"/>
      <c r="L373" s="92"/>
      <c r="M373" s="92"/>
      <c r="N373" s="92"/>
      <c r="O373" s="2"/>
      <c r="P373" s="2"/>
      <c r="Q373" s="2"/>
      <c r="R373" s="2"/>
      <c r="S373" s="2"/>
      <c r="T373" s="2"/>
      <c r="U373" s="2"/>
      <c r="V373" s="2"/>
    </row>
    <row r="374" spans="3:22" ht="14.25" customHeight="1" x14ac:dyDescent="0.2">
      <c r="C374" s="10"/>
      <c r="D374" s="10"/>
      <c r="E374" s="10"/>
      <c r="G374" s="92"/>
      <c r="H374" s="92"/>
      <c r="I374" s="130"/>
      <c r="J374" s="92"/>
      <c r="K374" s="92"/>
      <c r="L374" s="92"/>
      <c r="M374" s="92"/>
      <c r="N374" s="92"/>
      <c r="O374" s="2"/>
      <c r="P374" s="2"/>
      <c r="Q374" s="2"/>
      <c r="R374" s="2"/>
      <c r="S374" s="2"/>
      <c r="T374" s="2"/>
      <c r="U374" s="2"/>
      <c r="V374" s="2"/>
    </row>
    <row r="375" spans="3:22" ht="14.25" customHeight="1" x14ac:dyDescent="0.2">
      <c r="C375" s="10"/>
      <c r="D375" s="10"/>
      <c r="E375" s="10"/>
      <c r="G375" s="92"/>
      <c r="H375" s="92"/>
      <c r="I375" s="130"/>
      <c r="J375" s="92"/>
      <c r="K375" s="92"/>
      <c r="L375" s="92"/>
      <c r="M375" s="92"/>
      <c r="N375" s="92"/>
      <c r="O375" s="2"/>
      <c r="P375" s="2"/>
      <c r="Q375" s="2"/>
      <c r="R375" s="2"/>
      <c r="S375" s="2"/>
      <c r="T375" s="2"/>
      <c r="U375" s="2"/>
      <c r="V375" s="2"/>
    </row>
    <row r="376" spans="3:22" ht="14.25" customHeight="1" x14ac:dyDescent="0.2">
      <c r="C376" s="10"/>
      <c r="D376" s="10"/>
      <c r="E376" s="10"/>
      <c r="G376" s="92"/>
      <c r="H376" s="92"/>
      <c r="I376" s="130"/>
      <c r="J376" s="92"/>
      <c r="K376" s="92"/>
      <c r="L376" s="92"/>
      <c r="M376" s="92"/>
      <c r="N376" s="92"/>
      <c r="O376" s="2"/>
      <c r="P376" s="2"/>
      <c r="Q376" s="2"/>
      <c r="R376" s="2"/>
      <c r="S376" s="2"/>
      <c r="T376" s="2"/>
      <c r="U376" s="2"/>
      <c r="V376" s="2"/>
    </row>
    <row r="377" spans="3:22" ht="14.25" customHeight="1" x14ac:dyDescent="0.2">
      <c r="C377" s="10"/>
      <c r="D377" s="10"/>
      <c r="E377" s="10"/>
      <c r="G377" s="92"/>
      <c r="H377" s="92"/>
      <c r="I377" s="130"/>
      <c r="J377" s="92"/>
      <c r="K377" s="92"/>
      <c r="L377" s="92"/>
      <c r="M377" s="92"/>
      <c r="N377" s="92"/>
      <c r="O377" s="2"/>
      <c r="P377" s="2"/>
      <c r="Q377" s="2"/>
      <c r="R377" s="2"/>
      <c r="S377" s="2"/>
      <c r="T377" s="2"/>
      <c r="U377" s="2"/>
      <c r="V377" s="2"/>
    </row>
    <row r="378" spans="3:22" ht="14.25" customHeight="1" x14ac:dyDescent="0.2">
      <c r="C378" s="10"/>
      <c r="D378" s="10"/>
      <c r="E378" s="10"/>
      <c r="G378" s="92"/>
      <c r="H378" s="92"/>
      <c r="I378" s="130"/>
      <c r="J378" s="92"/>
      <c r="K378" s="92"/>
      <c r="L378" s="92"/>
      <c r="M378" s="92"/>
      <c r="N378" s="92"/>
      <c r="O378" s="2"/>
      <c r="P378" s="2"/>
      <c r="Q378" s="2"/>
      <c r="R378" s="2"/>
      <c r="S378" s="2"/>
      <c r="T378" s="2"/>
      <c r="U378" s="2"/>
      <c r="V378" s="2"/>
    </row>
    <row r="379" spans="3:22" ht="14.25" customHeight="1" x14ac:dyDescent="0.2">
      <c r="C379" s="10"/>
      <c r="D379" s="10"/>
      <c r="E379" s="10"/>
      <c r="G379" s="92"/>
      <c r="H379" s="92"/>
      <c r="I379" s="130"/>
      <c r="J379" s="92"/>
      <c r="K379" s="92"/>
      <c r="L379" s="92"/>
      <c r="M379" s="92"/>
      <c r="N379" s="92"/>
      <c r="O379" s="2"/>
      <c r="P379" s="2"/>
      <c r="Q379" s="2"/>
      <c r="R379" s="2"/>
      <c r="S379" s="2"/>
      <c r="T379" s="2"/>
      <c r="U379" s="2"/>
      <c r="V379" s="2"/>
    </row>
    <row r="380" spans="3:22" ht="14.25" customHeight="1" x14ac:dyDescent="0.2">
      <c r="C380" s="10"/>
      <c r="D380" s="10"/>
      <c r="E380" s="10"/>
      <c r="G380" s="92"/>
      <c r="H380" s="92"/>
      <c r="I380" s="130"/>
      <c r="J380" s="92"/>
      <c r="K380" s="92"/>
      <c r="L380" s="92"/>
      <c r="M380" s="92"/>
      <c r="N380" s="92"/>
      <c r="O380" s="2"/>
      <c r="P380" s="2"/>
      <c r="Q380" s="2"/>
      <c r="R380" s="2"/>
      <c r="S380" s="2"/>
      <c r="T380" s="2"/>
      <c r="U380" s="2"/>
      <c r="V380" s="2"/>
    </row>
    <row r="381" spans="3:22" ht="14.25" customHeight="1" x14ac:dyDescent="0.2">
      <c r="C381" s="10"/>
      <c r="D381" s="10"/>
      <c r="E381" s="10"/>
      <c r="G381" s="92"/>
      <c r="H381" s="92"/>
      <c r="I381" s="130"/>
      <c r="J381" s="92"/>
      <c r="K381" s="92"/>
      <c r="L381" s="92"/>
      <c r="M381" s="92"/>
      <c r="N381" s="92"/>
      <c r="O381" s="2"/>
      <c r="P381" s="2"/>
      <c r="Q381" s="2"/>
      <c r="R381" s="2"/>
      <c r="S381" s="2"/>
      <c r="T381" s="2"/>
      <c r="U381" s="2"/>
      <c r="V381" s="2"/>
    </row>
    <row r="382" spans="3:22" ht="14.25" customHeight="1" x14ac:dyDescent="0.2">
      <c r="C382" s="10"/>
      <c r="D382" s="10"/>
      <c r="E382" s="10"/>
      <c r="G382" s="92"/>
      <c r="H382" s="92"/>
      <c r="I382" s="130"/>
      <c r="J382" s="92"/>
      <c r="K382" s="92"/>
      <c r="L382" s="92"/>
      <c r="M382" s="92"/>
      <c r="N382" s="92"/>
      <c r="O382" s="2"/>
      <c r="P382" s="2"/>
      <c r="Q382" s="2"/>
      <c r="R382" s="2"/>
      <c r="S382" s="2"/>
      <c r="T382" s="2"/>
      <c r="U382" s="2"/>
      <c r="V382" s="2"/>
    </row>
    <row r="383" spans="3:22" ht="14.25" customHeight="1" x14ac:dyDescent="0.2">
      <c r="C383" s="10"/>
      <c r="D383" s="10"/>
      <c r="E383" s="10"/>
      <c r="G383" s="92"/>
      <c r="H383" s="92"/>
      <c r="I383" s="130"/>
      <c r="J383" s="92"/>
      <c r="K383" s="92"/>
      <c r="L383" s="92"/>
      <c r="M383" s="92"/>
      <c r="N383" s="92"/>
      <c r="O383" s="2"/>
      <c r="P383" s="2"/>
      <c r="Q383" s="2"/>
      <c r="R383" s="2"/>
      <c r="S383" s="2"/>
      <c r="T383" s="2"/>
      <c r="U383" s="2"/>
      <c r="V383" s="2"/>
    </row>
    <row r="384" spans="3:22" ht="14.25" customHeight="1" x14ac:dyDescent="0.2">
      <c r="C384" s="10"/>
      <c r="D384" s="10"/>
      <c r="E384" s="10"/>
      <c r="G384" s="92"/>
      <c r="H384" s="92"/>
      <c r="I384" s="130"/>
      <c r="J384" s="92"/>
      <c r="K384" s="92"/>
      <c r="L384" s="92"/>
      <c r="M384" s="92"/>
      <c r="N384" s="92"/>
      <c r="O384" s="2"/>
      <c r="P384" s="2"/>
      <c r="Q384" s="2"/>
      <c r="R384" s="2"/>
      <c r="S384" s="2"/>
      <c r="T384" s="2"/>
      <c r="U384" s="2"/>
      <c r="V384" s="2"/>
    </row>
    <row r="385" spans="3:22" ht="14.25" customHeight="1" x14ac:dyDescent="0.2">
      <c r="C385" s="10"/>
      <c r="D385" s="10"/>
      <c r="E385" s="10"/>
      <c r="G385" s="92"/>
      <c r="H385" s="92"/>
      <c r="I385" s="130"/>
      <c r="J385" s="92"/>
      <c r="K385" s="92"/>
      <c r="L385" s="92"/>
      <c r="M385" s="92"/>
      <c r="N385" s="92"/>
      <c r="O385" s="2"/>
      <c r="P385" s="2"/>
      <c r="Q385" s="2"/>
      <c r="R385" s="2"/>
      <c r="S385" s="2"/>
      <c r="T385" s="2"/>
      <c r="U385" s="2"/>
      <c r="V385" s="2"/>
    </row>
    <row r="386" spans="3:22" ht="14.25" customHeight="1" x14ac:dyDescent="0.2">
      <c r="C386" s="10"/>
      <c r="D386" s="10"/>
      <c r="E386" s="10"/>
      <c r="G386" s="92"/>
      <c r="H386" s="92"/>
      <c r="I386" s="130"/>
      <c r="J386" s="92"/>
      <c r="K386" s="92"/>
      <c r="L386" s="92"/>
      <c r="M386" s="92"/>
      <c r="N386" s="92"/>
      <c r="O386" s="2"/>
      <c r="P386" s="2"/>
      <c r="Q386" s="2"/>
      <c r="R386" s="2"/>
      <c r="S386" s="2"/>
      <c r="T386" s="2"/>
      <c r="U386" s="2"/>
      <c r="V386" s="2"/>
    </row>
    <row r="387" spans="3:22" ht="14.25" customHeight="1" x14ac:dyDescent="0.2">
      <c r="C387" s="10"/>
      <c r="D387" s="10"/>
      <c r="E387" s="10"/>
      <c r="G387" s="92"/>
      <c r="H387" s="92"/>
      <c r="I387" s="130"/>
      <c r="J387" s="92"/>
      <c r="K387" s="92"/>
      <c r="L387" s="92"/>
      <c r="M387" s="92"/>
      <c r="N387" s="92"/>
      <c r="O387" s="2"/>
      <c r="P387" s="2"/>
      <c r="Q387" s="2"/>
      <c r="R387" s="2"/>
      <c r="S387" s="2"/>
      <c r="T387" s="2"/>
      <c r="U387" s="2"/>
      <c r="V387" s="2"/>
    </row>
    <row r="388" spans="3:22" ht="14.25" customHeight="1" x14ac:dyDescent="0.2">
      <c r="C388" s="10"/>
      <c r="D388" s="10"/>
      <c r="E388" s="10"/>
      <c r="G388" s="92"/>
      <c r="H388" s="92"/>
      <c r="I388" s="130"/>
      <c r="J388" s="92"/>
      <c r="K388" s="92"/>
      <c r="L388" s="92"/>
      <c r="M388" s="92"/>
      <c r="N388" s="92"/>
      <c r="O388" s="2"/>
      <c r="P388" s="2"/>
      <c r="Q388" s="2"/>
      <c r="R388" s="2"/>
      <c r="S388" s="2"/>
      <c r="T388" s="2"/>
      <c r="U388" s="2"/>
      <c r="V388" s="2"/>
    </row>
    <row r="389" spans="3:22" ht="14.25" customHeight="1" x14ac:dyDescent="0.2">
      <c r="C389" s="10"/>
      <c r="D389" s="10"/>
      <c r="E389" s="10"/>
      <c r="G389" s="92"/>
      <c r="H389" s="92"/>
      <c r="I389" s="130"/>
      <c r="J389" s="92"/>
      <c r="K389" s="92"/>
      <c r="L389" s="92"/>
      <c r="M389" s="92"/>
      <c r="N389" s="92"/>
      <c r="O389" s="2"/>
      <c r="P389" s="2"/>
      <c r="Q389" s="2"/>
      <c r="R389" s="2"/>
      <c r="S389" s="2"/>
      <c r="T389" s="2"/>
      <c r="U389" s="2"/>
      <c r="V389" s="2"/>
    </row>
    <row r="390" spans="3:22" ht="14.25" customHeight="1" x14ac:dyDescent="0.2">
      <c r="C390" s="10"/>
      <c r="D390" s="10"/>
      <c r="E390" s="10"/>
      <c r="G390" s="92"/>
      <c r="H390" s="92"/>
      <c r="I390" s="130"/>
      <c r="J390" s="92"/>
      <c r="K390" s="92"/>
      <c r="L390" s="92"/>
      <c r="M390" s="92"/>
      <c r="N390" s="92"/>
      <c r="O390" s="2"/>
      <c r="P390" s="2"/>
      <c r="Q390" s="2"/>
      <c r="R390" s="2"/>
      <c r="S390" s="2"/>
      <c r="T390" s="2"/>
      <c r="U390" s="2"/>
      <c r="V390" s="2"/>
    </row>
    <row r="391" spans="3:22" ht="14.25" customHeight="1" x14ac:dyDescent="0.2">
      <c r="C391" s="10"/>
      <c r="D391" s="10"/>
      <c r="E391" s="10"/>
      <c r="G391" s="92"/>
      <c r="H391" s="92"/>
      <c r="I391" s="130"/>
      <c r="J391" s="92"/>
      <c r="K391" s="92"/>
      <c r="L391" s="92"/>
      <c r="M391" s="92"/>
      <c r="N391" s="92"/>
      <c r="O391" s="2"/>
      <c r="P391" s="2"/>
      <c r="Q391" s="2"/>
      <c r="R391" s="2"/>
      <c r="S391" s="2"/>
      <c r="T391" s="2"/>
      <c r="U391" s="2"/>
      <c r="V391" s="2"/>
    </row>
    <row r="392" spans="3:22" ht="14.25" customHeight="1" x14ac:dyDescent="0.2">
      <c r="C392" s="10"/>
      <c r="D392" s="10"/>
      <c r="E392" s="10"/>
      <c r="G392" s="92"/>
      <c r="H392" s="92"/>
      <c r="I392" s="130"/>
      <c r="J392" s="92"/>
      <c r="K392" s="92"/>
      <c r="L392" s="92"/>
      <c r="M392" s="92"/>
      <c r="N392" s="92"/>
      <c r="O392" s="2"/>
      <c r="P392" s="2"/>
      <c r="Q392" s="2"/>
      <c r="R392" s="2"/>
      <c r="S392" s="2"/>
      <c r="T392" s="2"/>
      <c r="U392" s="2"/>
      <c r="V392" s="2"/>
    </row>
    <row r="393" spans="3:22" ht="14.25" customHeight="1" x14ac:dyDescent="0.2">
      <c r="C393" s="10"/>
      <c r="D393" s="10"/>
      <c r="E393" s="10"/>
      <c r="G393" s="92"/>
      <c r="H393" s="92"/>
      <c r="I393" s="130"/>
      <c r="J393" s="92"/>
      <c r="K393" s="92"/>
      <c r="L393" s="92"/>
      <c r="M393" s="92"/>
      <c r="N393" s="92"/>
      <c r="O393" s="2"/>
      <c r="P393" s="2"/>
      <c r="Q393" s="2"/>
      <c r="R393" s="2"/>
      <c r="S393" s="2"/>
      <c r="T393" s="2"/>
      <c r="U393" s="2"/>
      <c r="V393" s="2"/>
    </row>
    <row r="394" spans="3:22" ht="14.25" customHeight="1" x14ac:dyDescent="0.2">
      <c r="C394" s="10"/>
      <c r="D394" s="10"/>
      <c r="E394" s="10"/>
      <c r="G394" s="92"/>
      <c r="H394" s="92"/>
      <c r="I394" s="130"/>
      <c r="J394" s="92"/>
      <c r="K394" s="92"/>
      <c r="L394" s="92"/>
      <c r="M394" s="92"/>
      <c r="N394" s="92"/>
      <c r="O394" s="2"/>
      <c r="P394" s="2"/>
      <c r="Q394" s="2"/>
      <c r="R394" s="2"/>
      <c r="S394" s="2"/>
      <c r="T394" s="2"/>
      <c r="U394" s="2"/>
      <c r="V394" s="2"/>
    </row>
    <row r="395" spans="3:22" ht="14.25" customHeight="1" x14ac:dyDescent="0.2">
      <c r="C395" s="10"/>
      <c r="D395" s="10"/>
      <c r="E395" s="10"/>
      <c r="G395" s="92"/>
      <c r="H395" s="92"/>
      <c r="I395" s="130"/>
      <c r="J395" s="92"/>
      <c r="K395" s="92"/>
      <c r="L395" s="92"/>
      <c r="M395" s="92"/>
      <c r="N395" s="92"/>
      <c r="O395" s="2"/>
      <c r="P395" s="2"/>
      <c r="Q395" s="2"/>
      <c r="R395" s="2"/>
      <c r="S395" s="2"/>
      <c r="T395" s="2"/>
      <c r="U395" s="2"/>
      <c r="V395" s="2"/>
    </row>
    <row r="396" spans="3:22" ht="14.25" customHeight="1" x14ac:dyDescent="0.2">
      <c r="C396" s="10"/>
      <c r="D396" s="10"/>
      <c r="E396" s="10"/>
      <c r="G396" s="92"/>
      <c r="H396" s="92"/>
      <c r="I396" s="130"/>
      <c r="J396" s="92"/>
      <c r="K396" s="92"/>
      <c r="L396" s="92"/>
      <c r="M396" s="92"/>
      <c r="N396" s="92"/>
      <c r="O396" s="2"/>
      <c r="P396" s="2"/>
      <c r="Q396" s="2"/>
      <c r="R396" s="2"/>
      <c r="S396" s="2"/>
      <c r="T396" s="2"/>
      <c r="U396" s="2"/>
      <c r="V396" s="2"/>
    </row>
    <row r="397" spans="3:22" ht="14.25" customHeight="1" x14ac:dyDescent="0.2">
      <c r="C397" s="10"/>
      <c r="D397" s="10"/>
      <c r="E397" s="10"/>
      <c r="G397" s="92"/>
      <c r="H397" s="92"/>
      <c r="I397" s="130"/>
      <c r="J397" s="92"/>
      <c r="K397" s="92"/>
      <c r="L397" s="92"/>
      <c r="M397" s="92"/>
      <c r="N397" s="92"/>
      <c r="O397" s="2"/>
      <c r="P397" s="2"/>
      <c r="Q397" s="2"/>
      <c r="R397" s="2"/>
      <c r="S397" s="2"/>
      <c r="T397" s="2"/>
      <c r="U397" s="2"/>
      <c r="V397" s="2"/>
    </row>
    <row r="398" spans="3:22" ht="14.25" customHeight="1" x14ac:dyDescent="0.2">
      <c r="C398" s="10"/>
      <c r="D398" s="10"/>
      <c r="E398" s="10"/>
      <c r="G398" s="92"/>
      <c r="H398" s="92"/>
      <c r="I398" s="130"/>
      <c r="J398" s="92"/>
      <c r="K398" s="92"/>
      <c r="L398" s="92"/>
      <c r="M398" s="92"/>
      <c r="N398" s="92"/>
      <c r="O398" s="2"/>
      <c r="P398" s="2"/>
      <c r="Q398" s="2"/>
      <c r="R398" s="2"/>
      <c r="S398" s="2"/>
      <c r="T398" s="2"/>
      <c r="U398" s="2"/>
      <c r="V398" s="2"/>
    </row>
    <row r="399" spans="3:22" ht="14.25" customHeight="1" x14ac:dyDescent="0.2">
      <c r="C399" s="10"/>
      <c r="D399" s="10"/>
      <c r="E399" s="10"/>
      <c r="G399" s="92"/>
      <c r="H399" s="92"/>
      <c r="I399" s="130"/>
      <c r="J399" s="92"/>
      <c r="K399" s="92"/>
      <c r="L399" s="92"/>
      <c r="M399" s="92"/>
      <c r="N399" s="92"/>
      <c r="O399" s="2"/>
      <c r="P399" s="2"/>
      <c r="Q399" s="2"/>
      <c r="R399" s="2"/>
      <c r="S399" s="2"/>
      <c r="T399" s="2"/>
      <c r="U399" s="2"/>
      <c r="V399" s="2"/>
    </row>
    <row r="400" spans="3:22" ht="14.25" customHeight="1" x14ac:dyDescent="0.2">
      <c r="C400" s="10"/>
      <c r="D400" s="10"/>
      <c r="E400" s="10"/>
      <c r="G400" s="92"/>
      <c r="H400" s="92"/>
      <c r="I400" s="130"/>
      <c r="J400" s="92"/>
      <c r="K400" s="92"/>
      <c r="L400" s="92"/>
      <c r="M400" s="92"/>
      <c r="N400" s="92"/>
      <c r="O400" s="2"/>
      <c r="P400" s="2"/>
      <c r="Q400" s="2"/>
      <c r="R400" s="2"/>
      <c r="S400" s="2"/>
      <c r="T400" s="2"/>
      <c r="U400" s="2"/>
      <c r="V400" s="2"/>
    </row>
    <row r="401" spans="3:22" ht="14.25" customHeight="1" x14ac:dyDescent="0.2">
      <c r="C401" s="10"/>
      <c r="D401" s="10"/>
      <c r="E401" s="10"/>
      <c r="G401" s="92"/>
      <c r="H401" s="92"/>
      <c r="I401" s="130"/>
      <c r="J401" s="92"/>
      <c r="K401" s="92"/>
      <c r="L401" s="92"/>
      <c r="M401" s="92"/>
      <c r="N401" s="92"/>
      <c r="O401" s="2"/>
      <c r="P401" s="2"/>
      <c r="Q401" s="2"/>
      <c r="R401" s="2"/>
      <c r="S401" s="2"/>
      <c r="T401" s="2"/>
      <c r="U401" s="2"/>
      <c r="V401" s="2"/>
    </row>
    <row r="402" spans="3:22" ht="14.25" customHeight="1" x14ac:dyDescent="0.2">
      <c r="C402" s="10"/>
      <c r="D402" s="10"/>
      <c r="E402" s="10"/>
      <c r="G402" s="92"/>
      <c r="H402" s="92"/>
      <c r="I402" s="130"/>
      <c r="J402" s="92"/>
      <c r="K402" s="92"/>
      <c r="L402" s="92"/>
      <c r="M402" s="92"/>
      <c r="N402" s="92"/>
      <c r="O402" s="2"/>
      <c r="P402" s="2"/>
      <c r="Q402" s="2"/>
      <c r="R402" s="2"/>
      <c r="S402" s="2"/>
      <c r="T402" s="2"/>
      <c r="U402" s="2"/>
      <c r="V402" s="2"/>
    </row>
    <row r="403" spans="3:22" ht="14.25" customHeight="1" x14ac:dyDescent="0.2">
      <c r="C403" s="10"/>
      <c r="D403" s="10"/>
      <c r="E403" s="10"/>
      <c r="G403" s="92"/>
      <c r="H403" s="92"/>
      <c r="I403" s="130"/>
      <c r="J403" s="92"/>
      <c r="K403" s="92"/>
      <c r="L403" s="92"/>
      <c r="M403" s="92"/>
      <c r="N403" s="92"/>
      <c r="O403" s="2"/>
      <c r="P403" s="2"/>
      <c r="Q403" s="2"/>
      <c r="R403" s="2"/>
      <c r="S403" s="2"/>
      <c r="T403" s="2"/>
      <c r="U403" s="2"/>
      <c r="V403" s="2"/>
    </row>
    <row r="404" spans="3:22" ht="14.25" customHeight="1" x14ac:dyDescent="0.2">
      <c r="C404" s="10"/>
      <c r="D404" s="10"/>
      <c r="E404" s="10"/>
      <c r="G404" s="92"/>
      <c r="H404" s="92"/>
      <c r="I404" s="130"/>
      <c r="J404" s="92"/>
      <c r="K404" s="92"/>
      <c r="L404" s="92"/>
      <c r="M404" s="92"/>
      <c r="N404" s="92"/>
      <c r="O404" s="2"/>
      <c r="P404" s="2"/>
      <c r="Q404" s="2"/>
      <c r="R404" s="2"/>
      <c r="S404" s="2"/>
      <c r="T404" s="2"/>
      <c r="U404" s="2"/>
      <c r="V404" s="2"/>
    </row>
    <row r="405" spans="3:22" ht="14.25" customHeight="1" x14ac:dyDescent="0.2">
      <c r="C405" s="10"/>
      <c r="D405" s="10"/>
      <c r="E405" s="10"/>
      <c r="G405" s="92"/>
      <c r="H405" s="92"/>
      <c r="I405" s="130"/>
      <c r="J405" s="92"/>
      <c r="K405" s="92"/>
      <c r="L405" s="92"/>
      <c r="M405" s="92"/>
      <c r="N405" s="92"/>
      <c r="O405" s="2"/>
      <c r="P405" s="2"/>
      <c r="Q405" s="2"/>
      <c r="R405" s="2"/>
      <c r="S405" s="2"/>
      <c r="T405" s="2"/>
      <c r="U405" s="2"/>
      <c r="V405" s="2"/>
    </row>
    <row r="406" spans="3:22" ht="14.25" customHeight="1" x14ac:dyDescent="0.2">
      <c r="C406" s="10"/>
      <c r="D406" s="10"/>
      <c r="E406" s="10"/>
      <c r="G406" s="92"/>
      <c r="H406" s="92"/>
      <c r="I406" s="130"/>
      <c r="J406" s="92"/>
      <c r="K406" s="92"/>
      <c r="L406" s="92"/>
      <c r="M406" s="92"/>
      <c r="N406" s="92"/>
      <c r="O406" s="2"/>
      <c r="P406" s="2"/>
      <c r="Q406" s="2"/>
      <c r="R406" s="2"/>
      <c r="S406" s="2"/>
      <c r="T406" s="2"/>
      <c r="U406" s="2"/>
      <c r="V406" s="2"/>
    </row>
    <row r="407" spans="3:22" ht="14.25" customHeight="1" x14ac:dyDescent="0.2">
      <c r="C407" s="10"/>
      <c r="D407" s="10"/>
      <c r="E407" s="10"/>
      <c r="G407" s="92"/>
      <c r="H407" s="92"/>
      <c r="I407" s="130"/>
      <c r="J407" s="92"/>
      <c r="K407" s="92"/>
      <c r="L407" s="92"/>
      <c r="M407" s="92"/>
      <c r="N407" s="92"/>
      <c r="O407" s="2"/>
      <c r="P407" s="2"/>
      <c r="Q407" s="2"/>
      <c r="R407" s="2"/>
      <c r="S407" s="2"/>
      <c r="T407" s="2"/>
      <c r="U407" s="2"/>
      <c r="V407" s="2"/>
    </row>
    <row r="408" spans="3:22" ht="14.25" customHeight="1" x14ac:dyDescent="0.2">
      <c r="C408" s="10"/>
      <c r="D408" s="10"/>
      <c r="E408" s="10"/>
      <c r="G408" s="92"/>
      <c r="H408" s="92"/>
      <c r="I408" s="130"/>
      <c r="J408" s="92"/>
      <c r="K408" s="92"/>
      <c r="L408" s="92"/>
      <c r="M408" s="92"/>
      <c r="N408" s="92"/>
      <c r="O408" s="2"/>
      <c r="P408" s="2"/>
      <c r="Q408" s="2"/>
      <c r="R408" s="2"/>
      <c r="S408" s="2"/>
      <c r="T408" s="2"/>
      <c r="U408" s="2"/>
      <c r="V408" s="2"/>
    </row>
    <row r="409" spans="3:22" ht="14.25" customHeight="1" x14ac:dyDescent="0.2">
      <c r="C409" s="10"/>
      <c r="D409" s="10"/>
      <c r="E409" s="10"/>
      <c r="G409" s="92"/>
      <c r="H409" s="92"/>
      <c r="I409" s="130"/>
      <c r="J409" s="92"/>
      <c r="K409" s="92"/>
      <c r="L409" s="92"/>
      <c r="M409" s="92"/>
      <c r="N409" s="92"/>
      <c r="O409" s="2"/>
      <c r="P409" s="2"/>
      <c r="Q409" s="2"/>
      <c r="R409" s="2"/>
      <c r="S409" s="2"/>
      <c r="T409" s="2"/>
      <c r="U409" s="2"/>
      <c r="V409" s="2"/>
    </row>
    <row r="410" spans="3:22" ht="14.25" customHeight="1" x14ac:dyDescent="0.2">
      <c r="C410" s="10"/>
      <c r="D410" s="10"/>
      <c r="E410" s="10"/>
      <c r="G410" s="92"/>
      <c r="H410" s="92"/>
      <c r="I410" s="130"/>
      <c r="J410" s="92"/>
      <c r="K410" s="92"/>
      <c r="L410" s="92"/>
      <c r="M410" s="92"/>
      <c r="N410" s="92"/>
      <c r="O410" s="2"/>
      <c r="P410" s="2"/>
      <c r="Q410" s="2"/>
      <c r="R410" s="2"/>
      <c r="S410" s="2"/>
      <c r="T410" s="2"/>
      <c r="U410" s="2"/>
      <c r="V410" s="2"/>
    </row>
    <row r="411" spans="3:22" ht="14.25" customHeight="1" x14ac:dyDescent="0.2">
      <c r="C411" s="10"/>
      <c r="D411" s="10"/>
      <c r="E411" s="10"/>
      <c r="G411" s="92"/>
      <c r="H411" s="92"/>
      <c r="I411" s="130"/>
      <c r="J411" s="92"/>
      <c r="K411" s="92"/>
      <c r="L411" s="92"/>
      <c r="M411" s="92"/>
      <c r="N411" s="92"/>
      <c r="O411" s="2"/>
      <c r="P411" s="2"/>
      <c r="Q411" s="2"/>
      <c r="R411" s="2"/>
      <c r="S411" s="2"/>
      <c r="T411" s="2"/>
      <c r="U411" s="2"/>
      <c r="V411" s="2"/>
    </row>
    <row r="412" spans="3:22" ht="14.25" customHeight="1" x14ac:dyDescent="0.2">
      <c r="C412" s="10"/>
      <c r="D412" s="10"/>
      <c r="E412" s="10"/>
      <c r="G412" s="92"/>
      <c r="H412" s="92"/>
      <c r="I412" s="130"/>
      <c r="J412" s="92"/>
      <c r="K412" s="92"/>
      <c r="L412" s="92"/>
      <c r="M412" s="92"/>
      <c r="N412" s="92"/>
      <c r="O412" s="2"/>
      <c r="P412" s="2"/>
      <c r="Q412" s="2"/>
      <c r="R412" s="2"/>
      <c r="S412" s="2"/>
      <c r="T412" s="2"/>
      <c r="U412" s="2"/>
      <c r="V412" s="2"/>
    </row>
    <row r="413" spans="3:22" ht="14.25" customHeight="1" x14ac:dyDescent="0.2">
      <c r="C413" s="10"/>
      <c r="D413" s="10"/>
      <c r="E413" s="10"/>
      <c r="G413" s="92"/>
      <c r="H413" s="92"/>
      <c r="I413" s="130"/>
      <c r="J413" s="92"/>
      <c r="K413" s="92"/>
      <c r="L413" s="92"/>
      <c r="M413" s="92"/>
      <c r="N413" s="92"/>
      <c r="O413" s="2"/>
      <c r="P413" s="2"/>
      <c r="Q413" s="2"/>
      <c r="R413" s="2"/>
      <c r="S413" s="2"/>
      <c r="T413" s="2"/>
      <c r="U413" s="2"/>
      <c r="V413" s="2"/>
    </row>
    <row r="414" spans="3:22" ht="14.25" customHeight="1" x14ac:dyDescent="0.2">
      <c r="C414" s="10"/>
      <c r="D414" s="10"/>
      <c r="E414" s="10"/>
      <c r="G414" s="92"/>
      <c r="H414" s="92"/>
      <c r="I414" s="130"/>
      <c r="J414" s="92"/>
      <c r="K414" s="92"/>
      <c r="L414" s="92"/>
      <c r="M414" s="92"/>
      <c r="N414" s="92"/>
      <c r="O414" s="2"/>
      <c r="P414" s="2"/>
      <c r="Q414" s="2"/>
      <c r="R414" s="2"/>
      <c r="S414" s="2"/>
      <c r="T414" s="2"/>
      <c r="U414" s="2"/>
      <c r="V414" s="2"/>
    </row>
    <row r="415" spans="3:22" ht="14.25" customHeight="1" x14ac:dyDescent="0.2">
      <c r="C415" s="10"/>
      <c r="D415" s="10"/>
      <c r="E415" s="10"/>
      <c r="G415" s="92"/>
      <c r="H415" s="92"/>
      <c r="I415" s="130"/>
      <c r="J415" s="92"/>
      <c r="K415" s="92"/>
      <c r="L415" s="92"/>
      <c r="M415" s="92"/>
      <c r="N415" s="92"/>
      <c r="O415" s="2"/>
      <c r="P415" s="2"/>
      <c r="Q415" s="2"/>
      <c r="R415" s="2"/>
      <c r="S415" s="2"/>
      <c r="T415" s="2"/>
      <c r="U415" s="2"/>
      <c r="V415" s="2"/>
    </row>
    <row r="416" spans="3:22" ht="14.25" customHeight="1" x14ac:dyDescent="0.2">
      <c r="C416" s="10"/>
      <c r="D416" s="10"/>
      <c r="E416" s="10"/>
      <c r="G416" s="92"/>
      <c r="H416" s="92"/>
      <c r="I416" s="130"/>
      <c r="J416" s="92"/>
      <c r="K416" s="92"/>
      <c r="L416" s="92"/>
      <c r="M416" s="92"/>
      <c r="N416" s="92"/>
      <c r="O416" s="2"/>
      <c r="P416" s="2"/>
      <c r="Q416" s="2"/>
      <c r="R416" s="2"/>
      <c r="S416" s="2"/>
      <c r="T416" s="2"/>
      <c r="U416" s="2"/>
      <c r="V416" s="2"/>
    </row>
    <row r="417" spans="3:22" ht="14.25" customHeight="1" x14ac:dyDescent="0.2">
      <c r="C417" s="10"/>
      <c r="D417" s="10"/>
      <c r="E417" s="10"/>
      <c r="G417" s="92"/>
      <c r="H417" s="92"/>
      <c r="I417" s="130"/>
      <c r="J417" s="92"/>
      <c r="K417" s="92"/>
      <c r="L417" s="92"/>
      <c r="M417" s="92"/>
      <c r="N417" s="92"/>
      <c r="O417" s="2"/>
      <c r="P417" s="2"/>
      <c r="Q417" s="2"/>
      <c r="R417" s="2"/>
      <c r="S417" s="2"/>
      <c r="T417" s="2"/>
      <c r="U417" s="2"/>
      <c r="V417" s="2"/>
    </row>
    <row r="418" spans="3:22" ht="14.25" customHeight="1" x14ac:dyDescent="0.2">
      <c r="C418" s="10"/>
      <c r="D418" s="10"/>
      <c r="E418" s="10"/>
      <c r="G418" s="92"/>
      <c r="H418" s="92"/>
      <c r="I418" s="130"/>
      <c r="J418" s="92"/>
      <c r="K418" s="92"/>
      <c r="L418" s="92"/>
      <c r="M418" s="92"/>
      <c r="N418" s="92"/>
      <c r="O418" s="2"/>
      <c r="P418" s="2"/>
      <c r="Q418" s="2"/>
      <c r="R418" s="2"/>
      <c r="S418" s="2"/>
      <c r="T418" s="2"/>
      <c r="U418" s="2"/>
      <c r="V418" s="2"/>
    </row>
    <row r="419" spans="3:22" ht="14.25" customHeight="1" x14ac:dyDescent="0.2">
      <c r="C419" s="10"/>
      <c r="D419" s="10"/>
      <c r="E419" s="10"/>
      <c r="G419" s="92"/>
      <c r="H419" s="92"/>
      <c r="I419" s="130"/>
      <c r="J419" s="92"/>
      <c r="K419" s="92"/>
      <c r="L419" s="92"/>
      <c r="M419" s="92"/>
      <c r="N419" s="92"/>
      <c r="O419" s="2"/>
      <c r="P419" s="2"/>
      <c r="Q419" s="2"/>
      <c r="R419" s="2"/>
      <c r="S419" s="2"/>
      <c r="T419" s="2"/>
      <c r="U419" s="2"/>
      <c r="V419" s="2"/>
    </row>
    <row r="420" spans="3:22" ht="14.25" customHeight="1" x14ac:dyDescent="0.2">
      <c r="C420" s="10"/>
      <c r="D420" s="10"/>
      <c r="E420" s="10"/>
      <c r="G420" s="92"/>
      <c r="H420" s="92"/>
      <c r="I420" s="130"/>
      <c r="J420" s="92"/>
      <c r="K420" s="92"/>
      <c r="L420" s="92"/>
      <c r="M420" s="92"/>
      <c r="N420" s="92"/>
      <c r="O420" s="2"/>
      <c r="P420" s="2"/>
      <c r="Q420" s="2"/>
      <c r="R420" s="2"/>
      <c r="S420" s="2"/>
      <c r="T420" s="2"/>
      <c r="U420" s="2"/>
      <c r="V420" s="2"/>
    </row>
    <row r="421" spans="3:22" ht="14.25" customHeight="1" x14ac:dyDescent="0.2">
      <c r="C421" s="10"/>
      <c r="D421" s="10"/>
      <c r="E421" s="10"/>
      <c r="G421" s="92"/>
      <c r="H421" s="92"/>
      <c r="I421" s="130"/>
      <c r="J421" s="92"/>
      <c r="K421" s="92"/>
      <c r="L421" s="92"/>
      <c r="M421" s="92"/>
      <c r="N421" s="92"/>
      <c r="O421" s="2"/>
      <c r="P421" s="2"/>
      <c r="Q421" s="2"/>
      <c r="R421" s="2"/>
      <c r="S421" s="2"/>
      <c r="T421" s="2"/>
      <c r="U421" s="2"/>
      <c r="V421" s="2"/>
    </row>
    <row r="422" spans="3:22" ht="14.25" customHeight="1" x14ac:dyDescent="0.2">
      <c r="C422" s="10"/>
      <c r="D422" s="10"/>
      <c r="E422" s="10"/>
      <c r="G422" s="92"/>
      <c r="H422" s="92"/>
      <c r="I422" s="130"/>
      <c r="J422" s="92"/>
      <c r="K422" s="92"/>
      <c r="L422" s="92"/>
      <c r="M422" s="92"/>
      <c r="N422" s="92"/>
      <c r="O422" s="2"/>
      <c r="P422" s="2"/>
      <c r="Q422" s="2"/>
      <c r="R422" s="2"/>
      <c r="S422" s="2"/>
      <c r="T422" s="2"/>
      <c r="U422" s="2"/>
      <c r="V422" s="2"/>
    </row>
    <row r="423" spans="3:22" ht="14.25" customHeight="1" x14ac:dyDescent="0.2">
      <c r="C423" s="10"/>
      <c r="D423" s="10"/>
      <c r="E423" s="10"/>
      <c r="G423" s="92"/>
      <c r="H423" s="92"/>
      <c r="I423" s="130"/>
      <c r="J423" s="92"/>
      <c r="K423" s="92"/>
      <c r="L423" s="92"/>
      <c r="M423" s="92"/>
      <c r="N423" s="92"/>
      <c r="O423" s="2"/>
      <c r="P423" s="2"/>
      <c r="Q423" s="2"/>
      <c r="R423" s="2"/>
      <c r="S423" s="2"/>
      <c r="T423" s="2"/>
      <c r="U423" s="2"/>
      <c r="V423" s="2"/>
    </row>
    <row r="424" spans="3:22" ht="14.25" customHeight="1" x14ac:dyDescent="0.2">
      <c r="C424" s="10"/>
      <c r="D424" s="10"/>
      <c r="E424" s="10"/>
      <c r="G424" s="92"/>
      <c r="H424" s="92"/>
      <c r="I424" s="130"/>
      <c r="J424" s="92"/>
      <c r="K424" s="92"/>
      <c r="L424" s="92"/>
      <c r="M424" s="92"/>
      <c r="N424" s="92"/>
      <c r="O424" s="2"/>
      <c r="P424" s="2"/>
      <c r="Q424" s="2"/>
      <c r="R424" s="2"/>
      <c r="S424" s="2"/>
      <c r="T424" s="2"/>
      <c r="U424" s="2"/>
      <c r="V424" s="2"/>
    </row>
    <row r="425" spans="3:22" ht="14.25" customHeight="1" x14ac:dyDescent="0.2">
      <c r="C425" s="10"/>
      <c r="D425" s="10"/>
      <c r="E425" s="10"/>
      <c r="G425" s="92"/>
      <c r="H425" s="92"/>
      <c r="I425" s="130"/>
      <c r="J425" s="92"/>
      <c r="K425" s="92"/>
      <c r="L425" s="92"/>
      <c r="M425" s="92"/>
      <c r="N425" s="92"/>
      <c r="O425" s="2"/>
      <c r="P425" s="2"/>
      <c r="Q425" s="2"/>
      <c r="R425" s="2"/>
      <c r="S425" s="2"/>
      <c r="T425" s="2"/>
      <c r="U425" s="2"/>
      <c r="V425" s="2"/>
    </row>
    <row r="426" spans="3:22" ht="14.25" customHeight="1" x14ac:dyDescent="0.2">
      <c r="C426" s="10"/>
      <c r="D426" s="10"/>
      <c r="E426" s="10"/>
      <c r="G426" s="92"/>
      <c r="H426" s="92"/>
      <c r="I426" s="130"/>
      <c r="J426" s="92"/>
      <c r="K426" s="92"/>
      <c r="L426" s="92"/>
      <c r="M426" s="92"/>
      <c r="N426" s="92"/>
      <c r="O426" s="2"/>
      <c r="P426" s="2"/>
      <c r="Q426" s="2"/>
      <c r="R426" s="2"/>
      <c r="S426" s="2"/>
      <c r="T426" s="2"/>
      <c r="U426" s="2"/>
      <c r="V426" s="2"/>
    </row>
    <row r="427" spans="3:22" ht="14.25" customHeight="1" x14ac:dyDescent="0.2">
      <c r="C427" s="10"/>
      <c r="D427" s="10"/>
      <c r="E427" s="10"/>
      <c r="G427" s="92"/>
      <c r="H427" s="92"/>
      <c r="I427" s="130"/>
      <c r="J427" s="92"/>
      <c r="K427" s="92"/>
      <c r="L427" s="92"/>
      <c r="M427" s="92"/>
      <c r="N427" s="92"/>
      <c r="O427" s="2"/>
      <c r="P427" s="2"/>
      <c r="Q427" s="2"/>
      <c r="R427" s="2"/>
      <c r="S427" s="2"/>
      <c r="T427" s="2"/>
      <c r="U427" s="2"/>
      <c r="V427" s="2"/>
    </row>
    <row r="428" spans="3:22" ht="14.25" customHeight="1" x14ac:dyDescent="0.2">
      <c r="C428" s="10"/>
      <c r="D428" s="10"/>
      <c r="E428" s="10"/>
      <c r="G428" s="92"/>
      <c r="H428" s="92"/>
      <c r="I428" s="130"/>
      <c r="J428" s="92"/>
      <c r="K428" s="92"/>
      <c r="L428" s="92"/>
      <c r="M428" s="92"/>
      <c r="N428" s="92"/>
      <c r="O428" s="2"/>
      <c r="P428" s="2"/>
      <c r="Q428" s="2"/>
      <c r="R428" s="2"/>
      <c r="S428" s="2"/>
      <c r="T428" s="2"/>
      <c r="U428" s="2"/>
      <c r="V428" s="2"/>
    </row>
    <row r="429" spans="3:22" ht="14.25" customHeight="1" x14ac:dyDescent="0.2">
      <c r="C429" s="10"/>
      <c r="D429" s="10"/>
      <c r="E429" s="10"/>
      <c r="G429" s="92"/>
      <c r="H429" s="92"/>
      <c r="I429" s="130"/>
      <c r="J429" s="92"/>
      <c r="K429" s="92"/>
      <c r="L429" s="92"/>
      <c r="M429" s="92"/>
      <c r="N429" s="92"/>
      <c r="O429" s="2"/>
      <c r="P429" s="2"/>
      <c r="Q429" s="2"/>
      <c r="R429" s="2"/>
      <c r="S429" s="2"/>
      <c r="T429" s="2"/>
      <c r="U429" s="2"/>
      <c r="V429" s="2"/>
    </row>
    <row r="430" spans="3:22" ht="14.25" customHeight="1" x14ac:dyDescent="0.2">
      <c r="C430" s="10"/>
      <c r="D430" s="10"/>
      <c r="E430" s="10"/>
      <c r="G430" s="92"/>
      <c r="H430" s="92"/>
      <c r="I430" s="130"/>
      <c r="J430" s="92"/>
      <c r="K430" s="92"/>
      <c r="L430" s="92"/>
      <c r="M430" s="92"/>
      <c r="N430" s="92"/>
      <c r="O430" s="2"/>
      <c r="P430" s="2"/>
      <c r="Q430" s="2"/>
      <c r="R430" s="2"/>
      <c r="S430" s="2"/>
      <c r="T430" s="2"/>
      <c r="U430" s="2"/>
      <c r="V430" s="2"/>
    </row>
    <row r="431" spans="3:22" ht="14.25" customHeight="1" x14ac:dyDescent="0.2">
      <c r="C431" s="10"/>
      <c r="D431" s="10"/>
      <c r="E431" s="10"/>
      <c r="G431" s="92"/>
      <c r="H431" s="92"/>
      <c r="I431" s="130"/>
      <c r="J431" s="92"/>
      <c r="K431" s="92"/>
      <c r="L431" s="92"/>
      <c r="M431" s="92"/>
      <c r="N431" s="92"/>
      <c r="O431" s="2"/>
      <c r="P431" s="2"/>
      <c r="Q431" s="2"/>
      <c r="R431" s="2"/>
      <c r="S431" s="2"/>
      <c r="T431" s="2"/>
      <c r="U431" s="2"/>
      <c r="V431" s="2"/>
    </row>
    <row r="432" spans="3:22" ht="14.25" customHeight="1" x14ac:dyDescent="0.2">
      <c r="C432" s="10"/>
      <c r="D432" s="10"/>
      <c r="E432" s="10"/>
      <c r="G432" s="92"/>
      <c r="H432" s="92"/>
      <c r="I432" s="130"/>
      <c r="J432" s="92"/>
      <c r="K432" s="92"/>
      <c r="L432" s="92"/>
      <c r="M432" s="92"/>
      <c r="N432" s="92"/>
      <c r="O432" s="2"/>
      <c r="P432" s="2"/>
      <c r="Q432" s="2"/>
      <c r="R432" s="2"/>
      <c r="S432" s="2"/>
      <c r="T432" s="2"/>
      <c r="U432" s="2"/>
      <c r="V432" s="2"/>
    </row>
    <row r="433" spans="3:22" ht="14.25" customHeight="1" x14ac:dyDescent="0.2">
      <c r="C433" s="10"/>
      <c r="D433" s="10"/>
      <c r="E433" s="10"/>
      <c r="G433" s="92"/>
      <c r="H433" s="92"/>
      <c r="I433" s="130"/>
      <c r="J433" s="92"/>
      <c r="K433" s="92"/>
      <c r="L433" s="92"/>
      <c r="M433" s="92"/>
      <c r="N433" s="92"/>
      <c r="O433" s="2"/>
      <c r="P433" s="2"/>
      <c r="Q433" s="2"/>
      <c r="R433" s="2"/>
      <c r="S433" s="2"/>
      <c r="T433" s="2"/>
      <c r="U433" s="2"/>
      <c r="V433" s="2"/>
    </row>
    <row r="434" spans="3:22" ht="14.25" customHeight="1" x14ac:dyDescent="0.2">
      <c r="C434" s="10"/>
      <c r="D434" s="10"/>
      <c r="E434" s="10"/>
      <c r="G434" s="92"/>
      <c r="H434" s="92"/>
      <c r="I434" s="130"/>
      <c r="J434" s="92"/>
      <c r="K434" s="92"/>
      <c r="L434" s="92"/>
      <c r="M434" s="92"/>
      <c r="N434" s="92"/>
      <c r="O434" s="2"/>
      <c r="P434" s="2"/>
      <c r="Q434" s="2"/>
      <c r="R434" s="2"/>
      <c r="S434" s="2"/>
      <c r="T434" s="2"/>
      <c r="U434" s="2"/>
      <c r="V434" s="2"/>
    </row>
    <row r="435" spans="3:22" ht="14.25" customHeight="1" x14ac:dyDescent="0.2">
      <c r="C435" s="10"/>
      <c r="D435" s="10"/>
      <c r="E435" s="10"/>
      <c r="G435" s="92"/>
      <c r="H435" s="92"/>
      <c r="I435" s="130"/>
      <c r="J435" s="92"/>
      <c r="K435" s="92"/>
      <c r="L435" s="92"/>
      <c r="M435" s="92"/>
      <c r="N435" s="92"/>
      <c r="O435" s="2"/>
      <c r="P435" s="2"/>
      <c r="Q435" s="2"/>
      <c r="R435" s="2"/>
      <c r="S435" s="2"/>
      <c r="T435" s="2"/>
      <c r="U435" s="2"/>
      <c r="V435" s="2"/>
    </row>
    <row r="436" spans="3:22" ht="14.25" customHeight="1" x14ac:dyDescent="0.2">
      <c r="C436" s="10"/>
      <c r="D436" s="10"/>
      <c r="E436" s="10"/>
      <c r="G436" s="92"/>
      <c r="H436" s="92"/>
      <c r="I436" s="130"/>
      <c r="J436" s="92"/>
      <c r="K436" s="92"/>
      <c r="L436" s="92"/>
      <c r="M436" s="92"/>
      <c r="N436" s="92"/>
      <c r="O436" s="2"/>
      <c r="P436" s="2"/>
      <c r="Q436" s="2"/>
      <c r="R436" s="2"/>
      <c r="S436" s="2"/>
      <c r="T436" s="2"/>
      <c r="U436" s="2"/>
      <c r="V436" s="2"/>
    </row>
    <row r="437" spans="3:22" ht="14.25" customHeight="1" x14ac:dyDescent="0.2">
      <c r="C437" s="10"/>
      <c r="D437" s="10"/>
      <c r="E437" s="10"/>
      <c r="G437" s="92"/>
      <c r="H437" s="92"/>
      <c r="I437" s="130"/>
      <c r="J437" s="92"/>
      <c r="K437" s="92"/>
      <c r="L437" s="92"/>
      <c r="M437" s="92"/>
      <c r="N437" s="92"/>
      <c r="O437" s="2"/>
      <c r="P437" s="2"/>
      <c r="Q437" s="2"/>
      <c r="R437" s="2"/>
      <c r="S437" s="2"/>
      <c r="T437" s="2"/>
      <c r="U437" s="2"/>
      <c r="V437" s="2"/>
    </row>
    <row r="438" spans="3:22" ht="14.25" customHeight="1" x14ac:dyDescent="0.2">
      <c r="C438" s="10"/>
      <c r="D438" s="10"/>
      <c r="E438" s="10"/>
      <c r="G438" s="92"/>
      <c r="H438" s="92"/>
      <c r="I438" s="130"/>
      <c r="J438" s="92"/>
      <c r="K438" s="92"/>
      <c r="L438" s="92"/>
      <c r="M438" s="92"/>
      <c r="N438" s="92"/>
      <c r="O438" s="2"/>
      <c r="P438" s="2"/>
      <c r="Q438" s="2"/>
      <c r="R438" s="2"/>
      <c r="S438" s="2"/>
      <c r="T438" s="2"/>
      <c r="U438" s="2"/>
      <c r="V438" s="2"/>
    </row>
    <row r="439" spans="3:22" ht="14.25" customHeight="1" x14ac:dyDescent="0.2">
      <c r="C439" s="10"/>
      <c r="D439" s="10"/>
      <c r="E439" s="10"/>
      <c r="G439" s="92"/>
      <c r="H439" s="92"/>
      <c r="I439" s="130"/>
      <c r="J439" s="92"/>
      <c r="K439" s="92"/>
      <c r="L439" s="92"/>
      <c r="M439" s="92"/>
      <c r="N439" s="92"/>
      <c r="O439" s="2"/>
      <c r="P439" s="2"/>
      <c r="Q439" s="2"/>
      <c r="R439" s="2"/>
      <c r="S439" s="2"/>
      <c r="T439" s="2"/>
      <c r="U439" s="2"/>
      <c r="V439" s="2"/>
    </row>
    <row r="440" spans="3:22" ht="14.25" customHeight="1" x14ac:dyDescent="0.2">
      <c r="C440" s="10"/>
      <c r="D440" s="10"/>
      <c r="E440" s="10"/>
      <c r="G440" s="92"/>
      <c r="H440" s="92"/>
      <c r="I440" s="130"/>
      <c r="J440" s="92"/>
      <c r="K440" s="92"/>
      <c r="L440" s="92"/>
      <c r="M440" s="92"/>
      <c r="N440" s="92"/>
      <c r="O440" s="2"/>
      <c r="P440" s="2"/>
      <c r="Q440" s="2"/>
      <c r="R440" s="2"/>
      <c r="S440" s="2"/>
      <c r="T440" s="2"/>
      <c r="U440" s="2"/>
      <c r="V440" s="2"/>
    </row>
    <row r="441" spans="3:22" ht="14.25" customHeight="1" x14ac:dyDescent="0.2">
      <c r="C441" s="10"/>
      <c r="D441" s="10"/>
      <c r="E441" s="10"/>
      <c r="G441" s="92"/>
      <c r="H441" s="92"/>
      <c r="I441" s="130"/>
      <c r="J441" s="92"/>
      <c r="K441" s="92"/>
      <c r="L441" s="92"/>
      <c r="M441" s="92"/>
      <c r="N441" s="92"/>
      <c r="O441" s="2"/>
      <c r="P441" s="2"/>
      <c r="Q441" s="2"/>
      <c r="R441" s="2"/>
      <c r="S441" s="2"/>
      <c r="T441" s="2"/>
      <c r="U441" s="2"/>
      <c r="V441" s="2"/>
    </row>
    <row r="442" spans="3:22" ht="14.25" customHeight="1" x14ac:dyDescent="0.2">
      <c r="C442" s="10"/>
      <c r="D442" s="10"/>
      <c r="E442" s="10"/>
      <c r="G442" s="92"/>
      <c r="H442" s="92"/>
      <c r="I442" s="130"/>
      <c r="J442" s="92"/>
      <c r="K442" s="92"/>
      <c r="L442" s="92"/>
      <c r="M442" s="92"/>
      <c r="N442" s="92"/>
      <c r="O442" s="2"/>
      <c r="P442" s="2"/>
      <c r="Q442" s="2"/>
      <c r="R442" s="2"/>
      <c r="S442" s="2"/>
      <c r="T442" s="2"/>
      <c r="U442" s="2"/>
      <c r="V442" s="2"/>
    </row>
    <row r="443" spans="3:22" ht="14.25" customHeight="1" x14ac:dyDescent="0.2">
      <c r="C443" s="10"/>
      <c r="D443" s="10"/>
      <c r="E443" s="10"/>
      <c r="G443" s="92"/>
      <c r="H443" s="92"/>
      <c r="I443" s="130"/>
      <c r="J443" s="92"/>
      <c r="K443" s="92"/>
      <c r="L443" s="92"/>
      <c r="M443" s="92"/>
      <c r="N443" s="92"/>
      <c r="O443" s="2"/>
      <c r="P443" s="2"/>
      <c r="Q443" s="2"/>
      <c r="R443" s="2"/>
      <c r="S443" s="2"/>
      <c r="T443" s="2"/>
      <c r="U443" s="2"/>
      <c r="V443" s="2"/>
    </row>
    <row r="444" spans="3:22" ht="14.25" customHeight="1" x14ac:dyDescent="0.2">
      <c r="C444" s="10"/>
      <c r="D444" s="10"/>
      <c r="E444" s="10"/>
      <c r="G444" s="92"/>
      <c r="H444" s="92"/>
      <c r="I444" s="130"/>
      <c r="J444" s="92"/>
      <c r="K444" s="92"/>
      <c r="L444" s="92"/>
      <c r="M444" s="92"/>
      <c r="N444" s="92"/>
      <c r="O444" s="2"/>
      <c r="P444" s="2"/>
      <c r="Q444" s="2"/>
      <c r="R444" s="2"/>
      <c r="S444" s="2"/>
      <c r="T444" s="2"/>
      <c r="U444" s="2"/>
      <c r="V444" s="2"/>
    </row>
    <row r="445" spans="3:22" ht="14.25" customHeight="1" x14ac:dyDescent="0.2">
      <c r="C445" s="10"/>
      <c r="D445" s="10"/>
      <c r="E445" s="10"/>
      <c r="G445" s="92"/>
      <c r="H445" s="92"/>
      <c r="I445" s="130"/>
      <c r="J445" s="92"/>
      <c r="K445" s="92"/>
      <c r="L445" s="92"/>
      <c r="M445" s="92"/>
      <c r="N445" s="92"/>
      <c r="O445" s="2"/>
      <c r="P445" s="2"/>
      <c r="Q445" s="2"/>
      <c r="R445" s="2"/>
      <c r="S445" s="2"/>
      <c r="T445" s="2"/>
      <c r="U445" s="2"/>
      <c r="V445" s="2"/>
    </row>
    <row r="446" spans="3:22" ht="14.25" customHeight="1" x14ac:dyDescent="0.2">
      <c r="C446" s="10"/>
      <c r="D446" s="10"/>
      <c r="E446" s="10"/>
      <c r="G446" s="92"/>
      <c r="H446" s="92"/>
      <c r="I446" s="130"/>
      <c r="J446" s="92"/>
      <c r="K446" s="92"/>
      <c r="L446" s="92"/>
      <c r="M446" s="92"/>
      <c r="N446" s="92"/>
      <c r="O446" s="2"/>
      <c r="P446" s="2"/>
      <c r="Q446" s="2"/>
      <c r="R446" s="2"/>
      <c r="S446" s="2"/>
      <c r="T446" s="2"/>
      <c r="U446" s="2"/>
      <c r="V446" s="2"/>
    </row>
    <row r="447" spans="3:22" ht="14.25" customHeight="1" x14ac:dyDescent="0.2">
      <c r="C447" s="10"/>
      <c r="D447" s="10"/>
      <c r="E447" s="10"/>
      <c r="G447" s="92"/>
      <c r="H447" s="92"/>
      <c r="I447" s="130"/>
      <c r="J447" s="92"/>
      <c r="K447" s="92"/>
      <c r="L447" s="92"/>
      <c r="M447" s="92"/>
      <c r="N447" s="92"/>
      <c r="O447" s="2"/>
      <c r="P447" s="2"/>
      <c r="Q447" s="2"/>
      <c r="R447" s="2"/>
      <c r="S447" s="2"/>
      <c r="T447" s="2"/>
      <c r="U447" s="2"/>
      <c r="V447" s="2"/>
    </row>
    <row r="448" spans="3:22" ht="14.25" customHeight="1" x14ac:dyDescent="0.2">
      <c r="C448" s="10"/>
      <c r="D448" s="10"/>
      <c r="E448" s="10"/>
      <c r="G448" s="92"/>
      <c r="H448" s="92"/>
      <c r="I448" s="130"/>
      <c r="J448" s="92"/>
      <c r="K448" s="92"/>
      <c r="L448" s="92"/>
      <c r="M448" s="92"/>
      <c r="N448" s="92"/>
      <c r="O448" s="2"/>
      <c r="P448" s="2"/>
      <c r="Q448" s="2"/>
      <c r="R448" s="2"/>
      <c r="S448" s="2"/>
      <c r="T448" s="2"/>
      <c r="U448" s="2"/>
      <c r="V448" s="2"/>
    </row>
    <row r="449" spans="3:22" ht="14.25" customHeight="1" x14ac:dyDescent="0.2">
      <c r="C449" s="10"/>
      <c r="D449" s="10"/>
      <c r="E449" s="10"/>
      <c r="G449" s="92"/>
      <c r="H449" s="92"/>
      <c r="I449" s="130"/>
      <c r="J449" s="92"/>
      <c r="K449" s="92"/>
      <c r="L449" s="92"/>
      <c r="M449" s="92"/>
      <c r="N449" s="92"/>
      <c r="O449" s="2"/>
      <c r="P449" s="2"/>
      <c r="Q449" s="2"/>
      <c r="R449" s="2"/>
      <c r="S449" s="2"/>
      <c r="T449" s="2"/>
      <c r="U449" s="2"/>
      <c r="V449" s="2"/>
    </row>
    <row r="450" spans="3:22" ht="14.25" customHeight="1" x14ac:dyDescent="0.2">
      <c r="C450" s="10"/>
      <c r="D450" s="10"/>
      <c r="E450" s="10"/>
      <c r="G450" s="92"/>
      <c r="H450" s="92"/>
      <c r="I450" s="130"/>
      <c r="J450" s="92"/>
      <c r="K450" s="92"/>
      <c r="L450" s="92"/>
      <c r="M450" s="92"/>
      <c r="N450" s="92"/>
      <c r="O450" s="2"/>
      <c r="P450" s="2"/>
      <c r="Q450" s="2"/>
      <c r="R450" s="2"/>
      <c r="S450" s="2"/>
      <c r="T450" s="2"/>
      <c r="U450" s="2"/>
      <c r="V450" s="2"/>
    </row>
    <row r="451" spans="3:22" ht="14.25" customHeight="1" x14ac:dyDescent="0.2">
      <c r="C451" s="10"/>
      <c r="D451" s="10"/>
      <c r="E451" s="10"/>
      <c r="G451" s="92"/>
      <c r="H451" s="92"/>
      <c r="I451" s="130"/>
      <c r="J451" s="92"/>
      <c r="K451" s="92"/>
      <c r="L451" s="92"/>
      <c r="M451" s="92"/>
      <c r="N451" s="92"/>
      <c r="O451" s="2"/>
      <c r="P451" s="2"/>
      <c r="Q451" s="2"/>
      <c r="R451" s="2"/>
      <c r="S451" s="2"/>
      <c r="T451" s="2"/>
      <c r="U451" s="2"/>
      <c r="V451" s="2"/>
    </row>
    <row r="452" spans="3:22" ht="14.25" customHeight="1" x14ac:dyDescent="0.2">
      <c r="C452" s="10"/>
      <c r="D452" s="10"/>
      <c r="E452" s="10"/>
      <c r="G452" s="92"/>
      <c r="H452" s="92"/>
      <c r="I452" s="130"/>
      <c r="J452" s="92"/>
      <c r="K452" s="92"/>
      <c r="L452" s="92"/>
      <c r="M452" s="92"/>
      <c r="N452" s="92"/>
      <c r="O452" s="2"/>
      <c r="P452" s="2"/>
      <c r="Q452" s="2"/>
      <c r="R452" s="2"/>
      <c r="S452" s="2"/>
      <c r="T452" s="2"/>
      <c r="U452" s="2"/>
      <c r="V452" s="2"/>
    </row>
    <row r="453" spans="3:22" ht="14.25" customHeight="1" x14ac:dyDescent="0.2">
      <c r="C453" s="10"/>
      <c r="D453" s="10"/>
      <c r="E453" s="10"/>
      <c r="G453" s="92"/>
      <c r="H453" s="92"/>
      <c r="I453" s="130"/>
      <c r="J453" s="92"/>
      <c r="K453" s="92"/>
      <c r="L453" s="92"/>
      <c r="M453" s="92"/>
      <c r="N453" s="92"/>
      <c r="O453" s="2"/>
      <c r="P453" s="2"/>
      <c r="Q453" s="2"/>
      <c r="R453" s="2"/>
      <c r="S453" s="2"/>
      <c r="T453" s="2"/>
      <c r="U453" s="2"/>
      <c r="V453" s="2"/>
    </row>
    <row r="454" spans="3:22" ht="14.25" customHeight="1" x14ac:dyDescent="0.2">
      <c r="C454" s="10"/>
      <c r="D454" s="10"/>
      <c r="E454" s="10"/>
      <c r="G454" s="92"/>
      <c r="H454" s="92"/>
      <c r="I454" s="130"/>
      <c r="J454" s="92"/>
      <c r="K454" s="92"/>
      <c r="L454" s="92"/>
      <c r="M454" s="92"/>
      <c r="N454" s="92"/>
      <c r="O454" s="2"/>
      <c r="P454" s="2"/>
      <c r="Q454" s="2"/>
      <c r="R454" s="2"/>
      <c r="S454" s="2"/>
      <c r="T454" s="2"/>
      <c r="U454" s="2"/>
      <c r="V454" s="2"/>
    </row>
    <row r="455" spans="3:22" ht="14.25" customHeight="1" x14ac:dyDescent="0.2">
      <c r="C455" s="10"/>
      <c r="D455" s="10"/>
      <c r="E455" s="10"/>
      <c r="G455" s="92"/>
      <c r="H455" s="92"/>
      <c r="I455" s="130"/>
      <c r="J455" s="92"/>
      <c r="K455" s="92"/>
      <c r="L455" s="92"/>
      <c r="M455" s="92"/>
      <c r="N455" s="92"/>
      <c r="O455" s="2"/>
      <c r="P455" s="2"/>
      <c r="Q455" s="2"/>
      <c r="R455" s="2"/>
      <c r="S455" s="2"/>
      <c r="T455" s="2"/>
      <c r="U455" s="2"/>
      <c r="V455" s="2"/>
    </row>
    <row r="456" spans="3:22" ht="14.25" customHeight="1" x14ac:dyDescent="0.2">
      <c r="C456" s="10"/>
      <c r="D456" s="10"/>
      <c r="E456" s="10"/>
      <c r="G456" s="92"/>
      <c r="H456" s="92"/>
      <c r="I456" s="130"/>
      <c r="J456" s="92"/>
      <c r="K456" s="92"/>
      <c r="L456" s="92"/>
      <c r="M456" s="92"/>
      <c r="N456" s="92"/>
      <c r="O456" s="2"/>
      <c r="P456" s="2"/>
      <c r="Q456" s="2"/>
      <c r="R456" s="2"/>
      <c r="S456" s="2"/>
      <c r="T456" s="2"/>
      <c r="U456" s="2"/>
      <c r="V456" s="2"/>
    </row>
    <row r="457" spans="3:22" ht="14.25" customHeight="1" x14ac:dyDescent="0.2">
      <c r="C457" s="10"/>
      <c r="D457" s="10"/>
      <c r="E457" s="10"/>
      <c r="G457" s="92"/>
      <c r="H457" s="92"/>
      <c r="I457" s="130"/>
      <c r="J457" s="92"/>
      <c r="K457" s="92"/>
      <c r="L457" s="92"/>
      <c r="M457" s="92"/>
      <c r="N457" s="92"/>
      <c r="O457" s="2"/>
      <c r="P457" s="2"/>
      <c r="Q457" s="2"/>
      <c r="R457" s="2"/>
      <c r="S457" s="2"/>
      <c r="T457" s="2"/>
      <c r="U457" s="2"/>
      <c r="V457" s="2"/>
    </row>
    <row r="458" spans="3:22" ht="14.25" customHeight="1" x14ac:dyDescent="0.2">
      <c r="C458" s="10"/>
      <c r="D458" s="10"/>
      <c r="E458" s="10"/>
      <c r="G458" s="92"/>
      <c r="H458" s="92"/>
      <c r="I458" s="130"/>
      <c r="J458" s="92"/>
      <c r="K458" s="92"/>
      <c r="L458" s="92"/>
      <c r="M458" s="92"/>
      <c r="N458" s="92"/>
      <c r="O458" s="2"/>
      <c r="P458" s="2"/>
      <c r="Q458" s="2"/>
      <c r="R458" s="2"/>
      <c r="S458" s="2"/>
      <c r="T458" s="2"/>
      <c r="U458" s="2"/>
      <c r="V458" s="2"/>
    </row>
    <row r="459" spans="3:22" ht="14.25" customHeight="1" x14ac:dyDescent="0.2">
      <c r="C459" s="10"/>
      <c r="D459" s="10"/>
      <c r="E459" s="10"/>
      <c r="G459" s="92"/>
      <c r="H459" s="92"/>
      <c r="I459" s="130"/>
      <c r="J459" s="92"/>
      <c r="K459" s="92"/>
      <c r="L459" s="92"/>
      <c r="M459" s="92"/>
      <c r="N459" s="92"/>
      <c r="O459" s="2"/>
      <c r="P459" s="2"/>
      <c r="Q459" s="2"/>
      <c r="R459" s="2"/>
      <c r="S459" s="2"/>
      <c r="T459" s="2"/>
      <c r="U459" s="2"/>
      <c r="V459" s="2"/>
    </row>
    <row r="460" spans="3:22" ht="14.25" customHeight="1" x14ac:dyDescent="0.2">
      <c r="C460" s="10"/>
      <c r="D460" s="10"/>
      <c r="E460" s="10"/>
      <c r="G460" s="92"/>
      <c r="H460" s="92"/>
      <c r="I460" s="130"/>
      <c r="J460" s="92"/>
      <c r="K460" s="92"/>
      <c r="L460" s="92"/>
      <c r="M460" s="92"/>
      <c r="N460" s="92"/>
      <c r="O460" s="2"/>
      <c r="P460" s="2"/>
      <c r="Q460" s="2"/>
      <c r="R460" s="2"/>
      <c r="S460" s="2"/>
      <c r="T460" s="2"/>
      <c r="U460" s="2"/>
      <c r="V460" s="2"/>
    </row>
    <row r="461" spans="3:22" ht="14.25" customHeight="1" x14ac:dyDescent="0.2">
      <c r="C461" s="10"/>
      <c r="D461" s="10"/>
      <c r="E461" s="10"/>
      <c r="G461" s="92"/>
      <c r="H461" s="92"/>
      <c r="I461" s="130"/>
      <c r="J461" s="92"/>
      <c r="K461" s="92"/>
      <c r="L461" s="92"/>
      <c r="M461" s="92"/>
      <c r="N461" s="92"/>
      <c r="O461" s="2"/>
      <c r="P461" s="2"/>
      <c r="Q461" s="2"/>
      <c r="R461" s="2"/>
      <c r="S461" s="2"/>
      <c r="T461" s="2"/>
      <c r="U461" s="2"/>
      <c r="V461" s="2"/>
    </row>
    <row r="462" spans="3:22" ht="14.25" customHeight="1" x14ac:dyDescent="0.2">
      <c r="C462" s="10"/>
      <c r="D462" s="10"/>
      <c r="E462" s="10"/>
      <c r="G462" s="92"/>
      <c r="H462" s="92"/>
      <c r="I462" s="130"/>
      <c r="J462" s="92"/>
      <c r="K462" s="92"/>
      <c r="L462" s="92"/>
      <c r="M462" s="92"/>
      <c r="N462" s="92"/>
      <c r="O462" s="2"/>
      <c r="P462" s="2"/>
      <c r="Q462" s="2"/>
      <c r="R462" s="2"/>
      <c r="S462" s="2"/>
      <c r="T462" s="2"/>
      <c r="U462" s="2"/>
      <c r="V462" s="2"/>
    </row>
    <row r="463" spans="3:22" ht="14.25" customHeight="1" x14ac:dyDescent="0.2">
      <c r="C463" s="10"/>
      <c r="D463" s="10"/>
      <c r="E463" s="10"/>
      <c r="G463" s="92"/>
      <c r="H463" s="92"/>
      <c r="I463" s="130"/>
      <c r="J463" s="92"/>
      <c r="K463" s="92"/>
      <c r="L463" s="92"/>
      <c r="M463" s="92"/>
      <c r="N463" s="92"/>
      <c r="O463" s="2"/>
      <c r="P463" s="2"/>
      <c r="Q463" s="2"/>
      <c r="R463" s="2"/>
      <c r="S463" s="2"/>
      <c r="T463" s="2"/>
      <c r="U463" s="2"/>
      <c r="V463" s="2"/>
    </row>
    <row r="464" spans="3:22" ht="14.25" customHeight="1" x14ac:dyDescent="0.2">
      <c r="C464" s="10"/>
      <c r="D464" s="10"/>
      <c r="E464" s="10"/>
      <c r="G464" s="92"/>
      <c r="H464" s="92"/>
      <c r="I464" s="130"/>
      <c r="J464" s="92"/>
      <c r="K464" s="92"/>
      <c r="L464" s="92"/>
      <c r="M464" s="92"/>
      <c r="N464" s="92"/>
      <c r="O464" s="2"/>
      <c r="P464" s="2"/>
      <c r="Q464" s="2"/>
      <c r="R464" s="2"/>
      <c r="S464" s="2"/>
      <c r="T464" s="2"/>
      <c r="U464" s="2"/>
      <c r="V464" s="2"/>
    </row>
    <row r="465" spans="3:22" ht="14.25" customHeight="1" x14ac:dyDescent="0.2">
      <c r="C465" s="10"/>
      <c r="D465" s="10"/>
      <c r="E465" s="10"/>
      <c r="G465" s="92"/>
      <c r="H465" s="92"/>
      <c r="I465" s="130"/>
      <c r="J465" s="92"/>
      <c r="K465" s="92"/>
      <c r="L465" s="92"/>
      <c r="M465" s="92"/>
      <c r="N465" s="92"/>
      <c r="O465" s="2"/>
      <c r="P465" s="2"/>
      <c r="Q465" s="2"/>
      <c r="R465" s="2"/>
      <c r="S465" s="2"/>
      <c r="T465" s="2"/>
      <c r="U465" s="2"/>
      <c r="V465" s="2"/>
    </row>
    <row r="466" spans="3:22" ht="14.25" customHeight="1" x14ac:dyDescent="0.2">
      <c r="C466" s="10"/>
      <c r="D466" s="10"/>
      <c r="E466" s="10"/>
      <c r="G466" s="92"/>
      <c r="H466" s="92"/>
      <c r="I466" s="130"/>
      <c r="J466" s="92"/>
      <c r="K466" s="92"/>
      <c r="L466" s="92"/>
      <c r="M466" s="92"/>
      <c r="N466" s="92"/>
      <c r="O466" s="2"/>
      <c r="P466" s="2"/>
      <c r="Q466" s="2"/>
      <c r="R466" s="2"/>
      <c r="S466" s="2"/>
      <c r="T466" s="2"/>
      <c r="U466" s="2"/>
      <c r="V466" s="2"/>
    </row>
    <row r="467" spans="3:22" ht="14.25" customHeight="1" x14ac:dyDescent="0.2">
      <c r="C467" s="10"/>
      <c r="D467" s="10"/>
      <c r="E467" s="10"/>
      <c r="G467" s="92"/>
      <c r="H467" s="92"/>
      <c r="I467" s="130"/>
      <c r="J467" s="92"/>
      <c r="K467" s="92"/>
      <c r="L467" s="92"/>
      <c r="M467" s="92"/>
      <c r="N467" s="92"/>
      <c r="O467" s="2"/>
      <c r="P467" s="2"/>
      <c r="Q467" s="2"/>
      <c r="R467" s="2"/>
      <c r="S467" s="2"/>
      <c r="T467" s="2"/>
      <c r="U467" s="2"/>
      <c r="V467" s="2"/>
    </row>
    <row r="468" spans="3:22" ht="14.25" customHeight="1" x14ac:dyDescent="0.2">
      <c r="C468" s="10"/>
      <c r="D468" s="10"/>
      <c r="E468" s="10"/>
      <c r="G468" s="92"/>
      <c r="H468" s="92"/>
      <c r="I468" s="130"/>
      <c r="J468" s="92"/>
      <c r="K468" s="92"/>
      <c r="L468" s="92"/>
      <c r="M468" s="92"/>
      <c r="N468" s="92"/>
      <c r="O468" s="2"/>
      <c r="P468" s="2"/>
      <c r="Q468" s="2"/>
      <c r="R468" s="2"/>
      <c r="S468" s="2"/>
      <c r="T468" s="2"/>
      <c r="U468" s="2"/>
      <c r="V468" s="2"/>
    </row>
    <row r="469" spans="3:22" ht="14.25" customHeight="1" x14ac:dyDescent="0.2">
      <c r="C469" s="10"/>
      <c r="D469" s="10"/>
      <c r="E469" s="10"/>
      <c r="G469" s="92"/>
      <c r="H469" s="92"/>
      <c r="I469" s="130"/>
      <c r="J469" s="92"/>
      <c r="K469" s="92"/>
      <c r="L469" s="92"/>
      <c r="M469" s="92"/>
      <c r="N469" s="92"/>
      <c r="O469" s="2"/>
      <c r="P469" s="2"/>
      <c r="Q469" s="2"/>
      <c r="R469" s="2"/>
      <c r="S469" s="2"/>
      <c r="T469" s="2"/>
      <c r="U469" s="2"/>
      <c r="V469" s="2"/>
    </row>
    <row r="470" spans="3:22" ht="14.25" customHeight="1" x14ac:dyDescent="0.2">
      <c r="C470" s="10"/>
      <c r="D470" s="10"/>
      <c r="E470" s="10"/>
      <c r="G470" s="92"/>
      <c r="H470" s="92"/>
      <c r="I470" s="130"/>
      <c r="J470" s="92"/>
      <c r="K470" s="92"/>
      <c r="L470" s="92"/>
      <c r="M470" s="92"/>
      <c r="N470" s="92"/>
      <c r="O470" s="2"/>
      <c r="P470" s="2"/>
      <c r="Q470" s="2"/>
      <c r="R470" s="2"/>
      <c r="S470" s="2"/>
      <c r="T470" s="2"/>
      <c r="U470" s="2"/>
      <c r="V470" s="2"/>
    </row>
    <row r="471" spans="3:22" ht="14.25" customHeight="1" x14ac:dyDescent="0.2">
      <c r="C471" s="10"/>
      <c r="D471" s="10"/>
      <c r="E471" s="10"/>
      <c r="G471" s="92"/>
      <c r="H471" s="92"/>
      <c r="I471" s="130"/>
      <c r="J471" s="92"/>
      <c r="K471" s="92"/>
      <c r="L471" s="92"/>
      <c r="M471" s="92"/>
      <c r="N471" s="92"/>
      <c r="O471" s="2"/>
      <c r="P471" s="2"/>
      <c r="Q471" s="2"/>
      <c r="R471" s="2"/>
      <c r="S471" s="2"/>
      <c r="T471" s="2"/>
      <c r="U471" s="2"/>
      <c r="V471" s="2"/>
    </row>
    <row r="472" spans="3:22" ht="14.25" customHeight="1" x14ac:dyDescent="0.2">
      <c r="C472" s="10"/>
      <c r="D472" s="10"/>
      <c r="E472" s="10"/>
      <c r="G472" s="92"/>
      <c r="H472" s="92"/>
      <c r="I472" s="130"/>
      <c r="J472" s="92"/>
      <c r="K472" s="92"/>
      <c r="L472" s="92"/>
      <c r="M472" s="92"/>
      <c r="N472" s="92"/>
      <c r="O472" s="2"/>
      <c r="P472" s="2"/>
      <c r="Q472" s="2"/>
      <c r="R472" s="2"/>
      <c r="S472" s="2"/>
      <c r="T472" s="2"/>
      <c r="U472" s="2"/>
      <c r="V472" s="2"/>
    </row>
    <row r="473" spans="3:22" ht="14.25" customHeight="1" x14ac:dyDescent="0.2">
      <c r="C473" s="10"/>
      <c r="D473" s="10"/>
      <c r="E473" s="10"/>
      <c r="G473" s="92"/>
      <c r="H473" s="92"/>
      <c r="I473" s="130"/>
      <c r="J473" s="92"/>
      <c r="K473" s="92"/>
      <c r="L473" s="92"/>
      <c r="M473" s="92"/>
      <c r="N473" s="92"/>
      <c r="O473" s="2"/>
      <c r="P473" s="2"/>
      <c r="Q473" s="2"/>
      <c r="R473" s="2"/>
      <c r="S473" s="2"/>
      <c r="T473" s="2"/>
      <c r="U473" s="2"/>
      <c r="V473" s="2"/>
    </row>
    <row r="474" spans="3:22" ht="14.25" customHeight="1" x14ac:dyDescent="0.2">
      <c r="C474" s="10"/>
      <c r="D474" s="10"/>
      <c r="E474" s="10"/>
      <c r="G474" s="92"/>
      <c r="H474" s="92"/>
      <c r="I474" s="130"/>
      <c r="J474" s="92"/>
      <c r="K474" s="92"/>
      <c r="L474" s="92"/>
      <c r="M474" s="92"/>
      <c r="N474" s="92"/>
      <c r="O474" s="2"/>
      <c r="P474" s="2"/>
      <c r="Q474" s="2"/>
      <c r="R474" s="2"/>
      <c r="S474" s="2"/>
      <c r="T474" s="2"/>
      <c r="U474" s="2"/>
      <c r="V474" s="2"/>
    </row>
    <row r="475" spans="3:22" ht="14.25" customHeight="1" x14ac:dyDescent="0.2">
      <c r="C475" s="10"/>
      <c r="D475" s="10"/>
      <c r="E475" s="10"/>
      <c r="G475" s="92"/>
      <c r="H475" s="92"/>
      <c r="I475" s="130"/>
      <c r="J475" s="92"/>
      <c r="K475" s="92"/>
      <c r="L475" s="92"/>
      <c r="M475" s="92"/>
      <c r="N475" s="92"/>
      <c r="O475" s="2"/>
      <c r="P475" s="2"/>
      <c r="Q475" s="2"/>
      <c r="R475" s="2"/>
      <c r="S475" s="2"/>
      <c r="T475" s="2"/>
      <c r="U475" s="2"/>
      <c r="V475" s="2"/>
    </row>
    <row r="476" spans="3:22" ht="14.25" customHeight="1" x14ac:dyDescent="0.2">
      <c r="C476" s="10"/>
      <c r="D476" s="10"/>
      <c r="E476" s="10"/>
      <c r="G476" s="92"/>
      <c r="H476" s="92"/>
      <c r="I476" s="130"/>
      <c r="J476" s="92"/>
      <c r="K476" s="92"/>
      <c r="L476" s="92"/>
      <c r="M476" s="92"/>
      <c r="N476" s="92"/>
      <c r="O476" s="2"/>
      <c r="P476" s="2"/>
      <c r="Q476" s="2"/>
      <c r="R476" s="2"/>
      <c r="S476" s="2"/>
      <c r="T476" s="2"/>
      <c r="U476" s="2"/>
      <c r="V476" s="2"/>
    </row>
    <row r="477" spans="3:22" ht="14.25" customHeight="1" x14ac:dyDescent="0.2">
      <c r="C477" s="10"/>
      <c r="D477" s="10"/>
      <c r="E477" s="10"/>
      <c r="G477" s="92"/>
      <c r="H477" s="92"/>
      <c r="I477" s="130"/>
      <c r="J477" s="92"/>
      <c r="K477" s="92"/>
      <c r="L477" s="92"/>
      <c r="M477" s="92"/>
      <c r="N477" s="92"/>
      <c r="O477" s="2"/>
      <c r="P477" s="2"/>
      <c r="Q477" s="2"/>
      <c r="R477" s="2"/>
      <c r="S477" s="2"/>
      <c r="T477" s="2"/>
      <c r="U477" s="2"/>
      <c r="V477" s="2"/>
    </row>
    <row r="478" spans="3:22" ht="14.25" customHeight="1" x14ac:dyDescent="0.2">
      <c r="C478" s="10"/>
      <c r="D478" s="10"/>
      <c r="E478" s="10"/>
      <c r="G478" s="92"/>
      <c r="H478" s="92"/>
      <c r="I478" s="130"/>
      <c r="J478" s="92"/>
      <c r="K478" s="92"/>
      <c r="L478" s="92"/>
      <c r="M478" s="92"/>
      <c r="N478" s="92"/>
      <c r="O478" s="2"/>
      <c r="P478" s="2"/>
      <c r="Q478" s="2"/>
      <c r="R478" s="2"/>
      <c r="S478" s="2"/>
      <c r="T478" s="2"/>
      <c r="U478" s="2"/>
      <c r="V478" s="2"/>
    </row>
    <row r="479" spans="3:22" ht="14.25" customHeight="1" x14ac:dyDescent="0.2">
      <c r="C479" s="10"/>
      <c r="D479" s="10"/>
      <c r="E479" s="10"/>
      <c r="G479" s="92"/>
      <c r="H479" s="92"/>
      <c r="I479" s="130"/>
      <c r="J479" s="92"/>
      <c r="K479" s="92"/>
      <c r="L479" s="92"/>
      <c r="M479" s="92"/>
      <c r="N479" s="92"/>
      <c r="O479" s="2"/>
      <c r="P479" s="2"/>
      <c r="Q479" s="2"/>
      <c r="R479" s="2"/>
      <c r="S479" s="2"/>
      <c r="T479" s="2"/>
      <c r="U479" s="2"/>
      <c r="V479" s="2"/>
    </row>
    <row r="480" spans="3:22" ht="14.25" customHeight="1" x14ac:dyDescent="0.2">
      <c r="C480" s="10"/>
      <c r="D480" s="10"/>
      <c r="E480" s="10"/>
      <c r="G480" s="92"/>
      <c r="H480" s="92"/>
      <c r="I480" s="130"/>
      <c r="J480" s="92"/>
      <c r="K480" s="92"/>
      <c r="L480" s="92"/>
      <c r="M480" s="92"/>
      <c r="N480" s="92"/>
      <c r="O480" s="2"/>
      <c r="P480" s="2"/>
      <c r="Q480" s="2"/>
      <c r="R480" s="2"/>
      <c r="S480" s="2"/>
      <c r="T480" s="2"/>
      <c r="U480" s="2"/>
      <c r="V480" s="2"/>
    </row>
    <row r="481" spans="3:22" ht="14.25" customHeight="1" x14ac:dyDescent="0.2">
      <c r="C481" s="10"/>
      <c r="D481" s="10"/>
      <c r="E481" s="10"/>
      <c r="G481" s="92"/>
      <c r="H481" s="92"/>
      <c r="I481" s="130"/>
      <c r="J481" s="92"/>
      <c r="K481" s="92"/>
      <c r="L481" s="92"/>
      <c r="M481" s="92"/>
      <c r="N481" s="92"/>
      <c r="O481" s="2"/>
      <c r="P481" s="2"/>
      <c r="Q481" s="2"/>
      <c r="R481" s="2"/>
      <c r="S481" s="2"/>
      <c r="T481" s="2"/>
      <c r="U481" s="2"/>
      <c r="V481" s="2"/>
    </row>
    <row r="482" spans="3:22" ht="14.25" customHeight="1" x14ac:dyDescent="0.2">
      <c r="C482" s="10"/>
      <c r="D482" s="10"/>
      <c r="E482" s="10"/>
      <c r="G482" s="92"/>
      <c r="H482" s="92"/>
      <c r="I482" s="130"/>
      <c r="J482" s="92"/>
      <c r="K482" s="92"/>
      <c r="L482" s="92"/>
      <c r="M482" s="92"/>
      <c r="N482" s="92"/>
      <c r="O482" s="2"/>
      <c r="P482" s="2"/>
      <c r="Q482" s="2"/>
      <c r="R482" s="2"/>
      <c r="S482" s="2"/>
      <c r="T482" s="2"/>
      <c r="U482" s="2"/>
      <c r="V482" s="2"/>
    </row>
    <row r="483" spans="3:22" ht="14.25" customHeight="1" x14ac:dyDescent="0.2">
      <c r="C483" s="10"/>
      <c r="D483" s="10"/>
      <c r="E483" s="10"/>
      <c r="G483" s="92"/>
      <c r="H483" s="92"/>
      <c r="I483" s="130"/>
      <c r="J483" s="92"/>
      <c r="K483" s="92"/>
      <c r="L483" s="92"/>
      <c r="M483" s="92"/>
      <c r="N483" s="92"/>
      <c r="O483" s="2"/>
      <c r="P483" s="2"/>
      <c r="Q483" s="2"/>
      <c r="R483" s="2"/>
      <c r="S483" s="2"/>
      <c r="T483" s="2"/>
      <c r="U483" s="2"/>
      <c r="V483" s="2"/>
    </row>
    <row r="484" spans="3:22" ht="14.25" customHeight="1" x14ac:dyDescent="0.2">
      <c r="C484" s="10"/>
      <c r="D484" s="10"/>
      <c r="E484" s="10"/>
      <c r="G484" s="92"/>
      <c r="H484" s="92"/>
      <c r="I484" s="130"/>
      <c r="J484" s="92"/>
      <c r="K484" s="92"/>
      <c r="L484" s="92"/>
      <c r="M484" s="92"/>
      <c r="N484" s="92"/>
      <c r="O484" s="2"/>
      <c r="P484" s="2"/>
      <c r="Q484" s="2"/>
      <c r="R484" s="2"/>
      <c r="S484" s="2"/>
      <c r="T484" s="2"/>
      <c r="U484" s="2"/>
      <c r="V484" s="2"/>
    </row>
    <row r="485" spans="3:22" ht="14.25" customHeight="1" x14ac:dyDescent="0.2">
      <c r="C485" s="10"/>
      <c r="D485" s="10"/>
      <c r="E485" s="10"/>
      <c r="G485" s="92"/>
      <c r="H485" s="92"/>
      <c r="I485" s="130"/>
      <c r="J485" s="92"/>
      <c r="K485" s="92"/>
      <c r="L485" s="92"/>
      <c r="M485" s="92"/>
      <c r="N485" s="92"/>
      <c r="O485" s="2"/>
      <c r="P485" s="2"/>
      <c r="Q485" s="2"/>
      <c r="R485" s="2"/>
      <c r="S485" s="2"/>
      <c r="T485" s="2"/>
      <c r="U485" s="2"/>
      <c r="V485" s="2"/>
    </row>
    <row r="486" spans="3:22" ht="14.25" customHeight="1" x14ac:dyDescent="0.2">
      <c r="C486" s="10"/>
      <c r="D486" s="10"/>
      <c r="E486" s="10"/>
      <c r="G486" s="92"/>
      <c r="H486" s="92"/>
      <c r="I486" s="130"/>
      <c r="J486" s="92"/>
      <c r="K486" s="92"/>
      <c r="L486" s="92"/>
      <c r="M486" s="92"/>
      <c r="N486" s="92"/>
      <c r="O486" s="2"/>
      <c r="P486" s="2"/>
      <c r="Q486" s="2"/>
      <c r="R486" s="2"/>
      <c r="S486" s="2"/>
      <c r="T486" s="2"/>
      <c r="U486" s="2"/>
      <c r="V486" s="2"/>
    </row>
    <row r="487" spans="3:22" ht="14.25" customHeight="1" x14ac:dyDescent="0.2">
      <c r="C487" s="10"/>
      <c r="D487" s="10"/>
      <c r="E487" s="10"/>
      <c r="G487" s="92"/>
      <c r="H487" s="92"/>
      <c r="I487" s="130"/>
      <c r="J487" s="92"/>
      <c r="K487" s="92"/>
      <c r="L487" s="92"/>
      <c r="M487" s="92"/>
      <c r="N487" s="92"/>
      <c r="O487" s="2"/>
      <c r="P487" s="2"/>
      <c r="Q487" s="2"/>
      <c r="R487" s="2"/>
      <c r="S487" s="2"/>
      <c r="T487" s="2"/>
      <c r="U487" s="2"/>
      <c r="V487" s="2"/>
    </row>
    <row r="488" spans="3:22" ht="14.25" customHeight="1" x14ac:dyDescent="0.2">
      <c r="C488" s="10"/>
      <c r="D488" s="10"/>
      <c r="E488" s="10"/>
      <c r="G488" s="92"/>
      <c r="H488" s="92"/>
      <c r="I488" s="130"/>
      <c r="J488" s="92"/>
      <c r="K488" s="92"/>
      <c r="L488" s="92"/>
      <c r="M488" s="92"/>
      <c r="N488" s="92"/>
      <c r="O488" s="2"/>
      <c r="P488" s="2"/>
      <c r="Q488" s="2"/>
      <c r="R488" s="2"/>
      <c r="S488" s="2"/>
      <c r="T488" s="2"/>
      <c r="U488" s="2"/>
      <c r="V488" s="2"/>
    </row>
    <row r="489" spans="3:22" ht="14.25" customHeight="1" x14ac:dyDescent="0.2">
      <c r="C489" s="10"/>
      <c r="D489" s="10"/>
      <c r="E489" s="10"/>
      <c r="G489" s="92"/>
      <c r="H489" s="92"/>
      <c r="I489" s="130"/>
      <c r="J489" s="92"/>
      <c r="K489" s="92"/>
      <c r="L489" s="92"/>
      <c r="M489" s="92"/>
      <c r="N489" s="92"/>
      <c r="O489" s="2"/>
      <c r="P489" s="2"/>
      <c r="Q489" s="2"/>
      <c r="R489" s="2"/>
      <c r="S489" s="2"/>
      <c r="T489" s="2"/>
      <c r="U489" s="2"/>
      <c r="V489" s="2"/>
    </row>
    <row r="490" spans="3:22" ht="14.25" customHeight="1" x14ac:dyDescent="0.2">
      <c r="C490" s="10"/>
      <c r="D490" s="10"/>
      <c r="E490" s="10"/>
      <c r="G490" s="92"/>
      <c r="H490" s="92"/>
      <c r="I490" s="130"/>
      <c r="J490" s="92"/>
      <c r="K490" s="92"/>
      <c r="L490" s="92"/>
      <c r="M490" s="92"/>
      <c r="N490" s="92"/>
      <c r="O490" s="2"/>
      <c r="P490" s="2"/>
      <c r="Q490" s="2"/>
      <c r="R490" s="2"/>
      <c r="S490" s="2"/>
      <c r="T490" s="2"/>
      <c r="U490" s="2"/>
      <c r="V490" s="2"/>
    </row>
    <row r="491" spans="3:22" ht="14.25" customHeight="1" x14ac:dyDescent="0.2">
      <c r="C491" s="10"/>
      <c r="D491" s="10"/>
      <c r="E491" s="10"/>
      <c r="G491" s="92"/>
      <c r="H491" s="92"/>
      <c r="I491" s="130"/>
      <c r="J491" s="92"/>
      <c r="K491" s="92"/>
      <c r="L491" s="92"/>
      <c r="M491" s="92"/>
      <c r="N491" s="92"/>
      <c r="O491" s="2"/>
      <c r="P491" s="2"/>
      <c r="Q491" s="2"/>
      <c r="R491" s="2"/>
      <c r="S491" s="2"/>
      <c r="T491" s="2"/>
      <c r="U491" s="2"/>
      <c r="V491" s="2"/>
    </row>
    <row r="492" spans="3:22" ht="14.25" customHeight="1" x14ac:dyDescent="0.2">
      <c r="C492" s="10"/>
      <c r="D492" s="10"/>
      <c r="E492" s="10"/>
      <c r="G492" s="92"/>
      <c r="H492" s="92"/>
      <c r="I492" s="130"/>
      <c r="J492" s="92"/>
      <c r="K492" s="92"/>
      <c r="L492" s="92"/>
      <c r="M492" s="92"/>
      <c r="N492" s="92"/>
      <c r="O492" s="2"/>
      <c r="P492" s="2"/>
      <c r="Q492" s="2"/>
      <c r="R492" s="2"/>
      <c r="S492" s="2"/>
      <c r="T492" s="2"/>
      <c r="U492" s="2"/>
      <c r="V492" s="2"/>
    </row>
    <row r="493" spans="3:22" ht="14.25" customHeight="1" x14ac:dyDescent="0.2">
      <c r="C493" s="10"/>
      <c r="D493" s="10"/>
      <c r="E493" s="10"/>
      <c r="G493" s="92"/>
      <c r="H493" s="92"/>
      <c r="I493" s="130"/>
      <c r="J493" s="92"/>
      <c r="K493" s="92"/>
      <c r="L493" s="92"/>
      <c r="M493" s="92"/>
      <c r="N493" s="92"/>
      <c r="O493" s="2"/>
      <c r="P493" s="2"/>
      <c r="Q493" s="2"/>
      <c r="R493" s="2"/>
      <c r="S493" s="2"/>
      <c r="T493" s="2"/>
      <c r="U493" s="2"/>
      <c r="V493" s="2"/>
    </row>
    <row r="494" spans="3:22" ht="14.25" customHeight="1" x14ac:dyDescent="0.2">
      <c r="C494" s="10"/>
      <c r="D494" s="10"/>
      <c r="E494" s="10"/>
      <c r="G494" s="92"/>
      <c r="H494" s="92"/>
      <c r="I494" s="130"/>
      <c r="J494" s="92"/>
      <c r="K494" s="92"/>
      <c r="L494" s="92"/>
      <c r="M494" s="92"/>
      <c r="N494" s="92"/>
      <c r="O494" s="2"/>
      <c r="P494" s="2"/>
      <c r="Q494" s="2"/>
      <c r="R494" s="2"/>
      <c r="S494" s="2"/>
      <c r="T494" s="2"/>
      <c r="U494" s="2"/>
      <c r="V494" s="2"/>
    </row>
    <row r="495" spans="3:22" ht="14.25" customHeight="1" x14ac:dyDescent="0.2">
      <c r="C495" s="10"/>
      <c r="D495" s="10"/>
      <c r="E495" s="10"/>
      <c r="G495" s="92"/>
      <c r="H495" s="92"/>
      <c r="I495" s="130"/>
      <c r="J495" s="92"/>
      <c r="K495" s="92"/>
      <c r="L495" s="92"/>
      <c r="M495" s="92"/>
      <c r="N495" s="92"/>
      <c r="O495" s="2"/>
      <c r="P495" s="2"/>
      <c r="Q495" s="2"/>
      <c r="R495" s="2"/>
      <c r="S495" s="2"/>
      <c r="T495" s="2"/>
      <c r="U495" s="2"/>
      <c r="V495" s="2"/>
    </row>
    <row r="496" spans="3:22" ht="14.25" customHeight="1" x14ac:dyDescent="0.2">
      <c r="C496" s="10"/>
      <c r="D496" s="10"/>
      <c r="E496" s="10"/>
      <c r="G496" s="92"/>
      <c r="H496" s="92"/>
      <c r="I496" s="130"/>
      <c r="J496" s="92"/>
      <c r="K496" s="92"/>
      <c r="L496" s="92"/>
      <c r="M496" s="92"/>
      <c r="N496" s="92"/>
      <c r="O496" s="2"/>
      <c r="P496" s="2"/>
      <c r="Q496" s="2"/>
      <c r="R496" s="2"/>
      <c r="S496" s="2"/>
      <c r="T496" s="2"/>
      <c r="U496" s="2"/>
      <c r="V496" s="2"/>
    </row>
    <row r="497" spans="3:22" ht="14.25" customHeight="1" x14ac:dyDescent="0.2">
      <c r="C497" s="10"/>
      <c r="D497" s="10"/>
      <c r="E497" s="10"/>
      <c r="G497" s="92"/>
      <c r="H497" s="92"/>
      <c r="I497" s="130"/>
      <c r="J497" s="92"/>
      <c r="K497" s="92"/>
      <c r="L497" s="92"/>
      <c r="M497" s="92"/>
      <c r="N497" s="92"/>
      <c r="O497" s="2"/>
      <c r="P497" s="2"/>
      <c r="Q497" s="2"/>
      <c r="R497" s="2"/>
      <c r="S497" s="2"/>
      <c r="T497" s="2"/>
      <c r="U497" s="2"/>
      <c r="V497" s="2"/>
    </row>
    <row r="498" spans="3:22" ht="14.25" customHeight="1" x14ac:dyDescent="0.2">
      <c r="C498" s="10"/>
      <c r="D498" s="10"/>
      <c r="E498" s="10"/>
      <c r="G498" s="92"/>
      <c r="H498" s="92"/>
      <c r="I498" s="130"/>
      <c r="J498" s="92"/>
      <c r="K498" s="92"/>
      <c r="L498" s="92"/>
      <c r="M498" s="92"/>
      <c r="N498" s="92"/>
      <c r="O498" s="2"/>
      <c r="P498" s="2"/>
      <c r="Q498" s="2"/>
      <c r="R498" s="2"/>
      <c r="S498" s="2"/>
      <c r="T498" s="2"/>
      <c r="U498" s="2"/>
      <c r="V498" s="2"/>
    </row>
    <row r="499" spans="3:22" ht="14.25" customHeight="1" x14ac:dyDescent="0.2">
      <c r="C499" s="10"/>
      <c r="D499" s="10"/>
      <c r="E499" s="10"/>
      <c r="G499" s="92"/>
      <c r="H499" s="92"/>
      <c r="I499" s="130"/>
      <c r="J499" s="92"/>
      <c r="K499" s="92"/>
      <c r="L499" s="92"/>
      <c r="M499" s="92"/>
      <c r="N499" s="92"/>
      <c r="O499" s="2"/>
      <c r="P499" s="2"/>
      <c r="Q499" s="2"/>
      <c r="R499" s="2"/>
      <c r="S499" s="2"/>
      <c r="T499" s="2"/>
      <c r="U499" s="2"/>
      <c r="V499" s="2"/>
    </row>
    <row r="500" spans="3:22" ht="14.25" customHeight="1" x14ac:dyDescent="0.2">
      <c r="C500" s="10"/>
      <c r="D500" s="10"/>
      <c r="E500" s="10"/>
      <c r="G500" s="92"/>
      <c r="H500" s="92"/>
      <c r="I500" s="130"/>
      <c r="J500" s="92"/>
      <c r="K500" s="92"/>
      <c r="L500" s="92"/>
      <c r="M500" s="92"/>
      <c r="N500" s="92"/>
      <c r="O500" s="2"/>
      <c r="P500" s="2"/>
      <c r="Q500" s="2"/>
      <c r="R500" s="2"/>
      <c r="S500" s="2"/>
      <c r="T500" s="2"/>
      <c r="U500" s="2"/>
      <c r="V500" s="2"/>
    </row>
    <row r="501" spans="3:22" ht="14.25" customHeight="1" x14ac:dyDescent="0.2">
      <c r="C501" s="10"/>
      <c r="D501" s="10"/>
      <c r="E501" s="10"/>
      <c r="G501" s="92"/>
      <c r="H501" s="92"/>
      <c r="I501" s="130"/>
      <c r="J501" s="92"/>
      <c r="K501" s="92"/>
      <c r="L501" s="92"/>
      <c r="M501" s="92"/>
      <c r="N501" s="92"/>
      <c r="O501" s="2"/>
      <c r="P501" s="2"/>
      <c r="Q501" s="2"/>
      <c r="R501" s="2"/>
      <c r="S501" s="2"/>
      <c r="T501" s="2"/>
      <c r="U501" s="2"/>
      <c r="V501" s="2"/>
    </row>
    <row r="502" spans="3:22" ht="14.25" customHeight="1" x14ac:dyDescent="0.2">
      <c r="C502" s="10"/>
      <c r="D502" s="10"/>
      <c r="E502" s="10"/>
      <c r="G502" s="92"/>
      <c r="H502" s="92"/>
      <c r="I502" s="130"/>
      <c r="J502" s="92"/>
      <c r="K502" s="92"/>
      <c r="L502" s="92"/>
      <c r="M502" s="92"/>
      <c r="N502" s="92"/>
      <c r="O502" s="2"/>
      <c r="P502" s="2"/>
      <c r="Q502" s="2"/>
      <c r="R502" s="2"/>
      <c r="S502" s="2"/>
      <c r="T502" s="2"/>
      <c r="U502" s="2"/>
      <c r="V502" s="2"/>
    </row>
    <row r="503" spans="3:22" ht="14.25" customHeight="1" x14ac:dyDescent="0.2">
      <c r="C503" s="10"/>
      <c r="D503" s="10"/>
      <c r="E503" s="10"/>
      <c r="G503" s="92"/>
      <c r="H503" s="92"/>
      <c r="I503" s="130"/>
      <c r="J503" s="92"/>
      <c r="K503" s="92"/>
      <c r="L503" s="92"/>
      <c r="M503" s="92"/>
      <c r="N503" s="92"/>
      <c r="O503" s="2"/>
      <c r="P503" s="2"/>
      <c r="Q503" s="2"/>
      <c r="R503" s="2"/>
      <c r="S503" s="2"/>
      <c r="T503" s="2"/>
      <c r="U503" s="2"/>
      <c r="V503" s="2"/>
    </row>
    <row r="504" spans="3:22" ht="14.25" customHeight="1" x14ac:dyDescent="0.2">
      <c r="C504" s="10"/>
      <c r="D504" s="10"/>
      <c r="E504" s="10"/>
      <c r="G504" s="92"/>
      <c r="H504" s="92"/>
      <c r="I504" s="130"/>
      <c r="J504" s="92"/>
      <c r="K504" s="92"/>
      <c r="L504" s="92"/>
      <c r="M504" s="92"/>
      <c r="N504" s="92"/>
      <c r="O504" s="2"/>
      <c r="P504" s="2"/>
      <c r="Q504" s="2"/>
      <c r="R504" s="2"/>
      <c r="S504" s="2"/>
      <c r="T504" s="2"/>
      <c r="U504" s="2"/>
      <c r="V504" s="2"/>
    </row>
    <row r="505" spans="3:22" ht="14.25" customHeight="1" x14ac:dyDescent="0.2">
      <c r="C505" s="10"/>
      <c r="D505" s="10"/>
      <c r="E505" s="10"/>
      <c r="G505" s="92"/>
      <c r="H505" s="92"/>
      <c r="I505" s="130"/>
      <c r="J505" s="92"/>
      <c r="K505" s="92"/>
      <c r="L505" s="92"/>
      <c r="M505" s="92"/>
      <c r="N505" s="92"/>
      <c r="O505" s="2"/>
      <c r="P505" s="2"/>
      <c r="Q505" s="2"/>
      <c r="R505" s="2"/>
      <c r="S505" s="2"/>
      <c r="T505" s="2"/>
      <c r="U505" s="2"/>
      <c r="V505" s="2"/>
    </row>
    <row r="506" spans="3:22" ht="14.25" customHeight="1" x14ac:dyDescent="0.2">
      <c r="C506" s="10"/>
      <c r="D506" s="10"/>
      <c r="E506" s="10"/>
      <c r="G506" s="92"/>
      <c r="H506" s="92"/>
      <c r="I506" s="130"/>
      <c r="J506" s="92"/>
      <c r="K506" s="92"/>
      <c r="L506" s="92"/>
      <c r="M506" s="92"/>
      <c r="N506" s="92"/>
      <c r="O506" s="2"/>
      <c r="P506" s="2"/>
      <c r="Q506" s="2"/>
      <c r="R506" s="2"/>
      <c r="S506" s="2"/>
      <c r="T506" s="2"/>
      <c r="U506" s="2"/>
      <c r="V506" s="2"/>
    </row>
    <row r="507" spans="3:22" ht="14.25" customHeight="1" x14ac:dyDescent="0.2">
      <c r="C507" s="10"/>
      <c r="D507" s="10"/>
      <c r="E507" s="10"/>
      <c r="G507" s="92"/>
      <c r="H507" s="92"/>
      <c r="I507" s="130"/>
      <c r="J507" s="92"/>
      <c r="K507" s="92"/>
      <c r="L507" s="92"/>
      <c r="M507" s="92"/>
      <c r="N507" s="92"/>
      <c r="O507" s="2"/>
      <c r="P507" s="2"/>
      <c r="Q507" s="2"/>
      <c r="R507" s="2"/>
      <c r="S507" s="2"/>
      <c r="T507" s="2"/>
      <c r="U507" s="2"/>
      <c r="V507" s="2"/>
    </row>
    <row r="508" spans="3:22" ht="14.25" customHeight="1" x14ac:dyDescent="0.2">
      <c r="C508" s="10"/>
      <c r="D508" s="10"/>
      <c r="E508" s="10"/>
      <c r="G508" s="92"/>
      <c r="H508" s="92"/>
      <c r="I508" s="130"/>
      <c r="J508" s="92"/>
      <c r="K508" s="92"/>
      <c r="L508" s="92"/>
      <c r="M508" s="92"/>
      <c r="N508" s="92"/>
      <c r="O508" s="2"/>
      <c r="P508" s="2"/>
      <c r="Q508" s="2"/>
      <c r="R508" s="2"/>
      <c r="S508" s="2"/>
      <c r="T508" s="2"/>
      <c r="U508" s="2"/>
      <c r="V508" s="2"/>
    </row>
    <row r="509" spans="3:22" ht="14.25" customHeight="1" x14ac:dyDescent="0.2">
      <c r="C509" s="10"/>
      <c r="D509" s="10"/>
      <c r="E509" s="10"/>
      <c r="G509" s="92"/>
      <c r="H509" s="92"/>
      <c r="I509" s="130"/>
      <c r="J509" s="92"/>
      <c r="K509" s="92"/>
      <c r="L509" s="92"/>
      <c r="M509" s="92"/>
      <c r="N509" s="92"/>
      <c r="O509" s="2"/>
      <c r="P509" s="2"/>
      <c r="Q509" s="2"/>
      <c r="R509" s="2"/>
      <c r="S509" s="2"/>
      <c r="T509" s="2"/>
      <c r="U509" s="2"/>
      <c r="V509" s="2"/>
    </row>
    <row r="510" spans="3:22" ht="14.25" customHeight="1" x14ac:dyDescent="0.2">
      <c r="C510" s="10"/>
      <c r="D510" s="10"/>
      <c r="E510" s="10"/>
      <c r="G510" s="92"/>
      <c r="H510" s="92"/>
      <c r="I510" s="130"/>
      <c r="J510" s="92"/>
      <c r="K510" s="92"/>
      <c r="L510" s="92"/>
      <c r="M510" s="92"/>
      <c r="N510" s="92"/>
      <c r="O510" s="2"/>
      <c r="P510" s="2"/>
      <c r="Q510" s="2"/>
      <c r="R510" s="2"/>
      <c r="S510" s="2"/>
      <c r="T510" s="2"/>
      <c r="U510" s="2"/>
      <c r="V510" s="2"/>
    </row>
    <row r="511" spans="3:22" ht="14.25" customHeight="1" x14ac:dyDescent="0.2">
      <c r="C511" s="10"/>
      <c r="D511" s="10"/>
      <c r="E511" s="10"/>
      <c r="G511" s="92"/>
      <c r="H511" s="92"/>
      <c r="I511" s="130"/>
      <c r="J511" s="92"/>
      <c r="K511" s="92"/>
      <c r="L511" s="92"/>
      <c r="M511" s="92"/>
      <c r="N511" s="92"/>
      <c r="O511" s="2"/>
      <c r="P511" s="2"/>
      <c r="Q511" s="2"/>
      <c r="R511" s="2"/>
      <c r="S511" s="2"/>
      <c r="T511" s="2"/>
      <c r="U511" s="2"/>
      <c r="V511" s="2"/>
    </row>
    <row r="512" spans="3:22" ht="14.25" customHeight="1" x14ac:dyDescent="0.2">
      <c r="C512" s="10"/>
      <c r="D512" s="10"/>
      <c r="E512" s="10"/>
      <c r="G512" s="92"/>
      <c r="H512" s="92"/>
      <c r="I512" s="130"/>
      <c r="J512" s="92"/>
      <c r="K512" s="92"/>
      <c r="L512" s="92"/>
      <c r="M512" s="92"/>
      <c r="N512" s="92"/>
      <c r="O512" s="2"/>
      <c r="P512" s="2"/>
      <c r="Q512" s="2"/>
      <c r="R512" s="2"/>
      <c r="S512" s="2"/>
      <c r="T512" s="2"/>
      <c r="U512" s="2"/>
      <c r="V512" s="2"/>
    </row>
    <row r="513" spans="3:22" ht="14.25" customHeight="1" x14ac:dyDescent="0.2">
      <c r="C513" s="10"/>
      <c r="D513" s="10"/>
      <c r="E513" s="10"/>
      <c r="G513" s="92"/>
      <c r="H513" s="92"/>
      <c r="I513" s="130"/>
      <c r="J513" s="92"/>
      <c r="K513" s="92"/>
      <c r="L513" s="92"/>
      <c r="M513" s="92"/>
      <c r="N513" s="92"/>
      <c r="O513" s="2"/>
      <c r="P513" s="2"/>
      <c r="Q513" s="2"/>
      <c r="R513" s="2"/>
      <c r="S513" s="2"/>
      <c r="T513" s="2"/>
      <c r="U513" s="2"/>
      <c r="V513" s="2"/>
    </row>
    <row r="514" spans="3:22" ht="14.25" customHeight="1" x14ac:dyDescent="0.2">
      <c r="C514" s="10"/>
      <c r="D514" s="10"/>
      <c r="E514" s="10"/>
      <c r="G514" s="92"/>
      <c r="H514" s="92"/>
      <c r="I514" s="130"/>
      <c r="J514" s="92"/>
      <c r="K514" s="92"/>
      <c r="L514" s="92"/>
      <c r="M514" s="92"/>
      <c r="N514" s="92"/>
      <c r="O514" s="2"/>
      <c r="P514" s="2"/>
      <c r="Q514" s="2"/>
      <c r="R514" s="2"/>
      <c r="S514" s="2"/>
      <c r="T514" s="2"/>
      <c r="U514" s="2"/>
      <c r="V514" s="2"/>
    </row>
    <row r="515" spans="3:22" ht="14.25" customHeight="1" x14ac:dyDescent="0.2">
      <c r="C515" s="10"/>
      <c r="D515" s="10"/>
      <c r="E515" s="10"/>
      <c r="G515" s="92"/>
      <c r="H515" s="92"/>
      <c r="I515" s="130"/>
      <c r="J515" s="92"/>
      <c r="K515" s="92"/>
      <c r="L515" s="92"/>
      <c r="M515" s="92"/>
      <c r="N515" s="92"/>
      <c r="O515" s="2"/>
      <c r="P515" s="2"/>
      <c r="Q515" s="2"/>
      <c r="R515" s="2"/>
      <c r="S515" s="2"/>
      <c r="T515" s="2"/>
      <c r="U515" s="2"/>
      <c r="V515" s="2"/>
    </row>
    <row r="516" spans="3:22" ht="14.25" customHeight="1" x14ac:dyDescent="0.2">
      <c r="C516" s="10"/>
      <c r="D516" s="10"/>
      <c r="E516" s="10"/>
      <c r="G516" s="92"/>
      <c r="H516" s="92"/>
      <c r="I516" s="130"/>
      <c r="J516" s="92"/>
      <c r="K516" s="92"/>
      <c r="L516" s="92"/>
      <c r="M516" s="92"/>
      <c r="N516" s="92"/>
      <c r="O516" s="2"/>
      <c r="P516" s="2"/>
      <c r="Q516" s="2"/>
      <c r="R516" s="2"/>
      <c r="S516" s="2"/>
      <c r="T516" s="2"/>
      <c r="U516" s="2"/>
      <c r="V516" s="2"/>
    </row>
    <row r="517" spans="3:22" ht="14.25" customHeight="1" x14ac:dyDescent="0.2">
      <c r="C517" s="10"/>
      <c r="D517" s="10"/>
      <c r="E517" s="10"/>
      <c r="G517" s="92"/>
      <c r="H517" s="92"/>
      <c r="I517" s="130"/>
      <c r="J517" s="92"/>
      <c r="K517" s="92"/>
      <c r="L517" s="92"/>
      <c r="M517" s="92"/>
      <c r="N517" s="92"/>
      <c r="O517" s="2"/>
      <c r="P517" s="2"/>
      <c r="Q517" s="2"/>
      <c r="R517" s="2"/>
      <c r="S517" s="2"/>
      <c r="T517" s="2"/>
      <c r="U517" s="2"/>
      <c r="V517" s="2"/>
    </row>
    <row r="518" spans="3:22" ht="14.25" customHeight="1" x14ac:dyDescent="0.2">
      <c r="C518" s="10"/>
      <c r="D518" s="10"/>
      <c r="E518" s="10"/>
      <c r="G518" s="92"/>
      <c r="H518" s="92"/>
      <c r="I518" s="130"/>
      <c r="J518" s="92"/>
      <c r="K518" s="92"/>
      <c r="L518" s="92"/>
      <c r="M518" s="92"/>
      <c r="N518" s="92"/>
      <c r="O518" s="2"/>
      <c r="P518" s="2"/>
      <c r="Q518" s="2"/>
      <c r="R518" s="2"/>
      <c r="S518" s="2"/>
      <c r="T518" s="2"/>
      <c r="U518" s="2"/>
      <c r="V518" s="2"/>
    </row>
    <row r="519" spans="3:22" ht="14.25" customHeight="1" x14ac:dyDescent="0.2">
      <c r="C519" s="10"/>
      <c r="D519" s="10"/>
      <c r="E519" s="10"/>
      <c r="G519" s="92"/>
      <c r="H519" s="92"/>
      <c r="I519" s="130"/>
      <c r="J519" s="92"/>
      <c r="K519" s="92"/>
      <c r="L519" s="92"/>
      <c r="M519" s="92"/>
      <c r="N519" s="92"/>
      <c r="O519" s="2"/>
      <c r="P519" s="2"/>
      <c r="Q519" s="2"/>
      <c r="R519" s="2"/>
      <c r="S519" s="2"/>
      <c r="T519" s="2"/>
      <c r="U519" s="2"/>
      <c r="V519" s="2"/>
    </row>
    <row r="520" spans="3:22" ht="14.25" customHeight="1" x14ac:dyDescent="0.2">
      <c r="C520" s="10"/>
      <c r="D520" s="10"/>
      <c r="E520" s="10"/>
      <c r="G520" s="92"/>
      <c r="H520" s="92"/>
      <c r="I520" s="130"/>
      <c r="J520" s="92"/>
      <c r="K520" s="92"/>
      <c r="L520" s="92"/>
      <c r="M520" s="92"/>
      <c r="N520" s="92"/>
      <c r="O520" s="2"/>
      <c r="P520" s="2"/>
      <c r="Q520" s="2"/>
      <c r="R520" s="2"/>
      <c r="S520" s="2"/>
      <c r="T520" s="2"/>
      <c r="U520" s="2"/>
      <c r="V520" s="2"/>
    </row>
    <row r="521" spans="3:22" ht="14.25" customHeight="1" x14ac:dyDescent="0.2">
      <c r="C521" s="10"/>
      <c r="D521" s="10"/>
      <c r="E521" s="10"/>
      <c r="G521" s="92"/>
      <c r="H521" s="92"/>
      <c r="I521" s="130"/>
      <c r="J521" s="92"/>
      <c r="K521" s="92"/>
      <c r="L521" s="92"/>
      <c r="M521" s="92"/>
      <c r="N521" s="92"/>
      <c r="O521" s="2"/>
      <c r="P521" s="2"/>
      <c r="Q521" s="2"/>
      <c r="R521" s="2"/>
      <c r="S521" s="2"/>
      <c r="T521" s="2"/>
      <c r="U521" s="2"/>
      <c r="V521" s="2"/>
    </row>
    <row r="522" spans="3:22" ht="14.25" customHeight="1" x14ac:dyDescent="0.2">
      <c r="C522" s="10"/>
      <c r="D522" s="10"/>
      <c r="E522" s="10"/>
      <c r="G522" s="92"/>
      <c r="H522" s="92"/>
      <c r="I522" s="130"/>
      <c r="J522" s="92"/>
      <c r="K522" s="92"/>
      <c r="L522" s="92"/>
      <c r="M522" s="92"/>
      <c r="N522" s="92"/>
      <c r="O522" s="2"/>
      <c r="P522" s="2"/>
      <c r="Q522" s="2"/>
      <c r="R522" s="2"/>
      <c r="S522" s="2"/>
      <c r="T522" s="2"/>
      <c r="U522" s="2"/>
      <c r="V522" s="2"/>
    </row>
    <row r="523" spans="3:22" ht="14.25" customHeight="1" x14ac:dyDescent="0.2">
      <c r="C523" s="10"/>
      <c r="D523" s="10"/>
      <c r="E523" s="10"/>
      <c r="G523" s="92"/>
      <c r="H523" s="92"/>
      <c r="I523" s="130"/>
      <c r="J523" s="92"/>
      <c r="K523" s="92"/>
      <c r="L523" s="92"/>
      <c r="M523" s="92"/>
      <c r="N523" s="92"/>
      <c r="O523" s="2"/>
      <c r="P523" s="2"/>
      <c r="Q523" s="2"/>
      <c r="R523" s="2"/>
      <c r="S523" s="2"/>
      <c r="T523" s="2"/>
      <c r="U523" s="2"/>
      <c r="V523" s="2"/>
    </row>
    <row r="524" spans="3:22" ht="14.25" customHeight="1" x14ac:dyDescent="0.2">
      <c r="C524" s="10"/>
      <c r="D524" s="10"/>
      <c r="E524" s="10"/>
      <c r="G524" s="92"/>
      <c r="H524" s="92"/>
      <c r="I524" s="130"/>
      <c r="J524" s="92"/>
      <c r="K524" s="92"/>
      <c r="L524" s="92"/>
      <c r="M524" s="92"/>
      <c r="N524" s="92"/>
      <c r="O524" s="2"/>
      <c r="P524" s="2"/>
      <c r="Q524" s="2"/>
      <c r="R524" s="2"/>
      <c r="S524" s="2"/>
      <c r="T524" s="2"/>
      <c r="U524" s="2"/>
      <c r="V524" s="2"/>
    </row>
    <row r="525" spans="3:22" ht="14.25" customHeight="1" x14ac:dyDescent="0.2">
      <c r="C525" s="10"/>
      <c r="D525" s="10"/>
      <c r="E525" s="10"/>
      <c r="G525" s="92"/>
      <c r="H525" s="92"/>
      <c r="I525" s="130"/>
      <c r="J525" s="92"/>
      <c r="K525" s="92"/>
      <c r="L525" s="92"/>
      <c r="M525" s="92"/>
      <c r="N525" s="92"/>
      <c r="O525" s="2"/>
      <c r="P525" s="2"/>
      <c r="Q525" s="2"/>
      <c r="R525" s="2"/>
      <c r="S525" s="2"/>
      <c r="T525" s="2"/>
      <c r="U525" s="2"/>
      <c r="V525" s="2"/>
    </row>
    <row r="526" spans="3:22" ht="14.25" customHeight="1" x14ac:dyDescent="0.2">
      <c r="C526" s="10"/>
      <c r="D526" s="10"/>
      <c r="E526" s="10"/>
      <c r="G526" s="92"/>
      <c r="H526" s="92"/>
      <c r="I526" s="130"/>
      <c r="J526" s="92"/>
      <c r="K526" s="92"/>
      <c r="L526" s="92"/>
      <c r="M526" s="92"/>
      <c r="N526" s="92"/>
      <c r="O526" s="2"/>
      <c r="P526" s="2"/>
      <c r="Q526" s="2"/>
      <c r="R526" s="2"/>
      <c r="S526" s="2"/>
      <c r="T526" s="2"/>
      <c r="U526" s="2"/>
      <c r="V526" s="2"/>
    </row>
    <row r="527" spans="3:22" ht="14.25" customHeight="1" x14ac:dyDescent="0.2">
      <c r="C527" s="10"/>
      <c r="D527" s="10"/>
      <c r="E527" s="10"/>
      <c r="G527" s="92"/>
      <c r="H527" s="92"/>
      <c r="I527" s="130"/>
      <c r="J527" s="92"/>
      <c r="K527" s="92"/>
      <c r="L527" s="92"/>
      <c r="M527" s="92"/>
      <c r="N527" s="92"/>
      <c r="O527" s="2"/>
      <c r="P527" s="2"/>
      <c r="Q527" s="2"/>
      <c r="R527" s="2"/>
      <c r="S527" s="2"/>
      <c r="T527" s="2"/>
      <c r="U527" s="2"/>
      <c r="V527" s="2"/>
    </row>
    <row r="528" spans="3:22" ht="14.25" customHeight="1" x14ac:dyDescent="0.2">
      <c r="C528" s="10"/>
      <c r="D528" s="10"/>
      <c r="E528" s="10"/>
      <c r="G528" s="92"/>
      <c r="H528" s="92"/>
      <c r="I528" s="130"/>
      <c r="J528" s="92"/>
      <c r="K528" s="92"/>
      <c r="L528" s="92"/>
      <c r="M528" s="92"/>
      <c r="N528" s="92"/>
      <c r="O528" s="2"/>
      <c r="P528" s="2"/>
      <c r="Q528" s="2"/>
      <c r="R528" s="2"/>
      <c r="S528" s="2"/>
      <c r="T528" s="2"/>
      <c r="U528" s="2"/>
      <c r="V528" s="2"/>
    </row>
    <row r="529" spans="3:22" ht="14.25" customHeight="1" x14ac:dyDescent="0.2">
      <c r="C529" s="10"/>
      <c r="D529" s="10"/>
      <c r="E529" s="10"/>
      <c r="G529" s="92"/>
      <c r="H529" s="92"/>
      <c r="I529" s="130"/>
      <c r="J529" s="92"/>
      <c r="K529" s="92"/>
      <c r="L529" s="92"/>
      <c r="M529" s="92"/>
      <c r="N529" s="92"/>
      <c r="O529" s="2"/>
      <c r="P529" s="2"/>
      <c r="Q529" s="2"/>
      <c r="R529" s="2"/>
      <c r="S529" s="2"/>
      <c r="T529" s="2"/>
      <c r="U529" s="2"/>
      <c r="V529" s="2"/>
    </row>
    <row r="530" spans="3:22" ht="14.25" customHeight="1" x14ac:dyDescent="0.2">
      <c r="C530" s="10"/>
      <c r="D530" s="10"/>
      <c r="E530" s="10"/>
      <c r="G530" s="92"/>
      <c r="H530" s="92"/>
      <c r="I530" s="130"/>
      <c r="J530" s="92"/>
      <c r="K530" s="92"/>
      <c r="L530" s="92"/>
      <c r="M530" s="92"/>
      <c r="N530" s="92"/>
      <c r="O530" s="2"/>
      <c r="P530" s="2"/>
      <c r="Q530" s="2"/>
      <c r="R530" s="2"/>
      <c r="S530" s="2"/>
      <c r="T530" s="2"/>
      <c r="U530" s="2"/>
      <c r="V530" s="2"/>
    </row>
    <row r="531" spans="3:22" ht="14.25" customHeight="1" x14ac:dyDescent="0.2">
      <c r="C531" s="10"/>
      <c r="D531" s="10"/>
      <c r="E531" s="10"/>
      <c r="G531" s="92"/>
      <c r="H531" s="92"/>
      <c r="I531" s="130"/>
      <c r="J531" s="92"/>
      <c r="K531" s="92"/>
      <c r="L531" s="92"/>
      <c r="M531" s="92"/>
      <c r="N531" s="92"/>
      <c r="O531" s="2"/>
      <c r="P531" s="2"/>
      <c r="Q531" s="2"/>
      <c r="R531" s="2"/>
      <c r="S531" s="2"/>
      <c r="T531" s="2"/>
      <c r="U531" s="2"/>
      <c r="V531" s="2"/>
    </row>
    <row r="532" spans="3:22" ht="14.25" customHeight="1" x14ac:dyDescent="0.2">
      <c r="C532" s="10"/>
      <c r="D532" s="10"/>
      <c r="E532" s="10"/>
      <c r="G532" s="92"/>
      <c r="H532" s="92"/>
      <c r="I532" s="130"/>
      <c r="J532" s="92"/>
      <c r="K532" s="92"/>
      <c r="L532" s="92"/>
      <c r="M532" s="92"/>
      <c r="N532" s="92"/>
      <c r="O532" s="2"/>
      <c r="P532" s="2"/>
      <c r="Q532" s="2"/>
      <c r="R532" s="2"/>
      <c r="S532" s="2"/>
      <c r="T532" s="2"/>
      <c r="U532" s="2"/>
      <c r="V532" s="2"/>
    </row>
    <row r="533" spans="3:22" ht="14.25" customHeight="1" x14ac:dyDescent="0.2">
      <c r="C533" s="10"/>
      <c r="D533" s="10"/>
      <c r="E533" s="10"/>
      <c r="G533" s="92"/>
      <c r="H533" s="92"/>
      <c r="I533" s="130"/>
      <c r="J533" s="92"/>
      <c r="K533" s="92"/>
      <c r="L533" s="92"/>
      <c r="M533" s="92"/>
      <c r="N533" s="92"/>
      <c r="O533" s="2"/>
      <c r="P533" s="2"/>
      <c r="Q533" s="2"/>
      <c r="R533" s="2"/>
      <c r="S533" s="2"/>
      <c r="T533" s="2"/>
      <c r="U533" s="2"/>
      <c r="V533" s="2"/>
    </row>
    <row r="534" spans="3:22" ht="14.25" customHeight="1" x14ac:dyDescent="0.2">
      <c r="C534" s="10"/>
      <c r="D534" s="10"/>
      <c r="E534" s="10"/>
      <c r="G534" s="92"/>
      <c r="H534" s="92"/>
      <c r="I534" s="130"/>
      <c r="J534" s="92"/>
      <c r="K534" s="92"/>
      <c r="L534" s="92"/>
      <c r="M534" s="92"/>
      <c r="N534" s="92"/>
      <c r="O534" s="2"/>
      <c r="P534" s="2"/>
      <c r="Q534" s="2"/>
      <c r="R534" s="2"/>
      <c r="S534" s="2"/>
      <c r="T534" s="2"/>
      <c r="U534" s="2"/>
      <c r="V534" s="2"/>
    </row>
    <row r="535" spans="3:22" ht="14.25" customHeight="1" x14ac:dyDescent="0.2">
      <c r="C535" s="10"/>
      <c r="D535" s="10"/>
      <c r="E535" s="10"/>
      <c r="G535" s="92"/>
      <c r="H535" s="92"/>
      <c r="I535" s="130"/>
      <c r="J535" s="92"/>
      <c r="K535" s="92"/>
      <c r="L535" s="92"/>
      <c r="M535" s="92"/>
      <c r="N535" s="92"/>
      <c r="O535" s="2"/>
      <c r="P535" s="2"/>
      <c r="Q535" s="2"/>
      <c r="R535" s="2"/>
      <c r="S535" s="2"/>
      <c r="T535" s="2"/>
      <c r="U535" s="2"/>
      <c r="V535" s="2"/>
    </row>
    <row r="536" spans="3:22" ht="14.25" customHeight="1" x14ac:dyDescent="0.2">
      <c r="C536" s="10"/>
      <c r="D536" s="10"/>
      <c r="E536" s="10"/>
      <c r="G536" s="92"/>
      <c r="H536" s="92"/>
      <c r="I536" s="130"/>
      <c r="J536" s="92"/>
      <c r="K536" s="92"/>
      <c r="L536" s="92"/>
      <c r="M536" s="92"/>
      <c r="N536" s="92"/>
      <c r="O536" s="2"/>
      <c r="P536" s="2"/>
      <c r="Q536" s="2"/>
      <c r="R536" s="2"/>
      <c r="S536" s="2"/>
      <c r="T536" s="2"/>
      <c r="U536" s="2"/>
      <c r="V536" s="2"/>
    </row>
    <row r="537" spans="3:22" ht="14.25" customHeight="1" x14ac:dyDescent="0.2">
      <c r="C537" s="10"/>
      <c r="D537" s="10"/>
      <c r="E537" s="10"/>
      <c r="G537" s="92"/>
      <c r="H537" s="92"/>
      <c r="I537" s="130"/>
      <c r="J537" s="92"/>
      <c r="K537" s="92"/>
      <c r="L537" s="92"/>
      <c r="M537" s="92"/>
      <c r="N537" s="92"/>
      <c r="O537" s="2"/>
      <c r="P537" s="2"/>
      <c r="Q537" s="2"/>
      <c r="R537" s="2"/>
      <c r="S537" s="2"/>
      <c r="T537" s="2"/>
      <c r="U537" s="2"/>
      <c r="V537" s="2"/>
    </row>
    <row r="538" spans="3:22" ht="14.25" customHeight="1" x14ac:dyDescent="0.2">
      <c r="C538" s="10"/>
      <c r="D538" s="10"/>
      <c r="E538" s="10"/>
      <c r="G538" s="92"/>
      <c r="H538" s="92"/>
      <c r="I538" s="130"/>
      <c r="J538" s="92"/>
      <c r="K538" s="92"/>
      <c r="L538" s="92"/>
      <c r="M538" s="92"/>
      <c r="N538" s="92"/>
      <c r="O538" s="2"/>
      <c r="P538" s="2"/>
      <c r="Q538" s="2"/>
      <c r="R538" s="2"/>
      <c r="S538" s="2"/>
      <c r="T538" s="2"/>
      <c r="U538" s="2"/>
      <c r="V538" s="2"/>
    </row>
    <row r="539" spans="3:22" ht="14.25" customHeight="1" x14ac:dyDescent="0.2">
      <c r="C539" s="10"/>
      <c r="D539" s="10"/>
      <c r="E539" s="10"/>
      <c r="G539" s="92"/>
      <c r="H539" s="92"/>
      <c r="I539" s="130"/>
      <c r="J539" s="92"/>
      <c r="K539" s="92"/>
      <c r="L539" s="92"/>
      <c r="M539" s="92"/>
      <c r="N539" s="92"/>
      <c r="O539" s="2"/>
      <c r="P539" s="2"/>
      <c r="Q539" s="2"/>
      <c r="R539" s="2"/>
      <c r="S539" s="2"/>
      <c r="T539" s="2"/>
      <c r="U539" s="2"/>
      <c r="V539" s="2"/>
    </row>
    <row r="540" spans="3:22" ht="14.25" customHeight="1" x14ac:dyDescent="0.2">
      <c r="C540" s="10"/>
      <c r="D540" s="10"/>
      <c r="E540" s="10"/>
      <c r="G540" s="92"/>
      <c r="H540" s="92"/>
      <c r="I540" s="130"/>
      <c r="J540" s="92"/>
      <c r="K540" s="92"/>
      <c r="L540" s="92"/>
      <c r="M540" s="92"/>
      <c r="N540" s="92"/>
      <c r="O540" s="2"/>
      <c r="P540" s="2"/>
      <c r="Q540" s="2"/>
      <c r="R540" s="2"/>
      <c r="S540" s="2"/>
      <c r="T540" s="2"/>
      <c r="U540" s="2"/>
      <c r="V540" s="2"/>
    </row>
    <row r="541" spans="3:22" ht="14.25" customHeight="1" x14ac:dyDescent="0.2">
      <c r="C541" s="10"/>
      <c r="D541" s="10"/>
      <c r="E541" s="10"/>
      <c r="G541" s="92"/>
      <c r="H541" s="92"/>
      <c r="I541" s="130"/>
      <c r="J541" s="92"/>
      <c r="K541" s="92"/>
      <c r="L541" s="92"/>
      <c r="M541" s="92"/>
      <c r="N541" s="92"/>
      <c r="O541" s="2"/>
      <c r="P541" s="2"/>
      <c r="Q541" s="2"/>
      <c r="R541" s="2"/>
      <c r="S541" s="2"/>
      <c r="T541" s="2"/>
      <c r="U541" s="2"/>
      <c r="V541" s="2"/>
    </row>
    <row r="542" spans="3:22" ht="14.25" customHeight="1" x14ac:dyDescent="0.2">
      <c r="C542" s="10"/>
      <c r="D542" s="10"/>
      <c r="E542" s="10"/>
      <c r="G542" s="92"/>
      <c r="H542" s="92"/>
      <c r="I542" s="130"/>
      <c r="J542" s="92"/>
      <c r="K542" s="92"/>
      <c r="L542" s="92"/>
      <c r="M542" s="92"/>
      <c r="N542" s="92"/>
      <c r="O542" s="2"/>
      <c r="P542" s="2"/>
      <c r="Q542" s="2"/>
      <c r="R542" s="2"/>
      <c r="S542" s="2"/>
      <c r="T542" s="2"/>
      <c r="U542" s="2"/>
      <c r="V542" s="2"/>
    </row>
    <row r="543" spans="3:22" ht="14.25" customHeight="1" x14ac:dyDescent="0.2">
      <c r="C543" s="10"/>
      <c r="D543" s="10"/>
      <c r="E543" s="10"/>
      <c r="G543" s="92"/>
      <c r="H543" s="92"/>
      <c r="I543" s="130"/>
      <c r="J543" s="92"/>
      <c r="K543" s="92"/>
      <c r="L543" s="92"/>
      <c r="M543" s="92"/>
      <c r="N543" s="92"/>
      <c r="O543" s="2"/>
      <c r="P543" s="2"/>
      <c r="Q543" s="2"/>
      <c r="R543" s="2"/>
      <c r="S543" s="2"/>
      <c r="T543" s="2"/>
      <c r="U543" s="2"/>
      <c r="V543" s="2"/>
    </row>
    <row r="544" spans="3:22" ht="14.25" customHeight="1" x14ac:dyDescent="0.2">
      <c r="C544" s="10"/>
      <c r="D544" s="10"/>
      <c r="E544" s="10"/>
      <c r="G544" s="92"/>
      <c r="H544" s="92"/>
      <c r="I544" s="130"/>
      <c r="J544" s="92"/>
      <c r="K544" s="92"/>
      <c r="L544" s="92"/>
      <c r="M544" s="92"/>
      <c r="N544" s="92"/>
      <c r="O544" s="2"/>
      <c r="P544" s="2"/>
      <c r="Q544" s="2"/>
      <c r="R544" s="2"/>
      <c r="S544" s="2"/>
      <c r="T544" s="2"/>
      <c r="U544" s="2"/>
      <c r="V544" s="2"/>
    </row>
    <row r="545" spans="3:22" ht="14.25" customHeight="1" x14ac:dyDescent="0.2">
      <c r="C545" s="10"/>
      <c r="D545" s="10"/>
      <c r="E545" s="10"/>
      <c r="G545" s="92"/>
      <c r="H545" s="92"/>
      <c r="I545" s="130"/>
      <c r="J545" s="92"/>
      <c r="K545" s="92"/>
      <c r="L545" s="92"/>
      <c r="M545" s="92"/>
      <c r="N545" s="92"/>
      <c r="O545" s="2"/>
      <c r="P545" s="2"/>
      <c r="Q545" s="2"/>
      <c r="R545" s="2"/>
      <c r="S545" s="2"/>
      <c r="T545" s="2"/>
      <c r="U545" s="2"/>
      <c r="V545" s="2"/>
    </row>
    <row r="546" spans="3:22" ht="14.25" customHeight="1" x14ac:dyDescent="0.2">
      <c r="C546" s="10"/>
      <c r="D546" s="10"/>
      <c r="E546" s="10"/>
      <c r="G546" s="92"/>
      <c r="H546" s="92"/>
      <c r="I546" s="130"/>
      <c r="J546" s="92"/>
      <c r="K546" s="92"/>
      <c r="L546" s="92"/>
      <c r="M546" s="92"/>
      <c r="N546" s="92"/>
      <c r="O546" s="2"/>
      <c r="P546" s="2"/>
      <c r="Q546" s="2"/>
      <c r="R546" s="2"/>
      <c r="S546" s="2"/>
      <c r="T546" s="2"/>
      <c r="U546" s="2"/>
      <c r="V546" s="2"/>
    </row>
    <row r="547" spans="3:22" ht="14.25" customHeight="1" x14ac:dyDescent="0.2">
      <c r="C547" s="10"/>
      <c r="D547" s="10"/>
      <c r="E547" s="10"/>
      <c r="G547" s="92"/>
      <c r="H547" s="92"/>
      <c r="I547" s="130"/>
      <c r="J547" s="92"/>
      <c r="K547" s="92"/>
      <c r="L547" s="92"/>
      <c r="M547" s="92"/>
      <c r="N547" s="92"/>
      <c r="O547" s="2"/>
      <c r="P547" s="2"/>
      <c r="Q547" s="2"/>
      <c r="R547" s="2"/>
      <c r="S547" s="2"/>
      <c r="T547" s="2"/>
      <c r="U547" s="2"/>
      <c r="V547" s="2"/>
    </row>
    <row r="548" spans="3:22" ht="14.25" customHeight="1" x14ac:dyDescent="0.2">
      <c r="C548" s="10"/>
      <c r="D548" s="10"/>
      <c r="E548" s="10"/>
      <c r="G548" s="92"/>
      <c r="H548" s="92"/>
      <c r="I548" s="130"/>
      <c r="J548" s="92"/>
      <c r="K548" s="92"/>
      <c r="L548" s="92"/>
      <c r="M548" s="92"/>
      <c r="N548" s="92"/>
      <c r="O548" s="2"/>
      <c r="P548" s="2"/>
      <c r="Q548" s="2"/>
      <c r="R548" s="2"/>
      <c r="S548" s="2"/>
      <c r="T548" s="2"/>
      <c r="U548" s="2"/>
      <c r="V548" s="2"/>
    </row>
    <row r="549" spans="3:22" ht="14.25" customHeight="1" x14ac:dyDescent="0.2">
      <c r="C549" s="10"/>
      <c r="D549" s="10"/>
      <c r="E549" s="10"/>
      <c r="G549" s="92"/>
      <c r="H549" s="92"/>
      <c r="I549" s="130"/>
      <c r="J549" s="92"/>
      <c r="K549" s="92"/>
      <c r="L549" s="92"/>
      <c r="M549" s="92"/>
      <c r="N549" s="92"/>
      <c r="O549" s="2"/>
      <c r="P549" s="2"/>
      <c r="Q549" s="2"/>
      <c r="R549" s="2"/>
      <c r="S549" s="2"/>
      <c r="T549" s="2"/>
      <c r="U549" s="2"/>
      <c r="V549" s="2"/>
    </row>
    <row r="550" spans="3:22" ht="14.25" customHeight="1" x14ac:dyDescent="0.2">
      <c r="C550" s="10"/>
      <c r="D550" s="10"/>
      <c r="E550" s="10"/>
      <c r="G550" s="92"/>
      <c r="H550" s="92"/>
      <c r="I550" s="130"/>
      <c r="J550" s="92"/>
      <c r="K550" s="92"/>
      <c r="L550" s="92"/>
      <c r="M550" s="92"/>
      <c r="N550" s="92"/>
      <c r="O550" s="2"/>
      <c r="P550" s="2"/>
      <c r="Q550" s="2"/>
      <c r="R550" s="2"/>
      <c r="S550" s="2"/>
      <c r="T550" s="2"/>
      <c r="U550" s="2"/>
      <c r="V550" s="2"/>
    </row>
    <row r="551" spans="3:22" ht="14.25" customHeight="1" x14ac:dyDescent="0.2">
      <c r="C551" s="10"/>
      <c r="D551" s="10"/>
      <c r="E551" s="10"/>
      <c r="G551" s="92"/>
      <c r="H551" s="92"/>
      <c r="I551" s="130"/>
      <c r="J551" s="92"/>
      <c r="K551" s="92"/>
      <c r="L551" s="92"/>
      <c r="M551" s="92"/>
      <c r="N551" s="92"/>
      <c r="O551" s="2"/>
      <c r="P551" s="2"/>
      <c r="Q551" s="2"/>
      <c r="R551" s="2"/>
      <c r="S551" s="2"/>
      <c r="T551" s="2"/>
      <c r="U551" s="2"/>
      <c r="V551" s="2"/>
    </row>
    <row r="552" spans="3:22" ht="14.25" customHeight="1" x14ac:dyDescent="0.2">
      <c r="C552" s="10"/>
      <c r="D552" s="10"/>
      <c r="E552" s="10"/>
      <c r="G552" s="92"/>
      <c r="H552" s="92"/>
      <c r="I552" s="130"/>
      <c r="J552" s="92"/>
      <c r="K552" s="92"/>
      <c r="L552" s="92"/>
      <c r="M552" s="92"/>
      <c r="N552" s="92"/>
      <c r="O552" s="2"/>
      <c r="P552" s="2"/>
      <c r="Q552" s="2"/>
      <c r="R552" s="2"/>
      <c r="S552" s="2"/>
      <c r="T552" s="2"/>
      <c r="U552" s="2"/>
      <c r="V552" s="2"/>
    </row>
    <row r="553" spans="3:22" ht="14.25" customHeight="1" x14ac:dyDescent="0.2">
      <c r="C553" s="10"/>
      <c r="D553" s="10"/>
      <c r="E553" s="10"/>
      <c r="G553" s="92"/>
      <c r="H553" s="92"/>
      <c r="I553" s="130"/>
      <c r="J553" s="92"/>
      <c r="K553" s="92"/>
      <c r="L553" s="92"/>
      <c r="M553" s="92"/>
      <c r="N553" s="92"/>
      <c r="O553" s="2"/>
      <c r="P553" s="2"/>
      <c r="Q553" s="2"/>
      <c r="R553" s="2"/>
      <c r="S553" s="2"/>
      <c r="T553" s="2"/>
      <c r="U553" s="2"/>
      <c r="V553" s="2"/>
    </row>
    <row r="554" spans="3:22" ht="14.25" customHeight="1" x14ac:dyDescent="0.2">
      <c r="C554" s="10"/>
      <c r="D554" s="10"/>
      <c r="E554" s="10"/>
      <c r="G554" s="92"/>
      <c r="H554" s="92"/>
      <c r="I554" s="130"/>
      <c r="J554" s="92"/>
      <c r="K554" s="92"/>
      <c r="L554" s="92"/>
      <c r="M554" s="92"/>
      <c r="N554" s="92"/>
      <c r="O554" s="2"/>
      <c r="P554" s="2"/>
      <c r="Q554" s="2"/>
      <c r="R554" s="2"/>
      <c r="S554" s="2"/>
      <c r="T554" s="2"/>
      <c r="U554" s="2"/>
      <c r="V554" s="2"/>
    </row>
    <row r="555" spans="3:22" ht="14.25" customHeight="1" x14ac:dyDescent="0.2">
      <c r="C555" s="10"/>
      <c r="D555" s="10"/>
      <c r="E555" s="10"/>
      <c r="G555" s="92"/>
      <c r="H555" s="92"/>
      <c r="I555" s="130"/>
      <c r="J555" s="92"/>
      <c r="K555" s="92"/>
      <c r="L555" s="92"/>
      <c r="M555" s="92"/>
      <c r="N555" s="92"/>
      <c r="O555" s="2"/>
      <c r="P555" s="2"/>
      <c r="Q555" s="2"/>
      <c r="R555" s="2"/>
      <c r="S555" s="2"/>
      <c r="T555" s="2"/>
      <c r="U555" s="2"/>
      <c r="V555" s="2"/>
    </row>
    <row r="556" spans="3:22" ht="14.25" customHeight="1" x14ac:dyDescent="0.2">
      <c r="C556" s="10"/>
      <c r="D556" s="10"/>
      <c r="E556" s="10"/>
      <c r="G556" s="92"/>
      <c r="H556" s="92"/>
      <c r="I556" s="130"/>
      <c r="J556" s="92"/>
      <c r="K556" s="92"/>
      <c r="L556" s="92"/>
      <c r="M556" s="92"/>
      <c r="N556" s="92"/>
      <c r="O556" s="2"/>
      <c r="P556" s="2"/>
      <c r="Q556" s="2"/>
      <c r="R556" s="2"/>
      <c r="S556" s="2"/>
      <c r="T556" s="2"/>
      <c r="U556" s="2"/>
      <c r="V556" s="2"/>
    </row>
    <row r="557" spans="3:22" ht="14.25" customHeight="1" x14ac:dyDescent="0.2">
      <c r="C557" s="10"/>
      <c r="D557" s="10"/>
      <c r="E557" s="10"/>
      <c r="G557" s="92"/>
      <c r="H557" s="92"/>
      <c r="I557" s="130"/>
      <c r="J557" s="92"/>
      <c r="K557" s="92"/>
      <c r="L557" s="92"/>
      <c r="M557" s="92"/>
      <c r="N557" s="92"/>
      <c r="O557" s="2"/>
      <c r="P557" s="2"/>
      <c r="Q557" s="2"/>
      <c r="R557" s="2"/>
      <c r="S557" s="2"/>
      <c r="T557" s="2"/>
      <c r="U557" s="2"/>
      <c r="V557" s="2"/>
    </row>
    <row r="558" spans="3:22" ht="14.25" customHeight="1" x14ac:dyDescent="0.2">
      <c r="C558" s="10"/>
      <c r="D558" s="10"/>
      <c r="E558" s="10"/>
      <c r="G558" s="92"/>
      <c r="H558" s="92"/>
      <c r="I558" s="130"/>
      <c r="J558" s="92"/>
      <c r="K558" s="92"/>
      <c r="L558" s="92"/>
      <c r="M558" s="92"/>
      <c r="N558" s="92"/>
      <c r="O558" s="2"/>
      <c r="P558" s="2"/>
      <c r="Q558" s="2"/>
      <c r="R558" s="2"/>
      <c r="S558" s="2"/>
      <c r="T558" s="2"/>
      <c r="U558" s="2"/>
      <c r="V558" s="2"/>
    </row>
    <row r="559" spans="3:22" ht="14.25" customHeight="1" x14ac:dyDescent="0.2">
      <c r="C559" s="10"/>
      <c r="D559" s="10"/>
      <c r="E559" s="10"/>
      <c r="G559" s="92"/>
      <c r="H559" s="92"/>
      <c r="I559" s="130"/>
      <c r="J559" s="92"/>
      <c r="K559" s="92"/>
      <c r="L559" s="92"/>
      <c r="M559" s="92"/>
      <c r="N559" s="92"/>
      <c r="O559" s="2"/>
      <c r="P559" s="2"/>
      <c r="Q559" s="2"/>
      <c r="R559" s="2"/>
      <c r="S559" s="2"/>
      <c r="T559" s="2"/>
      <c r="U559" s="2"/>
      <c r="V559" s="2"/>
    </row>
    <row r="560" spans="3:22" ht="14.25" customHeight="1" x14ac:dyDescent="0.2">
      <c r="C560" s="10"/>
      <c r="D560" s="10"/>
      <c r="E560" s="10"/>
      <c r="G560" s="92"/>
      <c r="H560" s="92"/>
      <c r="I560" s="130"/>
      <c r="J560" s="92"/>
      <c r="K560" s="92"/>
      <c r="L560" s="92"/>
      <c r="M560" s="92"/>
      <c r="N560" s="92"/>
      <c r="O560" s="2"/>
      <c r="P560" s="2"/>
      <c r="Q560" s="2"/>
      <c r="R560" s="2"/>
      <c r="S560" s="2"/>
      <c r="T560" s="2"/>
      <c r="U560" s="2"/>
      <c r="V560" s="2"/>
    </row>
    <row r="561" spans="3:22" ht="14.25" customHeight="1" x14ac:dyDescent="0.2">
      <c r="C561" s="10"/>
      <c r="D561" s="10"/>
      <c r="E561" s="10"/>
      <c r="G561" s="92"/>
      <c r="H561" s="92"/>
      <c r="I561" s="130"/>
      <c r="J561" s="92"/>
      <c r="K561" s="92"/>
      <c r="L561" s="92"/>
      <c r="M561" s="92"/>
      <c r="N561" s="92"/>
      <c r="O561" s="2"/>
      <c r="P561" s="2"/>
      <c r="Q561" s="2"/>
      <c r="R561" s="2"/>
      <c r="S561" s="2"/>
      <c r="T561" s="2"/>
      <c r="U561" s="2"/>
      <c r="V561" s="2"/>
    </row>
    <row r="562" spans="3:22" ht="14.25" customHeight="1" x14ac:dyDescent="0.2">
      <c r="C562" s="10"/>
      <c r="D562" s="10"/>
      <c r="E562" s="10"/>
      <c r="G562" s="92"/>
      <c r="H562" s="92"/>
      <c r="I562" s="130"/>
      <c r="J562" s="92"/>
      <c r="K562" s="92"/>
      <c r="L562" s="92"/>
      <c r="M562" s="92"/>
      <c r="N562" s="92"/>
      <c r="O562" s="2"/>
      <c r="P562" s="2"/>
      <c r="Q562" s="2"/>
      <c r="R562" s="2"/>
      <c r="S562" s="2"/>
      <c r="T562" s="2"/>
      <c r="U562" s="2"/>
      <c r="V562" s="2"/>
    </row>
    <row r="563" spans="3:22" ht="14.25" customHeight="1" x14ac:dyDescent="0.2">
      <c r="C563" s="10"/>
      <c r="D563" s="10"/>
      <c r="E563" s="10"/>
      <c r="G563" s="92"/>
      <c r="H563" s="92"/>
      <c r="I563" s="130"/>
      <c r="J563" s="92"/>
      <c r="K563" s="92"/>
      <c r="L563" s="92"/>
      <c r="M563" s="92"/>
      <c r="N563" s="92"/>
      <c r="O563" s="2"/>
      <c r="P563" s="2"/>
      <c r="Q563" s="2"/>
      <c r="R563" s="2"/>
      <c r="S563" s="2"/>
      <c r="T563" s="2"/>
      <c r="U563" s="2"/>
      <c r="V563" s="2"/>
    </row>
    <row r="564" spans="3:22" ht="14.25" customHeight="1" x14ac:dyDescent="0.2">
      <c r="C564" s="10"/>
      <c r="D564" s="10"/>
      <c r="E564" s="10"/>
      <c r="G564" s="92"/>
      <c r="H564" s="92"/>
      <c r="I564" s="130"/>
      <c r="J564" s="92"/>
      <c r="K564" s="92"/>
      <c r="L564" s="92"/>
      <c r="M564" s="92"/>
      <c r="N564" s="92"/>
      <c r="O564" s="2"/>
      <c r="P564" s="2"/>
      <c r="Q564" s="2"/>
      <c r="R564" s="2"/>
      <c r="S564" s="2"/>
      <c r="T564" s="2"/>
      <c r="U564" s="2"/>
      <c r="V564" s="2"/>
    </row>
    <row r="565" spans="3:22" ht="14.25" customHeight="1" x14ac:dyDescent="0.2">
      <c r="C565" s="10"/>
      <c r="D565" s="10"/>
      <c r="E565" s="10"/>
      <c r="G565" s="92"/>
      <c r="H565" s="92"/>
      <c r="I565" s="130"/>
      <c r="J565" s="92"/>
      <c r="K565" s="92"/>
      <c r="L565" s="92"/>
      <c r="M565" s="92"/>
      <c r="N565" s="92"/>
      <c r="O565" s="2"/>
      <c r="P565" s="2"/>
      <c r="Q565" s="2"/>
      <c r="R565" s="2"/>
      <c r="S565" s="2"/>
      <c r="T565" s="2"/>
      <c r="U565" s="2"/>
      <c r="V565" s="2"/>
    </row>
    <row r="566" spans="3:22" ht="14.25" customHeight="1" x14ac:dyDescent="0.2">
      <c r="C566" s="10"/>
      <c r="D566" s="10"/>
      <c r="E566" s="10"/>
      <c r="G566" s="92"/>
      <c r="H566" s="92"/>
      <c r="I566" s="130"/>
      <c r="J566" s="92"/>
      <c r="K566" s="92"/>
      <c r="L566" s="92"/>
      <c r="M566" s="92"/>
      <c r="N566" s="92"/>
      <c r="O566" s="2"/>
      <c r="P566" s="2"/>
      <c r="Q566" s="2"/>
      <c r="R566" s="2"/>
      <c r="S566" s="2"/>
      <c r="T566" s="2"/>
      <c r="U566" s="2"/>
      <c r="V566" s="2"/>
    </row>
    <row r="567" spans="3:22" ht="14.25" customHeight="1" x14ac:dyDescent="0.2">
      <c r="C567" s="10"/>
      <c r="D567" s="10"/>
      <c r="E567" s="10"/>
      <c r="G567" s="92"/>
      <c r="H567" s="92"/>
      <c r="I567" s="130"/>
      <c r="J567" s="92"/>
      <c r="K567" s="92"/>
      <c r="L567" s="92"/>
      <c r="M567" s="92"/>
      <c r="N567" s="92"/>
      <c r="O567" s="2"/>
      <c r="P567" s="2"/>
      <c r="Q567" s="2"/>
      <c r="R567" s="2"/>
      <c r="S567" s="2"/>
      <c r="T567" s="2"/>
      <c r="U567" s="2"/>
      <c r="V567" s="2"/>
    </row>
    <row r="568" spans="3:22" ht="14.25" customHeight="1" x14ac:dyDescent="0.2">
      <c r="C568" s="10"/>
      <c r="D568" s="10"/>
      <c r="E568" s="10"/>
      <c r="G568" s="92"/>
      <c r="H568" s="92"/>
      <c r="I568" s="130"/>
      <c r="J568" s="92"/>
      <c r="K568" s="92"/>
      <c r="L568" s="92"/>
      <c r="M568" s="92"/>
      <c r="N568" s="92"/>
      <c r="O568" s="2"/>
      <c r="P568" s="2"/>
      <c r="Q568" s="2"/>
      <c r="R568" s="2"/>
      <c r="S568" s="2"/>
      <c r="T568" s="2"/>
      <c r="U568" s="2"/>
      <c r="V568" s="2"/>
    </row>
    <row r="569" spans="3:22" ht="14.25" customHeight="1" x14ac:dyDescent="0.2">
      <c r="C569" s="10"/>
      <c r="D569" s="10"/>
      <c r="E569" s="10"/>
      <c r="G569" s="92"/>
      <c r="H569" s="92"/>
      <c r="I569" s="130"/>
      <c r="J569" s="92"/>
      <c r="K569" s="92"/>
      <c r="L569" s="92"/>
      <c r="M569" s="92"/>
      <c r="N569" s="92"/>
      <c r="O569" s="2"/>
      <c r="P569" s="2"/>
      <c r="Q569" s="2"/>
      <c r="R569" s="2"/>
      <c r="S569" s="2"/>
      <c r="T569" s="2"/>
      <c r="U569" s="2"/>
      <c r="V569" s="2"/>
    </row>
    <row r="570" spans="3:22" ht="14.25" customHeight="1" x14ac:dyDescent="0.2">
      <c r="C570" s="10"/>
      <c r="D570" s="10"/>
      <c r="E570" s="10"/>
      <c r="G570" s="92"/>
      <c r="H570" s="92"/>
      <c r="I570" s="130"/>
      <c r="J570" s="92"/>
      <c r="K570" s="92"/>
      <c r="L570" s="92"/>
      <c r="M570" s="92"/>
      <c r="N570" s="92"/>
      <c r="O570" s="2"/>
      <c r="P570" s="2"/>
      <c r="Q570" s="2"/>
      <c r="R570" s="2"/>
      <c r="S570" s="2"/>
      <c r="T570" s="2"/>
      <c r="U570" s="2"/>
      <c r="V570" s="2"/>
    </row>
    <row r="571" spans="3:22" ht="14.25" customHeight="1" x14ac:dyDescent="0.2">
      <c r="C571" s="10"/>
      <c r="D571" s="10"/>
      <c r="E571" s="10"/>
      <c r="G571" s="92"/>
      <c r="H571" s="92"/>
      <c r="I571" s="130"/>
      <c r="J571" s="92"/>
      <c r="K571" s="92"/>
      <c r="L571" s="92"/>
      <c r="M571" s="92"/>
      <c r="N571" s="92"/>
      <c r="O571" s="2"/>
      <c r="P571" s="2"/>
      <c r="Q571" s="2"/>
      <c r="R571" s="2"/>
      <c r="S571" s="2"/>
      <c r="T571" s="2"/>
      <c r="U571" s="2"/>
      <c r="V571" s="2"/>
    </row>
    <row r="572" spans="3:22" ht="14.25" customHeight="1" x14ac:dyDescent="0.2">
      <c r="C572" s="10"/>
      <c r="D572" s="10"/>
      <c r="E572" s="10"/>
      <c r="G572" s="92"/>
      <c r="H572" s="92"/>
      <c r="I572" s="130"/>
      <c r="J572" s="92"/>
      <c r="K572" s="92"/>
      <c r="L572" s="92"/>
      <c r="M572" s="92"/>
      <c r="N572" s="92"/>
      <c r="O572" s="2"/>
      <c r="P572" s="2"/>
      <c r="Q572" s="2"/>
      <c r="R572" s="2"/>
      <c r="S572" s="2"/>
      <c r="T572" s="2"/>
      <c r="U572" s="2"/>
      <c r="V572" s="2"/>
    </row>
    <row r="573" spans="3:22" ht="14.25" customHeight="1" x14ac:dyDescent="0.2">
      <c r="C573" s="10"/>
      <c r="D573" s="10"/>
      <c r="E573" s="10"/>
      <c r="G573" s="92"/>
      <c r="H573" s="92"/>
      <c r="I573" s="130"/>
      <c r="J573" s="92"/>
      <c r="K573" s="92"/>
      <c r="L573" s="92"/>
      <c r="M573" s="92"/>
      <c r="N573" s="92"/>
      <c r="O573" s="2"/>
      <c r="P573" s="2"/>
      <c r="Q573" s="2"/>
      <c r="R573" s="2"/>
      <c r="S573" s="2"/>
      <c r="T573" s="2"/>
      <c r="U573" s="2"/>
      <c r="V573" s="2"/>
    </row>
    <row r="574" spans="3:22" ht="14.25" customHeight="1" x14ac:dyDescent="0.2">
      <c r="C574" s="10"/>
      <c r="D574" s="10"/>
      <c r="E574" s="10"/>
      <c r="G574" s="92"/>
      <c r="H574" s="92"/>
      <c r="I574" s="130"/>
      <c r="J574" s="92"/>
      <c r="K574" s="92"/>
      <c r="L574" s="92"/>
      <c r="M574" s="92"/>
      <c r="N574" s="92"/>
      <c r="O574" s="2"/>
      <c r="P574" s="2"/>
      <c r="Q574" s="2"/>
      <c r="R574" s="2"/>
      <c r="S574" s="2"/>
      <c r="T574" s="2"/>
      <c r="U574" s="2"/>
      <c r="V574" s="2"/>
    </row>
    <row r="575" spans="3:22" ht="14.25" customHeight="1" x14ac:dyDescent="0.2">
      <c r="C575" s="10"/>
      <c r="D575" s="10"/>
      <c r="E575" s="10"/>
      <c r="G575" s="92"/>
      <c r="H575" s="92"/>
      <c r="I575" s="130"/>
      <c r="J575" s="92"/>
      <c r="K575" s="92"/>
      <c r="L575" s="92"/>
      <c r="M575" s="92"/>
      <c r="N575" s="92"/>
      <c r="O575" s="2"/>
      <c r="P575" s="2"/>
      <c r="Q575" s="2"/>
      <c r="R575" s="2"/>
      <c r="S575" s="2"/>
      <c r="T575" s="2"/>
      <c r="U575" s="2"/>
      <c r="V575" s="2"/>
    </row>
    <row r="576" spans="3:22" ht="14.25" customHeight="1" x14ac:dyDescent="0.2">
      <c r="C576" s="10"/>
      <c r="D576" s="10"/>
      <c r="E576" s="10"/>
      <c r="G576" s="92"/>
      <c r="H576" s="92"/>
      <c r="I576" s="130"/>
      <c r="J576" s="92"/>
      <c r="K576" s="92"/>
      <c r="L576" s="92"/>
      <c r="M576" s="92"/>
      <c r="N576" s="92"/>
      <c r="O576" s="2"/>
      <c r="P576" s="2"/>
      <c r="Q576" s="2"/>
      <c r="R576" s="2"/>
      <c r="S576" s="2"/>
      <c r="T576" s="2"/>
      <c r="U576" s="2"/>
      <c r="V576" s="2"/>
    </row>
    <row r="577" spans="3:22" ht="14.25" customHeight="1" x14ac:dyDescent="0.2">
      <c r="C577" s="10"/>
      <c r="D577" s="10"/>
      <c r="E577" s="10"/>
      <c r="G577" s="92"/>
      <c r="H577" s="92"/>
      <c r="I577" s="130"/>
      <c r="J577" s="92"/>
      <c r="K577" s="92"/>
      <c r="L577" s="92"/>
      <c r="M577" s="92"/>
      <c r="N577" s="92"/>
      <c r="O577" s="2"/>
      <c r="P577" s="2"/>
      <c r="Q577" s="2"/>
      <c r="R577" s="2"/>
      <c r="S577" s="2"/>
      <c r="T577" s="2"/>
      <c r="U577" s="2"/>
      <c r="V577" s="2"/>
    </row>
    <row r="578" spans="3:22" ht="14.25" customHeight="1" x14ac:dyDescent="0.2">
      <c r="C578" s="10"/>
      <c r="D578" s="10"/>
      <c r="E578" s="10"/>
      <c r="G578" s="92"/>
      <c r="H578" s="92"/>
      <c r="I578" s="130"/>
      <c r="J578" s="92"/>
      <c r="K578" s="92"/>
      <c r="L578" s="92"/>
      <c r="M578" s="92"/>
      <c r="N578" s="92"/>
      <c r="O578" s="2"/>
      <c r="P578" s="2"/>
      <c r="Q578" s="2"/>
      <c r="R578" s="2"/>
      <c r="S578" s="2"/>
      <c r="T578" s="2"/>
      <c r="U578" s="2"/>
      <c r="V578" s="2"/>
    </row>
    <row r="579" spans="3:22" ht="14.25" customHeight="1" x14ac:dyDescent="0.2">
      <c r="C579" s="10"/>
      <c r="D579" s="10"/>
      <c r="E579" s="10"/>
      <c r="G579" s="92"/>
      <c r="H579" s="92"/>
      <c r="I579" s="130"/>
      <c r="J579" s="92"/>
      <c r="K579" s="92"/>
      <c r="L579" s="92"/>
      <c r="M579" s="92"/>
      <c r="N579" s="92"/>
      <c r="O579" s="2"/>
      <c r="P579" s="2"/>
      <c r="Q579" s="2"/>
      <c r="R579" s="2"/>
      <c r="S579" s="2"/>
      <c r="T579" s="2"/>
      <c r="U579" s="2"/>
      <c r="V579" s="2"/>
    </row>
    <row r="580" spans="3:22" ht="14.25" customHeight="1" x14ac:dyDescent="0.2">
      <c r="C580" s="10"/>
      <c r="D580" s="10"/>
      <c r="E580" s="10"/>
      <c r="G580" s="92"/>
      <c r="H580" s="92"/>
      <c r="I580" s="130"/>
      <c r="J580" s="92"/>
      <c r="K580" s="92"/>
      <c r="L580" s="92"/>
      <c r="M580" s="92"/>
      <c r="N580" s="92"/>
      <c r="O580" s="2"/>
      <c r="P580" s="2"/>
      <c r="Q580" s="2"/>
      <c r="R580" s="2"/>
      <c r="S580" s="2"/>
      <c r="T580" s="2"/>
      <c r="U580" s="2"/>
      <c r="V580" s="2"/>
    </row>
    <row r="581" spans="3:22" ht="14.25" customHeight="1" x14ac:dyDescent="0.2">
      <c r="C581" s="10"/>
      <c r="D581" s="10"/>
      <c r="E581" s="10"/>
      <c r="G581" s="92"/>
      <c r="H581" s="92"/>
      <c r="I581" s="130"/>
      <c r="J581" s="92"/>
      <c r="K581" s="92"/>
      <c r="L581" s="92"/>
      <c r="M581" s="92"/>
      <c r="N581" s="92"/>
      <c r="O581" s="2"/>
      <c r="P581" s="2"/>
      <c r="Q581" s="2"/>
      <c r="R581" s="2"/>
      <c r="S581" s="2"/>
      <c r="T581" s="2"/>
      <c r="U581" s="2"/>
      <c r="V581" s="2"/>
    </row>
    <row r="582" spans="3:22" ht="14.25" customHeight="1" x14ac:dyDescent="0.2">
      <c r="C582" s="10"/>
      <c r="D582" s="10"/>
      <c r="E582" s="10"/>
      <c r="G582" s="92"/>
      <c r="H582" s="92"/>
      <c r="I582" s="130"/>
      <c r="J582" s="92"/>
      <c r="K582" s="92"/>
      <c r="L582" s="92"/>
      <c r="M582" s="92"/>
      <c r="N582" s="92"/>
      <c r="O582" s="2"/>
      <c r="P582" s="2"/>
      <c r="Q582" s="2"/>
      <c r="R582" s="2"/>
      <c r="S582" s="2"/>
      <c r="T582" s="2"/>
      <c r="U582" s="2"/>
      <c r="V582" s="2"/>
    </row>
    <row r="583" spans="3:22" ht="14.25" customHeight="1" x14ac:dyDescent="0.2">
      <c r="C583" s="10"/>
      <c r="D583" s="10"/>
      <c r="E583" s="10"/>
      <c r="G583" s="92"/>
      <c r="H583" s="92"/>
      <c r="I583" s="130"/>
      <c r="J583" s="92"/>
      <c r="K583" s="92"/>
      <c r="L583" s="92"/>
      <c r="M583" s="92"/>
      <c r="N583" s="92"/>
      <c r="O583" s="2"/>
      <c r="P583" s="2"/>
      <c r="Q583" s="2"/>
      <c r="R583" s="2"/>
      <c r="S583" s="2"/>
      <c r="T583" s="2"/>
      <c r="U583" s="2"/>
      <c r="V583" s="2"/>
    </row>
    <row r="584" spans="3:22" ht="14.25" customHeight="1" x14ac:dyDescent="0.2">
      <c r="C584" s="10"/>
      <c r="D584" s="10"/>
      <c r="E584" s="10"/>
      <c r="G584" s="92"/>
      <c r="H584" s="92"/>
      <c r="I584" s="130"/>
      <c r="J584" s="92"/>
      <c r="K584" s="92"/>
      <c r="L584" s="92"/>
      <c r="M584" s="92"/>
      <c r="N584" s="92"/>
      <c r="O584" s="2"/>
      <c r="P584" s="2"/>
      <c r="Q584" s="2"/>
      <c r="R584" s="2"/>
      <c r="S584" s="2"/>
      <c r="T584" s="2"/>
      <c r="U584" s="2"/>
      <c r="V584" s="2"/>
    </row>
    <row r="585" spans="3:22" ht="14.25" customHeight="1" x14ac:dyDescent="0.2">
      <c r="C585" s="10"/>
      <c r="D585" s="10"/>
      <c r="E585" s="10"/>
      <c r="G585" s="92"/>
      <c r="H585" s="92"/>
      <c r="I585" s="130"/>
      <c r="J585" s="92"/>
      <c r="K585" s="92"/>
      <c r="L585" s="92"/>
      <c r="M585" s="92"/>
      <c r="N585" s="92"/>
      <c r="O585" s="2"/>
      <c r="P585" s="2"/>
      <c r="Q585" s="2"/>
      <c r="R585" s="2"/>
      <c r="S585" s="2"/>
      <c r="T585" s="2"/>
      <c r="U585" s="2"/>
      <c r="V585" s="2"/>
    </row>
    <row r="586" spans="3:22" ht="14.25" customHeight="1" x14ac:dyDescent="0.2">
      <c r="C586" s="10"/>
      <c r="D586" s="10"/>
      <c r="E586" s="10"/>
      <c r="G586" s="92"/>
      <c r="H586" s="92"/>
      <c r="I586" s="130"/>
      <c r="J586" s="92"/>
      <c r="K586" s="92"/>
      <c r="L586" s="92"/>
      <c r="M586" s="92"/>
      <c r="N586" s="92"/>
      <c r="O586" s="2"/>
      <c r="P586" s="2"/>
      <c r="Q586" s="2"/>
      <c r="R586" s="2"/>
      <c r="S586" s="2"/>
      <c r="T586" s="2"/>
      <c r="U586" s="2"/>
      <c r="V586" s="2"/>
    </row>
    <row r="587" spans="3:22" ht="14.25" customHeight="1" x14ac:dyDescent="0.2">
      <c r="C587" s="10"/>
      <c r="D587" s="10"/>
      <c r="E587" s="10"/>
      <c r="G587" s="92"/>
      <c r="H587" s="92"/>
      <c r="I587" s="130"/>
      <c r="J587" s="92"/>
      <c r="K587" s="92"/>
      <c r="L587" s="92"/>
      <c r="M587" s="92"/>
      <c r="N587" s="92"/>
      <c r="O587" s="2"/>
      <c r="P587" s="2"/>
      <c r="Q587" s="2"/>
      <c r="R587" s="2"/>
      <c r="S587" s="2"/>
      <c r="T587" s="2"/>
      <c r="U587" s="2"/>
      <c r="V587" s="2"/>
    </row>
    <row r="588" spans="3:22" ht="14.25" customHeight="1" x14ac:dyDescent="0.2">
      <c r="C588" s="10"/>
      <c r="D588" s="10"/>
      <c r="E588" s="10"/>
      <c r="G588" s="92"/>
      <c r="H588" s="92"/>
      <c r="I588" s="130"/>
      <c r="J588" s="92"/>
      <c r="K588" s="92"/>
      <c r="L588" s="92"/>
      <c r="M588" s="92"/>
      <c r="N588" s="92"/>
      <c r="O588" s="2"/>
      <c r="P588" s="2"/>
      <c r="Q588" s="2"/>
      <c r="R588" s="2"/>
      <c r="S588" s="2"/>
      <c r="T588" s="2"/>
      <c r="U588" s="2"/>
      <c r="V588" s="2"/>
    </row>
    <row r="589" spans="3:22" ht="14.25" customHeight="1" x14ac:dyDescent="0.2">
      <c r="C589" s="10"/>
      <c r="D589" s="10"/>
      <c r="E589" s="10"/>
      <c r="G589" s="92"/>
      <c r="H589" s="92"/>
      <c r="I589" s="130"/>
      <c r="J589" s="92"/>
      <c r="K589" s="92"/>
      <c r="L589" s="92"/>
      <c r="M589" s="92"/>
      <c r="N589" s="92"/>
      <c r="O589" s="2"/>
      <c r="P589" s="2"/>
      <c r="Q589" s="2"/>
      <c r="R589" s="2"/>
      <c r="S589" s="2"/>
      <c r="T589" s="2"/>
      <c r="U589" s="2"/>
      <c r="V589" s="2"/>
    </row>
    <row r="590" spans="3:22" ht="14.25" customHeight="1" x14ac:dyDescent="0.2">
      <c r="C590" s="10"/>
      <c r="D590" s="10"/>
      <c r="E590" s="10"/>
      <c r="G590" s="92"/>
      <c r="H590" s="92"/>
      <c r="I590" s="130"/>
      <c r="J590" s="92"/>
      <c r="K590" s="92"/>
      <c r="L590" s="92"/>
      <c r="M590" s="92"/>
      <c r="N590" s="92"/>
      <c r="O590" s="2"/>
      <c r="P590" s="2"/>
      <c r="Q590" s="2"/>
      <c r="R590" s="2"/>
      <c r="S590" s="2"/>
      <c r="T590" s="2"/>
      <c r="U590" s="2"/>
      <c r="V590" s="2"/>
    </row>
    <row r="591" spans="3:22" ht="14.25" customHeight="1" x14ac:dyDescent="0.2">
      <c r="C591" s="10"/>
      <c r="D591" s="10"/>
      <c r="E591" s="10"/>
      <c r="G591" s="92"/>
      <c r="H591" s="92"/>
      <c r="I591" s="130"/>
      <c r="J591" s="92"/>
      <c r="K591" s="92"/>
      <c r="L591" s="92"/>
      <c r="M591" s="92"/>
      <c r="N591" s="92"/>
      <c r="O591" s="2"/>
      <c r="P591" s="2"/>
      <c r="Q591" s="2"/>
      <c r="R591" s="2"/>
      <c r="S591" s="2"/>
      <c r="T591" s="2"/>
      <c r="U591" s="2"/>
      <c r="V591" s="2"/>
    </row>
    <row r="592" spans="3:22" ht="14.25" customHeight="1" x14ac:dyDescent="0.2">
      <c r="C592" s="10"/>
      <c r="D592" s="10"/>
      <c r="E592" s="10"/>
      <c r="G592" s="92"/>
      <c r="H592" s="92"/>
      <c r="I592" s="130"/>
      <c r="J592" s="92"/>
      <c r="K592" s="92"/>
      <c r="L592" s="92"/>
      <c r="M592" s="92"/>
      <c r="N592" s="92"/>
      <c r="O592" s="2"/>
      <c r="P592" s="2"/>
      <c r="Q592" s="2"/>
      <c r="R592" s="2"/>
      <c r="S592" s="2"/>
      <c r="T592" s="2"/>
      <c r="U592" s="2"/>
      <c r="V592" s="2"/>
    </row>
    <row r="593" spans="3:22" ht="14.25" customHeight="1" x14ac:dyDescent="0.2">
      <c r="C593" s="10"/>
      <c r="D593" s="10"/>
      <c r="E593" s="10"/>
      <c r="G593" s="92"/>
      <c r="H593" s="92"/>
      <c r="I593" s="130"/>
      <c r="J593" s="92"/>
      <c r="K593" s="92"/>
      <c r="L593" s="92"/>
      <c r="M593" s="92"/>
      <c r="N593" s="92"/>
      <c r="O593" s="2"/>
      <c r="P593" s="2"/>
      <c r="Q593" s="2"/>
      <c r="R593" s="2"/>
      <c r="S593" s="2"/>
      <c r="T593" s="2"/>
      <c r="U593" s="2"/>
      <c r="V593" s="2"/>
    </row>
    <row r="594" spans="3:22" ht="14.25" customHeight="1" x14ac:dyDescent="0.2">
      <c r="C594" s="10"/>
      <c r="D594" s="10"/>
      <c r="E594" s="10"/>
      <c r="G594" s="92"/>
      <c r="H594" s="92"/>
      <c r="I594" s="130"/>
      <c r="J594" s="92"/>
      <c r="K594" s="92"/>
      <c r="L594" s="92"/>
      <c r="M594" s="92"/>
      <c r="N594" s="92"/>
      <c r="O594" s="2"/>
      <c r="P594" s="2"/>
      <c r="Q594" s="2"/>
      <c r="R594" s="2"/>
      <c r="S594" s="2"/>
      <c r="T594" s="2"/>
      <c r="U594" s="2"/>
      <c r="V594" s="2"/>
    </row>
    <row r="595" spans="3:22" ht="14.25" customHeight="1" x14ac:dyDescent="0.2">
      <c r="C595" s="10"/>
      <c r="D595" s="10"/>
      <c r="E595" s="10"/>
      <c r="G595" s="92"/>
      <c r="H595" s="92"/>
      <c r="I595" s="130"/>
      <c r="J595" s="92"/>
      <c r="K595" s="92"/>
      <c r="L595" s="92"/>
      <c r="M595" s="92"/>
      <c r="N595" s="92"/>
      <c r="O595" s="2"/>
      <c r="P595" s="2"/>
      <c r="Q595" s="2"/>
      <c r="R595" s="2"/>
      <c r="S595" s="2"/>
      <c r="T595" s="2"/>
      <c r="U595" s="2"/>
      <c r="V595" s="2"/>
    </row>
    <row r="596" spans="3:22" ht="14.25" customHeight="1" x14ac:dyDescent="0.2">
      <c r="C596" s="10"/>
      <c r="D596" s="10"/>
      <c r="E596" s="10"/>
      <c r="G596" s="92"/>
      <c r="H596" s="92"/>
      <c r="I596" s="130"/>
      <c r="J596" s="92"/>
      <c r="K596" s="92"/>
      <c r="L596" s="92"/>
      <c r="M596" s="92"/>
      <c r="N596" s="92"/>
      <c r="O596" s="2"/>
      <c r="P596" s="2"/>
      <c r="Q596" s="2"/>
      <c r="R596" s="2"/>
      <c r="S596" s="2"/>
      <c r="T596" s="2"/>
      <c r="U596" s="2"/>
      <c r="V596" s="2"/>
    </row>
    <row r="597" spans="3:22" ht="14.25" customHeight="1" x14ac:dyDescent="0.2">
      <c r="C597" s="10"/>
      <c r="D597" s="10"/>
      <c r="E597" s="10"/>
      <c r="G597" s="92"/>
      <c r="H597" s="92"/>
      <c r="I597" s="130"/>
      <c r="J597" s="92"/>
      <c r="K597" s="92"/>
      <c r="L597" s="92"/>
      <c r="M597" s="92"/>
      <c r="N597" s="92"/>
      <c r="O597" s="2"/>
      <c r="P597" s="2"/>
      <c r="Q597" s="2"/>
      <c r="R597" s="2"/>
      <c r="S597" s="2"/>
      <c r="T597" s="2"/>
      <c r="U597" s="2"/>
      <c r="V597" s="2"/>
    </row>
    <row r="598" spans="3:22" ht="14.25" customHeight="1" x14ac:dyDescent="0.2">
      <c r="C598" s="10"/>
      <c r="D598" s="10"/>
      <c r="E598" s="10"/>
      <c r="G598" s="92"/>
      <c r="H598" s="92"/>
      <c r="I598" s="130"/>
      <c r="J598" s="92"/>
      <c r="K598" s="92"/>
      <c r="L598" s="92"/>
      <c r="M598" s="92"/>
      <c r="N598" s="92"/>
      <c r="O598" s="2"/>
      <c r="P598" s="2"/>
      <c r="Q598" s="2"/>
      <c r="R598" s="2"/>
      <c r="S598" s="2"/>
      <c r="T598" s="2"/>
      <c r="U598" s="2"/>
      <c r="V598" s="2"/>
    </row>
    <row r="599" spans="3:22" ht="14.25" customHeight="1" x14ac:dyDescent="0.2">
      <c r="C599" s="10"/>
      <c r="D599" s="10"/>
      <c r="E599" s="10"/>
      <c r="G599" s="92"/>
      <c r="H599" s="92"/>
      <c r="I599" s="130"/>
      <c r="J599" s="92"/>
      <c r="K599" s="92"/>
      <c r="L599" s="92"/>
      <c r="M599" s="92"/>
      <c r="N599" s="92"/>
      <c r="O599" s="2"/>
      <c r="P599" s="2"/>
      <c r="Q599" s="2"/>
      <c r="R599" s="2"/>
      <c r="S599" s="2"/>
      <c r="T599" s="2"/>
      <c r="U599" s="2"/>
      <c r="V599" s="2"/>
    </row>
    <row r="600" spans="3:22" ht="14.25" customHeight="1" x14ac:dyDescent="0.2">
      <c r="C600" s="10"/>
      <c r="D600" s="10"/>
      <c r="E600" s="10"/>
      <c r="G600" s="92"/>
      <c r="H600" s="92"/>
      <c r="I600" s="130"/>
      <c r="J600" s="92"/>
      <c r="K600" s="92"/>
      <c r="L600" s="92"/>
      <c r="M600" s="92"/>
      <c r="N600" s="92"/>
      <c r="O600" s="2"/>
      <c r="P600" s="2"/>
      <c r="Q600" s="2"/>
      <c r="R600" s="2"/>
      <c r="S600" s="2"/>
      <c r="T600" s="2"/>
      <c r="U600" s="2"/>
      <c r="V600" s="2"/>
    </row>
    <row r="601" spans="3:22" ht="14.25" customHeight="1" x14ac:dyDescent="0.2">
      <c r="C601" s="10"/>
      <c r="D601" s="10"/>
      <c r="E601" s="10"/>
      <c r="G601" s="92"/>
      <c r="H601" s="92"/>
      <c r="I601" s="130"/>
      <c r="J601" s="92"/>
      <c r="K601" s="92"/>
      <c r="L601" s="92"/>
      <c r="M601" s="92"/>
      <c r="N601" s="92"/>
      <c r="O601" s="2"/>
      <c r="P601" s="2"/>
      <c r="Q601" s="2"/>
      <c r="R601" s="2"/>
      <c r="S601" s="2"/>
      <c r="T601" s="2"/>
      <c r="U601" s="2"/>
      <c r="V601" s="2"/>
    </row>
    <row r="602" spans="3:22" ht="14.25" customHeight="1" x14ac:dyDescent="0.2">
      <c r="C602" s="10"/>
      <c r="D602" s="10"/>
      <c r="E602" s="10"/>
      <c r="G602" s="92"/>
      <c r="H602" s="92"/>
      <c r="I602" s="130"/>
      <c r="J602" s="92"/>
      <c r="K602" s="92"/>
      <c r="L602" s="92"/>
      <c r="M602" s="92"/>
      <c r="N602" s="92"/>
      <c r="O602" s="2"/>
      <c r="P602" s="2"/>
      <c r="Q602" s="2"/>
      <c r="R602" s="2"/>
      <c r="S602" s="2"/>
      <c r="T602" s="2"/>
      <c r="U602" s="2"/>
      <c r="V602" s="2"/>
    </row>
    <row r="603" spans="3:22" ht="14.25" customHeight="1" x14ac:dyDescent="0.2">
      <c r="C603" s="10"/>
      <c r="D603" s="10"/>
      <c r="E603" s="10"/>
      <c r="G603" s="92"/>
      <c r="H603" s="92"/>
      <c r="I603" s="130"/>
      <c r="J603" s="92"/>
      <c r="K603" s="92"/>
      <c r="L603" s="92"/>
      <c r="M603" s="92"/>
      <c r="N603" s="92"/>
      <c r="O603" s="2"/>
      <c r="P603" s="2"/>
      <c r="Q603" s="2"/>
      <c r="R603" s="2"/>
      <c r="S603" s="2"/>
      <c r="T603" s="2"/>
      <c r="U603" s="2"/>
      <c r="V603" s="2"/>
    </row>
    <row r="604" spans="3:22" ht="14.25" customHeight="1" x14ac:dyDescent="0.2">
      <c r="C604" s="10"/>
      <c r="D604" s="10"/>
      <c r="E604" s="10"/>
      <c r="G604" s="92"/>
      <c r="H604" s="92"/>
      <c r="I604" s="130"/>
      <c r="J604" s="92"/>
      <c r="K604" s="92"/>
      <c r="L604" s="92"/>
      <c r="M604" s="92"/>
      <c r="N604" s="92"/>
      <c r="O604" s="2"/>
      <c r="P604" s="2"/>
      <c r="Q604" s="2"/>
      <c r="R604" s="2"/>
      <c r="S604" s="2"/>
      <c r="T604" s="2"/>
      <c r="U604" s="2"/>
      <c r="V604" s="2"/>
    </row>
    <row r="605" spans="3:22" ht="14.25" customHeight="1" x14ac:dyDescent="0.2">
      <c r="C605" s="10"/>
      <c r="D605" s="10"/>
      <c r="E605" s="10"/>
      <c r="G605" s="92"/>
      <c r="H605" s="92"/>
      <c r="I605" s="130"/>
      <c r="J605" s="92"/>
      <c r="K605" s="92"/>
      <c r="L605" s="92"/>
      <c r="M605" s="92"/>
      <c r="N605" s="92"/>
      <c r="O605" s="2"/>
      <c r="P605" s="2"/>
      <c r="Q605" s="2"/>
      <c r="R605" s="2"/>
      <c r="S605" s="2"/>
      <c r="T605" s="2"/>
      <c r="U605" s="2"/>
      <c r="V605" s="2"/>
    </row>
    <row r="606" spans="3:22" ht="14.25" customHeight="1" x14ac:dyDescent="0.2">
      <c r="C606" s="10"/>
      <c r="D606" s="10"/>
      <c r="E606" s="10"/>
      <c r="G606" s="92"/>
      <c r="H606" s="92"/>
      <c r="I606" s="130"/>
      <c r="J606" s="92"/>
      <c r="K606" s="92"/>
      <c r="L606" s="92"/>
      <c r="M606" s="92"/>
      <c r="N606" s="92"/>
      <c r="O606" s="2"/>
      <c r="P606" s="2"/>
      <c r="Q606" s="2"/>
      <c r="R606" s="2"/>
      <c r="S606" s="2"/>
      <c r="T606" s="2"/>
      <c r="U606" s="2"/>
      <c r="V606" s="2"/>
    </row>
    <row r="607" spans="3:22" ht="14.25" customHeight="1" x14ac:dyDescent="0.2">
      <c r="C607" s="10"/>
      <c r="D607" s="10"/>
      <c r="E607" s="10"/>
      <c r="G607" s="92"/>
      <c r="H607" s="92"/>
      <c r="I607" s="130"/>
      <c r="J607" s="92"/>
      <c r="K607" s="92"/>
      <c r="L607" s="92"/>
      <c r="M607" s="92"/>
      <c r="N607" s="92"/>
      <c r="O607" s="2"/>
      <c r="P607" s="2"/>
      <c r="Q607" s="2"/>
      <c r="R607" s="2"/>
      <c r="S607" s="2"/>
      <c r="T607" s="2"/>
      <c r="U607" s="2"/>
      <c r="V607" s="2"/>
    </row>
    <row r="608" spans="3:22" ht="14.25" customHeight="1" x14ac:dyDescent="0.2">
      <c r="C608" s="10"/>
      <c r="D608" s="10"/>
      <c r="E608" s="10"/>
      <c r="G608" s="92"/>
      <c r="H608" s="92"/>
      <c r="I608" s="130"/>
      <c r="J608" s="92"/>
      <c r="K608" s="92"/>
      <c r="L608" s="92"/>
      <c r="M608" s="92"/>
      <c r="N608" s="92"/>
      <c r="O608" s="2"/>
      <c r="P608" s="2"/>
      <c r="Q608" s="2"/>
      <c r="R608" s="2"/>
      <c r="S608" s="2"/>
      <c r="T608" s="2"/>
      <c r="U608" s="2"/>
      <c r="V608" s="2"/>
    </row>
    <row r="609" spans="3:22" ht="14.25" customHeight="1" x14ac:dyDescent="0.2">
      <c r="C609" s="10"/>
      <c r="D609" s="10"/>
      <c r="E609" s="10"/>
      <c r="G609" s="92"/>
      <c r="H609" s="92"/>
      <c r="I609" s="130"/>
      <c r="J609" s="92"/>
      <c r="K609" s="92"/>
      <c r="L609" s="92"/>
      <c r="M609" s="92"/>
      <c r="N609" s="92"/>
      <c r="O609" s="2"/>
      <c r="P609" s="2"/>
      <c r="Q609" s="2"/>
      <c r="R609" s="2"/>
      <c r="S609" s="2"/>
      <c r="T609" s="2"/>
      <c r="U609" s="2"/>
      <c r="V609" s="2"/>
    </row>
    <row r="610" spans="3:22" ht="14.25" customHeight="1" x14ac:dyDescent="0.2">
      <c r="C610" s="10"/>
      <c r="D610" s="10"/>
      <c r="E610" s="10"/>
      <c r="G610" s="92"/>
      <c r="H610" s="92"/>
      <c r="I610" s="130"/>
      <c r="J610" s="92"/>
      <c r="K610" s="92"/>
      <c r="L610" s="92"/>
      <c r="M610" s="92"/>
      <c r="N610" s="92"/>
      <c r="O610" s="2"/>
      <c r="P610" s="2"/>
      <c r="Q610" s="2"/>
      <c r="R610" s="2"/>
      <c r="S610" s="2"/>
      <c r="T610" s="2"/>
      <c r="U610" s="2"/>
      <c r="V610" s="2"/>
    </row>
    <row r="611" spans="3:22" ht="14.25" customHeight="1" x14ac:dyDescent="0.2">
      <c r="C611" s="10"/>
      <c r="D611" s="10"/>
      <c r="E611" s="10"/>
      <c r="G611" s="92"/>
      <c r="H611" s="92"/>
      <c r="I611" s="130"/>
      <c r="J611" s="92"/>
      <c r="K611" s="92"/>
      <c r="L611" s="92"/>
      <c r="M611" s="92"/>
      <c r="N611" s="92"/>
      <c r="O611" s="2"/>
      <c r="P611" s="2"/>
      <c r="Q611" s="2"/>
      <c r="R611" s="2"/>
      <c r="S611" s="2"/>
      <c r="T611" s="2"/>
      <c r="U611" s="2"/>
      <c r="V611" s="2"/>
    </row>
    <row r="612" spans="3:22" ht="14.25" customHeight="1" x14ac:dyDescent="0.2">
      <c r="C612" s="10"/>
      <c r="D612" s="10"/>
      <c r="E612" s="10"/>
      <c r="G612" s="92"/>
      <c r="H612" s="92"/>
      <c r="I612" s="130"/>
      <c r="J612" s="92"/>
      <c r="K612" s="92"/>
      <c r="L612" s="92"/>
      <c r="M612" s="92"/>
      <c r="N612" s="92"/>
      <c r="O612" s="2"/>
      <c r="P612" s="2"/>
      <c r="Q612" s="2"/>
      <c r="R612" s="2"/>
      <c r="S612" s="2"/>
      <c r="T612" s="2"/>
      <c r="U612" s="2"/>
      <c r="V612" s="2"/>
    </row>
    <row r="613" spans="3:22" ht="14.25" customHeight="1" x14ac:dyDescent="0.2">
      <c r="C613" s="10"/>
      <c r="D613" s="10"/>
      <c r="E613" s="10"/>
      <c r="G613" s="92"/>
      <c r="H613" s="92"/>
      <c r="I613" s="130"/>
      <c r="J613" s="92"/>
      <c r="K613" s="92"/>
      <c r="L613" s="92"/>
      <c r="M613" s="92"/>
      <c r="N613" s="92"/>
      <c r="O613" s="2"/>
      <c r="P613" s="2"/>
      <c r="Q613" s="2"/>
      <c r="R613" s="2"/>
      <c r="S613" s="2"/>
      <c r="T613" s="2"/>
      <c r="U613" s="2"/>
      <c r="V613" s="2"/>
    </row>
    <row r="614" spans="3:22" ht="14.25" customHeight="1" x14ac:dyDescent="0.2">
      <c r="C614" s="10"/>
      <c r="D614" s="10"/>
      <c r="E614" s="10"/>
      <c r="G614" s="92"/>
      <c r="H614" s="92"/>
      <c r="I614" s="130"/>
      <c r="J614" s="92"/>
      <c r="K614" s="92"/>
      <c r="L614" s="92"/>
      <c r="M614" s="92"/>
      <c r="N614" s="92"/>
      <c r="O614" s="2"/>
      <c r="P614" s="2"/>
      <c r="Q614" s="2"/>
      <c r="R614" s="2"/>
      <c r="S614" s="2"/>
      <c r="T614" s="2"/>
      <c r="U614" s="2"/>
      <c r="V614" s="2"/>
    </row>
    <row r="615" spans="3:22" ht="14.25" customHeight="1" x14ac:dyDescent="0.2">
      <c r="C615" s="10"/>
      <c r="D615" s="10"/>
      <c r="E615" s="10"/>
      <c r="G615" s="92"/>
      <c r="H615" s="92"/>
      <c r="I615" s="130"/>
      <c r="J615" s="92"/>
      <c r="K615" s="92"/>
      <c r="L615" s="92"/>
      <c r="M615" s="92"/>
      <c r="N615" s="92"/>
      <c r="O615" s="2"/>
      <c r="P615" s="2"/>
      <c r="Q615" s="2"/>
      <c r="R615" s="2"/>
      <c r="S615" s="2"/>
      <c r="T615" s="2"/>
      <c r="U615" s="2"/>
      <c r="V615" s="2"/>
    </row>
    <row r="616" spans="3:22" ht="14.25" customHeight="1" x14ac:dyDescent="0.2">
      <c r="C616" s="10"/>
      <c r="D616" s="10"/>
      <c r="E616" s="10"/>
      <c r="G616" s="92"/>
      <c r="H616" s="92"/>
      <c r="I616" s="130"/>
      <c r="J616" s="92"/>
      <c r="K616" s="92"/>
      <c r="L616" s="92"/>
      <c r="M616" s="92"/>
      <c r="N616" s="92"/>
      <c r="O616" s="2"/>
      <c r="P616" s="2"/>
      <c r="Q616" s="2"/>
      <c r="R616" s="2"/>
      <c r="S616" s="2"/>
      <c r="T616" s="2"/>
      <c r="U616" s="2"/>
      <c r="V616" s="2"/>
    </row>
    <row r="617" spans="3:22" ht="14.25" customHeight="1" x14ac:dyDescent="0.2">
      <c r="C617" s="10"/>
      <c r="D617" s="10"/>
      <c r="E617" s="10"/>
      <c r="G617" s="92"/>
      <c r="H617" s="92"/>
      <c r="I617" s="130"/>
      <c r="J617" s="92"/>
      <c r="K617" s="92"/>
      <c r="L617" s="92"/>
      <c r="M617" s="92"/>
      <c r="N617" s="92"/>
      <c r="O617" s="2"/>
      <c r="P617" s="2"/>
      <c r="Q617" s="2"/>
      <c r="R617" s="2"/>
      <c r="S617" s="2"/>
      <c r="T617" s="2"/>
      <c r="U617" s="2"/>
      <c r="V617" s="2"/>
    </row>
    <row r="618" spans="3:22" ht="14.25" customHeight="1" x14ac:dyDescent="0.2">
      <c r="C618" s="10"/>
      <c r="D618" s="10"/>
      <c r="E618" s="10"/>
      <c r="G618" s="92"/>
      <c r="H618" s="92"/>
      <c r="I618" s="130"/>
      <c r="J618" s="92"/>
      <c r="K618" s="92"/>
      <c r="L618" s="92"/>
      <c r="M618" s="92"/>
      <c r="N618" s="92"/>
      <c r="O618" s="2"/>
      <c r="P618" s="2"/>
      <c r="Q618" s="2"/>
      <c r="R618" s="2"/>
      <c r="S618" s="2"/>
      <c r="T618" s="2"/>
      <c r="U618" s="2"/>
      <c r="V618" s="2"/>
    </row>
    <row r="619" spans="3:22" ht="14.25" customHeight="1" x14ac:dyDescent="0.2">
      <c r="C619" s="10"/>
      <c r="D619" s="10"/>
      <c r="E619" s="10"/>
      <c r="G619" s="92"/>
      <c r="H619" s="92"/>
      <c r="I619" s="130"/>
      <c r="J619" s="92"/>
      <c r="K619" s="92"/>
      <c r="L619" s="92"/>
      <c r="M619" s="92"/>
      <c r="N619" s="92"/>
      <c r="O619" s="2"/>
      <c r="P619" s="2"/>
      <c r="Q619" s="2"/>
      <c r="R619" s="2"/>
      <c r="S619" s="2"/>
      <c r="T619" s="2"/>
      <c r="U619" s="2"/>
      <c r="V619" s="2"/>
    </row>
    <row r="620" spans="3:22" ht="14.25" customHeight="1" x14ac:dyDescent="0.2">
      <c r="C620" s="10"/>
      <c r="D620" s="10"/>
      <c r="E620" s="10"/>
      <c r="G620" s="92"/>
      <c r="H620" s="92"/>
      <c r="I620" s="130"/>
      <c r="J620" s="92"/>
      <c r="K620" s="92"/>
      <c r="L620" s="92"/>
      <c r="M620" s="92"/>
      <c r="N620" s="92"/>
      <c r="O620" s="2"/>
      <c r="P620" s="2"/>
      <c r="Q620" s="2"/>
      <c r="R620" s="2"/>
      <c r="S620" s="2"/>
      <c r="T620" s="2"/>
      <c r="U620" s="2"/>
      <c r="V620" s="2"/>
    </row>
    <row r="621" spans="3:22" ht="14.25" customHeight="1" x14ac:dyDescent="0.2">
      <c r="C621" s="10"/>
      <c r="D621" s="10"/>
      <c r="E621" s="10"/>
      <c r="G621" s="92"/>
      <c r="H621" s="92"/>
      <c r="I621" s="130"/>
      <c r="J621" s="92"/>
      <c r="K621" s="92"/>
      <c r="L621" s="92"/>
      <c r="M621" s="92"/>
      <c r="N621" s="92"/>
      <c r="O621" s="2"/>
      <c r="P621" s="2"/>
      <c r="Q621" s="2"/>
      <c r="R621" s="2"/>
      <c r="S621" s="2"/>
      <c r="T621" s="2"/>
      <c r="U621" s="2"/>
      <c r="V621" s="2"/>
    </row>
    <row r="622" spans="3:22" ht="14.25" customHeight="1" x14ac:dyDescent="0.2">
      <c r="C622" s="10"/>
      <c r="D622" s="10"/>
      <c r="E622" s="10"/>
      <c r="G622" s="92"/>
      <c r="H622" s="92"/>
      <c r="I622" s="130"/>
      <c r="J622" s="92"/>
      <c r="K622" s="92"/>
      <c r="L622" s="92"/>
      <c r="M622" s="92"/>
      <c r="N622" s="92"/>
      <c r="O622" s="2"/>
      <c r="P622" s="2"/>
      <c r="Q622" s="2"/>
      <c r="R622" s="2"/>
      <c r="S622" s="2"/>
      <c r="T622" s="2"/>
      <c r="U622" s="2"/>
      <c r="V622" s="2"/>
    </row>
    <row r="623" spans="3:22" ht="14.25" customHeight="1" x14ac:dyDescent="0.2">
      <c r="C623" s="10"/>
      <c r="D623" s="10"/>
      <c r="E623" s="10"/>
      <c r="G623" s="92"/>
      <c r="H623" s="92"/>
      <c r="I623" s="130"/>
      <c r="J623" s="92"/>
      <c r="K623" s="92"/>
      <c r="L623" s="92"/>
      <c r="M623" s="92"/>
      <c r="N623" s="92"/>
      <c r="O623" s="2"/>
      <c r="P623" s="2"/>
      <c r="Q623" s="2"/>
      <c r="R623" s="2"/>
      <c r="S623" s="2"/>
      <c r="T623" s="2"/>
      <c r="U623" s="2"/>
      <c r="V623" s="2"/>
    </row>
    <row r="624" spans="3:22" ht="14.25" customHeight="1" x14ac:dyDescent="0.2">
      <c r="C624" s="10"/>
      <c r="D624" s="10"/>
      <c r="E624" s="10"/>
      <c r="G624" s="92"/>
      <c r="H624" s="92"/>
      <c r="I624" s="130"/>
      <c r="J624" s="92"/>
      <c r="K624" s="92"/>
      <c r="L624" s="92"/>
      <c r="M624" s="92"/>
      <c r="N624" s="92"/>
      <c r="O624" s="2"/>
      <c r="P624" s="2"/>
      <c r="Q624" s="2"/>
      <c r="R624" s="2"/>
      <c r="S624" s="2"/>
      <c r="T624" s="2"/>
      <c r="U624" s="2"/>
      <c r="V624" s="2"/>
    </row>
    <row r="625" spans="3:22" ht="14.25" customHeight="1" x14ac:dyDescent="0.2">
      <c r="C625" s="10"/>
      <c r="D625" s="10"/>
      <c r="E625" s="10"/>
      <c r="G625" s="92"/>
      <c r="H625" s="92"/>
      <c r="I625" s="130"/>
      <c r="J625" s="92"/>
      <c r="K625" s="92"/>
      <c r="L625" s="92"/>
      <c r="M625" s="92"/>
      <c r="N625" s="92"/>
      <c r="O625" s="2"/>
      <c r="P625" s="2"/>
      <c r="Q625" s="2"/>
      <c r="R625" s="2"/>
      <c r="S625" s="2"/>
      <c r="T625" s="2"/>
      <c r="U625" s="2"/>
      <c r="V625" s="2"/>
    </row>
    <row r="626" spans="3:22" ht="14.25" customHeight="1" x14ac:dyDescent="0.2">
      <c r="C626" s="10"/>
      <c r="D626" s="10"/>
      <c r="E626" s="10"/>
      <c r="G626" s="92"/>
      <c r="H626" s="92"/>
      <c r="I626" s="130"/>
      <c r="J626" s="92"/>
      <c r="K626" s="92"/>
      <c r="L626" s="92"/>
      <c r="M626" s="92"/>
      <c r="N626" s="92"/>
      <c r="O626" s="2"/>
      <c r="P626" s="2"/>
      <c r="Q626" s="2"/>
      <c r="R626" s="2"/>
      <c r="S626" s="2"/>
      <c r="T626" s="2"/>
      <c r="U626" s="2"/>
      <c r="V626" s="2"/>
    </row>
    <row r="627" spans="3:22" ht="14.25" customHeight="1" x14ac:dyDescent="0.2">
      <c r="C627" s="10"/>
      <c r="D627" s="10"/>
      <c r="E627" s="10"/>
      <c r="G627" s="92"/>
      <c r="H627" s="92"/>
      <c r="I627" s="130"/>
      <c r="J627" s="92"/>
      <c r="K627" s="92"/>
      <c r="L627" s="92"/>
      <c r="M627" s="92"/>
      <c r="N627" s="92"/>
      <c r="O627" s="2"/>
      <c r="P627" s="2"/>
      <c r="Q627" s="2"/>
      <c r="R627" s="2"/>
      <c r="S627" s="2"/>
      <c r="T627" s="2"/>
      <c r="U627" s="2"/>
      <c r="V627" s="2"/>
    </row>
    <row r="628" spans="3:22" ht="14.25" customHeight="1" x14ac:dyDescent="0.2">
      <c r="C628" s="10"/>
      <c r="D628" s="10"/>
      <c r="E628" s="10"/>
      <c r="G628" s="92"/>
      <c r="H628" s="92"/>
      <c r="I628" s="130"/>
      <c r="J628" s="92"/>
      <c r="K628" s="92"/>
      <c r="L628" s="92"/>
      <c r="M628" s="92"/>
      <c r="N628" s="92"/>
      <c r="O628" s="2"/>
      <c r="P628" s="2"/>
      <c r="Q628" s="2"/>
      <c r="R628" s="2"/>
      <c r="S628" s="2"/>
      <c r="T628" s="2"/>
      <c r="U628" s="2"/>
      <c r="V628" s="2"/>
    </row>
    <row r="629" spans="3:22" ht="14.25" customHeight="1" x14ac:dyDescent="0.2">
      <c r="C629" s="10"/>
      <c r="D629" s="10"/>
      <c r="E629" s="10"/>
      <c r="G629" s="92"/>
      <c r="H629" s="92"/>
      <c r="I629" s="130"/>
      <c r="J629" s="92"/>
      <c r="K629" s="92"/>
      <c r="L629" s="92"/>
      <c r="M629" s="92"/>
      <c r="N629" s="92"/>
      <c r="O629" s="2"/>
      <c r="P629" s="2"/>
      <c r="Q629" s="2"/>
      <c r="R629" s="2"/>
      <c r="S629" s="2"/>
      <c r="T629" s="2"/>
      <c r="U629" s="2"/>
      <c r="V629" s="2"/>
    </row>
    <row r="630" spans="3:22" ht="14.25" customHeight="1" x14ac:dyDescent="0.2">
      <c r="C630" s="10"/>
      <c r="D630" s="10"/>
      <c r="E630" s="10"/>
      <c r="G630" s="92"/>
      <c r="H630" s="92"/>
      <c r="I630" s="130"/>
      <c r="J630" s="92"/>
      <c r="K630" s="92"/>
      <c r="L630" s="92"/>
      <c r="M630" s="92"/>
      <c r="N630" s="92"/>
      <c r="O630" s="2"/>
      <c r="P630" s="2"/>
      <c r="Q630" s="2"/>
      <c r="R630" s="2"/>
      <c r="S630" s="2"/>
      <c r="T630" s="2"/>
      <c r="U630" s="2"/>
      <c r="V630" s="2"/>
    </row>
    <row r="631" spans="3:22" ht="14.25" customHeight="1" x14ac:dyDescent="0.2">
      <c r="C631" s="10"/>
      <c r="D631" s="10"/>
      <c r="E631" s="10"/>
      <c r="G631" s="92"/>
      <c r="H631" s="92"/>
      <c r="I631" s="130"/>
      <c r="J631" s="92"/>
      <c r="K631" s="92"/>
      <c r="L631" s="92"/>
      <c r="M631" s="92"/>
      <c r="N631" s="92"/>
      <c r="O631" s="2"/>
      <c r="P631" s="2"/>
      <c r="Q631" s="2"/>
      <c r="R631" s="2"/>
      <c r="S631" s="2"/>
      <c r="T631" s="2"/>
      <c r="U631" s="2"/>
      <c r="V631" s="2"/>
    </row>
    <row r="632" spans="3:22" ht="14.25" customHeight="1" x14ac:dyDescent="0.2">
      <c r="C632" s="10"/>
      <c r="D632" s="10"/>
      <c r="E632" s="10"/>
      <c r="G632" s="92"/>
      <c r="H632" s="92"/>
      <c r="I632" s="130"/>
      <c r="J632" s="92"/>
      <c r="K632" s="92"/>
      <c r="L632" s="92"/>
      <c r="M632" s="92"/>
      <c r="N632" s="92"/>
      <c r="O632" s="2"/>
      <c r="P632" s="2"/>
      <c r="Q632" s="2"/>
      <c r="R632" s="2"/>
      <c r="S632" s="2"/>
      <c r="T632" s="2"/>
      <c r="U632" s="2"/>
      <c r="V632" s="2"/>
    </row>
    <row r="633" spans="3:22" ht="14.25" customHeight="1" x14ac:dyDescent="0.2">
      <c r="C633" s="10"/>
      <c r="D633" s="10"/>
      <c r="E633" s="10"/>
      <c r="G633" s="92"/>
      <c r="H633" s="92"/>
      <c r="I633" s="130"/>
      <c r="J633" s="92"/>
      <c r="K633" s="92"/>
      <c r="L633" s="92"/>
      <c r="M633" s="92"/>
      <c r="N633" s="92"/>
      <c r="O633" s="2"/>
      <c r="P633" s="2"/>
      <c r="Q633" s="2"/>
      <c r="R633" s="2"/>
      <c r="S633" s="2"/>
      <c r="T633" s="2"/>
      <c r="U633" s="2"/>
      <c r="V633" s="2"/>
    </row>
    <row r="634" spans="3:22" ht="14.25" customHeight="1" x14ac:dyDescent="0.2">
      <c r="C634" s="10"/>
      <c r="D634" s="10"/>
      <c r="E634" s="10"/>
      <c r="G634" s="92"/>
      <c r="H634" s="92"/>
      <c r="I634" s="130"/>
      <c r="J634" s="92"/>
      <c r="K634" s="92"/>
      <c r="L634" s="92"/>
      <c r="M634" s="92"/>
      <c r="N634" s="92"/>
      <c r="O634" s="2"/>
      <c r="P634" s="2"/>
      <c r="Q634" s="2"/>
      <c r="R634" s="2"/>
      <c r="S634" s="2"/>
      <c r="T634" s="2"/>
      <c r="U634" s="2"/>
      <c r="V634" s="2"/>
    </row>
    <row r="635" spans="3:22" ht="14.25" customHeight="1" x14ac:dyDescent="0.2">
      <c r="C635" s="10"/>
      <c r="D635" s="10"/>
      <c r="E635" s="10"/>
      <c r="G635" s="92"/>
      <c r="H635" s="92"/>
      <c r="I635" s="130"/>
      <c r="J635" s="92"/>
      <c r="K635" s="92"/>
      <c r="L635" s="92"/>
      <c r="M635" s="92"/>
      <c r="N635" s="92"/>
      <c r="O635" s="2"/>
      <c r="P635" s="2"/>
      <c r="Q635" s="2"/>
      <c r="R635" s="2"/>
      <c r="S635" s="2"/>
      <c r="T635" s="2"/>
      <c r="U635" s="2"/>
      <c r="V635" s="2"/>
    </row>
    <row r="636" spans="3:22" ht="14.25" customHeight="1" x14ac:dyDescent="0.2">
      <c r="C636" s="10"/>
      <c r="D636" s="10"/>
      <c r="E636" s="10"/>
      <c r="G636" s="92"/>
      <c r="H636" s="92"/>
      <c r="I636" s="130"/>
      <c r="J636" s="92"/>
      <c r="K636" s="92"/>
      <c r="L636" s="92"/>
      <c r="M636" s="92"/>
      <c r="N636" s="92"/>
      <c r="O636" s="2"/>
      <c r="P636" s="2"/>
      <c r="Q636" s="2"/>
      <c r="R636" s="2"/>
      <c r="S636" s="2"/>
      <c r="T636" s="2"/>
      <c r="U636" s="2"/>
      <c r="V636" s="2"/>
    </row>
    <row r="637" spans="3:22" ht="14.25" customHeight="1" x14ac:dyDescent="0.2">
      <c r="C637" s="10"/>
      <c r="D637" s="10"/>
      <c r="E637" s="10"/>
      <c r="G637" s="92"/>
      <c r="H637" s="92"/>
      <c r="I637" s="130"/>
      <c r="J637" s="92"/>
      <c r="K637" s="92"/>
      <c r="L637" s="92"/>
      <c r="M637" s="92"/>
      <c r="N637" s="92"/>
      <c r="O637" s="2"/>
      <c r="P637" s="2"/>
      <c r="Q637" s="2"/>
      <c r="R637" s="2"/>
      <c r="S637" s="2"/>
      <c r="T637" s="2"/>
      <c r="U637" s="2"/>
      <c r="V637" s="2"/>
    </row>
    <row r="638" spans="3:22" ht="14.25" customHeight="1" x14ac:dyDescent="0.2">
      <c r="C638" s="10"/>
      <c r="D638" s="10"/>
      <c r="E638" s="10"/>
      <c r="G638" s="92"/>
      <c r="H638" s="92"/>
      <c r="I638" s="130"/>
      <c r="J638" s="92"/>
      <c r="K638" s="92"/>
      <c r="L638" s="92"/>
      <c r="M638" s="92"/>
      <c r="N638" s="92"/>
      <c r="O638" s="2"/>
      <c r="P638" s="2"/>
      <c r="Q638" s="2"/>
      <c r="R638" s="2"/>
      <c r="S638" s="2"/>
      <c r="T638" s="2"/>
      <c r="U638" s="2"/>
      <c r="V638" s="2"/>
    </row>
    <row r="639" spans="3:22" ht="14.25" customHeight="1" x14ac:dyDescent="0.2">
      <c r="C639" s="10"/>
      <c r="D639" s="10"/>
      <c r="E639" s="10"/>
      <c r="G639" s="92"/>
      <c r="H639" s="92"/>
      <c r="I639" s="130"/>
      <c r="J639" s="92"/>
      <c r="K639" s="92"/>
      <c r="L639" s="92"/>
      <c r="M639" s="92"/>
      <c r="N639" s="92"/>
      <c r="O639" s="2"/>
      <c r="P639" s="2"/>
      <c r="Q639" s="2"/>
      <c r="R639" s="2"/>
      <c r="S639" s="2"/>
      <c r="T639" s="2"/>
      <c r="U639" s="2"/>
      <c r="V639" s="2"/>
    </row>
    <row r="640" spans="3:22" ht="14.25" customHeight="1" x14ac:dyDescent="0.2">
      <c r="C640" s="10"/>
      <c r="D640" s="10"/>
      <c r="E640" s="10"/>
      <c r="G640" s="92"/>
      <c r="H640" s="92"/>
      <c r="I640" s="130"/>
      <c r="J640" s="92"/>
      <c r="K640" s="92"/>
      <c r="L640" s="92"/>
      <c r="M640" s="92"/>
      <c r="N640" s="92"/>
      <c r="O640" s="2"/>
      <c r="P640" s="2"/>
      <c r="Q640" s="2"/>
      <c r="R640" s="2"/>
      <c r="S640" s="2"/>
      <c r="T640" s="2"/>
      <c r="U640" s="2"/>
      <c r="V640" s="2"/>
    </row>
    <row r="641" spans="3:22" ht="14.25" customHeight="1" x14ac:dyDescent="0.2">
      <c r="C641" s="10"/>
      <c r="D641" s="10"/>
      <c r="E641" s="10"/>
      <c r="G641" s="92"/>
      <c r="H641" s="92"/>
      <c r="I641" s="130"/>
      <c r="J641" s="92"/>
      <c r="K641" s="92"/>
      <c r="L641" s="92"/>
      <c r="M641" s="92"/>
      <c r="N641" s="92"/>
      <c r="O641" s="2"/>
      <c r="P641" s="2"/>
      <c r="Q641" s="2"/>
      <c r="R641" s="2"/>
      <c r="S641" s="2"/>
      <c r="T641" s="2"/>
      <c r="U641" s="2"/>
      <c r="V641" s="2"/>
    </row>
    <row r="642" spans="3:22" ht="14.25" customHeight="1" x14ac:dyDescent="0.2">
      <c r="C642" s="10"/>
      <c r="D642" s="10"/>
      <c r="E642" s="10"/>
      <c r="G642" s="92"/>
      <c r="H642" s="92"/>
      <c r="I642" s="130"/>
      <c r="J642" s="92"/>
      <c r="K642" s="92"/>
      <c r="L642" s="92"/>
      <c r="M642" s="92"/>
      <c r="N642" s="92"/>
      <c r="O642" s="2"/>
      <c r="P642" s="2"/>
      <c r="Q642" s="2"/>
      <c r="R642" s="2"/>
      <c r="S642" s="2"/>
      <c r="T642" s="2"/>
      <c r="U642" s="2"/>
      <c r="V642" s="2"/>
    </row>
    <row r="643" spans="3:22" ht="14.25" customHeight="1" x14ac:dyDescent="0.2">
      <c r="C643" s="10"/>
      <c r="D643" s="10"/>
      <c r="E643" s="10"/>
      <c r="G643" s="92"/>
      <c r="H643" s="92"/>
      <c r="I643" s="130"/>
      <c r="J643" s="92"/>
      <c r="K643" s="92"/>
      <c r="L643" s="92"/>
      <c r="M643" s="92"/>
      <c r="N643" s="92"/>
      <c r="O643" s="2"/>
      <c r="P643" s="2"/>
      <c r="Q643" s="2"/>
      <c r="R643" s="2"/>
      <c r="S643" s="2"/>
      <c r="T643" s="2"/>
      <c r="U643" s="2"/>
      <c r="V643" s="2"/>
    </row>
    <row r="644" spans="3:22" ht="14.25" customHeight="1" x14ac:dyDescent="0.2">
      <c r="C644" s="10"/>
      <c r="D644" s="10"/>
      <c r="E644" s="10"/>
      <c r="G644" s="92"/>
      <c r="H644" s="92"/>
      <c r="I644" s="130"/>
      <c r="J644" s="92"/>
      <c r="K644" s="92"/>
      <c r="L644" s="92"/>
      <c r="M644" s="92"/>
      <c r="N644" s="92"/>
      <c r="O644" s="2"/>
      <c r="P644" s="2"/>
      <c r="Q644" s="2"/>
      <c r="R644" s="2"/>
      <c r="S644" s="2"/>
      <c r="T644" s="2"/>
      <c r="U644" s="2"/>
      <c r="V644" s="2"/>
    </row>
    <row r="645" spans="3:22" ht="14.25" customHeight="1" x14ac:dyDescent="0.2">
      <c r="C645" s="10"/>
      <c r="D645" s="10"/>
      <c r="E645" s="10"/>
      <c r="G645" s="92"/>
      <c r="H645" s="92"/>
      <c r="I645" s="130"/>
      <c r="J645" s="92"/>
      <c r="K645" s="92"/>
      <c r="L645" s="92"/>
      <c r="M645" s="92"/>
      <c r="N645" s="92"/>
      <c r="O645" s="2"/>
      <c r="P645" s="2"/>
      <c r="Q645" s="2"/>
      <c r="R645" s="2"/>
      <c r="S645" s="2"/>
      <c r="T645" s="2"/>
      <c r="U645" s="2"/>
      <c r="V645" s="2"/>
    </row>
    <row r="646" spans="3:22" ht="14.25" customHeight="1" x14ac:dyDescent="0.2">
      <c r="C646" s="10"/>
      <c r="D646" s="10"/>
      <c r="E646" s="10"/>
      <c r="G646" s="92"/>
      <c r="H646" s="92"/>
      <c r="I646" s="130"/>
      <c r="J646" s="92"/>
      <c r="K646" s="92"/>
      <c r="L646" s="92"/>
      <c r="M646" s="92"/>
      <c r="N646" s="92"/>
      <c r="O646" s="2"/>
      <c r="P646" s="2"/>
      <c r="Q646" s="2"/>
      <c r="R646" s="2"/>
      <c r="S646" s="2"/>
      <c r="T646" s="2"/>
      <c r="U646" s="2"/>
      <c r="V646" s="2"/>
    </row>
    <row r="647" spans="3:22" ht="14.25" customHeight="1" x14ac:dyDescent="0.2">
      <c r="C647" s="10"/>
      <c r="D647" s="10"/>
      <c r="E647" s="10"/>
      <c r="G647" s="92"/>
      <c r="H647" s="92"/>
      <c r="I647" s="130"/>
      <c r="J647" s="92"/>
      <c r="K647" s="92"/>
      <c r="L647" s="92"/>
      <c r="M647" s="92"/>
      <c r="N647" s="92"/>
      <c r="O647" s="2"/>
      <c r="P647" s="2"/>
      <c r="Q647" s="2"/>
      <c r="R647" s="2"/>
      <c r="S647" s="2"/>
      <c r="T647" s="2"/>
      <c r="U647" s="2"/>
      <c r="V647" s="2"/>
    </row>
    <row r="648" spans="3:22" ht="14.25" customHeight="1" x14ac:dyDescent="0.2">
      <c r="C648" s="10"/>
      <c r="D648" s="10"/>
      <c r="E648" s="10"/>
      <c r="G648" s="92"/>
      <c r="H648" s="92"/>
      <c r="I648" s="130"/>
      <c r="J648" s="92"/>
      <c r="K648" s="92"/>
      <c r="L648" s="92"/>
      <c r="M648" s="92"/>
      <c r="N648" s="92"/>
      <c r="O648" s="2"/>
      <c r="P648" s="2"/>
      <c r="Q648" s="2"/>
      <c r="R648" s="2"/>
      <c r="S648" s="2"/>
      <c r="T648" s="2"/>
      <c r="U648" s="2"/>
      <c r="V648" s="2"/>
    </row>
    <row r="649" spans="3:22" ht="14.25" customHeight="1" x14ac:dyDescent="0.2">
      <c r="C649" s="10"/>
      <c r="D649" s="10"/>
      <c r="E649" s="10"/>
      <c r="G649" s="92"/>
      <c r="H649" s="92"/>
      <c r="I649" s="130"/>
      <c r="J649" s="92"/>
      <c r="K649" s="92"/>
      <c r="L649" s="92"/>
      <c r="M649" s="92"/>
      <c r="N649" s="92"/>
      <c r="O649" s="2"/>
      <c r="P649" s="2"/>
      <c r="Q649" s="2"/>
      <c r="R649" s="2"/>
      <c r="S649" s="2"/>
      <c r="T649" s="2"/>
      <c r="U649" s="2"/>
      <c r="V649" s="2"/>
    </row>
    <row r="650" spans="3:22" ht="14.25" customHeight="1" x14ac:dyDescent="0.2">
      <c r="C650" s="10"/>
      <c r="D650" s="10"/>
      <c r="E650" s="10"/>
      <c r="G650" s="92"/>
      <c r="H650" s="92"/>
      <c r="I650" s="130"/>
      <c r="J650" s="92"/>
      <c r="K650" s="92"/>
      <c r="L650" s="92"/>
      <c r="M650" s="92"/>
      <c r="N650" s="92"/>
      <c r="O650" s="2"/>
      <c r="P650" s="2"/>
      <c r="Q650" s="2"/>
      <c r="R650" s="2"/>
      <c r="S650" s="2"/>
      <c r="T650" s="2"/>
      <c r="U650" s="2"/>
      <c r="V650" s="2"/>
    </row>
    <row r="651" spans="3:22" ht="14.25" customHeight="1" x14ac:dyDescent="0.2">
      <c r="C651" s="10"/>
      <c r="D651" s="10"/>
      <c r="E651" s="10"/>
      <c r="G651" s="92"/>
      <c r="H651" s="92"/>
      <c r="I651" s="130"/>
      <c r="J651" s="92"/>
      <c r="K651" s="92"/>
      <c r="L651" s="92"/>
      <c r="M651" s="92"/>
      <c r="N651" s="92"/>
      <c r="O651" s="2"/>
      <c r="P651" s="2"/>
      <c r="Q651" s="2"/>
      <c r="R651" s="2"/>
      <c r="S651" s="2"/>
      <c r="T651" s="2"/>
      <c r="U651" s="2"/>
      <c r="V651" s="2"/>
    </row>
    <row r="652" spans="3:22" ht="14.25" customHeight="1" x14ac:dyDescent="0.2">
      <c r="C652" s="10"/>
      <c r="D652" s="10"/>
      <c r="E652" s="10"/>
      <c r="G652" s="92"/>
      <c r="H652" s="92"/>
      <c r="I652" s="130"/>
      <c r="J652" s="92"/>
      <c r="K652" s="92"/>
      <c r="L652" s="92"/>
      <c r="M652" s="92"/>
      <c r="N652" s="92"/>
      <c r="O652" s="2"/>
      <c r="P652" s="2"/>
      <c r="Q652" s="2"/>
      <c r="R652" s="2"/>
      <c r="S652" s="2"/>
      <c r="T652" s="2"/>
      <c r="U652" s="2"/>
      <c r="V652" s="2"/>
    </row>
    <row r="653" spans="3:22" ht="14.25" customHeight="1" x14ac:dyDescent="0.2">
      <c r="C653" s="10"/>
      <c r="D653" s="10"/>
      <c r="E653" s="10"/>
      <c r="G653" s="92"/>
      <c r="H653" s="92"/>
      <c r="I653" s="130"/>
      <c r="J653" s="92"/>
      <c r="K653" s="92"/>
      <c r="L653" s="92"/>
      <c r="M653" s="92"/>
      <c r="N653" s="92"/>
      <c r="O653" s="2"/>
      <c r="P653" s="2"/>
      <c r="Q653" s="2"/>
      <c r="R653" s="2"/>
      <c r="S653" s="2"/>
      <c r="T653" s="2"/>
      <c r="U653" s="2"/>
      <c r="V653" s="2"/>
    </row>
    <row r="654" spans="3:22" ht="14.25" customHeight="1" x14ac:dyDescent="0.2">
      <c r="C654" s="10"/>
      <c r="D654" s="10"/>
      <c r="E654" s="10"/>
      <c r="G654" s="92"/>
      <c r="H654" s="92"/>
      <c r="I654" s="130"/>
      <c r="J654" s="92"/>
      <c r="K654" s="92"/>
      <c r="L654" s="92"/>
      <c r="M654" s="92"/>
      <c r="N654" s="92"/>
      <c r="O654" s="2"/>
      <c r="P654" s="2"/>
      <c r="Q654" s="2"/>
      <c r="R654" s="2"/>
      <c r="S654" s="2"/>
      <c r="T654" s="2"/>
      <c r="U654" s="2"/>
      <c r="V654" s="2"/>
    </row>
    <row r="655" spans="3:22" ht="14.25" customHeight="1" x14ac:dyDescent="0.2">
      <c r="C655" s="10"/>
      <c r="D655" s="10"/>
      <c r="E655" s="10"/>
      <c r="G655" s="92"/>
      <c r="H655" s="92"/>
      <c r="I655" s="130"/>
      <c r="J655" s="92"/>
      <c r="K655" s="92"/>
      <c r="L655" s="92"/>
      <c r="M655" s="92"/>
      <c r="N655" s="92"/>
      <c r="O655" s="2"/>
      <c r="P655" s="2"/>
      <c r="Q655" s="2"/>
      <c r="R655" s="2"/>
      <c r="S655" s="2"/>
      <c r="T655" s="2"/>
      <c r="U655" s="2"/>
      <c r="V655" s="2"/>
    </row>
    <row r="656" spans="3:22" ht="14.25" customHeight="1" x14ac:dyDescent="0.2">
      <c r="C656" s="10"/>
      <c r="D656" s="10"/>
      <c r="E656" s="10"/>
      <c r="G656" s="92"/>
      <c r="H656" s="92"/>
      <c r="I656" s="130"/>
      <c r="J656" s="92"/>
      <c r="K656" s="92"/>
      <c r="L656" s="92"/>
      <c r="M656" s="92"/>
      <c r="N656" s="92"/>
      <c r="O656" s="2"/>
      <c r="P656" s="2"/>
      <c r="Q656" s="2"/>
      <c r="R656" s="2"/>
      <c r="S656" s="2"/>
      <c r="T656" s="2"/>
      <c r="U656" s="2"/>
      <c r="V656" s="2"/>
    </row>
    <row r="657" spans="3:22" ht="14.25" customHeight="1" x14ac:dyDescent="0.2">
      <c r="C657" s="10"/>
      <c r="D657" s="10"/>
      <c r="E657" s="10"/>
      <c r="G657" s="92"/>
      <c r="H657" s="92"/>
      <c r="I657" s="130"/>
      <c r="J657" s="92"/>
      <c r="K657" s="92"/>
      <c r="L657" s="92"/>
      <c r="M657" s="92"/>
      <c r="N657" s="92"/>
      <c r="O657" s="2"/>
      <c r="P657" s="2"/>
      <c r="Q657" s="2"/>
      <c r="R657" s="2"/>
      <c r="S657" s="2"/>
      <c r="T657" s="2"/>
      <c r="U657" s="2"/>
      <c r="V657" s="2"/>
    </row>
    <row r="658" spans="3:22" ht="14.25" customHeight="1" x14ac:dyDescent="0.2">
      <c r="C658" s="10"/>
      <c r="D658" s="10"/>
      <c r="E658" s="10"/>
      <c r="G658" s="92"/>
      <c r="H658" s="92"/>
      <c r="I658" s="130"/>
      <c r="J658" s="92"/>
      <c r="K658" s="92"/>
      <c r="L658" s="92"/>
      <c r="M658" s="92"/>
      <c r="N658" s="92"/>
      <c r="O658" s="2"/>
      <c r="P658" s="2"/>
      <c r="Q658" s="2"/>
      <c r="R658" s="2"/>
      <c r="S658" s="2"/>
      <c r="T658" s="2"/>
      <c r="U658" s="2"/>
      <c r="V658" s="2"/>
    </row>
    <row r="659" spans="3:22" ht="14.25" customHeight="1" x14ac:dyDescent="0.2">
      <c r="C659" s="10"/>
      <c r="D659" s="10"/>
      <c r="E659" s="10"/>
      <c r="G659" s="92"/>
      <c r="H659" s="92"/>
      <c r="I659" s="130"/>
      <c r="J659" s="92"/>
      <c r="K659" s="92"/>
      <c r="L659" s="92"/>
      <c r="M659" s="92"/>
      <c r="N659" s="92"/>
      <c r="O659" s="2"/>
      <c r="P659" s="2"/>
      <c r="Q659" s="2"/>
      <c r="R659" s="2"/>
      <c r="S659" s="2"/>
      <c r="T659" s="2"/>
      <c r="U659" s="2"/>
      <c r="V659" s="2"/>
    </row>
    <row r="660" spans="3:22" ht="14.25" customHeight="1" x14ac:dyDescent="0.2">
      <c r="C660" s="10"/>
      <c r="D660" s="10"/>
      <c r="E660" s="10"/>
      <c r="G660" s="92"/>
      <c r="H660" s="92"/>
      <c r="I660" s="130"/>
      <c r="J660" s="92"/>
      <c r="K660" s="92"/>
      <c r="L660" s="92"/>
      <c r="M660" s="92"/>
      <c r="N660" s="92"/>
      <c r="O660" s="2"/>
      <c r="P660" s="2"/>
      <c r="Q660" s="2"/>
      <c r="R660" s="2"/>
      <c r="S660" s="2"/>
      <c r="T660" s="2"/>
      <c r="U660" s="2"/>
      <c r="V660" s="2"/>
    </row>
    <row r="661" spans="3:22" ht="14.25" customHeight="1" x14ac:dyDescent="0.2">
      <c r="C661" s="10"/>
      <c r="D661" s="10"/>
      <c r="E661" s="10"/>
      <c r="G661" s="92"/>
      <c r="H661" s="92"/>
      <c r="I661" s="130"/>
      <c r="J661" s="92"/>
      <c r="K661" s="92"/>
      <c r="L661" s="92"/>
      <c r="M661" s="92"/>
      <c r="N661" s="92"/>
      <c r="O661" s="2"/>
      <c r="P661" s="2"/>
      <c r="Q661" s="2"/>
      <c r="R661" s="2"/>
      <c r="S661" s="2"/>
      <c r="T661" s="2"/>
      <c r="U661" s="2"/>
      <c r="V661" s="2"/>
    </row>
    <row r="662" spans="3:22" ht="14.25" customHeight="1" x14ac:dyDescent="0.2">
      <c r="C662" s="10"/>
      <c r="D662" s="10"/>
      <c r="E662" s="10"/>
      <c r="G662" s="92"/>
      <c r="H662" s="92"/>
      <c r="I662" s="130"/>
      <c r="J662" s="92"/>
      <c r="K662" s="92"/>
      <c r="L662" s="92"/>
      <c r="M662" s="92"/>
      <c r="N662" s="92"/>
      <c r="O662" s="2"/>
      <c r="P662" s="2"/>
      <c r="Q662" s="2"/>
      <c r="R662" s="2"/>
      <c r="S662" s="2"/>
      <c r="T662" s="2"/>
      <c r="U662" s="2"/>
      <c r="V662" s="2"/>
    </row>
    <row r="663" spans="3:22" ht="14.25" customHeight="1" x14ac:dyDescent="0.2">
      <c r="C663" s="10"/>
      <c r="D663" s="10"/>
      <c r="E663" s="10"/>
      <c r="G663" s="92"/>
      <c r="H663" s="92"/>
      <c r="I663" s="130"/>
      <c r="J663" s="92"/>
      <c r="K663" s="92"/>
      <c r="L663" s="92"/>
      <c r="M663" s="92"/>
      <c r="N663" s="92"/>
      <c r="O663" s="2"/>
      <c r="P663" s="2"/>
      <c r="Q663" s="2"/>
      <c r="R663" s="2"/>
      <c r="S663" s="2"/>
      <c r="T663" s="2"/>
      <c r="U663" s="2"/>
      <c r="V663" s="2"/>
    </row>
    <row r="664" spans="3:22" ht="14.25" customHeight="1" x14ac:dyDescent="0.2">
      <c r="C664" s="10"/>
      <c r="D664" s="10"/>
      <c r="E664" s="10"/>
      <c r="G664" s="92"/>
      <c r="H664" s="92"/>
      <c r="I664" s="130"/>
      <c r="J664" s="92"/>
      <c r="K664" s="92"/>
      <c r="L664" s="92"/>
      <c r="M664" s="92"/>
      <c r="N664" s="92"/>
      <c r="O664" s="2"/>
      <c r="P664" s="2"/>
      <c r="Q664" s="2"/>
      <c r="R664" s="2"/>
      <c r="S664" s="2"/>
      <c r="T664" s="2"/>
      <c r="U664" s="2"/>
      <c r="V664" s="2"/>
    </row>
    <row r="665" spans="3:22" ht="14.25" customHeight="1" x14ac:dyDescent="0.2">
      <c r="C665" s="10"/>
      <c r="D665" s="10"/>
      <c r="E665" s="10"/>
      <c r="G665" s="92"/>
      <c r="H665" s="92"/>
      <c r="I665" s="130"/>
      <c r="J665" s="92"/>
      <c r="K665" s="92"/>
      <c r="L665" s="92"/>
      <c r="M665" s="92"/>
      <c r="N665" s="92"/>
      <c r="O665" s="2"/>
      <c r="P665" s="2"/>
      <c r="Q665" s="2"/>
      <c r="R665" s="2"/>
      <c r="S665" s="2"/>
      <c r="T665" s="2"/>
      <c r="U665" s="2"/>
      <c r="V665" s="2"/>
    </row>
    <row r="666" spans="3:22" ht="14.25" customHeight="1" x14ac:dyDescent="0.2">
      <c r="C666" s="10"/>
      <c r="D666" s="10"/>
      <c r="E666" s="10"/>
      <c r="G666" s="92"/>
      <c r="H666" s="92"/>
      <c r="I666" s="130"/>
      <c r="J666" s="92"/>
      <c r="K666" s="92"/>
      <c r="L666" s="92"/>
      <c r="M666" s="92"/>
      <c r="N666" s="92"/>
      <c r="O666" s="2"/>
      <c r="P666" s="2"/>
      <c r="Q666" s="2"/>
      <c r="R666" s="2"/>
      <c r="S666" s="2"/>
      <c r="T666" s="2"/>
      <c r="U666" s="2"/>
      <c r="V666" s="2"/>
    </row>
    <row r="667" spans="3:22" ht="14.25" customHeight="1" x14ac:dyDescent="0.2">
      <c r="C667" s="10"/>
      <c r="D667" s="10"/>
      <c r="E667" s="10"/>
      <c r="G667" s="92"/>
      <c r="H667" s="92"/>
      <c r="I667" s="130"/>
      <c r="J667" s="92"/>
      <c r="K667" s="92"/>
      <c r="L667" s="92"/>
      <c r="M667" s="92"/>
      <c r="N667" s="92"/>
      <c r="O667" s="2"/>
      <c r="P667" s="2"/>
      <c r="Q667" s="2"/>
      <c r="R667" s="2"/>
      <c r="S667" s="2"/>
      <c r="T667" s="2"/>
      <c r="U667" s="2"/>
      <c r="V667" s="2"/>
    </row>
    <row r="668" spans="3:22" ht="14.25" customHeight="1" x14ac:dyDescent="0.2">
      <c r="C668" s="10"/>
      <c r="D668" s="10"/>
      <c r="E668" s="10"/>
      <c r="G668" s="92"/>
      <c r="H668" s="92"/>
      <c r="I668" s="130"/>
      <c r="J668" s="92"/>
      <c r="K668" s="92"/>
      <c r="L668" s="92"/>
      <c r="M668" s="92"/>
      <c r="N668" s="92"/>
      <c r="O668" s="2"/>
      <c r="P668" s="2"/>
      <c r="Q668" s="2"/>
      <c r="R668" s="2"/>
      <c r="S668" s="2"/>
      <c r="T668" s="2"/>
      <c r="U668" s="2"/>
      <c r="V668" s="2"/>
    </row>
    <row r="669" spans="3:22" ht="14.25" customHeight="1" x14ac:dyDescent="0.2">
      <c r="C669" s="10"/>
      <c r="D669" s="10"/>
      <c r="E669" s="10"/>
      <c r="G669" s="92"/>
      <c r="H669" s="92"/>
      <c r="I669" s="130"/>
      <c r="J669" s="92"/>
      <c r="K669" s="92"/>
      <c r="L669" s="92"/>
      <c r="M669" s="92"/>
      <c r="N669" s="92"/>
      <c r="O669" s="2"/>
      <c r="P669" s="2"/>
      <c r="Q669" s="2"/>
      <c r="R669" s="2"/>
      <c r="S669" s="2"/>
      <c r="T669" s="2"/>
      <c r="U669" s="2"/>
      <c r="V669" s="2"/>
    </row>
    <row r="670" spans="3:22" ht="14.25" customHeight="1" x14ac:dyDescent="0.2">
      <c r="C670" s="10"/>
      <c r="D670" s="10"/>
      <c r="E670" s="10"/>
      <c r="G670" s="92"/>
      <c r="H670" s="92"/>
      <c r="I670" s="130"/>
      <c r="J670" s="92"/>
      <c r="K670" s="92"/>
      <c r="L670" s="92"/>
      <c r="M670" s="92"/>
      <c r="N670" s="92"/>
      <c r="O670" s="2"/>
      <c r="P670" s="2"/>
      <c r="Q670" s="2"/>
      <c r="R670" s="2"/>
      <c r="S670" s="2"/>
      <c r="T670" s="2"/>
      <c r="U670" s="2"/>
      <c r="V670" s="2"/>
    </row>
    <row r="671" spans="3:22" ht="14.25" customHeight="1" x14ac:dyDescent="0.2">
      <c r="C671" s="10"/>
      <c r="D671" s="10"/>
      <c r="E671" s="10"/>
      <c r="G671" s="92"/>
      <c r="H671" s="92"/>
      <c r="I671" s="130"/>
      <c r="J671" s="92"/>
      <c r="K671" s="92"/>
      <c r="L671" s="92"/>
      <c r="M671" s="92"/>
      <c r="N671" s="92"/>
      <c r="O671" s="2"/>
      <c r="P671" s="2"/>
      <c r="Q671" s="2"/>
      <c r="R671" s="2"/>
      <c r="S671" s="2"/>
      <c r="T671" s="2"/>
      <c r="U671" s="2"/>
      <c r="V671" s="2"/>
    </row>
    <row r="672" spans="3:22" ht="14.25" customHeight="1" x14ac:dyDescent="0.2">
      <c r="C672" s="10"/>
      <c r="D672" s="10"/>
      <c r="E672" s="10"/>
      <c r="G672" s="92"/>
      <c r="H672" s="92"/>
      <c r="I672" s="130"/>
      <c r="J672" s="92"/>
      <c r="K672" s="92"/>
      <c r="L672" s="92"/>
      <c r="M672" s="92"/>
      <c r="N672" s="92"/>
      <c r="O672" s="2"/>
      <c r="P672" s="2"/>
      <c r="Q672" s="2"/>
      <c r="R672" s="2"/>
      <c r="S672" s="2"/>
      <c r="T672" s="2"/>
      <c r="U672" s="2"/>
      <c r="V672" s="2"/>
    </row>
    <row r="673" spans="3:22" ht="14.25" customHeight="1" x14ac:dyDescent="0.2">
      <c r="C673" s="10"/>
      <c r="D673" s="10"/>
      <c r="E673" s="10"/>
      <c r="G673" s="92"/>
      <c r="H673" s="92"/>
      <c r="I673" s="130"/>
      <c r="J673" s="92"/>
      <c r="K673" s="92"/>
      <c r="L673" s="92"/>
      <c r="M673" s="92"/>
      <c r="N673" s="92"/>
      <c r="O673" s="2"/>
      <c r="P673" s="2"/>
      <c r="Q673" s="2"/>
      <c r="R673" s="2"/>
      <c r="S673" s="2"/>
      <c r="T673" s="2"/>
      <c r="U673" s="2"/>
      <c r="V673" s="2"/>
    </row>
    <row r="674" spans="3:22" ht="14.25" customHeight="1" x14ac:dyDescent="0.2">
      <c r="C674" s="10"/>
      <c r="D674" s="10"/>
      <c r="E674" s="10"/>
      <c r="G674" s="92"/>
      <c r="H674" s="92"/>
      <c r="I674" s="130"/>
      <c r="J674" s="92"/>
      <c r="K674" s="92"/>
      <c r="L674" s="92"/>
      <c r="M674" s="92"/>
      <c r="N674" s="92"/>
      <c r="O674" s="2"/>
      <c r="P674" s="2"/>
      <c r="Q674" s="2"/>
      <c r="R674" s="2"/>
      <c r="S674" s="2"/>
      <c r="T674" s="2"/>
      <c r="U674" s="2"/>
      <c r="V674" s="2"/>
    </row>
    <row r="675" spans="3:22" ht="14.25" customHeight="1" x14ac:dyDescent="0.2">
      <c r="C675" s="10"/>
      <c r="D675" s="10"/>
      <c r="E675" s="10"/>
      <c r="G675" s="92"/>
      <c r="H675" s="92"/>
      <c r="I675" s="130"/>
      <c r="J675" s="92"/>
      <c r="K675" s="92"/>
      <c r="L675" s="92"/>
      <c r="M675" s="92"/>
      <c r="N675" s="92"/>
      <c r="O675" s="2"/>
      <c r="P675" s="2"/>
      <c r="Q675" s="2"/>
      <c r="R675" s="2"/>
      <c r="S675" s="2"/>
      <c r="T675" s="2"/>
      <c r="U675" s="2"/>
      <c r="V675" s="2"/>
    </row>
    <row r="676" spans="3:22" ht="14.25" customHeight="1" x14ac:dyDescent="0.2">
      <c r="C676" s="10"/>
      <c r="D676" s="10"/>
      <c r="E676" s="10"/>
      <c r="G676" s="92"/>
      <c r="H676" s="92"/>
      <c r="I676" s="130"/>
      <c r="J676" s="92"/>
      <c r="K676" s="92"/>
      <c r="L676" s="92"/>
      <c r="M676" s="92"/>
      <c r="N676" s="92"/>
      <c r="O676" s="2"/>
      <c r="P676" s="2"/>
      <c r="Q676" s="2"/>
      <c r="R676" s="2"/>
      <c r="S676" s="2"/>
      <c r="T676" s="2"/>
      <c r="U676" s="2"/>
      <c r="V676" s="2"/>
    </row>
    <row r="677" spans="3:22" ht="14.25" customHeight="1" x14ac:dyDescent="0.2">
      <c r="C677" s="10"/>
      <c r="D677" s="10"/>
      <c r="E677" s="10"/>
      <c r="G677" s="92"/>
      <c r="H677" s="92"/>
      <c r="I677" s="130"/>
      <c r="J677" s="92"/>
      <c r="K677" s="92"/>
      <c r="L677" s="92"/>
      <c r="M677" s="92"/>
      <c r="N677" s="92"/>
      <c r="O677" s="2"/>
      <c r="P677" s="2"/>
      <c r="Q677" s="2"/>
      <c r="R677" s="2"/>
      <c r="S677" s="2"/>
      <c r="T677" s="2"/>
      <c r="U677" s="2"/>
      <c r="V677" s="2"/>
    </row>
    <row r="678" spans="3:22" ht="14.25" customHeight="1" x14ac:dyDescent="0.2">
      <c r="C678" s="10"/>
      <c r="D678" s="10"/>
      <c r="E678" s="10"/>
      <c r="G678" s="92"/>
      <c r="H678" s="92"/>
      <c r="I678" s="130"/>
      <c r="J678" s="92"/>
      <c r="K678" s="92"/>
      <c r="L678" s="92"/>
      <c r="M678" s="92"/>
      <c r="N678" s="92"/>
      <c r="O678" s="2"/>
      <c r="P678" s="2"/>
      <c r="Q678" s="2"/>
      <c r="R678" s="2"/>
      <c r="S678" s="2"/>
      <c r="T678" s="2"/>
      <c r="U678" s="2"/>
      <c r="V678" s="2"/>
    </row>
    <row r="679" spans="3:22" ht="14.25" customHeight="1" x14ac:dyDescent="0.2">
      <c r="C679" s="10"/>
      <c r="D679" s="10"/>
      <c r="E679" s="10"/>
      <c r="G679" s="92"/>
      <c r="H679" s="92"/>
      <c r="I679" s="130"/>
      <c r="J679" s="92"/>
      <c r="K679" s="92"/>
      <c r="L679" s="92"/>
      <c r="M679" s="92"/>
      <c r="N679" s="92"/>
      <c r="O679" s="2"/>
      <c r="P679" s="2"/>
      <c r="Q679" s="2"/>
      <c r="R679" s="2"/>
      <c r="S679" s="2"/>
      <c r="T679" s="2"/>
      <c r="U679" s="2"/>
      <c r="V679" s="2"/>
    </row>
    <row r="680" spans="3:22" ht="14.25" customHeight="1" x14ac:dyDescent="0.2">
      <c r="C680" s="10"/>
      <c r="D680" s="10"/>
      <c r="E680" s="10"/>
      <c r="G680" s="92"/>
      <c r="H680" s="92"/>
      <c r="I680" s="130"/>
      <c r="J680" s="92"/>
      <c r="K680" s="92"/>
      <c r="L680" s="92"/>
      <c r="M680" s="92"/>
      <c r="N680" s="92"/>
      <c r="O680" s="2"/>
      <c r="P680" s="2"/>
      <c r="Q680" s="2"/>
      <c r="R680" s="2"/>
      <c r="S680" s="2"/>
      <c r="T680" s="2"/>
      <c r="U680" s="2"/>
      <c r="V680" s="2"/>
    </row>
    <row r="681" spans="3:22" ht="14.25" customHeight="1" x14ac:dyDescent="0.2">
      <c r="C681" s="10"/>
      <c r="D681" s="10"/>
      <c r="E681" s="10"/>
      <c r="G681" s="92"/>
      <c r="H681" s="92"/>
      <c r="I681" s="130"/>
      <c r="J681" s="92"/>
      <c r="K681" s="92"/>
      <c r="L681" s="92"/>
      <c r="M681" s="92"/>
      <c r="N681" s="92"/>
      <c r="O681" s="2"/>
      <c r="P681" s="2"/>
      <c r="Q681" s="2"/>
      <c r="R681" s="2"/>
      <c r="S681" s="2"/>
      <c r="T681" s="2"/>
      <c r="U681" s="2"/>
      <c r="V681" s="2"/>
    </row>
    <row r="682" spans="3:22" ht="14.25" customHeight="1" x14ac:dyDescent="0.2">
      <c r="C682" s="10"/>
      <c r="D682" s="10"/>
      <c r="E682" s="10"/>
      <c r="G682" s="92"/>
      <c r="H682" s="92"/>
      <c r="I682" s="130"/>
      <c r="J682" s="92"/>
      <c r="K682" s="92"/>
      <c r="L682" s="92"/>
      <c r="M682" s="92"/>
      <c r="N682" s="92"/>
      <c r="O682" s="2"/>
      <c r="P682" s="2"/>
      <c r="Q682" s="2"/>
      <c r="R682" s="2"/>
      <c r="S682" s="2"/>
      <c r="T682" s="2"/>
      <c r="U682" s="2"/>
      <c r="V682" s="2"/>
    </row>
    <row r="683" spans="3:22" ht="14.25" customHeight="1" x14ac:dyDescent="0.2">
      <c r="C683" s="10"/>
      <c r="D683" s="10"/>
      <c r="E683" s="10"/>
      <c r="G683" s="92"/>
      <c r="H683" s="92"/>
      <c r="I683" s="130"/>
      <c r="J683" s="92"/>
      <c r="K683" s="92"/>
      <c r="L683" s="92"/>
      <c r="M683" s="92"/>
      <c r="N683" s="92"/>
      <c r="O683" s="2"/>
      <c r="P683" s="2"/>
      <c r="Q683" s="2"/>
      <c r="R683" s="2"/>
      <c r="S683" s="2"/>
      <c r="T683" s="2"/>
      <c r="U683" s="2"/>
      <c r="V683" s="2"/>
    </row>
    <row r="684" spans="3:22" ht="14.25" customHeight="1" x14ac:dyDescent="0.2">
      <c r="C684" s="10"/>
      <c r="D684" s="10"/>
      <c r="E684" s="10"/>
      <c r="G684" s="92"/>
      <c r="H684" s="92"/>
      <c r="I684" s="130"/>
      <c r="J684" s="92"/>
      <c r="K684" s="92"/>
      <c r="L684" s="92"/>
      <c r="M684" s="92"/>
      <c r="N684" s="92"/>
      <c r="O684" s="2"/>
      <c r="P684" s="2"/>
      <c r="Q684" s="2"/>
      <c r="R684" s="2"/>
      <c r="S684" s="2"/>
      <c r="T684" s="2"/>
      <c r="U684" s="2"/>
      <c r="V684" s="2"/>
    </row>
    <row r="685" spans="3:22" ht="14.25" customHeight="1" x14ac:dyDescent="0.2">
      <c r="C685" s="10"/>
      <c r="D685" s="10"/>
      <c r="E685" s="10"/>
      <c r="G685" s="92"/>
      <c r="H685" s="92"/>
      <c r="I685" s="130"/>
      <c r="J685" s="92"/>
      <c r="K685" s="92"/>
      <c r="L685" s="92"/>
      <c r="M685" s="92"/>
      <c r="N685" s="92"/>
      <c r="O685" s="2"/>
      <c r="P685" s="2"/>
      <c r="Q685" s="2"/>
      <c r="R685" s="2"/>
      <c r="S685" s="2"/>
      <c r="T685" s="2"/>
      <c r="U685" s="2"/>
      <c r="V685" s="2"/>
    </row>
    <row r="686" spans="3:22" ht="14.25" customHeight="1" x14ac:dyDescent="0.2">
      <c r="C686" s="10"/>
      <c r="D686" s="10"/>
      <c r="E686" s="10"/>
      <c r="G686" s="92"/>
      <c r="H686" s="92"/>
      <c r="I686" s="130"/>
      <c r="J686" s="92"/>
      <c r="K686" s="92"/>
      <c r="L686" s="92"/>
      <c r="M686" s="92"/>
      <c r="N686" s="92"/>
      <c r="O686" s="2"/>
      <c r="P686" s="2"/>
      <c r="Q686" s="2"/>
      <c r="R686" s="2"/>
      <c r="S686" s="2"/>
      <c r="T686" s="2"/>
      <c r="U686" s="2"/>
      <c r="V686" s="2"/>
    </row>
    <row r="687" spans="3:22" ht="14.25" customHeight="1" x14ac:dyDescent="0.2">
      <c r="C687" s="10"/>
      <c r="D687" s="10"/>
      <c r="E687" s="10"/>
      <c r="G687" s="92"/>
      <c r="H687" s="92"/>
      <c r="I687" s="130"/>
      <c r="J687" s="92"/>
      <c r="K687" s="92"/>
      <c r="L687" s="92"/>
      <c r="M687" s="92"/>
      <c r="N687" s="92"/>
      <c r="O687" s="2"/>
      <c r="P687" s="2"/>
      <c r="Q687" s="2"/>
      <c r="R687" s="2"/>
      <c r="S687" s="2"/>
      <c r="T687" s="2"/>
      <c r="U687" s="2"/>
      <c r="V687" s="2"/>
    </row>
    <row r="688" spans="3:22" ht="14.25" customHeight="1" x14ac:dyDescent="0.2">
      <c r="C688" s="10"/>
      <c r="D688" s="10"/>
      <c r="E688" s="10"/>
      <c r="G688" s="92"/>
      <c r="H688" s="92"/>
      <c r="I688" s="130"/>
      <c r="J688" s="92"/>
      <c r="K688" s="92"/>
      <c r="L688" s="92"/>
      <c r="M688" s="92"/>
      <c r="N688" s="92"/>
      <c r="O688" s="2"/>
      <c r="P688" s="2"/>
      <c r="Q688" s="2"/>
      <c r="R688" s="2"/>
      <c r="S688" s="2"/>
      <c r="T688" s="2"/>
      <c r="U688" s="2"/>
      <c r="V688" s="2"/>
    </row>
    <row r="689" spans="3:22" ht="14.25" customHeight="1" x14ac:dyDescent="0.2">
      <c r="C689" s="10"/>
      <c r="D689" s="10"/>
      <c r="E689" s="10"/>
      <c r="G689" s="92"/>
      <c r="H689" s="92"/>
      <c r="I689" s="130"/>
      <c r="J689" s="92"/>
      <c r="K689" s="92"/>
      <c r="L689" s="92"/>
      <c r="M689" s="92"/>
      <c r="N689" s="92"/>
      <c r="O689" s="2"/>
      <c r="P689" s="2"/>
      <c r="Q689" s="2"/>
      <c r="R689" s="2"/>
      <c r="S689" s="2"/>
      <c r="T689" s="2"/>
      <c r="U689" s="2"/>
      <c r="V689" s="2"/>
    </row>
    <row r="690" spans="3:22" ht="14.25" customHeight="1" x14ac:dyDescent="0.2">
      <c r="C690" s="10"/>
      <c r="D690" s="10"/>
      <c r="E690" s="10"/>
      <c r="G690" s="92"/>
      <c r="H690" s="92"/>
      <c r="I690" s="130"/>
      <c r="J690" s="92"/>
      <c r="K690" s="92"/>
      <c r="L690" s="92"/>
      <c r="M690" s="92"/>
      <c r="N690" s="92"/>
      <c r="O690" s="2"/>
      <c r="P690" s="2"/>
      <c r="Q690" s="2"/>
      <c r="R690" s="2"/>
      <c r="S690" s="2"/>
      <c r="T690" s="2"/>
      <c r="U690" s="2"/>
      <c r="V690" s="2"/>
    </row>
    <row r="691" spans="3:22" ht="14.25" customHeight="1" x14ac:dyDescent="0.2">
      <c r="C691" s="10"/>
      <c r="D691" s="10"/>
      <c r="E691" s="10"/>
      <c r="G691" s="92"/>
      <c r="H691" s="92"/>
      <c r="I691" s="130"/>
      <c r="J691" s="92"/>
      <c r="K691" s="92"/>
      <c r="L691" s="92"/>
      <c r="M691" s="92"/>
      <c r="N691" s="92"/>
      <c r="O691" s="2"/>
      <c r="P691" s="2"/>
      <c r="Q691" s="2"/>
      <c r="R691" s="2"/>
      <c r="S691" s="2"/>
      <c r="T691" s="2"/>
      <c r="U691" s="2"/>
      <c r="V691" s="2"/>
    </row>
    <row r="692" spans="3:22" ht="14.25" customHeight="1" x14ac:dyDescent="0.2">
      <c r="C692" s="10"/>
      <c r="D692" s="10"/>
      <c r="E692" s="10"/>
      <c r="G692" s="92"/>
      <c r="H692" s="92"/>
      <c r="I692" s="130"/>
      <c r="J692" s="92"/>
      <c r="K692" s="92"/>
      <c r="L692" s="92"/>
      <c r="M692" s="92"/>
      <c r="N692" s="92"/>
      <c r="O692" s="2"/>
      <c r="P692" s="2"/>
      <c r="Q692" s="2"/>
      <c r="R692" s="2"/>
      <c r="S692" s="2"/>
      <c r="T692" s="2"/>
      <c r="U692" s="2"/>
      <c r="V692" s="2"/>
    </row>
    <row r="693" spans="3:22" ht="14.25" customHeight="1" x14ac:dyDescent="0.2">
      <c r="C693" s="10"/>
      <c r="D693" s="10"/>
      <c r="E693" s="10"/>
      <c r="G693" s="92"/>
      <c r="H693" s="92"/>
      <c r="I693" s="130"/>
      <c r="J693" s="92"/>
      <c r="K693" s="92"/>
      <c r="L693" s="92"/>
      <c r="M693" s="92"/>
      <c r="N693" s="92"/>
      <c r="O693" s="2"/>
      <c r="P693" s="2"/>
      <c r="Q693" s="2"/>
      <c r="R693" s="2"/>
      <c r="S693" s="2"/>
      <c r="T693" s="2"/>
      <c r="U693" s="2"/>
      <c r="V693" s="2"/>
    </row>
    <row r="694" spans="3:22" ht="14.25" customHeight="1" x14ac:dyDescent="0.2">
      <c r="C694" s="10"/>
      <c r="D694" s="10"/>
      <c r="E694" s="10"/>
      <c r="G694" s="92"/>
      <c r="H694" s="92"/>
      <c r="I694" s="130"/>
      <c r="J694" s="92"/>
      <c r="K694" s="92"/>
      <c r="L694" s="92"/>
      <c r="M694" s="92"/>
      <c r="N694" s="92"/>
      <c r="O694" s="2"/>
      <c r="P694" s="2"/>
      <c r="Q694" s="2"/>
      <c r="R694" s="2"/>
      <c r="S694" s="2"/>
      <c r="T694" s="2"/>
      <c r="U694" s="2"/>
      <c r="V694" s="2"/>
    </row>
    <row r="695" spans="3:22" ht="14.25" customHeight="1" x14ac:dyDescent="0.2">
      <c r="C695" s="10"/>
      <c r="D695" s="10"/>
      <c r="E695" s="10"/>
      <c r="G695" s="92"/>
      <c r="H695" s="92"/>
      <c r="I695" s="130"/>
      <c r="J695" s="92"/>
      <c r="K695" s="92"/>
      <c r="L695" s="92"/>
      <c r="M695" s="92"/>
      <c r="N695" s="92"/>
      <c r="O695" s="2"/>
      <c r="P695" s="2"/>
      <c r="Q695" s="2"/>
      <c r="R695" s="2"/>
      <c r="S695" s="2"/>
      <c r="T695" s="2"/>
      <c r="U695" s="2"/>
      <c r="V695" s="2"/>
    </row>
    <row r="696" spans="3:22" ht="14.25" customHeight="1" x14ac:dyDescent="0.2">
      <c r="C696" s="10"/>
      <c r="D696" s="10"/>
      <c r="E696" s="10"/>
      <c r="G696" s="92"/>
      <c r="H696" s="92"/>
      <c r="I696" s="130"/>
      <c r="J696" s="92"/>
      <c r="K696" s="92"/>
      <c r="L696" s="92"/>
      <c r="M696" s="92"/>
      <c r="N696" s="92"/>
      <c r="O696" s="2"/>
      <c r="P696" s="2"/>
      <c r="Q696" s="2"/>
      <c r="R696" s="2"/>
      <c r="S696" s="2"/>
      <c r="T696" s="2"/>
      <c r="U696" s="2"/>
      <c r="V696" s="2"/>
    </row>
    <row r="697" spans="3:22" ht="14.25" customHeight="1" x14ac:dyDescent="0.2">
      <c r="C697" s="10"/>
      <c r="D697" s="10"/>
      <c r="E697" s="10"/>
      <c r="G697" s="92"/>
      <c r="H697" s="92"/>
      <c r="I697" s="130"/>
      <c r="J697" s="92"/>
      <c r="K697" s="92"/>
      <c r="L697" s="92"/>
      <c r="M697" s="92"/>
      <c r="N697" s="92"/>
      <c r="O697" s="2"/>
      <c r="P697" s="2"/>
      <c r="Q697" s="2"/>
      <c r="R697" s="2"/>
      <c r="S697" s="2"/>
      <c r="T697" s="2"/>
      <c r="U697" s="2"/>
      <c r="V697" s="2"/>
    </row>
    <row r="698" spans="3:22" ht="14.25" customHeight="1" x14ac:dyDescent="0.2">
      <c r="C698" s="10"/>
      <c r="D698" s="10"/>
      <c r="E698" s="10"/>
      <c r="G698" s="92"/>
      <c r="H698" s="92"/>
      <c r="I698" s="130"/>
      <c r="J698" s="92"/>
      <c r="K698" s="92"/>
      <c r="L698" s="92"/>
      <c r="M698" s="92"/>
      <c r="N698" s="92"/>
      <c r="O698" s="2"/>
      <c r="P698" s="2"/>
      <c r="Q698" s="2"/>
      <c r="R698" s="2"/>
      <c r="S698" s="2"/>
      <c r="T698" s="2"/>
      <c r="U698" s="2"/>
      <c r="V698" s="2"/>
    </row>
    <row r="699" spans="3:22" ht="14.25" customHeight="1" x14ac:dyDescent="0.2">
      <c r="C699" s="10"/>
      <c r="D699" s="10"/>
      <c r="E699" s="10"/>
      <c r="G699" s="92"/>
      <c r="H699" s="92"/>
      <c r="I699" s="130"/>
      <c r="J699" s="92"/>
      <c r="K699" s="92"/>
      <c r="L699" s="92"/>
      <c r="M699" s="92"/>
      <c r="N699" s="92"/>
      <c r="O699" s="2"/>
      <c r="P699" s="2"/>
      <c r="Q699" s="2"/>
      <c r="R699" s="2"/>
      <c r="S699" s="2"/>
      <c r="T699" s="2"/>
      <c r="U699" s="2"/>
      <c r="V699" s="2"/>
    </row>
    <row r="700" spans="3:22" ht="14.25" customHeight="1" x14ac:dyDescent="0.2">
      <c r="C700" s="10"/>
      <c r="D700" s="10"/>
      <c r="E700" s="10"/>
      <c r="G700" s="92"/>
      <c r="H700" s="92"/>
      <c r="I700" s="130"/>
      <c r="J700" s="92"/>
      <c r="K700" s="92"/>
      <c r="L700" s="92"/>
      <c r="M700" s="92"/>
      <c r="N700" s="92"/>
      <c r="O700" s="2"/>
      <c r="P700" s="2"/>
      <c r="Q700" s="2"/>
      <c r="R700" s="2"/>
      <c r="S700" s="2"/>
      <c r="T700" s="2"/>
      <c r="U700" s="2"/>
      <c r="V700" s="2"/>
    </row>
    <row r="701" spans="3:22" ht="14.25" customHeight="1" x14ac:dyDescent="0.2">
      <c r="C701" s="10"/>
      <c r="D701" s="10"/>
      <c r="E701" s="10"/>
      <c r="G701" s="92"/>
      <c r="H701" s="92"/>
      <c r="I701" s="130"/>
      <c r="J701" s="92"/>
      <c r="K701" s="92"/>
      <c r="L701" s="92"/>
      <c r="M701" s="92"/>
      <c r="N701" s="92"/>
      <c r="O701" s="2"/>
      <c r="P701" s="2"/>
      <c r="Q701" s="2"/>
      <c r="R701" s="2"/>
      <c r="S701" s="2"/>
      <c r="T701" s="2"/>
      <c r="U701" s="2"/>
      <c r="V701" s="2"/>
    </row>
    <row r="702" spans="3:22" ht="14.25" customHeight="1" x14ac:dyDescent="0.2">
      <c r="C702" s="10"/>
      <c r="D702" s="10"/>
      <c r="E702" s="10"/>
      <c r="G702" s="92"/>
      <c r="H702" s="92"/>
      <c r="I702" s="130"/>
      <c r="J702" s="92"/>
      <c r="K702" s="92"/>
      <c r="L702" s="92"/>
      <c r="M702" s="92"/>
      <c r="N702" s="92"/>
      <c r="O702" s="2"/>
      <c r="P702" s="2"/>
      <c r="Q702" s="2"/>
      <c r="R702" s="2"/>
      <c r="S702" s="2"/>
      <c r="T702" s="2"/>
      <c r="U702" s="2"/>
      <c r="V702" s="2"/>
    </row>
    <row r="703" spans="3:22" ht="14.25" customHeight="1" x14ac:dyDescent="0.2">
      <c r="C703" s="10"/>
      <c r="D703" s="10"/>
      <c r="E703" s="10"/>
      <c r="G703" s="92"/>
      <c r="H703" s="92"/>
      <c r="I703" s="130"/>
      <c r="J703" s="92"/>
      <c r="K703" s="92"/>
      <c r="L703" s="92"/>
      <c r="M703" s="92"/>
      <c r="N703" s="92"/>
      <c r="O703" s="2"/>
      <c r="P703" s="2"/>
      <c r="Q703" s="2"/>
      <c r="R703" s="2"/>
      <c r="S703" s="2"/>
      <c r="T703" s="2"/>
      <c r="U703" s="2"/>
      <c r="V703" s="2"/>
    </row>
    <row r="704" spans="3:22" ht="14.25" customHeight="1" x14ac:dyDescent="0.2">
      <c r="C704" s="10"/>
      <c r="D704" s="10"/>
      <c r="E704" s="10"/>
      <c r="G704" s="92"/>
      <c r="H704" s="92"/>
      <c r="I704" s="130"/>
      <c r="J704" s="92"/>
      <c r="K704" s="92"/>
      <c r="L704" s="92"/>
      <c r="M704" s="92"/>
      <c r="N704" s="92"/>
      <c r="O704" s="2"/>
      <c r="P704" s="2"/>
      <c r="Q704" s="2"/>
      <c r="R704" s="2"/>
      <c r="S704" s="2"/>
      <c r="T704" s="2"/>
      <c r="U704" s="2"/>
      <c r="V704" s="2"/>
    </row>
    <row r="705" spans="3:22" ht="14.25" customHeight="1" x14ac:dyDescent="0.2">
      <c r="C705" s="10"/>
      <c r="D705" s="10"/>
      <c r="E705" s="10"/>
      <c r="G705" s="92"/>
      <c r="H705" s="92"/>
      <c r="I705" s="130"/>
      <c r="J705" s="92"/>
      <c r="K705" s="92"/>
      <c r="L705" s="92"/>
      <c r="M705" s="92"/>
      <c r="N705" s="92"/>
      <c r="O705" s="2"/>
      <c r="P705" s="2"/>
      <c r="Q705" s="2"/>
      <c r="R705" s="2"/>
      <c r="S705" s="2"/>
      <c r="T705" s="2"/>
      <c r="U705" s="2"/>
      <c r="V705" s="2"/>
    </row>
    <row r="706" spans="3:22" ht="14.25" customHeight="1" x14ac:dyDescent="0.2">
      <c r="C706" s="10"/>
      <c r="D706" s="10"/>
      <c r="E706" s="10"/>
      <c r="G706" s="92"/>
      <c r="H706" s="92"/>
      <c r="I706" s="130"/>
      <c r="J706" s="92"/>
      <c r="K706" s="92"/>
      <c r="L706" s="92"/>
      <c r="M706" s="92"/>
      <c r="N706" s="92"/>
      <c r="O706" s="2"/>
      <c r="P706" s="2"/>
      <c r="Q706" s="2"/>
      <c r="R706" s="2"/>
      <c r="S706" s="2"/>
      <c r="T706" s="2"/>
      <c r="U706" s="2"/>
      <c r="V706" s="2"/>
    </row>
    <row r="707" spans="3:22" ht="14.25" customHeight="1" x14ac:dyDescent="0.2">
      <c r="C707" s="10"/>
      <c r="D707" s="10"/>
      <c r="E707" s="10"/>
      <c r="G707" s="92"/>
      <c r="H707" s="92"/>
      <c r="I707" s="130"/>
      <c r="J707" s="92"/>
      <c r="K707" s="92"/>
      <c r="L707" s="92"/>
      <c r="M707" s="92"/>
      <c r="N707" s="92"/>
      <c r="O707" s="2"/>
      <c r="P707" s="2"/>
      <c r="Q707" s="2"/>
      <c r="R707" s="2"/>
      <c r="S707" s="2"/>
      <c r="T707" s="2"/>
      <c r="U707" s="2"/>
      <c r="V707" s="2"/>
    </row>
    <row r="708" spans="3:22" ht="14.25" customHeight="1" x14ac:dyDescent="0.2">
      <c r="C708" s="10"/>
      <c r="D708" s="10"/>
      <c r="E708" s="10"/>
      <c r="G708" s="92"/>
      <c r="H708" s="92"/>
      <c r="I708" s="130"/>
      <c r="J708" s="92"/>
      <c r="K708" s="92"/>
      <c r="L708" s="92"/>
      <c r="M708" s="92"/>
      <c r="N708" s="92"/>
      <c r="O708" s="2"/>
      <c r="P708" s="2"/>
      <c r="Q708" s="2"/>
      <c r="R708" s="2"/>
      <c r="S708" s="2"/>
      <c r="T708" s="2"/>
      <c r="U708" s="2"/>
      <c r="V708" s="2"/>
    </row>
    <row r="709" spans="3:22" ht="14.25" customHeight="1" x14ac:dyDescent="0.2">
      <c r="C709" s="10"/>
      <c r="D709" s="10"/>
      <c r="E709" s="10"/>
      <c r="G709" s="92"/>
      <c r="H709" s="92"/>
      <c r="I709" s="130"/>
      <c r="J709" s="92"/>
      <c r="K709" s="92"/>
      <c r="L709" s="92"/>
      <c r="M709" s="92"/>
      <c r="N709" s="92"/>
      <c r="O709" s="2"/>
      <c r="P709" s="2"/>
      <c r="Q709" s="2"/>
      <c r="R709" s="2"/>
      <c r="S709" s="2"/>
      <c r="T709" s="2"/>
      <c r="U709" s="2"/>
      <c r="V709" s="2"/>
    </row>
    <row r="710" spans="3:22" ht="14.25" customHeight="1" x14ac:dyDescent="0.2">
      <c r="C710" s="10"/>
      <c r="D710" s="10"/>
      <c r="E710" s="10"/>
      <c r="G710" s="92"/>
      <c r="H710" s="92"/>
      <c r="I710" s="130"/>
      <c r="J710" s="92"/>
      <c r="K710" s="92"/>
      <c r="L710" s="92"/>
      <c r="M710" s="92"/>
      <c r="N710" s="92"/>
      <c r="O710" s="2"/>
      <c r="P710" s="2"/>
      <c r="Q710" s="2"/>
      <c r="R710" s="2"/>
      <c r="S710" s="2"/>
      <c r="T710" s="2"/>
      <c r="U710" s="2"/>
      <c r="V710" s="2"/>
    </row>
    <row r="711" spans="3:22" ht="14.25" customHeight="1" x14ac:dyDescent="0.2">
      <c r="C711" s="10"/>
      <c r="D711" s="10"/>
      <c r="E711" s="10"/>
      <c r="G711" s="92"/>
      <c r="H711" s="92"/>
      <c r="I711" s="130"/>
      <c r="J711" s="92"/>
      <c r="K711" s="92"/>
      <c r="L711" s="92"/>
      <c r="M711" s="92"/>
      <c r="N711" s="92"/>
      <c r="O711" s="2"/>
      <c r="P711" s="2"/>
      <c r="Q711" s="2"/>
      <c r="R711" s="2"/>
      <c r="S711" s="2"/>
      <c r="T711" s="2"/>
      <c r="U711" s="2"/>
      <c r="V711" s="2"/>
    </row>
    <row r="712" spans="3:22" ht="14.25" customHeight="1" x14ac:dyDescent="0.2">
      <c r="C712" s="10"/>
      <c r="D712" s="10"/>
      <c r="E712" s="10"/>
      <c r="G712" s="92"/>
      <c r="H712" s="92"/>
      <c r="I712" s="130"/>
      <c r="J712" s="92"/>
      <c r="K712" s="92"/>
      <c r="L712" s="92"/>
      <c r="M712" s="92"/>
      <c r="N712" s="92"/>
      <c r="O712" s="2"/>
      <c r="P712" s="2"/>
      <c r="Q712" s="2"/>
      <c r="R712" s="2"/>
      <c r="S712" s="2"/>
      <c r="T712" s="2"/>
      <c r="U712" s="2"/>
      <c r="V712" s="2"/>
    </row>
    <row r="713" spans="3:22" ht="14.25" customHeight="1" x14ac:dyDescent="0.2">
      <c r="C713" s="10"/>
      <c r="D713" s="10"/>
      <c r="E713" s="10"/>
      <c r="G713" s="92"/>
      <c r="H713" s="92"/>
      <c r="I713" s="130"/>
      <c r="J713" s="92"/>
      <c r="K713" s="92"/>
      <c r="L713" s="92"/>
      <c r="M713" s="92"/>
      <c r="N713" s="92"/>
      <c r="O713" s="2"/>
      <c r="P713" s="2"/>
      <c r="Q713" s="2"/>
      <c r="R713" s="2"/>
      <c r="S713" s="2"/>
      <c r="T713" s="2"/>
      <c r="U713" s="2"/>
      <c r="V713" s="2"/>
    </row>
    <row r="714" spans="3:22" ht="14.25" customHeight="1" x14ac:dyDescent="0.2">
      <c r="C714" s="10"/>
      <c r="D714" s="10"/>
      <c r="E714" s="10"/>
      <c r="G714" s="92"/>
      <c r="H714" s="92"/>
      <c r="I714" s="130"/>
      <c r="J714" s="92"/>
      <c r="K714" s="92"/>
      <c r="L714" s="92"/>
      <c r="M714" s="92"/>
      <c r="N714" s="92"/>
      <c r="O714" s="2"/>
      <c r="P714" s="2"/>
      <c r="Q714" s="2"/>
      <c r="R714" s="2"/>
      <c r="S714" s="2"/>
      <c r="T714" s="2"/>
      <c r="U714" s="2"/>
      <c r="V714" s="2"/>
    </row>
    <row r="715" spans="3:22" ht="14.25" customHeight="1" x14ac:dyDescent="0.2">
      <c r="C715" s="10"/>
      <c r="D715" s="10"/>
      <c r="E715" s="10"/>
      <c r="G715" s="92"/>
      <c r="H715" s="92"/>
      <c r="I715" s="130"/>
      <c r="J715" s="92"/>
      <c r="K715" s="92"/>
      <c r="L715" s="92"/>
      <c r="M715" s="92"/>
      <c r="N715" s="92"/>
      <c r="O715" s="2"/>
      <c r="P715" s="2"/>
      <c r="Q715" s="2"/>
      <c r="R715" s="2"/>
      <c r="S715" s="2"/>
      <c r="T715" s="2"/>
      <c r="U715" s="2"/>
      <c r="V715" s="2"/>
    </row>
    <row r="716" spans="3:22" ht="14.25" customHeight="1" x14ac:dyDescent="0.2">
      <c r="C716" s="10"/>
      <c r="D716" s="10"/>
      <c r="E716" s="10"/>
      <c r="G716" s="92"/>
      <c r="H716" s="92"/>
      <c r="I716" s="130"/>
      <c r="J716" s="92"/>
      <c r="K716" s="92"/>
      <c r="L716" s="92"/>
      <c r="M716" s="92"/>
      <c r="N716" s="92"/>
      <c r="O716" s="2"/>
      <c r="P716" s="2"/>
      <c r="Q716" s="2"/>
      <c r="R716" s="2"/>
      <c r="S716" s="2"/>
      <c r="T716" s="2"/>
      <c r="U716" s="2"/>
      <c r="V716" s="2"/>
    </row>
    <row r="717" spans="3:22" ht="14.25" customHeight="1" x14ac:dyDescent="0.2">
      <c r="C717" s="10"/>
      <c r="D717" s="10"/>
      <c r="E717" s="10"/>
      <c r="G717" s="92"/>
      <c r="H717" s="92"/>
      <c r="I717" s="130"/>
      <c r="J717" s="92"/>
      <c r="K717" s="92"/>
      <c r="L717" s="92"/>
      <c r="M717" s="92"/>
      <c r="N717" s="92"/>
      <c r="O717" s="2"/>
      <c r="P717" s="2"/>
      <c r="Q717" s="2"/>
      <c r="R717" s="2"/>
      <c r="S717" s="2"/>
      <c r="T717" s="2"/>
      <c r="U717" s="2"/>
      <c r="V717" s="2"/>
    </row>
    <row r="718" spans="3:22" ht="14.25" customHeight="1" x14ac:dyDescent="0.2">
      <c r="C718" s="10"/>
      <c r="D718" s="10"/>
      <c r="E718" s="10"/>
      <c r="G718" s="92"/>
      <c r="H718" s="92"/>
      <c r="I718" s="130"/>
      <c r="J718" s="92"/>
      <c r="K718" s="92"/>
      <c r="L718" s="92"/>
      <c r="M718" s="92"/>
      <c r="N718" s="92"/>
      <c r="O718" s="2"/>
      <c r="P718" s="2"/>
      <c r="Q718" s="2"/>
      <c r="R718" s="2"/>
      <c r="S718" s="2"/>
      <c r="T718" s="2"/>
      <c r="U718" s="2"/>
      <c r="V718" s="2"/>
    </row>
    <row r="719" spans="3:22" ht="14.25" customHeight="1" x14ac:dyDescent="0.2">
      <c r="C719" s="10"/>
      <c r="D719" s="10"/>
      <c r="E719" s="10"/>
      <c r="G719" s="92"/>
      <c r="H719" s="92"/>
      <c r="I719" s="130"/>
      <c r="J719" s="92"/>
      <c r="K719" s="92"/>
      <c r="L719" s="92"/>
      <c r="M719" s="92"/>
      <c r="N719" s="92"/>
      <c r="O719" s="2"/>
      <c r="P719" s="2"/>
      <c r="Q719" s="2"/>
      <c r="R719" s="2"/>
      <c r="S719" s="2"/>
      <c r="T719" s="2"/>
      <c r="U719" s="2"/>
      <c r="V719" s="2"/>
    </row>
    <row r="720" spans="3:22" ht="14.25" customHeight="1" x14ac:dyDescent="0.2">
      <c r="C720" s="10"/>
      <c r="D720" s="10"/>
      <c r="E720" s="10"/>
      <c r="G720" s="92"/>
      <c r="H720" s="92"/>
      <c r="I720" s="130"/>
      <c r="J720" s="92"/>
      <c r="K720" s="92"/>
      <c r="L720" s="92"/>
      <c r="M720" s="92"/>
      <c r="N720" s="92"/>
      <c r="O720" s="2"/>
      <c r="P720" s="2"/>
      <c r="Q720" s="2"/>
      <c r="R720" s="2"/>
      <c r="S720" s="2"/>
      <c r="T720" s="2"/>
      <c r="U720" s="2"/>
      <c r="V720" s="2"/>
    </row>
    <row r="721" spans="3:22" ht="14.25" customHeight="1" x14ac:dyDescent="0.2">
      <c r="C721" s="10"/>
      <c r="D721" s="10"/>
      <c r="E721" s="10"/>
      <c r="G721" s="92"/>
      <c r="H721" s="92"/>
      <c r="I721" s="130"/>
      <c r="J721" s="92"/>
      <c r="K721" s="92"/>
      <c r="L721" s="92"/>
      <c r="M721" s="92"/>
      <c r="N721" s="92"/>
      <c r="O721" s="2"/>
      <c r="P721" s="2"/>
      <c r="Q721" s="2"/>
      <c r="R721" s="2"/>
      <c r="S721" s="2"/>
      <c r="T721" s="2"/>
      <c r="U721" s="2"/>
      <c r="V721" s="2"/>
    </row>
    <row r="722" spans="3:22" ht="14.25" customHeight="1" x14ac:dyDescent="0.2">
      <c r="C722" s="10"/>
      <c r="D722" s="10"/>
      <c r="E722" s="10"/>
      <c r="G722" s="92"/>
      <c r="H722" s="92"/>
      <c r="I722" s="130"/>
      <c r="J722" s="92"/>
      <c r="K722" s="92"/>
      <c r="L722" s="92"/>
      <c r="M722" s="92"/>
      <c r="N722" s="92"/>
      <c r="O722" s="2"/>
      <c r="P722" s="2"/>
      <c r="Q722" s="2"/>
      <c r="R722" s="2"/>
      <c r="S722" s="2"/>
      <c r="T722" s="2"/>
      <c r="U722" s="2"/>
      <c r="V722" s="2"/>
    </row>
    <row r="723" spans="3:22" ht="14.25" customHeight="1" x14ac:dyDescent="0.2">
      <c r="C723" s="10"/>
      <c r="D723" s="10"/>
      <c r="E723" s="10"/>
      <c r="G723" s="92"/>
      <c r="H723" s="92"/>
      <c r="I723" s="130"/>
      <c r="J723" s="92"/>
      <c r="K723" s="92"/>
      <c r="L723" s="92"/>
      <c r="M723" s="92"/>
      <c r="N723" s="92"/>
      <c r="O723" s="2"/>
      <c r="P723" s="2"/>
      <c r="Q723" s="2"/>
      <c r="R723" s="2"/>
      <c r="S723" s="2"/>
      <c r="T723" s="2"/>
      <c r="U723" s="2"/>
      <c r="V723" s="2"/>
    </row>
    <row r="724" spans="3:22" ht="14.25" customHeight="1" x14ac:dyDescent="0.2">
      <c r="C724" s="10"/>
      <c r="D724" s="10"/>
      <c r="E724" s="10"/>
      <c r="G724" s="92"/>
      <c r="H724" s="92"/>
      <c r="I724" s="130"/>
      <c r="J724" s="92"/>
      <c r="K724" s="92"/>
      <c r="L724" s="92"/>
      <c r="M724" s="92"/>
      <c r="N724" s="92"/>
      <c r="O724" s="2"/>
      <c r="P724" s="2"/>
      <c r="Q724" s="2"/>
      <c r="R724" s="2"/>
      <c r="S724" s="2"/>
      <c r="T724" s="2"/>
      <c r="U724" s="2"/>
      <c r="V724" s="2"/>
    </row>
    <row r="725" spans="3:22" ht="14.25" customHeight="1" x14ac:dyDescent="0.2">
      <c r="C725" s="10"/>
      <c r="D725" s="10"/>
      <c r="E725" s="10"/>
      <c r="G725" s="92"/>
      <c r="H725" s="92"/>
      <c r="I725" s="130"/>
      <c r="J725" s="92"/>
      <c r="K725" s="92"/>
      <c r="L725" s="92"/>
      <c r="M725" s="92"/>
      <c r="N725" s="92"/>
      <c r="O725" s="2"/>
      <c r="P725" s="2"/>
      <c r="Q725" s="2"/>
      <c r="R725" s="2"/>
      <c r="S725" s="2"/>
      <c r="T725" s="2"/>
      <c r="U725" s="2"/>
      <c r="V725" s="2"/>
    </row>
    <row r="726" spans="3:22" ht="14.25" customHeight="1" x14ac:dyDescent="0.2">
      <c r="C726" s="10"/>
      <c r="D726" s="10"/>
      <c r="E726" s="10"/>
      <c r="G726" s="92"/>
      <c r="H726" s="92"/>
      <c r="I726" s="130"/>
      <c r="J726" s="92"/>
      <c r="K726" s="92"/>
      <c r="L726" s="92"/>
      <c r="M726" s="92"/>
      <c r="N726" s="92"/>
      <c r="O726" s="2"/>
      <c r="P726" s="2"/>
      <c r="Q726" s="2"/>
      <c r="R726" s="2"/>
      <c r="S726" s="2"/>
      <c r="T726" s="2"/>
      <c r="U726" s="2"/>
      <c r="V726" s="2"/>
    </row>
    <row r="727" spans="3:22" ht="14.25" customHeight="1" x14ac:dyDescent="0.2">
      <c r="C727" s="10"/>
      <c r="D727" s="10"/>
      <c r="E727" s="10"/>
      <c r="G727" s="92"/>
      <c r="H727" s="92"/>
      <c r="I727" s="130"/>
      <c r="J727" s="92"/>
      <c r="K727" s="92"/>
      <c r="L727" s="92"/>
      <c r="M727" s="92"/>
      <c r="N727" s="92"/>
      <c r="O727" s="2"/>
      <c r="P727" s="2"/>
      <c r="Q727" s="2"/>
      <c r="R727" s="2"/>
      <c r="S727" s="2"/>
      <c r="T727" s="2"/>
      <c r="U727" s="2"/>
      <c r="V727" s="2"/>
    </row>
    <row r="728" spans="3:22" ht="14.25" customHeight="1" x14ac:dyDescent="0.2">
      <c r="C728" s="10"/>
      <c r="D728" s="10"/>
      <c r="E728" s="10"/>
      <c r="G728" s="92"/>
      <c r="H728" s="92"/>
      <c r="I728" s="130"/>
      <c r="J728" s="92"/>
      <c r="K728" s="92"/>
      <c r="L728" s="92"/>
      <c r="M728" s="92"/>
      <c r="N728" s="92"/>
      <c r="O728" s="2"/>
      <c r="P728" s="2"/>
      <c r="Q728" s="2"/>
      <c r="R728" s="2"/>
      <c r="S728" s="2"/>
      <c r="T728" s="2"/>
      <c r="U728" s="2"/>
      <c r="V728" s="2"/>
    </row>
    <row r="729" spans="3:22" ht="14.25" customHeight="1" x14ac:dyDescent="0.2">
      <c r="C729" s="10"/>
      <c r="D729" s="10"/>
      <c r="E729" s="10"/>
      <c r="G729" s="92"/>
      <c r="H729" s="92"/>
      <c r="I729" s="130"/>
      <c r="J729" s="92"/>
      <c r="K729" s="92"/>
      <c r="L729" s="92"/>
      <c r="M729" s="92"/>
      <c r="N729" s="92"/>
      <c r="O729" s="2"/>
      <c r="P729" s="2"/>
      <c r="Q729" s="2"/>
      <c r="R729" s="2"/>
      <c r="S729" s="2"/>
      <c r="T729" s="2"/>
      <c r="U729" s="2"/>
      <c r="V729" s="2"/>
    </row>
    <row r="730" spans="3:22" ht="14.25" customHeight="1" x14ac:dyDescent="0.2">
      <c r="C730" s="10"/>
      <c r="D730" s="10"/>
      <c r="E730" s="10"/>
      <c r="G730" s="92"/>
      <c r="H730" s="92"/>
      <c r="I730" s="130"/>
      <c r="J730" s="92"/>
      <c r="K730" s="92"/>
      <c r="L730" s="92"/>
      <c r="M730" s="92"/>
      <c r="N730" s="92"/>
      <c r="O730" s="2"/>
      <c r="P730" s="2"/>
      <c r="Q730" s="2"/>
      <c r="R730" s="2"/>
      <c r="S730" s="2"/>
      <c r="T730" s="2"/>
      <c r="U730" s="2"/>
      <c r="V730" s="2"/>
    </row>
    <row r="731" spans="3:22" ht="14.25" customHeight="1" x14ac:dyDescent="0.2">
      <c r="C731" s="10"/>
      <c r="D731" s="10"/>
      <c r="E731" s="10"/>
      <c r="G731" s="92"/>
      <c r="H731" s="92"/>
      <c r="I731" s="130"/>
      <c r="J731" s="92"/>
      <c r="K731" s="92"/>
      <c r="L731" s="92"/>
      <c r="M731" s="92"/>
      <c r="N731" s="92"/>
      <c r="O731" s="2"/>
      <c r="P731" s="2"/>
      <c r="Q731" s="2"/>
      <c r="R731" s="2"/>
      <c r="S731" s="2"/>
      <c r="T731" s="2"/>
      <c r="U731" s="2"/>
      <c r="V731" s="2"/>
    </row>
    <row r="732" spans="3:22" ht="14.25" customHeight="1" x14ac:dyDescent="0.2">
      <c r="C732" s="10"/>
      <c r="D732" s="10"/>
      <c r="E732" s="10"/>
      <c r="G732" s="92"/>
      <c r="H732" s="92"/>
      <c r="I732" s="130"/>
      <c r="J732" s="92"/>
      <c r="K732" s="92"/>
      <c r="L732" s="92"/>
      <c r="M732" s="92"/>
      <c r="N732" s="92"/>
      <c r="O732" s="2"/>
      <c r="P732" s="2"/>
      <c r="Q732" s="2"/>
      <c r="R732" s="2"/>
      <c r="S732" s="2"/>
      <c r="T732" s="2"/>
      <c r="U732" s="2"/>
      <c r="V732" s="2"/>
    </row>
    <row r="733" spans="3:22" ht="14.25" customHeight="1" x14ac:dyDescent="0.2">
      <c r="C733" s="10"/>
      <c r="D733" s="10"/>
      <c r="E733" s="10"/>
      <c r="G733" s="92"/>
      <c r="H733" s="92"/>
      <c r="I733" s="130"/>
      <c r="J733" s="92"/>
      <c r="K733" s="92"/>
      <c r="L733" s="92"/>
      <c r="M733" s="92"/>
      <c r="N733" s="92"/>
      <c r="O733" s="2"/>
      <c r="P733" s="2"/>
      <c r="Q733" s="2"/>
      <c r="R733" s="2"/>
      <c r="S733" s="2"/>
      <c r="T733" s="2"/>
      <c r="U733" s="2"/>
      <c r="V733" s="2"/>
    </row>
    <row r="734" spans="3:22" ht="14.25" customHeight="1" x14ac:dyDescent="0.2">
      <c r="C734" s="10"/>
      <c r="D734" s="10"/>
      <c r="E734" s="10"/>
      <c r="G734" s="92"/>
      <c r="H734" s="92"/>
      <c r="I734" s="130"/>
      <c r="J734" s="92"/>
      <c r="K734" s="92"/>
      <c r="L734" s="92"/>
      <c r="M734" s="92"/>
      <c r="N734" s="92"/>
      <c r="O734" s="2"/>
      <c r="P734" s="2"/>
      <c r="Q734" s="2"/>
      <c r="R734" s="2"/>
      <c r="S734" s="2"/>
      <c r="T734" s="2"/>
      <c r="U734" s="2"/>
      <c r="V734" s="2"/>
    </row>
    <row r="735" spans="3:22" ht="14.25" customHeight="1" x14ac:dyDescent="0.2">
      <c r="C735" s="10"/>
      <c r="D735" s="10"/>
      <c r="E735" s="10"/>
      <c r="G735" s="92"/>
      <c r="H735" s="92"/>
      <c r="I735" s="130"/>
      <c r="J735" s="92"/>
      <c r="K735" s="92"/>
      <c r="L735" s="92"/>
      <c r="M735" s="92"/>
      <c r="N735" s="92"/>
      <c r="O735" s="2"/>
      <c r="P735" s="2"/>
      <c r="Q735" s="2"/>
      <c r="R735" s="2"/>
      <c r="S735" s="2"/>
      <c r="T735" s="2"/>
      <c r="U735" s="2"/>
      <c r="V735" s="2"/>
    </row>
    <row r="736" spans="3:22" ht="14.25" customHeight="1" x14ac:dyDescent="0.2">
      <c r="C736" s="10"/>
      <c r="D736" s="10"/>
      <c r="E736" s="10"/>
      <c r="G736" s="92"/>
      <c r="H736" s="92"/>
      <c r="I736" s="130"/>
      <c r="J736" s="92"/>
      <c r="K736" s="92"/>
      <c r="L736" s="92"/>
      <c r="M736" s="92"/>
      <c r="N736" s="92"/>
      <c r="O736" s="2"/>
      <c r="P736" s="2"/>
      <c r="Q736" s="2"/>
      <c r="R736" s="2"/>
      <c r="S736" s="2"/>
      <c r="T736" s="2"/>
      <c r="U736" s="2"/>
      <c r="V736" s="2"/>
    </row>
    <row r="737" spans="3:22" ht="14.25" customHeight="1" x14ac:dyDescent="0.2">
      <c r="C737" s="10"/>
      <c r="D737" s="10"/>
      <c r="E737" s="10"/>
      <c r="G737" s="92"/>
      <c r="H737" s="92"/>
      <c r="I737" s="130"/>
      <c r="J737" s="92"/>
      <c r="K737" s="92"/>
      <c r="L737" s="92"/>
      <c r="M737" s="92"/>
      <c r="N737" s="92"/>
      <c r="O737" s="2"/>
      <c r="P737" s="2"/>
      <c r="Q737" s="2"/>
      <c r="R737" s="2"/>
      <c r="S737" s="2"/>
      <c r="T737" s="2"/>
      <c r="U737" s="2"/>
      <c r="V737" s="2"/>
    </row>
    <row r="738" spans="3:22" ht="14.25" customHeight="1" x14ac:dyDescent="0.2">
      <c r="C738" s="10"/>
      <c r="D738" s="10"/>
      <c r="E738" s="10"/>
      <c r="G738" s="92"/>
      <c r="H738" s="92"/>
      <c r="I738" s="130"/>
      <c r="J738" s="92"/>
      <c r="K738" s="92"/>
      <c r="L738" s="92"/>
      <c r="M738" s="92"/>
      <c r="N738" s="92"/>
      <c r="O738" s="2"/>
      <c r="P738" s="2"/>
      <c r="Q738" s="2"/>
      <c r="R738" s="2"/>
      <c r="S738" s="2"/>
      <c r="T738" s="2"/>
      <c r="U738" s="2"/>
      <c r="V738" s="2"/>
    </row>
    <row r="739" spans="3:22" ht="14.25" customHeight="1" x14ac:dyDescent="0.2">
      <c r="C739" s="10"/>
      <c r="D739" s="10"/>
      <c r="E739" s="10"/>
      <c r="G739" s="92"/>
      <c r="H739" s="92"/>
      <c r="I739" s="130"/>
      <c r="J739" s="92"/>
      <c r="K739" s="92"/>
      <c r="L739" s="92"/>
      <c r="M739" s="92"/>
      <c r="N739" s="92"/>
      <c r="O739" s="2"/>
      <c r="P739" s="2"/>
      <c r="Q739" s="2"/>
      <c r="R739" s="2"/>
      <c r="S739" s="2"/>
      <c r="T739" s="2"/>
      <c r="U739" s="2"/>
      <c r="V739" s="2"/>
    </row>
    <row r="740" spans="3:22" ht="14.25" customHeight="1" x14ac:dyDescent="0.2">
      <c r="C740" s="10"/>
      <c r="D740" s="10"/>
      <c r="E740" s="10"/>
      <c r="G740" s="92"/>
      <c r="H740" s="92"/>
      <c r="I740" s="130"/>
      <c r="J740" s="92"/>
      <c r="K740" s="92"/>
      <c r="L740" s="92"/>
      <c r="M740" s="92"/>
      <c r="N740" s="92"/>
      <c r="O740" s="2"/>
      <c r="P740" s="2"/>
      <c r="Q740" s="2"/>
      <c r="R740" s="2"/>
      <c r="S740" s="2"/>
      <c r="T740" s="2"/>
      <c r="U740" s="2"/>
      <c r="V740" s="2"/>
    </row>
    <row r="741" spans="3:22" ht="14.25" customHeight="1" x14ac:dyDescent="0.2">
      <c r="C741" s="10"/>
      <c r="D741" s="10"/>
      <c r="E741" s="10"/>
      <c r="G741" s="92"/>
      <c r="H741" s="92"/>
      <c r="I741" s="130"/>
      <c r="J741" s="92"/>
      <c r="K741" s="92"/>
      <c r="L741" s="92"/>
      <c r="M741" s="92"/>
      <c r="N741" s="92"/>
      <c r="O741" s="2"/>
      <c r="P741" s="2"/>
      <c r="Q741" s="2"/>
      <c r="R741" s="2"/>
      <c r="S741" s="2"/>
      <c r="T741" s="2"/>
      <c r="U741" s="2"/>
      <c r="V741" s="2"/>
    </row>
    <row r="742" spans="3:22" ht="14.25" customHeight="1" x14ac:dyDescent="0.2">
      <c r="C742" s="10"/>
      <c r="D742" s="10"/>
      <c r="E742" s="10"/>
      <c r="G742" s="92"/>
      <c r="H742" s="92"/>
      <c r="I742" s="130"/>
      <c r="J742" s="92"/>
      <c r="K742" s="92"/>
      <c r="L742" s="92"/>
      <c r="M742" s="92"/>
      <c r="N742" s="92"/>
      <c r="O742" s="2"/>
      <c r="P742" s="2"/>
      <c r="Q742" s="2"/>
      <c r="R742" s="2"/>
      <c r="S742" s="2"/>
      <c r="T742" s="2"/>
      <c r="U742" s="2"/>
      <c r="V742" s="2"/>
    </row>
    <row r="743" spans="3:22" ht="14.25" customHeight="1" x14ac:dyDescent="0.2">
      <c r="C743" s="10"/>
      <c r="D743" s="10"/>
      <c r="E743" s="10"/>
      <c r="G743" s="92"/>
      <c r="H743" s="92"/>
      <c r="I743" s="130"/>
      <c r="J743" s="92"/>
      <c r="K743" s="92"/>
      <c r="L743" s="92"/>
      <c r="M743" s="92"/>
      <c r="N743" s="92"/>
      <c r="O743" s="2"/>
      <c r="P743" s="2"/>
      <c r="Q743" s="2"/>
      <c r="R743" s="2"/>
      <c r="S743" s="2"/>
      <c r="T743" s="2"/>
      <c r="U743" s="2"/>
      <c r="V743" s="2"/>
    </row>
    <row r="744" spans="3:22" ht="14.25" customHeight="1" x14ac:dyDescent="0.2">
      <c r="C744" s="10"/>
      <c r="D744" s="10"/>
      <c r="E744" s="10"/>
      <c r="G744" s="92"/>
      <c r="H744" s="92"/>
      <c r="I744" s="130"/>
      <c r="J744" s="92"/>
      <c r="K744" s="92"/>
      <c r="L744" s="92"/>
      <c r="M744" s="92"/>
      <c r="N744" s="92"/>
      <c r="O744" s="2"/>
      <c r="P744" s="2"/>
      <c r="Q744" s="2"/>
      <c r="R744" s="2"/>
      <c r="S744" s="2"/>
      <c r="T744" s="2"/>
      <c r="U744" s="2"/>
      <c r="V744" s="2"/>
    </row>
    <row r="745" spans="3:22" ht="14.25" customHeight="1" x14ac:dyDescent="0.2">
      <c r="C745" s="10"/>
      <c r="D745" s="10"/>
      <c r="E745" s="10"/>
      <c r="G745" s="92"/>
      <c r="H745" s="92"/>
      <c r="I745" s="130"/>
      <c r="J745" s="92"/>
      <c r="K745" s="92"/>
      <c r="L745" s="92"/>
      <c r="M745" s="92"/>
      <c r="N745" s="92"/>
      <c r="O745" s="2"/>
      <c r="P745" s="2"/>
      <c r="Q745" s="2"/>
      <c r="R745" s="2"/>
      <c r="S745" s="2"/>
      <c r="T745" s="2"/>
      <c r="U745" s="2"/>
      <c r="V745" s="2"/>
    </row>
    <row r="746" spans="3:22" ht="14.25" customHeight="1" x14ac:dyDescent="0.2">
      <c r="C746" s="10"/>
      <c r="D746" s="10"/>
      <c r="E746" s="10"/>
      <c r="G746" s="92"/>
      <c r="H746" s="92"/>
      <c r="I746" s="130"/>
      <c r="J746" s="92"/>
      <c r="K746" s="92"/>
      <c r="L746" s="92"/>
      <c r="M746" s="92"/>
      <c r="N746" s="92"/>
      <c r="O746" s="2"/>
      <c r="P746" s="2"/>
      <c r="Q746" s="2"/>
      <c r="R746" s="2"/>
      <c r="S746" s="2"/>
      <c r="T746" s="2"/>
      <c r="U746" s="2"/>
      <c r="V746" s="2"/>
    </row>
    <row r="747" spans="3:22" ht="14.25" customHeight="1" x14ac:dyDescent="0.2">
      <c r="C747" s="10"/>
      <c r="D747" s="10"/>
      <c r="E747" s="10"/>
      <c r="G747" s="92"/>
      <c r="H747" s="92"/>
      <c r="I747" s="130"/>
      <c r="J747" s="92"/>
      <c r="K747" s="92"/>
      <c r="L747" s="92"/>
      <c r="M747" s="92"/>
      <c r="N747" s="92"/>
      <c r="O747" s="2"/>
      <c r="P747" s="2"/>
      <c r="Q747" s="2"/>
      <c r="R747" s="2"/>
      <c r="S747" s="2"/>
      <c r="T747" s="2"/>
      <c r="U747" s="2"/>
      <c r="V747" s="2"/>
    </row>
    <row r="748" spans="3:22" ht="14.25" customHeight="1" x14ac:dyDescent="0.2">
      <c r="C748" s="10"/>
      <c r="D748" s="10"/>
      <c r="E748" s="10"/>
      <c r="G748" s="92"/>
      <c r="H748" s="92"/>
      <c r="I748" s="130"/>
      <c r="J748" s="92"/>
      <c r="K748" s="92"/>
      <c r="L748" s="92"/>
      <c r="M748" s="92"/>
      <c r="N748" s="92"/>
      <c r="O748" s="2"/>
      <c r="P748" s="2"/>
      <c r="Q748" s="2"/>
      <c r="R748" s="2"/>
      <c r="S748" s="2"/>
      <c r="T748" s="2"/>
      <c r="U748" s="2"/>
      <c r="V748" s="2"/>
    </row>
    <row r="749" spans="3:22" ht="14.25" customHeight="1" x14ac:dyDescent="0.2">
      <c r="C749" s="10"/>
      <c r="D749" s="10"/>
      <c r="E749" s="10"/>
      <c r="G749" s="92"/>
      <c r="H749" s="92"/>
      <c r="I749" s="130"/>
      <c r="J749" s="92"/>
      <c r="K749" s="92"/>
      <c r="L749" s="92"/>
      <c r="M749" s="92"/>
      <c r="N749" s="92"/>
      <c r="O749" s="2"/>
      <c r="P749" s="2"/>
      <c r="Q749" s="2"/>
      <c r="R749" s="2"/>
      <c r="S749" s="2"/>
      <c r="T749" s="2"/>
      <c r="U749" s="2"/>
      <c r="V749" s="2"/>
    </row>
    <row r="750" spans="3:22" ht="14.25" customHeight="1" x14ac:dyDescent="0.2">
      <c r="C750" s="10"/>
      <c r="D750" s="10"/>
      <c r="E750" s="10"/>
      <c r="G750" s="92"/>
      <c r="H750" s="92"/>
      <c r="I750" s="130"/>
      <c r="J750" s="92"/>
      <c r="K750" s="92"/>
      <c r="L750" s="92"/>
      <c r="M750" s="92"/>
      <c r="N750" s="92"/>
      <c r="O750" s="2"/>
      <c r="P750" s="2"/>
      <c r="Q750" s="2"/>
      <c r="R750" s="2"/>
      <c r="S750" s="2"/>
      <c r="T750" s="2"/>
      <c r="U750" s="2"/>
      <c r="V750" s="2"/>
    </row>
    <row r="751" spans="3:22" ht="14.25" customHeight="1" x14ac:dyDescent="0.2">
      <c r="C751" s="10"/>
      <c r="D751" s="10"/>
      <c r="E751" s="10"/>
      <c r="G751" s="92"/>
      <c r="H751" s="92"/>
      <c r="I751" s="130"/>
      <c r="J751" s="92"/>
      <c r="K751" s="92"/>
      <c r="L751" s="92"/>
      <c r="M751" s="92"/>
      <c r="N751" s="92"/>
      <c r="O751" s="2"/>
      <c r="P751" s="2"/>
      <c r="Q751" s="2"/>
      <c r="R751" s="2"/>
      <c r="S751" s="2"/>
      <c r="T751" s="2"/>
      <c r="U751" s="2"/>
      <c r="V751" s="2"/>
    </row>
    <row r="752" spans="3:22" ht="14.25" customHeight="1" x14ac:dyDescent="0.2">
      <c r="C752" s="10"/>
      <c r="D752" s="10"/>
      <c r="E752" s="10"/>
      <c r="G752" s="92"/>
      <c r="H752" s="92"/>
      <c r="I752" s="130"/>
      <c r="J752" s="92"/>
      <c r="K752" s="92"/>
      <c r="L752" s="92"/>
      <c r="M752" s="92"/>
      <c r="N752" s="92"/>
      <c r="O752" s="2"/>
      <c r="P752" s="2"/>
      <c r="Q752" s="2"/>
      <c r="R752" s="2"/>
      <c r="S752" s="2"/>
      <c r="T752" s="2"/>
      <c r="U752" s="2"/>
      <c r="V752" s="2"/>
    </row>
    <row r="753" spans="3:22" ht="14.25" customHeight="1" x14ac:dyDescent="0.2">
      <c r="C753" s="10"/>
      <c r="D753" s="10"/>
      <c r="E753" s="10"/>
      <c r="G753" s="92"/>
      <c r="H753" s="92"/>
      <c r="I753" s="130"/>
      <c r="J753" s="92"/>
      <c r="K753" s="92"/>
      <c r="L753" s="92"/>
      <c r="M753" s="92"/>
      <c r="N753" s="92"/>
      <c r="O753" s="2"/>
      <c r="P753" s="2"/>
      <c r="Q753" s="2"/>
      <c r="R753" s="2"/>
      <c r="S753" s="2"/>
      <c r="T753" s="2"/>
      <c r="U753" s="2"/>
      <c r="V753" s="2"/>
    </row>
    <row r="754" spans="3:22" ht="14.25" customHeight="1" x14ac:dyDescent="0.2">
      <c r="C754" s="10"/>
      <c r="D754" s="10"/>
      <c r="E754" s="10"/>
      <c r="G754" s="92"/>
      <c r="H754" s="92"/>
      <c r="I754" s="130"/>
      <c r="J754" s="92"/>
      <c r="K754" s="92"/>
      <c r="L754" s="92"/>
      <c r="M754" s="92"/>
      <c r="N754" s="92"/>
      <c r="O754" s="2"/>
      <c r="P754" s="2"/>
      <c r="Q754" s="2"/>
      <c r="R754" s="2"/>
      <c r="S754" s="2"/>
      <c r="T754" s="2"/>
      <c r="U754" s="2"/>
      <c r="V754" s="2"/>
    </row>
    <row r="755" spans="3:22" ht="14.25" customHeight="1" x14ac:dyDescent="0.2">
      <c r="C755" s="10"/>
      <c r="D755" s="10"/>
      <c r="E755" s="10"/>
      <c r="G755" s="92"/>
      <c r="H755" s="92"/>
      <c r="I755" s="130"/>
      <c r="J755" s="92"/>
      <c r="K755" s="92"/>
      <c r="L755" s="92"/>
      <c r="M755" s="92"/>
      <c r="N755" s="92"/>
      <c r="O755" s="2"/>
      <c r="P755" s="2"/>
      <c r="Q755" s="2"/>
      <c r="R755" s="2"/>
      <c r="S755" s="2"/>
      <c r="T755" s="2"/>
      <c r="U755" s="2"/>
      <c r="V755" s="2"/>
    </row>
    <row r="756" spans="3:22" ht="14.25" customHeight="1" x14ac:dyDescent="0.2">
      <c r="C756" s="10"/>
      <c r="D756" s="10"/>
      <c r="E756" s="10"/>
      <c r="G756" s="92"/>
      <c r="H756" s="92"/>
      <c r="I756" s="130"/>
      <c r="J756" s="92"/>
      <c r="K756" s="92"/>
      <c r="L756" s="92"/>
      <c r="M756" s="92"/>
      <c r="N756" s="92"/>
      <c r="O756" s="2"/>
      <c r="P756" s="2"/>
      <c r="Q756" s="2"/>
      <c r="R756" s="2"/>
      <c r="S756" s="2"/>
      <c r="T756" s="2"/>
      <c r="U756" s="2"/>
      <c r="V756" s="2"/>
    </row>
    <row r="757" spans="3:22" ht="14.25" customHeight="1" x14ac:dyDescent="0.2">
      <c r="C757" s="10"/>
      <c r="D757" s="10"/>
      <c r="E757" s="10"/>
      <c r="G757" s="92"/>
      <c r="H757" s="92"/>
      <c r="I757" s="130"/>
      <c r="J757" s="92"/>
      <c r="K757" s="92"/>
      <c r="L757" s="92"/>
      <c r="M757" s="92"/>
      <c r="N757" s="92"/>
      <c r="O757" s="2"/>
      <c r="P757" s="2"/>
      <c r="Q757" s="2"/>
      <c r="R757" s="2"/>
      <c r="S757" s="2"/>
      <c r="T757" s="2"/>
      <c r="U757" s="2"/>
      <c r="V757" s="2"/>
    </row>
    <row r="758" spans="3:22" ht="14.25" customHeight="1" x14ac:dyDescent="0.2">
      <c r="C758" s="10"/>
      <c r="D758" s="10"/>
      <c r="E758" s="10"/>
      <c r="G758" s="92"/>
      <c r="H758" s="92"/>
      <c r="I758" s="130"/>
      <c r="J758" s="92"/>
      <c r="K758" s="92"/>
      <c r="L758" s="92"/>
      <c r="M758" s="92"/>
      <c r="N758" s="92"/>
      <c r="O758" s="2"/>
      <c r="P758" s="2"/>
      <c r="Q758" s="2"/>
      <c r="R758" s="2"/>
      <c r="S758" s="2"/>
      <c r="T758" s="2"/>
      <c r="U758" s="2"/>
      <c r="V758" s="2"/>
    </row>
    <row r="759" spans="3:22" ht="14.25" customHeight="1" x14ac:dyDescent="0.2">
      <c r="C759" s="10"/>
      <c r="D759" s="10"/>
      <c r="E759" s="10"/>
      <c r="G759" s="92"/>
      <c r="H759" s="92"/>
      <c r="I759" s="130"/>
      <c r="J759" s="92"/>
      <c r="K759" s="92"/>
      <c r="L759" s="92"/>
      <c r="M759" s="92"/>
      <c r="N759" s="92"/>
      <c r="O759" s="2"/>
      <c r="P759" s="2"/>
      <c r="Q759" s="2"/>
      <c r="R759" s="2"/>
      <c r="S759" s="2"/>
      <c r="T759" s="2"/>
      <c r="U759" s="2"/>
      <c r="V759" s="2"/>
    </row>
    <row r="760" spans="3:22" ht="14.25" customHeight="1" x14ac:dyDescent="0.2">
      <c r="C760" s="10"/>
      <c r="D760" s="10"/>
      <c r="E760" s="10"/>
      <c r="G760" s="92"/>
      <c r="H760" s="92"/>
      <c r="I760" s="130"/>
      <c r="J760" s="92"/>
      <c r="K760" s="92"/>
      <c r="L760" s="92"/>
      <c r="M760" s="92"/>
      <c r="N760" s="92"/>
      <c r="O760" s="2"/>
      <c r="P760" s="2"/>
      <c r="Q760" s="2"/>
      <c r="R760" s="2"/>
      <c r="S760" s="2"/>
      <c r="T760" s="2"/>
      <c r="U760" s="2"/>
      <c r="V760" s="2"/>
    </row>
    <row r="761" spans="3:22" ht="14.25" customHeight="1" x14ac:dyDescent="0.2">
      <c r="C761" s="10"/>
      <c r="D761" s="10"/>
      <c r="E761" s="10"/>
      <c r="G761" s="92"/>
      <c r="H761" s="92"/>
      <c r="I761" s="130"/>
      <c r="J761" s="92"/>
      <c r="K761" s="92"/>
      <c r="L761" s="92"/>
      <c r="M761" s="92"/>
      <c r="N761" s="92"/>
      <c r="O761" s="2"/>
      <c r="P761" s="2"/>
      <c r="Q761" s="2"/>
      <c r="R761" s="2"/>
      <c r="S761" s="2"/>
      <c r="T761" s="2"/>
      <c r="U761" s="2"/>
      <c r="V761" s="2"/>
    </row>
    <row r="762" spans="3:22" ht="14.25" customHeight="1" x14ac:dyDescent="0.2">
      <c r="C762" s="10"/>
      <c r="D762" s="10"/>
      <c r="E762" s="10"/>
      <c r="G762" s="92"/>
      <c r="H762" s="92"/>
      <c r="I762" s="130"/>
      <c r="J762" s="92"/>
      <c r="K762" s="92"/>
      <c r="L762" s="92"/>
      <c r="M762" s="92"/>
      <c r="N762" s="92"/>
      <c r="O762" s="2"/>
      <c r="P762" s="2"/>
      <c r="Q762" s="2"/>
      <c r="R762" s="2"/>
      <c r="S762" s="2"/>
      <c r="T762" s="2"/>
      <c r="U762" s="2"/>
      <c r="V762" s="2"/>
    </row>
    <row r="763" spans="3:22" ht="14.25" customHeight="1" x14ac:dyDescent="0.2">
      <c r="C763" s="10"/>
      <c r="D763" s="10"/>
      <c r="E763" s="10"/>
      <c r="G763" s="92"/>
      <c r="H763" s="92"/>
      <c r="I763" s="130"/>
      <c r="J763" s="92"/>
      <c r="K763" s="92"/>
      <c r="L763" s="92"/>
      <c r="M763" s="92"/>
      <c r="N763" s="92"/>
      <c r="O763" s="2"/>
      <c r="P763" s="2"/>
      <c r="Q763" s="2"/>
      <c r="R763" s="2"/>
      <c r="S763" s="2"/>
      <c r="T763" s="2"/>
      <c r="U763" s="2"/>
      <c r="V763" s="2"/>
    </row>
    <row r="764" spans="3:22" ht="14.25" customHeight="1" x14ac:dyDescent="0.2">
      <c r="C764" s="10"/>
      <c r="D764" s="10"/>
      <c r="E764" s="10"/>
      <c r="G764" s="92"/>
      <c r="H764" s="92"/>
      <c r="I764" s="130"/>
      <c r="J764" s="92"/>
      <c r="K764" s="92"/>
      <c r="L764" s="92"/>
      <c r="M764" s="92"/>
      <c r="N764" s="92"/>
      <c r="O764" s="2"/>
      <c r="P764" s="2"/>
      <c r="Q764" s="2"/>
      <c r="R764" s="2"/>
      <c r="S764" s="2"/>
      <c r="T764" s="2"/>
      <c r="U764" s="2"/>
      <c r="V764" s="2"/>
    </row>
    <row r="765" spans="3:22" ht="14.25" customHeight="1" x14ac:dyDescent="0.2">
      <c r="C765" s="10"/>
      <c r="D765" s="10"/>
      <c r="E765" s="10"/>
      <c r="G765" s="92"/>
      <c r="H765" s="92"/>
      <c r="I765" s="130"/>
      <c r="J765" s="92"/>
      <c r="K765" s="92"/>
      <c r="L765" s="92"/>
      <c r="M765" s="92"/>
      <c r="N765" s="92"/>
      <c r="O765" s="2"/>
      <c r="P765" s="2"/>
      <c r="Q765" s="2"/>
      <c r="R765" s="2"/>
      <c r="S765" s="2"/>
      <c r="T765" s="2"/>
      <c r="U765" s="2"/>
      <c r="V765" s="2"/>
    </row>
    <row r="766" spans="3:22" ht="14.25" customHeight="1" x14ac:dyDescent="0.2">
      <c r="C766" s="10"/>
      <c r="D766" s="10"/>
      <c r="E766" s="10"/>
      <c r="G766" s="92"/>
      <c r="H766" s="92"/>
      <c r="I766" s="130"/>
      <c r="J766" s="92"/>
      <c r="K766" s="92"/>
      <c r="L766" s="92"/>
      <c r="M766" s="92"/>
      <c r="N766" s="92"/>
      <c r="O766" s="2"/>
      <c r="P766" s="2"/>
      <c r="Q766" s="2"/>
      <c r="R766" s="2"/>
      <c r="S766" s="2"/>
      <c r="T766" s="2"/>
      <c r="U766" s="2"/>
      <c r="V766" s="2"/>
    </row>
    <row r="767" spans="3:22" ht="14.25" customHeight="1" x14ac:dyDescent="0.2">
      <c r="C767" s="10"/>
      <c r="D767" s="10"/>
      <c r="E767" s="10"/>
      <c r="G767" s="92"/>
      <c r="H767" s="92"/>
      <c r="I767" s="130"/>
      <c r="J767" s="92"/>
      <c r="K767" s="92"/>
      <c r="L767" s="92"/>
      <c r="M767" s="92"/>
      <c r="N767" s="92"/>
      <c r="O767" s="2"/>
      <c r="P767" s="2"/>
      <c r="Q767" s="2"/>
      <c r="R767" s="2"/>
      <c r="S767" s="2"/>
      <c r="T767" s="2"/>
      <c r="U767" s="2"/>
      <c r="V767" s="2"/>
    </row>
    <row r="768" spans="3:22" ht="14.25" customHeight="1" x14ac:dyDescent="0.2">
      <c r="C768" s="10"/>
      <c r="D768" s="10"/>
      <c r="E768" s="10"/>
      <c r="G768" s="92"/>
      <c r="H768" s="92"/>
      <c r="I768" s="130"/>
      <c r="J768" s="92"/>
      <c r="K768" s="92"/>
      <c r="L768" s="92"/>
      <c r="M768" s="92"/>
      <c r="N768" s="92"/>
      <c r="O768" s="2"/>
      <c r="P768" s="2"/>
      <c r="Q768" s="2"/>
      <c r="R768" s="2"/>
      <c r="S768" s="2"/>
      <c r="T768" s="2"/>
      <c r="U768" s="2"/>
      <c r="V768" s="2"/>
    </row>
    <row r="769" spans="3:22" ht="14.25" customHeight="1" x14ac:dyDescent="0.2">
      <c r="C769" s="10"/>
      <c r="D769" s="10"/>
      <c r="E769" s="10"/>
      <c r="G769" s="92"/>
      <c r="H769" s="92"/>
      <c r="I769" s="130"/>
      <c r="J769" s="92"/>
      <c r="K769" s="92"/>
      <c r="L769" s="92"/>
      <c r="M769" s="92"/>
      <c r="N769" s="92"/>
      <c r="O769" s="2"/>
      <c r="P769" s="2"/>
      <c r="Q769" s="2"/>
      <c r="R769" s="2"/>
      <c r="S769" s="2"/>
      <c r="T769" s="2"/>
      <c r="U769" s="2"/>
      <c r="V769" s="2"/>
    </row>
    <row r="770" spans="3:22" ht="14.25" customHeight="1" x14ac:dyDescent="0.2">
      <c r="C770" s="10"/>
      <c r="D770" s="10"/>
      <c r="E770" s="10"/>
      <c r="G770" s="92"/>
      <c r="H770" s="92"/>
      <c r="I770" s="130"/>
      <c r="J770" s="92"/>
      <c r="K770" s="92"/>
      <c r="L770" s="92"/>
      <c r="M770" s="92"/>
      <c r="N770" s="92"/>
      <c r="O770" s="2"/>
      <c r="P770" s="2"/>
      <c r="Q770" s="2"/>
      <c r="R770" s="2"/>
      <c r="S770" s="2"/>
      <c r="T770" s="2"/>
      <c r="U770" s="2"/>
      <c r="V770" s="2"/>
    </row>
    <row r="771" spans="3:22" ht="14.25" customHeight="1" x14ac:dyDescent="0.2">
      <c r="C771" s="10"/>
      <c r="D771" s="10"/>
      <c r="E771" s="10"/>
      <c r="G771" s="92"/>
      <c r="H771" s="92"/>
      <c r="I771" s="130"/>
      <c r="J771" s="92"/>
      <c r="K771" s="92"/>
      <c r="L771" s="92"/>
      <c r="M771" s="92"/>
      <c r="N771" s="92"/>
      <c r="O771" s="2"/>
      <c r="P771" s="2"/>
      <c r="Q771" s="2"/>
      <c r="R771" s="2"/>
      <c r="S771" s="2"/>
      <c r="T771" s="2"/>
      <c r="U771" s="2"/>
      <c r="V771" s="2"/>
    </row>
    <row r="772" spans="3:22" ht="14.25" customHeight="1" x14ac:dyDescent="0.2">
      <c r="C772" s="10"/>
      <c r="D772" s="10"/>
      <c r="E772" s="10"/>
      <c r="G772" s="92"/>
      <c r="H772" s="92"/>
      <c r="I772" s="130"/>
      <c r="J772" s="92"/>
      <c r="K772" s="92"/>
      <c r="L772" s="92"/>
      <c r="M772" s="92"/>
      <c r="N772" s="92"/>
      <c r="O772" s="2"/>
      <c r="P772" s="2"/>
      <c r="Q772" s="2"/>
      <c r="R772" s="2"/>
      <c r="S772" s="2"/>
      <c r="T772" s="2"/>
      <c r="U772" s="2"/>
      <c r="V772" s="2"/>
    </row>
    <row r="773" spans="3:22" ht="14.25" customHeight="1" x14ac:dyDescent="0.2">
      <c r="C773" s="10"/>
      <c r="D773" s="10"/>
      <c r="E773" s="10"/>
      <c r="G773" s="92"/>
      <c r="H773" s="92"/>
      <c r="I773" s="130"/>
      <c r="J773" s="92"/>
      <c r="K773" s="92"/>
      <c r="L773" s="92"/>
      <c r="M773" s="92"/>
      <c r="N773" s="92"/>
      <c r="O773" s="2"/>
      <c r="P773" s="2"/>
      <c r="Q773" s="2"/>
      <c r="R773" s="2"/>
      <c r="S773" s="2"/>
      <c r="T773" s="2"/>
      <c r="U773" s="2"/>
      <c r="V773" s="2"/>
    </row>
    <row r="774" spans="3:22" ht="14.25" customHeight="1" x14ac:dyDescent="0.2">
      <c r="C774" s="10"/>
      <c r="D774" s="10"/>
      <c r="E774" s="10"/>
      <c r="G774" s="92"/>
      <c r="H774" s="92"/>
      <c r="I774" s="130"/>
      <c r="J774" s="92"/>
      <c r="K774" s="92"/>
      <c r="L774" s="92"/>
      <c r="M774" s="92"/>
      <c r="N774" s="92"/>
      <c r="O774" s="2"/>
      <c r="P774" s="2"/>
      <c r="Q774" s="2"/>
      <c r="R774" s="2"/>
      <c r="S774" s="2"/>
      <c r="T774" s="2"/>
      <c r="U774" s="2"/>
      <c r="V774" s="2"/>
    </row>
    <row r="775" spans="3:22" ht="14.25" customHeight="1" x14ac:dyDescent="0.2">
      <c r="C775" s="10"/>
      <c r="D775" s="10"/>
      <c r="E775" s="10"/>
      <c r="G775" s="92"/>
      <c r="H775" s="92"/>
      <c r="I775" s="130"/>
      <c r="J775" s="92"/>
      <c r="K775" s="92"/>
      <c r="L775" s="92"/>
      <c r="M775" s="92"/>
      <c r="N775" s="92"/>
      <c r="O775" s="2"/>
      <c r="P775" s="2"/>
      <c r="Q775" s="2"/>
      <c r="R775" s="2"/>
      <c r="S775" s="2"/>
      <c r="T775" s="2"/>
      <c r="U775" s="2"/>
      <c r="V775" s="2"/>
    </row>
    <row r="776" spans="3:22" ht="14.25" customHeight="1" x14ac:dyDescent="0.2">
      <c r="C776" s="10"/>
      <c r="D776" s="10"/>
      <c r="E776" s="10"/>
      <c r="G776" s="92"/>
      <c r="H776" s="92"/>
      <c r="I776" s="130"/>
      <c r="J776" s="92"/>
      <c r="K776" s="92"/>
      <c r="L776" s="92"/>
      <c r="M776" s="92"/>
      <c r="N776" s="92"/>
      <c r="O776" s="2"/>
      <c r="P776" s="2"/>
      <c r="Q776" s="2"/>
      <c r="R776" s="2"/>
      <c r="S776" s="2"/>
      <c r="T776" s="2"/>
      <c r="U776" s="2"/>
      <c r="V776" s="2"/>
    </row>
    <row r="777" spans="3:22" ht="14.25" customHeight="1" x14ac:dyDescent="0.2">
      <c r="C777" s="10"/>
      <c r="D777" s="10"/>
      <c r="E777" s="10"/>
      <c r="G777" s="92"/>
      <c r="H777" s="92"/>
      <c r="I777" s="130"/>
      <c r="J777" s="92"/>
      <c r="K777" s="92"/>
      <c r="L777" s="92"/>
      <c r="M777" s="92"/>
      <c r="N777" s="92"/>
      <c r="O777" s="2"/>
      <c r="P777" s="2"/>
      <c r="Q777" s="2"/>
      <c r="R777" s="2"/>
      <c r="S777" s="2"/>
      <c r="T777" s="2"/>
      <c r="U777" s="2"/>
      <c r="V777" s="2"/>
    </row>
    <row r="778" spans="3:22" ht="14.25" customHeight="1" x14ac:dyDescent="0.2">
      <c r="C778" s="10"/>
      <c r="D778" s="10"/>
      <c r="E778" s="10"/>
      <c r="G778" s="92"/>
      <c r="H778" s="92"/>
      <c r="I778" s="130"/>
      <c r="J778" s="92"/>
      <c r="K778" s="92"/>
      <c r="L778" s="92"/>
      <c r="M778" s="92"/>
      <c r="N778" s="92"/>
      <c r="O778" s="2"/>
      <c r="P778" s="2"/>
      <c r="Q778" s="2"/>
      <c r="R778" s="2"/>
      <c r="S778" s="2"/>
      <c r="T778" s="2"/>
      <c r="U778" s="2"/>
      <c r="V778" s="2"/>
    </row>
    <row r="779" spans="3:22" ht="14.25" customHeight="1" x14ac:dyDescent="0.2">
      <c r="C779" s="10"/>
      <c r="D779" s="10"/>
      <c r="E779" s="10"/>
      <c r="G779" s="92"/>
      <c r="H779" s="92"/>
      <c r="I779" s="130"/>
      <c r="J779" s="92"/>
      <c r="K779" s="92"/>
      <c r="L779" s="92"/>
      <c r="M779" s="92"/>
      <c r="N779" s="92"/>
      <c r="O779" s="2"/>
      <c r="P779" s="2"/>
      <c r="Q779" s="2"/>
      <c r="R779" s="2"/>
      <c r="S779" s="2"/>
      <c r="T779" s="2"/>
      <c r="U779" s="2"/>
      <c r="V779" s="2"/>
    </row>
    <row r="780" spans="3:22" ht="14.25" customHeight="1" x14ac:dyDescent="0.2">
      <c r="C780" s="10"/>
      <c r="D780" s="10"/>
      <c r="E780" s="10"/>
      <c r="G780" s="92"/>
      <c r="H780" s="92"/>
      <c r="I780" s="130"/>
      <c r="J780" s="92"/>
      <c r="K780" s="92"/>
      <c r="L780" s="92"/>
      <c r="M780" s="92"/>
      <c r="N780" s="92"/>
      <c r="O780" s="2"/>
      <c r="P780" s="2"/>
      <c r="Q780" s="2"/>
      <c r="R780" s="2"/>
      <c r="S780" s="2"/>
      <c r="T780" s="2"/>
      <c r="U780" s="2"/>
      <c r="V780" s="2"/>
    </row>
    <row r="781" spans="3:22" ht="14.25" customHeight="1" x14ac:dyDescent="0.2">
      <c r="C781" s="10"/>
      <c r="D781" s="10"/>
      <c r="E781" s="10"/>
      <c r="G781" s="92"/>
      <c r="H781" s="92"/>
      <c r="I781" s="130"/>
      <c r="J781" s="92"/>
      <c r="K781" s="92"/>
      <c r="L781" s="92"/>
      <c r="M781" s="92"/>
      <c r="N781" s="92"/>
      <c r="O781" s="2"/>
      <c r="P781" s="2"/>
      <c r="Q781" s="2"/>
      <c r="R781" s="2"/>
      <c r="S781" s="2"/>
      <c r="T781" s="2"/>
      <c r="U781" s="2"/>
      <c r="V781" s="2"/>
    </row>
    <row r="782" spans="3:22" ht="14.25" customHeight="1" x14ac:dyDescent="0.2">
      <c r="C782" s="10"/>
      <c r="D782" s="10"/>
      <c r="E782" s="10"/>
      <c r="G782" s="92"/>
      <c r="H782" s="92"/>
      <c r="I782" s="130"/>
      <c r="J782" s="92"/>
      <c r="K782" s="92"/>
      <c r="L782" s="92"/>
      <c r="M782" s="92"/>
      <c r="N782" s="92"/>
      <c r="O782" s="2"/>
      <c r="P782" s="2"/>
      <c r="Q782" s="2"/>
      <c r="R782" s="2"/>
      <c r="S782" s="2"/>
      <c r="T782" s="2"/>
      <c r="U782" s="2"/>
      <c r="V782" s="2"/>
    </row>
    <row r="783" spans="3:22" ht="14.25" customHeight="1" x14ac:dyDescent="0.2">
      <c r="C783" s="10"/>
      <c r="D783" s="10"/>
      <c r="E783" s="10"/>
      <c r="G783" s="92"/>
      <c r="H783" s="92"/>
      <c r="I783" s="130"/>
      <c r="J783" s="92"/>
      <c r="K783" s="92"/>
      <c r="L783" s="92"/>
      <c r="M783" s="92"/>
      <c r="N783" s="92"/>
      <c r="O783" s="2"/>
      <c r="P783" s="2"/>
      <c r="Q783" s="2"/>
      <c r="R783" s="2"/>
      <c r="S783" s="2"/>
      <c r="T783" s="2"/>
      <c r="U783" s="2"/>
      <c r="V783" s="2"/>
    </row>
    <row r="784" spans="3:22" ht="14.25" customHeight="1" x14ac:dyDescent="0.2">
      <c r="C784" s="10"/>
      <c r="D784" s="10"/>
      <c r="E784" s="10"/>
      <c r="G784" s="92"/>
      <c r="H784" s="92"/>
      <c r="I784" s="130"/>
      <c r="J784" s="92"/>
      <c r="K784" s="92"/>
      <c r="L784" s="92"/>
      <c r="M784" s="92"/>
      <c r="N784" s="92"/>
      <c r="O784" s="2"/>
      <c r="P784" s="2"/>
      <c r="Q784" s="2"/>
      <c r="R784" s="2"/>
      <c r="S784" s="2"/>
      <c r="T784" s="2"/>
      <c r="U784" s="2"/>
      <c r="V784" s="2"/>
    </row>
    <row r="785" spans="3:22" ht="14.25" customHeight="1" x14ac:dyDescent="0.2">
      <c r="C785" s="10"/>
      <c r="D785" s="10"/>
      <c r="E785" s="10"/>
      <c r="G785" s="92"/>
      <c r="H785" s="92"/>
      <c r="I785" s="130"/>
      <c r="J785" s="92"/>
      <c r="K785" s="92"/>
      <c r="L785" s="92"/>
      <c r="M785" s="92"/>
      <c r="N785" s="92"/>
      <c r="O785" s="2"/>
      <c r="P785" s="2"/>
      <c r="Q785" s="2"/>
      <c r="R785" s="2"/>
      <c r="S785" s="2"/>
      <c r="T785" s="2"/>
      <c r="U785" s="2"/>
      <c r="V785" s="2"/>
    </row>
    <row r="786" spans="3:22" ht="14.25" customHeight="1" x14ac:dyDescent="0.2">
      <c r="C786" s="10"/>
      <c r="D786" s="10"/>
      <c r="E786" s="10"/>
      <c r="G786" s="92"/>
      <c r="H786" s="92"/>
      <c r="I786" s="130"/>
      <c r="J786" s="92"/>
      <c r="K786" s="92"/>
      <c r="L786" s="92"/>
      <c r="M786" s="92"/>
      <c r="N786" s="92"/>
      <c r="O786" s="2"/>
      <c r="P786" s="2"/>
      <c r="Q786" s="2"/>
      <c r="R786" s="2"/>
      <c r="S786" s="2"/>
      <c r="T786" s="2"/>
      <c r="U786" s="2"/>
      <c r="V786" s="2"/>
    </row>
    <row r="787" spans="3:22" ht="14.25" customHeight="1" x14ac:dyDescent="0.2">
      <c r="C787" s="10"/>
      <c r="D787" s="10"/>
      <c r="E787" s="10"/>
      <c r="G787" s="92"/>
      <c r="H787" s="92"/>
      <c r="I787" s="130"/>
      <c r="J787" s="92"/>
      <c r="K787" s="92"/>
      <c r="L787" s="92"/>
      <c r="M787" s="92"/>
      <c r="N787" s="92"/>
      <c r="O787" s="2"/>
      <c r="P787" s="2"/>
      <c r="Q787" s="2"/>
      <c r="R787" s="2"/>
      <c r="S787" s="2"/>
      <c r="T787" s="2"/>
      <c r="U787" s="2"/>
      <c r="V787" s="2"/>
    </row>
    <row r="788" spans="3:22" ht="14.25" customHeight="1" x14ac:dyDescent="0.2">
      <c r="C788" s="10"/>
      <c r="D788" s="10"/>
      <c r="E788" s="10"/>
      <c r="G788" s="92"/>
      <c r="H788" s="92"/>
      <c r="I788" s="130"/>
      <c r="J788" s="92"/>
      <c r="K788" s="92"/>
      <c r="L788" s="92"/>
      <c r="M788" s="92"/>
      <c r="N788" s="92"/>
      <c r="O788" s="2"/>
      <c r="P788" s="2"/>
      <c r="Q788" s="2"/>
      <c r="R788" s="2"/>
      <c r="S788" s="2"/>
      <c r="T788" s="2"/>
      <c r="U788" s="2"/>
      <c r="V788" s="2"/>
    </row>
    <row r="789" spans="3:22" ht="14.25" customHeight="1" x14ac:dyDescent="0.2">
      <c r="C789" s="10"/>
      <c r="D789" s="10"/>
      <c r="E789" s="10"/>
      <c r="G789" s="92"/>
      <c r="H789" s="92"/>
      <c r="I789" s="130"/>
      <c r="J789" s="92"/>
      <c r="K789" s="92"/>
      <c r="L789" s="92"/>
      <c r="M789" s="92"/>
      <c r="N789" s="92"/>
      <c r="O789" s="2"/>
      <c r="P789" s="2"/>
      <c r="Q789" s="2"/>
      <c r="R789" s="2"/>
      <c r="S789" s="2"/>
      <c r="T789" s="2"/>
      <c r="U789" s="2"/>
      <c r="V789" s="2"/>
    </row>
    <row r="790" spans="3:22" ht="14.25" customHeight="1" x14ac:dyDescent="0.2">
      <c r="C790" s="10"/>
      <c r="D790" s="10"/>
      <c r="E790" s="10"/>
      <c r="G790" s="92"/>
      <c r="H790" s="92"/>
      <c r="I790" s="130"/>
      <c r="J790" s="92"/>
      <c r="K790" s="92"/>
      <c r="L790" s="92"/>
      <c r="M790" s="92"/>
      <c r="N790" s="92"/>
      <c r="O790" s="2"/>
      <c r="P790" s="2"/>
      <c r="Q790" s="2"/>
      <c r="R790" s="2"/>
      <c r="S790" s="2"/>
      <c r="T790" s="2"/>
      <c r="U790" s="2"/>
      <c r="V790" s="2"/>
    </row>
    <row r="791" spans="3:22" ht="14.25" customHeight="1" x14ac:dyDescent="0.2">
      <c r="C791" s="10"/>
      <c r="D791" s="10"/>
      <c r="E791" s="10"/>
      <c r="G791" s="92"/>
      <c r="H791" s="92"/>
      <c r="I791" s="130"/>
      <c r="J791" s="92"/>
      <c r="K791" s="92"/>
      <c r="L791" s="92"/>
      <c r="M791" s="92"/>
      <c r="N791" s="92"/>
      <c r="O791" s="2"/>
      <c r="P791" s="2"/>
      <c r="Q791" s="2"/>
      <c r="R791" s="2"/>
      <c r="S791" s="2"/>
      <c r="T791" s="2"/>
      <c r="U791" s="2"/>
      <c r="V791" s="2"/>
    </row>
    <row r="792" spans="3:22" ht="14.25" customHeight="1" x14ac:dyDescent="0.2">
      <c r="C792" s="10"/>
      <c r="D792" s="10"/>
      <c r="E792" s="10"/>
      <c r="G792" s="92"/>
      <c r="H792" s="92"/>
      <c r="I792" s="130"/>
      <c r="J792" s="92"/>
      <c r="K792" s="92"/>
      <c r="L792" s="92"/>
      <c r="M792" s="92"/>
      <c r="N792" s="92"/>
      <c r="O792" s="2"/>
      <c r="P792" s="2"/>
      <c r="Q792" s="2"/>
      <c r="R792" s="2"/>
      <c r="S792" s="2"/>
      <c r="T792" s="2"/>
      <c r="U792" s="2"/>
      <c r="V792" s="2"/>
    </row>
    <row r="793" spans="3:22" ht="14.25" customHeight="1" x14ac:dyDescent="0.2">
      <c r="C793" s="10"/>
      <c r="D793" s="10"/>
      <c r="E793" s="10"/>
      <c r="G793" s="92"/>
      <c r="H793" s="92"/>
      <c r="I793" s="130"/>
      <c r="J793" s="92"/>
      <c r="K793" s="92"/>
      <c r="L793" s="92"/>
      <c r="M793" s="92"/>
      <c r="N793" s="92"/>
      <c r="O793" s="2"/>
      <c r="P793" s="2"/>
      <c r="Q793" s="2"/>
      <c r="R793" s="2"/>
      <c r="S793" s="2"/>
      <c r="T793" s="2"/>
      <c r="U793" s="2"/>
      <c r="V793" s="2"/>
    </row>
    <row r="794" spans="3:22" ht="14.25" customHeight="1" x14ac:dyDescent="0.2">
      <c r="C794" s="10"/>
      <c r="D794" s="10"/>
      <c r="E794" s="10"/>
      <c r="G794" s="92"/>
      <c r="H794" s="92"/>
      <c r="I794" s="130"/>
      <c r="J794" s="92"/>
      <c r="K794" s="92"/>
      <c r="L794" s="92"/>
      <c r="M794" s="92"/>
      <c r="N794" s="92"/>
      <c r="O794" s="2"/>
      <c r="P794" s="2"/>
      <c r="Q794" s="2"/>
      <c r="R794" s="2"/>
      <c r="S794" s="2"/>
      <c r="T794" s="2"/>
      <c r="U794" s="2"/>
      <c r="V794" s="2"/>
    </row>
    <row r="795" spans="3:22" ht="14.25" customHeight="1" x14ac:dyDescent="0.2">
      <c r="C795" s="10"/>
      <c r="D795" s="10"/>
      <c r="E795" s="10"/>
      <c r="G795" s="92"/>
      <c r="H795" s="92"/>
      <c r="I795" s="130"/>
      <c r="J795" s="92"/>
      <c r="K795" s="92"/>
      <c r="L795" s="92"/>
      <c r="M795" s="92"/>
      <c r="N795" s="92"/>
      <c r="O795" s="2"/>
      <c r="P795" s="2"/>
      <c r="Q795" s="2"/>
      <c r="R795" s="2"/>
      <c r="S795" s="2"/>
      <c r="T795" s="2"/>
      <c r="U795" s="2"/>
      <c r="V795" s="2"/>
    </row>
    <row r="796" spans="3:22" ht="14.25" customHeight="1" x14ac:dyDescent="0.2">
      <c r="C796" s="10"/>
      <c r="D796" s="10"/>
      <c r="E796" s="10"/>
      <c r="G796" s="92"/>
      <c r="H796" s="92"/>
      <c r="I796" s="130"/>
      <c r="J796" s="92"/>
      <c r="K796" s="92"/>
      <c r="L796" s="92"/>
      <c r="M796" s="92"/>
      <c r="N796" s="92"/>
      <c r="O796" s="2"/>
      <c r="P796" s="2"/>
      <c r="Q796" s="2"/>
      <c r="R796" s="2"/>
      <c r="S796" s="2"/>
      <c r="T796" s="2"/>
      <c r="U796" s="2"/>
      <c r="V796" s="2"/>
    </row>
    <row r="797" spans="3:22" ht="14.25" customHeight="1" x14ac:dyDescent="0.2">
      <c r="C797" s="10"/>
      <c r="D797" s="10"/>
      <c r="E797" s="10"/>
      <c r="G797" s="92"/>
      <c r="H797" s="92"/>
      <c r="I797" s="130"/>
      <c r="J797" s="92"/>
      <c r="K797" s="92"/>
      <c r="L797" s="92"/>
      <c r="M797" s="92"/>
      <c r="N797" s="92"/>
      <c r="O797" s="2"/>
      <c r="P797" s="2"/>
      <c r="Q797" s="2"/>
      <c r="R797" s="2"/>
      <c r="S797" s="2"/>
      <c r="T797" s="2"/>
      <c r="U797" s="2"/>
      <c r="V797" s="2"/>
    </row>
    <row r="798" spans="3:22" ht="14.25" customHeight="1" x14ac:dyDescent="0.2">
      <c r="C798" s="10"/>
      <c r="D798" s="10"/>
      <c r="E798" s="10"/>
      <c r="G798" s="92"/>
      <c r="H798" s="92"/>
      <c r="I798" s="130"/>
      <c r="J798" s="92"/>
      <c r="K798" s="92"/>
      <c r="L798" s="92"/>
      <c r="M798" s="92"/>
      <c r="N798" s="92"/>
      <c r="O798" s="2"/>
      <c r="P798" s="2"/>
      <c r="Q798" s="2"/>
      <c r="R798" s="2"/>
      <c r="S798" s="2"/>
      <c r="T798" s="2"/>
      <c r="U798" s="2"/>
      <c r="V798" s="2"/>
    </row>
    <row r="799" spans="3:22" ht="14.25" customHeight="1" x14ac:dyDescent="0.2">
      <c r="C799" s="10"/>
      <c r="D799" s="10"/>
      <c r="E799" s="10"/>
      <c r="G799" s="92"/>
      <c r="H799" s="92"/>
      <c r="I799" s="130"/>
      <c r="J799" s="92"/>
      <c r="K799" s="92"/>
      <c r="L799" s="92"/>
      <c r="M799" s="92"/>
      <c r="N799" s="92"/>
      <c r="O799" s="2"/>
      <c r="P799" s="2"/>
      <c r="Q799" s="2"/>
      <c r="R799" s="2"/>
      <c r="S799" s="2"/>
      <c r="T799" s="2"/>
      <c r="U799" s="2"/>
      <c r="V799" s="2"/>
    </row>
    <row r="800" spans="3:22" ht="14.25" customHeight="1" x14ac:dyDescent="0.2">
      <c r="C800" s="10"/>
      <c r="D800" s="10"/>
      <c r="E800" s="10"/>
      <c r="G800" s="92"/>
      <c r="H800" s="92"/>
      <c r="I800" s="130"/>
      <c r="J800" s="92"/>
      <c r="K800" s="92"/>
      <c r="L800" s="92"/>
      <c r="M800" s="92"/>
      <c r="N800" s="92"/>
      <c r="O800" s="2"/>
      <c r="P800" s="2"/>
      <c r="Q800" s="2"/>
      <c r="R800" s="2"/>
      <c r="S800" s="2"/>
      <c r="T800" s="2"/>
      <c r="U800" s="2"/>
      <c r="V800" s="2"/>
    </row>
    <row r="801" spans="3:22" ht="14.25" customHeight="1" x14ac:dyDescent="0.2">
      <c r="C801" s="10"/>
      <c r="D801" s="10"/>
      <c r="E801" s="10"/>
      <c r="G801" s="92"/>
      <c r="H801" s="92"/>
      <c r="I801" s="130"/>
      <c r="J801" s="92"/>
      <c r="K801" s="92"/>
      <c r="L801" s="92"/>
      <c r="M801" s="92"/>
      <c r="N801" s="92"/>
      <c r="O801" s="2"/>
      <c r="P801" s="2"/>
      <c r="Q801" s="2"/>
      <c r="R801" s="2"/>
      <c r="S801" s="2"/>
      <c r="T801" s="2"/>
      <c r="U801" s="2"/>
      <c r="V801" s="2"/>
    </row>
    <row r="802" spans="3:22" ht="14.25" customHeight="1" x14ac:dyDescent="0.2">
      <c r="C802" s="10"/>
      <c r="D802" s="10"/>
      <c r="E802" s="10"/>
      <c r="G802" s="92"/>
      <c r="H802" s="92"/>
      <c r="I802" s="130"/>
      <c r="J802" s="92"/>
      <c r="K802" s="92"/>
      <c r="L802" s="92"/>
      <c r="M802" s="92"/>
      <c r="N802" s="92"/>
      <c r="O802" s="2"/>
      <c r="P802" s="2"/>
      <c r="Q802" s="2"/>
      <c r="R802" s="2"/>
      <c r="S802" s="2"/>
      <c r="T802" s="2"/>
      <c r="U802" s="2"/>
      <c r="V802" s="2"/>
    </row>
    <row r="803" spans="3:22" ht="14.25" customHeight="1" x14ac:dyDescent="0.2">
      <c r="C803" s="10"/>
      <c r="D803" s="10"/>
      <c r="E803" s="10"/>
      <c r="G803" s="92"/>
      <c r="H803" s="92"/>
      <c r="I803" s="130"/>
      <c r="J803" s="92"/>
      <c r="K803" s="92"/>
      <c r="L803" s="92"/>
      <c r="M803" s="92"/>
      <c r="N803" s="92"/>
      <c r="O803" s="2"/>
      <c r="P803" s="2"/>
      <c r="Q803" s="2"/>
      <c r="R803" s="2"/>
      <c r="S803" s="2"/>
      <c r="T803" s="2"/>
      <c r="U803" s="2"/>
      <c r="V803" s="2"/>
    </row>
    <row r="804" spans="3:22" ht="14.25" customHeight="1" x14ac:dyDescent="0.2">
      <c r="C804" s="10"/>
      <c r="D804" s="10"/>
      <c r="E804" s="10"/>
      <c r="G804" s="92"/>
      <c r="H804" s="92"/>
      <c r="I804" s="130"/>
      <c r="J804" s="92"/>
      <c r="K804" s="92"/>
      <c r="L804" s="92"/>
      <c r="M804" s="92"/>
      <c r="N804" s="92"/>
      <c r="O804" s="2"/>
      <c r="P804" s="2"/>
      <c r="Q804" s="2"/>
      <c r="R804" s="2"/>
      <c r="S804" s="2"/>
      <c r="T804" s="2"/>
      <c r="U804" s="2"/>
      <c r="V804" s="2"/>
    </row>
    <row r="805" spans="3:22" ht="14.25" customHeight="1" x14ac:dyDescent="0.2">
      <c r="C805" s="10"/>
      <c r="D805" s="10"/>
      <c r="E805" s="10"/>
      <c r="G805" s="92"/>
      <c r="H805" s="92"/>
      <c r="I805" s="130"/>
      <c r="J805" s="92"/>
      <c r="K805" s="92"/>
      <c r="L805" s="92"/>
      <c r="M805" s="92"/>
      <c r="N805" s="92"/>
      <c r="O805" s="2"/>
      <c r="P805" s="2"/>
      <c r="Q805" s="2"/>
      <c r="R805" s="2"/>
      <c r="S805" s="2"/>
      <c r="T805" s="2"/>
      <c r="U805" s="2"/>
      <c r="V805" s="2"/>
    </row>
    <row r="806" spans="3:22" ht="14.25" customHeight="1" x14ac:dyDescent="0.2">
      <c r="C806" s="10"/>
      <c r="D806" s="10"/>
      <c r="E806" s="10"/>
      <c r="G806" s="92"/>
      <c r="H806" s="92"/>
      <c r="I806" s="130"/>
      <c r="J806" s="92"/>
      <c r="K806" s="92"/>
      <c r="L806" s="92"/>
      <c r="M806" s="92"/>
      <c r="N806" s="92"/>
      <c r="O806" s="2"/>
      <c r="P806" s="2"/>
      <c r="Q806" s="2"/>
      <c r="R806" s="2"/>
      <c r="S806" s="2"/>
      <c r="T806" s="2"/>
      <c r="U806" s="2"/>
      <c r="V806" s="2"/>
    </row>
    <row r="807" spans="3:22" ht="14.25" customHeight="1" x14ac:dyDescent="0.2">
      <c r="C807" s="10"/>
      <c r="D807" s="10"/>
      <c r="E807" s="10"/>
      <c r="G807" s="92"/>
      <c r="H807" s="92"/>
      <c r="I807" s="130"/>
      <c r="J807" s="92"/>
      <c r="K807" s="92"/>
      <c r="L807" s="92"/>
      <c r="M807" s="92"/>
      <c r="N807" s="92"/>
      <c r="O807" s="2"/>
      <c r="P807" s="2"/>
      <c r="Q807" s="2"/>
      <c r="R807" s="2"/>
      <c r="S807" s="2"/>
      <c r="T807" s="2"/>
      <c r="U807" s="2"/>
      <c r="V807" s="2"/>
    </row>
    <row r="808" spans="3:22" ht="14.25" customHeight="1" x14ac:dyDescent="0.2">
      <c r="C808" s="10"/>
      <c r="D808" s="10"/>
      <c r="E808" s="10"/>
      <c r="G808" s="92"/>
      <c r="H808" s="92"/>
      <c r="I808" s="130"/>
      <c r="J808" s="92"/>
      <c r="K808" s="92"/>
      <c r="L808" s="92"/>
      <c r="M808" s="92"/>
      <c r="N808" s="92"/>
      <c r="O808" s="2"/>
      <c r="P808" s="2"/>
      <c r="Q808" s="2"/>
      <c r="R808" s="2"/>
      <c r="S808" s="2"/>
      <c r="T808" s="2"/>
      <c r="U808" s="2"/>
      <c r="V808" s="2"/>
    </row>
    <row r="809" spans="3:22" ht="14.25" customHeight="1" x14ac:dyDescent="0.2">
      <c r="C809" s="10"/>
      <c r="D809" s="10"/>
      <c r="E809" s="10"/>
      <c r="G809" s="92"/>
      <c r="H809" s="92"/>
      <c r="I809" s="130"/>
      <c r="J809" s="92"/>
      <c r="K809" s="92"/>
      <c r="L809" s="92"/>
      <c r="M809" s="92"/>
      <c r="N809" s="92"/>
      <c r="O809" s="2"/>
      <c r="P809" s="2"/>
      <c r="Q809" s="2"/>
      <c r="R809" s="2"/>
      <c r="S809" s="2"/>
      <c r="T809" s="2"/>
      <c r="U809" s="2"/>
      <c r="V809" s="2"/>
    </row>
    <row r="810" spans="3:22" ht="14.25" customHeight="1" x14ac:dyDescent="0.2">
      <c r="C810" s="10"/>
      <c r="D810" s="10"/>
      <c r="E810" s="10"/>
      <c r="G810" s="92"/>
      <c r="H810" s="92"/>
      <c r="I810" s="130"/>
      <c r="J810" s="92"/>
      <c r="K810" s="92"/>
      <c r="L810" s="92"/>
      <c r="M810" s="92"/>
      <c r="N810" s="92"/>
      <c r="O810" s="2"/>
      <c r="P810" s="2"/>
      <c r="Q810" s="2"/>
      <c r="R810" s="2"/>
      <c r="S810" s="2"/>
      <c r="T810" s="2"/>
      <c r="U810" s="2"/>
      <c r="V810" s="2"/>
    </row>
    <row r="811" spans="3:22" ht="14.25" customHeight="1" x14ac:dyDescent="0.2">
      <c r="C811" s="10"/>
      <c r="D811" s="10"/>
      <c r="E811" s="10"/>
      <c r="G811" s="92"/>
      <c r="H811" s="92"/>
      <c r="I811" s="130"/>
      <c r="J811" s="92"/>
      <c r="K811" s="92"/>
      <c r="L811" s="92"/>
      <c r="M811" s="92"/>
      <c r="N811" s="92"/>
      <c r="O811" s="2"/>
      <c r="P811" s="2"/>
      <c r="Q811" s="2"/>
      <c r="R811" s="2"/>
      <c r="S811" s="2"/>
      <c r="T811" s="2"/>
      <c r="U811" s="2"/>
      <c r="V811" s="2"/>
    </row>
    <row r="812" spans="3:22" ht="14.25" customHeight="1" x14ac:dyDescent="0.2">
      <c r="C812" s="10"/>
      <c r="D812" s="10"/>
      <c r="E812" s="10"/>
      <c r="G812" s="92"/>
      <c r="H812" s="92"/>
      <c r="I812" s="130"/>
      <c r="J812" s="92"/>
      <c r="K812" s="92"/>
      <c r="L812" s="92"/>
      <c r="M812" s="92"/>
      <c r="N812" s="92"/>
      <c r="O812" s="2"/>
      <c r="P812" s="2"/>
      <c r="Q812" s="2"/>
      <c r="R812" s="2"/>
      <c r="S812" s="2"/>
      <c r="T812" s="2"/>
      <c r="U812" s="2"/>
      <c r="V812" s="2"/>
    </row>
    <row r="813" spans="3:22" ht="14.25" customHeight="1" x14ac:dyDescent="0.2">
      <c r="C813" s="10"/>
      <c r="D813" s="10"/>
      <c r="E813" s="10"/>
      <c r="G813" s="92"/>
      <c r="H813" s="92"/>
      <c r="I813" s="130"/>
      <c r="J813" s="92"/>
      <c r="K813" s="92"/>
      <c r="L813" s="92"/>
      <c r="M813" s="92"/>
      <c r="N813" s="92"/>
      <c r="O813" s="2"/>
      <c r="P813" s="2"/>
      <c r="Q813" s="2"/>
      <c r="R813" s="2"/>
      <c r="S813" s="2"/>
      <c r="T813" s="2"/>
      <c r="U813" s="2"/>
      <c r="V813" s="2"/>
    </row>
    <row r="814" spans="3:22" ht="14.25" customHeight="1" x14ac:dyDescent="0.2">
      <c r="C814" s="10"/>
      <c r="D814" s="10"/>
      <c r="E814" s="10"/>
      <c r="G814" s="92"/>
      <c r="H814" s="92"/>
      <c r="I814" s="130"/>
      <c r="J814" s="92"/>
      <c r="K814" s="92"/>
      <c r="L814" s="92"/>
      <c r="M814" s="92"/>
      <c r="N814" s="92"/>
      <c r="O814" s="2"/>
      <c r="P814" s="2"/>
      <c r="Q814" s="2"/>
      <c r="R814" s="2"/>
      <c r="S814" s="2"/>
      <c r="T814" s="2"/>
      <c r="U814" s="2"/>
      <c r="V814" s="2"/>
    </row>
    <row r="815" spans="3:22" ht="14.25" customHeight="1" x14ac:dyDescent="0.2">
      <c r="C815" s="10"/>
      <c r="D815" s="10"/>
      <c r="E815" s="10"/>
      <c r="G815" s="92"/>
      <c r="H815" s="92"/>
      <c r="I815" s="130"/>
      <c r="J815" s="92"/>
      <c r="K815" s="92"/>
      <c r="L815" s="92"/>
      <c r="M815" s="92"/>
      <c r="N815" s="92"/>
      <c r="O815" s="2"/>
      <c r="P815" s="2"/>
      <c r="Q815" s="2"/>
      <c r="R815" s="2"/>
      <c r="S815" s="2"/>
      <c r="T815" s="2"/>
      <c r="U815" s="2"/>
      <c r="V815" s="2"/>
    </row>
    <row r="816" spans="3:22" ht="14.25" customHeight="1" x14ac:dyDescent="0.2">
      <c r="C816" s="10"/>
      <c r="D816" s="10"/>
      <c r="E816" s="10"/>
      <c r="G816" s="92"/>
      <c r="H816" s="92"/>
      <c r="I816" s="130"/>
      <c r="J816" s="92"/>
      <c r="K816" s="92"/>
      <c r="L816" s="92"/>
      <c r="M816" s="92"/>
      <c r="N816" s="92"/>
      <c r="O816" s="2"/>
      <c r="P816" s="2"/>
      <c r="Q816" s="2"/>
      <c r="R816" s="2"/>
      <c r="S816" s="2"/>
      <c r="T816" s="2"/>
      <c r="U816" s="2"/>
      <c r="V816" s="2"/>
    </row>
    <row r="817" spans="3:22" ht="14.25" customHeight="1" x14ac:dyDescent="0.2">
      <c r="C817" s="10"/>
      <c r="D817" s="10"/>
      <c r="E817" s="10"/>
      <c r="G817" s="92"/>
      <c r="H817" s="92"/>
      <c r="I817" s="130"/>
      <c r="J817" s="92"/>
      <c r="K817" s="92"/>
      <c r="L817" s="92"/>
      <c r="M817" s="92"/>
      <c r="N817" s="92"/>
      <c r="O817" s="2"/>
      <c r="P817" s="2"/>
      <c r="Q817" s="2"/>
      <c r="R817" s="2"/>
      <c r="S817" s="2"/>
      <c r="T817" s="2"/>
      <c r="U817" s="2"/>
      <c r="V817" s="2"/>
    </row>
    <row r="818" spans="3:22" ht="14.25" customHeight="1" x14ac:dyDescent="0.2">
      <c r="C818" s="10"/>
      <c r="D818" s="10"/>
      <c r="E818" s="10"/>
      <c r="G818" s="92"/>
      <c r="H818" s="92"/>
      <c r="I818" s="130"/>
      <c r="J818" s="92"/>
      <c r="K818" s="92"/>
      <c r="L818" s="92"/>
      <c r="M818" s="92"/>
      <c r="N818" s="92"/>
      <c r="O818" s="2"/>
      <c r="P818" s="2"/>
      <c r="Q818" s="2"/>
      <c r="R818" s="2"/>
      <c r="S818" s="2"/>
      <c r="T818" s="2"/>
      <c r="U818" s="2"/>
      <c r="V818" s="2"/>
    </row>
    <row r="819" spans="3:22" ht="14.25" customHeight="1" x14ac:dyDescent="0.2">
      <c r="C819" s="10"/>
      <c r="D819" s="10"/>
      <c r="E819" s="10"/>
      <c r="G819" s="92"/>
      <c r="H819" s="92"/>
      <c r="I819" s="130"/>
      <c r="J819" s="92"/>
      <c r="K819" s="92"/>
      <c r="L819" s="92"/>
      <c r="M819" s="92"/>
      <c r="N819" s="92"/>
      <c r="O819" s="2"/>
      <c r="P819" s="2"/>
      <c r="Q819" s="2"/>
      <c r="R819" s="2"/>
      <c r="S819" s="2"/>
      <c r="T819" s="2"/>
      <c r="U819" s="2"/>
      <c r="V819" s="2"/>
    </row>
    <row r="820" spans="3:22" ht="14.25" customHeight="1" x14ac:dyDescent="0.2">
      <c r="C820" s="10"/>
      <c r="D820" s="10"/>
      <c r="E820" s="10"/>
      <c r="G820" s="92"/>
      <c r="H820" s="92"/>
      <c r="I820" s="130"/>
      <c r="J820" s="92"/>
      <c r="K820" s="92"/>
      <c r="L820" s="92"/>
      <c r="M820" s="92"/>
      <c r="N820" s="92"/>
      <c r="O820" s="2"/>
      <c r="P820" s="2"/>
      <c r="Q820" s="2"/>
      <c r="R820" s="2"/>
      <c r="S820" s="2"/>
      <c r="T820" s="2"/>
      <c r="U820" s="2"/>
      <c r="V820" s="2"/>
    </row>
    <row r="821" spans="3:22" ht="14.25" customHeight="1" x14ac:dyDescent="0.2">
      <c r="C821" s="10"/>
      <c r="D821" s="10"/>
      <c r="E821" s="10"/>
      <c r="G821" s="92"/>
      <c r="H821" s="92"/>
      <c r="I821" s="130"/>
      <c r="J821" s="92"/>
      <c r="K821" s="92"/>
      <c r="L821" s="92"/>
      <c r="M821" s="92"/>
      <c r="N821" s="92"/>
      <c r="O821" s="2"/>
      <c r="P821" s="2"/>
      <c r="Q821" s="2"/>
      <c r="R821" s="2"/>
      <c r="S821" s="2"/>
      <c r="T821" s="2"/>
      <c r="U821" s="2"/>
      <c r="V821" s="2"/>
    </row>
    <row r="822" spans="3:22" ht="14.25" customHeight="1" x14ac:dyDescent="0.2">
      <c r="C822" s="10"/>
      <c r="D822" s="10"/>
      <c r="E822" s="10"/>
      <c r="G822" s="92"/>
      <c r="H822" s="92"/>
      <c r="I822" s="130"/>
      <c r="J822" s="92"/>
      <c r="K822" s="92"/>
      <c r="L822" s="92"/>
      <c r="M822" s="92"/>
      <c r="N822" s="92"/>
      <c r="O822" s="2"/>
      <c r="P822" s="2"/>
      <c r="Q822" s="2"/>
      <c r="R822" s="2"/>
      <c r="S822" s="2"/>
      <c r="T822" s="2"/>
      <c r="U822" s="2"/>
      <c r="V822" s="2"/>
    </row>
    <row r="823" spans="3:22" ht="14.25" customHeight="1" x14ac:dyDescent="0.2">
      <c r="C823" s="10"/>
      <c r="D823" s="10"/>
      <c r="E823" s="10"/>
      <c r="G823" s="92"/>
      <c r="H823" s="92"/>
      <c r="I823" s="130"/>
      <c r="J823" s="92"/>
      <c r="K823" s="92"/>
      <c r="L823" s="92"/>
      <c r="M823" s="92"/>
      <c r="N823" s="92"/>
      <c r="O823" s="2"/>
      <c r="P823" s="2"/>
      <c r="Q823" s="2"/>
      <c r="R823" s="2"/>
      <c r="S823" s="2"/>
      <c r="T823" s="2"/>
      <c r="U823" s="2"/>
      <c r="V823" s="2"/>
    </row>
    <row r="824" spans="3:22" ht="14.25" customHeight="1" x14ac:dyDescent="0.2">
      <c r="C824" s="10"/>
      <c r="D824" s="10"/>
      <c r="E824" s="10"/>
      <c r="G824" s="92"/>
      <c r="H824" s="92"/>
      <c r="I824" s="130"/>
      <c r="J824" s="92"/>
      <c r="K824" s="92"/>
      <c r="L824" s="92"/>
      <c r="M824" s="92"/>
      <c r="N824" s="92"/>
      <c r="O824" s="2"/>
      <c r="P824" s="2"/>
      <c r="Q824" s="2"/>
      <c r="R824" s="2"/>
      <c r="S824" s="2"/>
      <c r="T824" s="2"/>
      <c r="U824" s="2"/>
      <c r="V824" s="2"/>
    </row>
    <row r="825" spans="3:22" ht="14.25" customHeight="1" x14ac:dyDescent="0.2">
      <c r="C825" s="10"/>
      <c r="D825" s="10"/>
      <c r="E825" s="10"/>
      <c r="G825" s="92"/>
      <c r="H825" s="92"/>
      <c r="I825" s="130"/>
      <c r="J825" s="92"/>
      <c r="K825" s="92"/>
      <c r="L825" s="92"/>
      <c r="M825" s="92"/>
      <c r="N825" s="92"/>
      <c r="O825" s="2"/>
      <c r="P825" s="2"/>
      <c r="Q825" s="2"/>
      <c r="R825" s="2"/>
      <c r="S825" s="2"/>
      <c r="T825" s="2"/>
      <c r="U825" s="2"/>
      <c r="V825" s="2"/>
    </row>
    <row r="826" spans="3:22" ht="14.25" customHeight="1" x14ac:dyDescent="0.2">
      <c r="C826" s="10"/>
      <c r="D826" s="10"/>
      <c r="E826" s="10"/>
      <c r="G826" s="92"/>
      <c r="H826" s="92"/>
      <c r="I826" s="130"/>
      <c r="J826" s="92"/>
      <c r="K826" s="92"/>
      <c r="L826" s="92"/>
      <c r="M826" s="92"/>
      <c r="N826" s="92"/>
      <c r="O826" s="2"/>
      <c r="P826" s="2"/>
      <c r="Q826" s="2"/>
      <c r="R826" s="2"/>
      <c r="S826" s="2"/>
      <c r="T826" s="2"/>
      <c r="U826" s="2"/>
      <c r="V826" s="2"/>
    </row>
    <row r="827" spans="3:22" ht="14.25" customHeight="1" x14ac:dyDescent="0.2">
      <c r="C827" s="10"/>
      <c r="D827" s="10"/>
      <c r="E827" s="10"/>
      <c r="G827" s="92"/>
      <c r="H827" s="92"/>
      <c r="I827" s="130"/>
      <c r="J827" s="92"/>
      <c r="K827" s="92"/>
      <c r="L827" s="92"/>
      <c r="M827" s="92"/>
      <c r="N827" s="92"/>
      <c r="O827" s="2"/>
      <c r="P827" s="2"/>
      <c r="Q827" s="2"/>
      <c r="R827" s="2"/>
      <c r="S827" s="2"/>
      <c r="T827" s="2"/>
      <c r="U827" s="2"/>
      <c r="V827" s="2"/>
    </row>
    <row r="828" spans="3:22" ht="14.25" customHeight="1" x14ac:dyDescent="0.2">
      <c r="C828" s="10"/>
      <c r="D828" s="10"/>
      <c r="E828" s="10"/>
      <c r="G828" s="92"/>
      <c r="H828" s="92"/>
      <c r="I828" s="130"/>
      <c r="J828" s="92"/>
      <c r="K828" s="92"/>
      <c r="L828" s="92"/>
      <c r="M828" s="92"/>
      <c r="N828" s="92"/>
      <c r="O828" s="2"/>
      <c r="P828" s="2"/>
      <c r="Q828" s="2"/>
      <c r="R828" s="2"/>
      <c r="S828" s="2"/>
      <c r="T828" s="2"/>
      <c r="U828" s="2"/>
      <c r="V828" s="2"/>
    </row>
    <row r="829" spans="3:22" ht="14.25" customHeight="1" x14ac:dyDescent="0.2">
      <c r="C829" s="10"/>
      <c r="D829" s="10"/>
      <c r="E829" s="10"/>
      <c r="G829" s="92"/>
      <c r="H829" s="92"/>
      <c r="I829" s="130"/>
      <c r="J829" s="92"/>
      <c r="K829" s="92"/>
      <c r="L829" s="92"/>
      <c r="M829" s="92"/>
      <c r="N829" s="92"/>
      <c r="O829" s="2"/>
      <c r="P829" s="2"/>
      <c r="Q829" s="2"/>
      <c r="R829" s="2"/>
      <c r="S829" s="2"/>
      <c r="T829" s="2"/>
      <c r="U829" s="2"/>
      <c r="V829" s="2"/>
    </row>
    <row r="830" spans="3:22" ht="14.25" customHeight="1" x14ac:dyDescent="0.2">
      <c r="C830" s="10"/>
      <c r="D830" s="10"/>
      <c r="E830" s="10"/>
      <c r="G830" s="92"/>
      <c r="H830" s="92"/>
      <c r="I830" s="130"/>
      <c r="J830" s="92"/>
      <c r="K830" s="92"/>
      <c r="L830" s="92"/>
      <c r="M830" s="92"/>
      <c r="N830" s="92"/>
      <c r="O830" s="2"/>
      <c r="P830" s="2"/>
      <c r="Q830" s="2"/>
      <c r="R830" s="2"/>
      <c r="S830" s="2"/>
      <c r="T830" s="2"/>
      <c r="U830" s="2"/>
      <c r="V830" s="2"/>
    </row>
    <row r="831" spans="3:22" ht="14.25" customHeight="1" x14ac:dyDescent="0.2">
      <c r="C831" s="10"/>
      <c r="D831" s="10"/>
      <c r="E831" s="10"/>
      <c r="G831" s="92"/>
      <c r="H831" s="92"/>
      <c r="I831" s="130"/>
      <c r="J831" s="92"/>
      <c r="K831" s="92"/>
      <c r="L831" s="92"/>
      <c r="M831" s="92"/>
      <c r="N831" s="92"/>
      <c r="O831" s="2"/>
      <c r="P831" s="2"/>
      <c r="Q831" s="2"/>
      <c r="R831" s="2"/>
      <c r="S831" s="2"/>
      <c r="T831" s="2"/>
      <c r="U831" s="2"/>
      <c r="V831" s="2"/>
    </row>
    <row r="832" spans="3:22" ht="14.25" customHeight="1" x14ac:dyDescent="0.2">
      <c r="C832" s="10"/>
      <c r="D832" s="10"/>
      <c r="E832" s="10"/>
      <c r="G832" s="92"/>
      <c r="H832" s="92"/>
      <c r="I832" s="130"/>
      <c r="J832" s="92"/>
      <c r="K832" s="92"/>
      <c r="L832" s="92"/>
      <c r="M832" s="92"/>
      <c r="N832" s="92"/>
      <c r="O832" s="2"/>
      <c r="P832" s="2"/>
      <c r="Q832" s="2"/>
      <c r="R832" s="2"/>
      <c r="S832" s="2"/>
      <c r="T832" s="2"/>
      <c r="U832" s="2"/>
      <c r="V832" s="2"/>
    </row>
    <row r="833" spans="3:22" ht="14.25" customHeight="1" x14ac:dyDescent="0.2">
      <c r="C833" s="10"/>
      <c r="D833" s="10"/>
      <c r="E833" s="10"/>
      <c r="G833" s="92"/>
      <c r="H833" s="92"/>
      <c r="I833" s="130"/>
      <c r="J833" s="92"/>
      <c r="K833" s="92"/>
      <c r="L833" s="92"/>
      <c r="M833" s="92"/>
      <c r="N833" s="92"/>
      <c r="O833" s="2"/>
      <c r="P833" s="2"/>
      <c r="Q833" s="2"/>
      <c r="R833" s="2"/>
      <c r="S833" s="2"/>
      <c r="T833" s="2"/>
      <c r="U833" s="2"/>
      <c r="V833" s="2"/>
    </row>
    <row r="834" spans="3:22" ht="14.25" customHeight="1" x14ac:dyDescent="0.2">
      <c r="C834" s="10"/>
      <c r="D834" s="10"/>
      <c r="E834" s="10"/>
      <c r="G834" s="92"/>
      <c r="H834" s="92"/>
      <c r="I834" s="130"/>
      <c r="J834" s="92"/>
      <c r="K834" s="92"/>
      <c r="L834" s="92"/>
      <c r="M834" s="92"/>
      <c r="N834" s="92"/>
      <c r="O834" s="2"/>
      <c r="P834" s="2"/>
      <c r="Q834" s="2"/>
      <c r="R834" s="2"/>
      <c r="S834" s="2"/>
      <c r="T834" s="2"/>
      <c r="U834" s="2"/>
      <c r="V834" s="2"/>
    </row>
    <row r="835" spans="3:22" ht="14.25" customHeight="1" x14ac:dyDescent="0.2">
      <c r="C835" s="10"/>
      <c r="D835" s="10"/>
      <c r="E835" s="10"/>
      <c r="G835" s="92"/>
      <c r="H835" s="92"/>
      <c r="I835" s="130"/>
      <c r="J835" s="92"/>
      <c r="K835" s="92"/>
      <c r="L835" s="92"/>
      <c r="M835" s="92"/>
      <c r="N835" s="92"/>
      <c r="O835" s="2"/>
      <c r="P835" s="2"/>
      <c r="Q835" s="2"/>
      <c r="R835" s="2"/>
      <c r="S835" s="2"/>
      <c r="T835" s="2"/>
      <c r="U835" s="2"/>
      <c r="V835" s="2"/>
    </row>
    <row r="836" spans="3:22" ht="14.25" customHeight="1" x14ac:dyDescent="0.2">
      <c r="C836" s="10"/>
      <c r="D836" s="10"/>
      <c r="E836" s="10"/>
      <c r="G836" s="92"/>
      <c r="H836" s="92"/>
      <c r="I836" s="130"/>
      <c r="J836" s="92"/>
      <c r="K836" s="92"/>
      <c r="L836" s="92"/>
      <c r="M836" s="92"/>
      <c r="N836" s="92"/>
      <c r="O836" s="2"/>
      <c r="P836" s="2"/>
      <c r="Q836" s="2"/>
      <c r="R836" s="2"/>
      <c r="S836" s="2"/>
      <c r="T836" s="2"/>
      <c r="U836" s="2"/>
      <c r="V836" s="2"/>
    </row>
    <row r="837" spans="3:22" ht="14.25" customHeight="1" x14ac:dyDescent="0.2">
      <c r="C837" s="10"/>
      <c r="D837" s="10"/>
      <c r="E837" s="10"/>
      <c r="G837" s="92"/>
      <c r="H837" s="92"/>
      <c r="I837" s="130"/>
      <c r="J837" s="92"/>
      <c r="K837" s="92"/>
      <c r="L837" s="92"/>
      <c r="M837" s="92"/>
      <c r="N837" s="92"/>
      <c r="O837" s="2"/>
      <c r="P837" s="2"/>
      <c r="Q837" s="2"/>
      <c r="R837" s="2"/>
      <c r="S837" s="2"/>
      <c r="T837" s="2"/>
      <c r="U837" s="2"/>
      <c r="V837" s="2"/>
    </row>
    <row r="838" spans="3:22" ht="14.25" customHeight="1" x14ac:dyDescent="0.2">
      <c r="C838" s="10"/>
      <c r="D838" s="10"/>
      <c r="E838" s="10"/>
      <c r="G838" s="92"/>
      <c r="H838" s="92"/>
      <c r="I838" s="130"/>
      <c r="J838" s="92"/>
      <c r="K838" s="92"/>
      <c r="L838" s="92"/>
      <c r="M838" s="92"/>
      <c r="N838" s="92"/>
      <c r="O838" s="2"/>
      <c r="P838" s="2"/>
      <c r="Q838" s="2"/>
      <c r="R838" s="2"/>
      <c r="S838" s="2"/>
      <c r="T838" s="2"/>
      <c r="U838" s="2"/>
      <c r="V838" s="2"/>
    </row>
    <row r="839" spans="3:22" ht="14.25" customHeight="1" x14ac:dyDescent="0.2">
      <c r="C839" s="10"/>
      <c r="D839" s="10"/>
      <c r="E839" s="10"/>
      <c r="G839" s="92"/>
      <c r="H839" s="92"/>
      <c r="I839" s="130"/>
      <c r="J839" s="92"/>
      <c r="K839" s="92"/>
      <c r="L839" s="92"/>
      <c r="M839" s="92"/>
      <c r="N839" s="92"/>
      <c r="O839" s="2"/>
      <c r="P839" s="2"/>
      <c r="Q839" s="2"/>
      <c r="R839" s="2"/>
      <c r="S839" s="2"/>
      <c r="T839" s="2"/>
      <c r="U839" s="2"/>
      <c r="V839" s="2"/>
    </row>
    <row r="840" spans="3:22" ht="14.25" customHeight="1" x14ac:dyDescent="0.2">
      <c r="C840" s="10"/>
      <c r="D840" s="10"/>
      <c r="E840" s="10"/>
      <c r="G840" s="92"/>
      <c r="H840" s="92"/>
      <c r="I840" s="130"/>
      <c r="J840" s="92"/>
      <c r="K840" s="92"/>
      <c r="L840" s="92"/>
      <c r="M840" s="92"/>
      <c r="N840" s="92"/>
      <c r="O840" s="2"/>
      <c r="P840" s="2"/>
      <c r="Q840" s="2"/>
      <c r="R840" s="2"/>
      <c r="S840" s="2"/>
      <c r="T840" s="2"/>
      <c r="U840" s="2"/>
      <c r="V840" s="2"/>
    </row>
    <row r="841" spans="3:22" ht="14.25" customHeight="1" x14ac:dyDescent="0.2">
      <c r="C841" s="10"/>
      <c r="D841" s="10"/>
      <c r="E841" s="10"/>
      <c r="G841" s="92"/>
      <c r="H841" s="92"/>
      <c r="I841" s="130"/>
      <c r="J841" s="92"/>
      <c r="K841" s="92"/>
      <c r="L841" s="92"/>
      <c r="M841" s="92"/>
      <c r="N841" s="92"/>
      <c r="O841" s="2"/>
      <c r="P841" s="2"/>
      <c r="Q841" s="2"/>
      <c r="R841" s="2"/>
      <c r="S841" s="2"/>
      <c r="T841" s="2"/>
      <c r="U841" s="2"/>
      <c r="V841" s="2"/>
    </row>
    <row r="842" spans="3:22" ht="14.25" customHeight="1" x14ac:dyDescent="0.2">
      <c r="C842" s="10"/>
      <c r="D842" s="10"/>
      <c r="E842" s="10"/>
      <c r="G842" s="92"/>
      <c r="H842" s="92"/>
      <c r="I842" s="130"/>
      <c r="J842" s="92"/>
      <c r="K842" s="92"/>
      <c r="L842" s="92"/>
      <c r="M842" s="92"/>
      <c r="N842" s="92"/>
      <c r="O842" s="2"/>
      <c r="P842" s="2"/>
      <c r="Q842" s="2"/>
      <c r="R842" s="2"/>
      <c r="S842" s="2"/>
      <c r="T842" s="2"/>
      <c r="U842" s="2"/>
      <c r="V842" s="2"/>
    </row>
    <row r="843" spans="3:22" ht="14.25" customHeight="1" x14ac:dyDescent="0.2">
      <c r="C843" s="10"/>
      <c r="D843" s="10"/>
      <c r="E843" s="10"/>
      <c r="G843" s="92"/>
      <c r="H843" s="92"/>
      <c r="I843" s="130"/>
      <c r="J843" s="92"/>
      <c r="K843" s="92"/>
      <c r="L843" s="92"/>
      <c r="M843" s="92"/>
      <c r="N843" s="92"/>
      <c r="O843" s="2"/>
      <c r="P843" s="2"/>
      <c r="Q843" s="2"/>
      <c r="R843" s="2"/>
      <c r="S843" s="2"/>
      <c r="T843" s="2"/>
      <c r="U843" s="2"/>
      <c r="V843" s="2"/>
    </row>
    <row r="844" spans="3:22" ht="14.25" customHeight="1" x14ac:dyDescent="0.2">
      <c r="C844" s="10"/>
      <c r="D844" s="10"/>
      <c r="E844" s="10"/>
      <c r="G844" s="92"/>
      <c r="H844" s="92"/>
      <c r="I844" s="130"/>
      <c r="J844" s="92"/>
      <c r="K844" s="92"/>
      <c r="L844" s="92"/>
      <c r="M844" s="92"/>
      <c r="N844" s="92"/>
      <c r="O844" s="2"/>
      <c r="P844" s="2"/>
      <c r="Q844" s="2"/>
      <c r="R844" s="2"/>
      <c r="S844" s="2"/>
      <c r="T844" s="2"/>
      <c r="U844" s="2"/>
      <c r="V844" s="2"/>
    </row>
    <row r="845" spans="3:22" ht="14.25" customHeight="1" x14ac:dyDescent="0.2">
      <c r="C845" s="10"/>
      <c r="D845" s="10"/>
      <c r="E845" s="10"/>
      <c r="G845" s="92"/>
      <c r="H845" s="92"/>
      <c r="I845" s="130"/>
      <c r="J845" s="92"/>
      <c r="K845" s="92"/>
      <c r="L845" s="92"/>
      <c r="M845" s="92"/>
      <c r="N845" s="92"/>
      <c r="O845" s="2"/>
      <c r="P845" s="2"/>
      <c r="Q845" s="2"/>
      <c r="R845" s="2"/>
      <c r="S845" s="2"/>
      <c r="T845" s="2"/>
      <c r="U845" s="2"/>
      <c r="V845" s="2"/>
    </row>
    <row r="846" spans="3:22" ht="14.25" customHeight="1" x14ac:dyDescent="0.2">
      <c r="C846" s="10"/>
      <c r="D846" s="10"/>
      <c r="E846" s="10"/>
      <c r="G846" s="92"/>
      <c r="H846" s="92"/>
      <c r="I846" s="130"/>
      <c r="J846" s="92"/>
      <c r="K846" s="92"/>
      <c r="L846" s="92"/>
      <c r="M846" s="92"/>
      <c r="N846" s="92"/>
      <c r="O846" s="2"/>
      <c r="P846" s="2"/>
      <c r="Q846" s="2"/>
      <c r="R846" s="2"/>
      <c r="S846" s="2"/>
      <c r="T846" s="2"/>
      <c r="U846" s="2"/>
      <c r="V846" s="2"/>
    </row>
    <row r="847" spans="3:22" ht="14.25" customHeight="1" x14ac:dyDescent="0.2">
      <c r="C847" s="10"/>
      <c r="D847" s="10"/>
      <c r="E847" s="10"/>
      <c r="G847" s="92"/>
      <c r="H847" s="92"/>
      <c r="I847" s="130"/>
      <c r="J847" s="92"/>
      <c r="K847" s="92"/>
      <c r="L847" s="92"/>
      <c r="M847" s="92"/>
      <c r="N847" s="92"/>
      <c r="O847" s="2"/>
      <c r="P847" s="2"/>
      <c r="Q847" s="2"/>
      <c r="R847" s="2"/>
      <c r="S847" s="2"/>
      <c r="T847" s="2"/>
      <c r="U847" s="2"/>
      <c r="V847" s="2"/>
    </row>
    <row r="848" spans="3:22" ht="14.25" customHeight="1" x14ac:dyDescent="0.2">
      <c r="C848" s="10"/>
      <c r="D848" s="10"/>
      <c r="E848" s="10"/>
      <c r="G848" s="92"/>
      <c r="H848" s="92"/>
      <c r="I848" s="130"/>
      <c r="J848" s="92"/>
      <c r="K848" s="92"/>
      <c r="L848" s="92"/>
      <c r="M848" s="92"/>
      <c r="N848" s="92"/>
      <c r="O848" s="2"/>
      <c r="P848" s="2"/>
      <c r="Q848" s="2"/>
      <c r="R848" s="2"/>
      <c r="S848" s="2"/>
      <c r="T848" s="2"/>
      <c r="U848" s="2"/>
      <c r="V848" s="2"/>
    </row>
    <row r="849" spans="3:22" ht="14.25" customHeight="1" x14ac:dyDescent="0.2">
      <c r="C849" s="10"/>
      <c r="D849" s="10"/>
      <c r="E849" s="10"/>
      <c r="G849" s="92"/>
      <c r="H849" s="92"/>
      <c r="I849" s="130"/>
      <c r="J849" s="92"/>
      <c r="K849" s="92"/>
      <c r="L849" s="92"/>
      <c r="M849" s="92"/>
      <c r="N849" s="92"/>
      <c r="O849" s="2"/>
      <c r="P849" s="2"/>
      <c r="Q849" s="2"/>
      <c r="R849" s="2"/>
      <c r="S849" s="2"/>
      <c r="T849" s="2"/>
      <c r="U849" s="2"/>
      <c r="V849" s="2"/>
    </row>
    <row r="850" spans="3:22" ht="14.25" customHeight="1" x14ac:dyDescent="0.2">
      <c r="C850" s="10"/>
      <c r="D850" s="10"/>
      <c r="E850" s="10"/>
      <c r="G850" s="92"/>
      <c r="H850" s="92"/>
      <c r="I850" s="130"/>
      <c r="J850" s="92"/>
      <c r="K850" s="92"/>
      <c r="L850" s="92"/>
      <c r="M850" s="92"/>
      <c r="N850" s="92"/>
      <c r="O850" s="2"/>
      <c r="P850" s="2"/>
      <c r="Q850" s="2"/>
      <c r="R850" s="2"/>
      <c r="S850" s="2"/>
      <c r="T850" s="2"/>
      <c r="U850" s="2"/>
      <c r="V850" s="2"/>
    </row>
    <row r="851" spans="3:22" ht="14.25" customHeight="1" x14ac:dyDescent="0.2">
      <c r="C851" s="10"/>
      <c r="D851" s="10"/>
      <c r="E851" s="10"/>
      <c r="G851" s="92"/>
      <c r="H851" s="92"/>
      <c r="I851" s="130"/>
      <c r="J851" s="92"/>
      <c r="K851" s="92"/>
      <c r="L851" s="92"/>
      <c r="M851" s="92"/>
      <c r="N851" s="92"/>
      <c r="O851" s="2"/>
      <c r="P851" s="2"/>
      <c r="Q851" s="2"/>
      <c r="R851" s="2"/>
      <c r="S851" s="2"/>
      <c r="T851" s="2"/>
      <c r="U851" s="2"/>
      <c r="V851" s="2"/>
    </row>
    <row r="852" spans="3:22" ht="14.25" customHeight="1" x14ac:dyDescent="0.2">
      <c r="C852" s="10"/>
      <c r="D852" s="10"/>
      <c r="E852" s="10"/>
      <c r="G852" s="92"/>
      <c r="H852" s="92"/>
      <c r="I852" s="130"/>
      <c r="J852" s="92"/>
      <c r="K852" s="92"/>
      <c r="L852" s="92"/>
      <c r="M852" s="92"/>
      <c r="N852" s="92"/>
      <c r="O852" s="2"/>
      <c r="P852" s="2"/>
      <c r="Q852" s="2"/>
      <c r="R852" s="2"/>
      <c r="S852" s="2"/>
      <c r="T852" s="2"/>
      <c r="U852" s="2"/>
      <c r="V852" s="2"/>
    </row>
    <row r="853" spans="3:22" ht="14.25" customHeight="1" x14ac:dyDescent="0.2">
      <c r="C853" s="10"/>
      <c r="D853" s="10"/>
      <c r="E853" s="10"/>
      <c r="G853" s="92"/>
      <c r="H853" s="92"/>
      <c r="I853" s="130"/>
      <c r="J853" s="92"/>
      <c r="K853" s="92"/>
      <c r="L853" s="92"/>
      <c r="M853" s="92"/>
      <c r="N853" s="92"/>
      <c r="O853" s="2"/>
      <c r="P853" s="2"/>
      <c r="Q853" s="2"/>
      <c r="R853" s="2"/>
      <c r="S853" s="2"/>
      <c r="T853" s="2"/>
      <c r="U853" s="2"/>
      <c r="V853" s="2"/>
    </row>
    <row r="854" spans="3:22" ht="14.25" customHeight="1" x14ac:dyDescent="0.2">
      <c r="C854" s="10"/>
      <c r="D854" s="10"/>
      <c r="E854" s="10"/>
      <c r="G854" s="92"/>
      <c r="H854" s="92"/>
      <c r="I854" s="130"/>
      <c r="J854" s="92"/>
      <c r="K854" s="92"/>
      <c r="L854" s="92"/>
      <c r="M854" s="92"/>
      <c r="N854" s="92"/>
      <c r="O854" s="2"/>
      <c r="P854" s="2"/>
      <c r="Q854" s="2"/>
      <c r="R854" s="2"/>
      <c r="S854" s="2"/>
      <c r="T854" s="2"/>
      <c r="U854" s="2"/>
      <c r="V854" s="2"/>
    </row>
    <row r="855" spans="3:22" ht="14.25" customHeight="1" x14ac:dyDescent="0.2">
      <c r="C855" s="10"/>
      <c r="D855" s="10"/>
      <c r="E855" s="10"/>
      <c r="G855" s="92"/>
      <c r="H855" s="92"/>
      <c r="I855" s="130"/>
      <c r="J855" s="92"/>
      <c r="K855" s="92"/>
      <c r="L855" s="92"/>
      <c r="M855" s="92"/>
      <c r="N855" s="92"/>
      <c r="O855" s="2"/>
      <c r="P855" s="2"/>
      <c r="Q855" s="2"/>
      <c r="R855" s="2"/>
      <c r="S855" s="2"/>
      <c r="T855" s="2"/>
      <c r="U855" s="2"/>
      <c r="V855" s="2"/>
    </row>
    <row r="856" spans="3:22" ht="14.25" customHeight="1" x14ac:dyDescent="0.2">
      <c r="C856" s="10"/>
      <c r="D856" s="10"/>
      <c r="E856" s="10"/>
      <c r="G856" s="92"/>
      <c r="H856" s="92"/>
      <c r="I856" s="130"/>
      <c r="J856" s="92"/>
      <c r="K856" s="92"/>
      <c r="L856" s="92"/>
      <c r="M856" s="92"/>
      <c r="N856" s="92"/>
      <c r="O856" s="2"/>
      <c r="P856" s="2"/>
      <c r="Q856" s="2"/>
      <c r="R856" s="2"/>
      <c r="S856" s="2"/>
      <c r="T856" s="2"/>
      <c r="U856" s="2"/>
      <c r="V856" s="2"/>
    </row>
    <row r="857" spans="3:22" ht="14.25" customHeight="1" x14ac:dyDescent="0.2">
      <c r="C857" s="10"/>
      <c r="D857" s="10"/>
      <c r="E857" s="10"/>
      <c r="G857" s="92"/>
      <c r="H857" s="92"/>
      <c r="I857" s="130"/>
      <c r="J857" s="92"/>
      <c r="K857" s="92"/>
      <c r="L857" s="92"/>
      <c r="M857" s="92"/>
      <c r="N857" s="92"/>
      <c r="O857" s="2"/>
      <c r="P857" s="2"/>
      <c r="Q857" s="2"/>
      <c r="R857" s="2"/>
      <c r="S857" s="2"/>
      <c r="T857" s="2"/>
      <c r="U857" s="2"/>
      <c r="V857" s="2"/>
    </row>
    <row r="858" spans="3:22" ht="14.25" customHeight="1" x14ac:dyDescent="0.2">
      <c r="C858" s="10"/>
      <c r="D858" s="10"/>
      <c r="E858" s="10"/>
      <c r="G858" s="92"/>
      <c r="H858" s="92"/>
      <c r="I858" s="130"/>
      <c r="J858" s="92"/>
      <c r="K858" s="92"/>
      <c r="L858" s="92"/>
      <c r="M858" s="92"/>
      <c r="N858" s="92"/>
      <c r="O858" s="2"/>
      <c r="P858" s="2"/>
      <c r="Q858" s="2"/>
      <c r="R858" s="2"/>
      <c r="S858" s="2"/>
      <c r="T858" s="2"/>
      <c r="U858" s="2"/>
      <c r="V858" s="2"/>
    </row>
    <row r="859" spans="3:22" ht="14.25" customHeight="1" x14ac:dyDescent="0.2">
      <c r="C859" s="10"/>
      <c r="D859" s="10"/>
      <c r="E859" s="10"/>
      <c r="G859" s="92"/>
      <c r="H859" s="92"/>
      <c r="I859" s="130"/>
      <c r="J859" s="92"/>
      <c r="K859" s="92"/>
      <c r="L859" s="92"/>
      <c r="M859" s="92"/>
      <c r="N859" s="92"/>
      <c r="O859" s="2"/>
      <c r="P859" s="2"/>
      <c r="Q859" s="2"/>
      <c r="R859" s="2"/>
      <c r="S859" s="2"/>
      <c r="T859" s="2"/>
      <c r="U859" s="2"/>
      <c r="V859" s="2"/>
    </row>
    <row r="860" spans="3:22" ht="14.25" customHeight="1" x14ac:dyDescent="0.2">
      <c r="C860" s="10"/>
      <c r="D860" s="10"/>
      <c r="E860" s="10"/>
      <c r="G860" s="92"/>
      <c r="H860" s="92"/>
      <c r="I860" s="130"/>
      <c r="J860" s="92"/>
      <c r="K860" s="92"/>
      <c r="L860" s="92"/>
      <c r="M860" s="92"/>
      <c r="N860" s="92"/>
      <c r="O860" s="2"/>
      <c r="P860" s="2"/>
      <c r="Q860" s="2"/>
      <c r="R860" s="2"/>
      <c r="S860" s="2"/>
      <c r="T860" s="2"/>
      <c r="U860" s="2"/>
      <c r="V860" s="2"/>
    </row>
    <row r="861" spans="3:22" ht="14.25" customHeight="1" x14ac:dyDescent="0.2">
      <c r="C861" s="10"/>
      <c r="D861" s="10"/>
      <c r="E861" s="10"/>
      <c r="G861" s="92"/>
      <c r="H861" s="92"/>
      <c r="I861" s="130"/>
      <c r="J861" s="92"/>
      <c r="K861" s="92"/>
      <c r="L861" s="92"/>
      <c r="M861" s="92"/>
      <c r="N861" s="92"/>
      <c r="O861" s="2"/>
      <c r="P861" s="2"/>
      <c r="Q861" s="2"/>
      <c r="R861" s="2"/>
      <c r="S861" s="2"/>
      <c r="T861" s="2"/>
      <c r="U861" s="2"/>
      <c r="V861" s="2"/>
    </row>
    <row r="862" spans="3:22" ht="14.25" customHeight="1" x14ac:dyDescent="0.2">
      <c r="C862" s="10"/>
      <c r="D862" s="10"/>
      <c r="E862" s="10"/>
      <c r="G862" s="92"/>
      <c r="H862" s="92"/>
      <c r="I862" s="130"/>
      <c r="J862" s="92"/>
      <c r="K862" s="92"/>
      <c r="L862" s="92"/>
      <c r="M862" s="92"/>
      <c r="N862" s="92"/>
      <c r="O862" s="2"/>
      <c r="P862" s="2"/>
      <c r="Q862" s="2"/>
      <c r="R862" s="2"/>
      <c r="S862" s="2"/>
      <c r="T862" s="2"/>
      <c r="U862" s="2"/>
      <c r="V862" s="2"/>
    </row>
    <row r="863" spans="3:22" ht="14.25" customHeight="1" x14ac:dyDescent="0.2">
      <c r="C863" s="10"/>
      <c r="D863" s="10"/>
      <c r="E863" s="10"/>
      <c r="G863" s="92"/>
      <c r="H863" s="92"/>
      <c r="I863" s="130"/>
      <c r="J863" s="92"/>
      <c r="K863" s="92"/>
      <c r="L863" s="92"/>
      <c r="M863" s="92"/>
      <c r="N863" s="92"/>
      <c r="O863" s="2"/>
      <c r="P863" s="2"/>
      <c r="Q863" s="2"/>
      <c r="R863" s="2"/>
      <c r="S863" s="2"/>
      <c r="T863" s="2"/>
      <c r="U863" s="2"/>
      <c r="V863" s="2"/>
    </row>
    <row r="864" spans="3:22" ht="14.25" customHeight="1" x14ac:dyDescent="0.2">
      <c r="C864" s="10"/>
      <c r="D864" s="10"/>
      <c r="E864" s="10"/>
      <c r="G864" s="92"/>
      <c r="H864" s="92"/>
      <c r="I864" s="130"/>
      <c r="J864" s="92"/>
      <c r="K864" s="92"/>
      <c r="L864" s="92"/>
      <c r="M864" s="92"/>
      <c r="N864" s="92"/>
      <c r="O864" s="2"/>
      <c r="P864" s="2"/>
      <c r="Q864" s="2"/>
      <c r="R864" s="2"/>
      <c r="S864" s="2"/>
      <c r="T864" s="2"/>
      <c r="U864" s="2"/>
      <c r="V864" s="2"/>
    </row>
    <row r="865" spans="3:22" ht="14.25" customHeight="1" x14ac:dyDescent="0.2">
      <c r="C865" s="10"/>
      <c r="D865" s="10"/>
      <c r="E865" s="10"/>
      <c r="G865" s="92"/>
      <c r="H865" s="92"/>
      <c r="I865" s="130"/>
      <c r="J865" s="92"/>
      <c r="K865" s="92"/>
      <c r="L865" s="92"/>
      <c r="M865" s="92"/>
      <c r="N865" s="92"/>
      <c r="O865" s="2"/>
      <c r="P865" s="2"/>
      <c r="Q865" s="2"/>
      <c r="R865" s="2"/>
      <c r="S865" s="2"/>
      <c r="T865" s="2"/>
      <c r="U865" s="2"/>
      <c r="V865" s="2"/>
    </row>
    <row r="866" spans="3:22" ht="14.25" customHeight="1" x14ac:dyDescent="0.2">
      <c r="C866" s="10"/>
      <c r="D866" s="10"/>
      <c r="E866" s="10"/>
      <c r="G866" s="92"/>
      <c r="H866" s="92"/>
      <c r="I866" s="130"/>
      <c r="J866" s="92"/>
      <c r="K866" s="92"/>
      <c r="L866" s="92"/>
      <c r="M866" s="92"/>
      <c r="N866" s="92"/>
      <c r="O866" s="2"/>
      <c r="P866" s="2"/>
      <c r="Q866" s="2"/>
      <c r="R866" s="2"/>
      <c r="S866" s="2"/>
      <c r="T866" s="2"/>
      <c r="U866" s="2"/>
      <c r="V866" s="2"/>
    </row>
    <row r="867" spans="3:22" ht="14.25" customHeight="1" x14ac:dyDescent="0.2">
      <c r="C867" s="10"/>
      <c r="D867" s="10"/>
      <c r="E867" s="10"/>
      <c r="G867" s="92"/>
      <c r="H867" s="92"/>
      <c r="I867" s="130"/>
      <c r="J867" s="92"/>
      <c r="K867" s="92"/>
      <c r="L867" s="92"/>
      <c r="M867" s="92"/>
      <c r="N867" s="92"/>
      <c r="O867" s="2"/>
      <c r="P867" s="2"/>
      <c r="Q867" s="2"/>
      <c r="R867" s="2"/>
      <c r="S867" s="2"/>
      <c r="T867" s="2"/>
      <c r="U867" s="2"/>
      <c r="V867" s="2"/>
    </row>
    <row r="868" spans="3:22" ht="14.25" customHeight="1" x14ac:dyDescent="0.2">
      <c r="C868" s="10"/>
      <c r="D868" s="10"/>
      <c r="E868" s="10"/>
      <c r="G868" s="92"/>
      <c r="H868" s="92"/>
      <c r="I868" s="130"/>
      <c r="J868" s="92"/>
      <c r="K868" s="92"/>
      <c r="L868" s="92"/>
      <c r="M868" s="92"/>
      <c r="N868" s="92"/>
      <c r="O868" s="2"/>
      <c r="P868" s="2"/>
      <c r="Q868" s="2"/>
      <c r="R868" s="2"/>
      <c r="S868" s="2"/>
      <c r="T868" s="2"/>
      <c r="U868" s="2"/>
      <c r="V868" s="2"/>
    </row>
    <row r="869" spans="3:22" ht="14.25" customHeight="1" x14ac:dyDescent="0.2">
      <c r="C869" s="10"/>
      <c r="D869" s="10"/>
      <c r="E869" s="10"/>
      <c r="G869" s="92"/>
      <c r="H869" s="92"/>
      <c r="I869" s="130"/>
      <c r="J869" s="92"/>
      <c r="K869" s="92"/>
      <c r="L869" s="92"/>
      <c r="M869" s="92"/>
      <c r="N869" s="92"/>
      <c r="O869" s="2"/>
      <c r="P869" s="2"/>
      <c r="Q869" s="2"/>
      <c r="R869" s="2"/>
      <c r="S869" s="2"/>
      <c r="T869" s="2"/>
      <c r="U869" s="2"/>
      <c r="V869" s="2"/>
    </row>
    <row r="870" spans="3:22" ht="14.25" customHeight="1" x14ac:dyDescent="0.2">
      <c r="C870" s="10"/>
      <c r="D870" s="10"/>
      <c r="E870" s="10"/>
      <c r="G870" s="92"/>
      <c r="H870" s="92"/>
      <c r="I870" s="130"/>
      <c r="J870" s="92"/>
      <c r="K870" s="92"/>
      <c r="L870" s="92"/>
      <c r="M870" s="92"/>
      <c r="N870" s="92"/>
      <c r="O870" s="2"/>
      <c r="P870" s="2"/>
      <c r="Q870" s="2"/>
      <c r="R870" s="2"/>
      <c r="S870" s="2"/>
      <c r="T870" s="2"/>
      <c r="U870" s="2"/>
      <c r="V870" s="2"/>
    </row>
    <row r="871" spans="3:22" ht="14.25" customHeight="1" x14ac:dyDescent="0.2">
      <c r="C871" s="10"/>
      <c r="D871" s="10"/>
      <c r="E871" s="10"/>
      <c r="G871" s="92"/>
      <c r="H871" s="92"/>
      <c r="I871" s="130"/>
      <c r="J871" s="92"/>
      <c r="K871" s="92"/>
      <c r="L871" s="92"/>
      <c r="M871" s="92"/>
      <c r="N871" s="92"/>
      <c r="O871" s="2"/>
      <c r="P871" s="2"/>
      <c r="Q871" s="2"/>
      <c r="R871" s="2"/>
      <c r="S871" s="2"/>
      <c r="T871" s="2"/>
      <c r="U871" s="2"/>
      <c r="V871" s="2"/>
    </row>
    <row r="872" spans="3:22" ht="14.25" customHeight="1" x14ac:dyDescent="0.2">
      <c r="C872" s="10"/>
      <c r="D872" s="10"/>
      <c r="E872" s="10"/>
      <c r="G872" s="92"/>
      <c r="H872" s="92"/>
      <c r="I872" s="130"/>
      <c r="J872" s="92"/>
      <c r="K872" s="92"/>
      <c r="L872" s="92"/>
      <c r="M872" s="92"/>
      <c r="N872" s="92"/>
      <c r="O872" s="2"/>
      <c r="P872" s="2"/>
      <c r="Q872" s="2"/>
      <c r="R872" s="2"/>
      <c r="S872" s="2"/>
      <c r="T872" s="2"/>
      <c r="U872" s="2"/>
      <c r="V872" s="2"/>
    </row>
    <row r="873" spans="3:22" ht="14.25" customHeight="1" x14ac:dyDescent="0.2">
      <c r="C873" s="10"/>
      <c r="D873" s="10"/>
      <c r="E873" s="10"/>
      <c r="G873" s="92"/>
      <c r="H873" s="92"/>
      <c r="I873" s="130"/>
      <c r="J873" s="92"/>
      <c r="K873" s="92"/>
      <c r="L873" s="92"/>
      <c r="M873" s="92"/>
      <c r="N873" s="92"/>
      <c r="O873" s="2"/>
      <c r="P873" s="2"/>
      <c r="Q873" s="2"/>
      <c r="R873" s="2"/>
      <c r="S873" s="2"/>
      <c r="T873" s="2"/>
      <c r="U873" s="2"/>
      <c r="V873" s="2"/>
    </row>
    <row r="874" spans="3:22" ht="14.25" customHeight="1" x14ac:dyDescent="0.2">
      <c r="C874" s="10"/>
      <c r="D874" s="10"/>
      <c r="E874" s="10"/>
      <c r="G874" s="92"/>
      <c r="H874" s="92"/>
      <c r="I874" s="130"/>
      <c r="J874" s="92"/>
      <c r="K874" s="92"/>
      <c r="L874" s="92"/>
      <c r="M874" s="92"/>
      <c r="N874" s="92"/>
      <c r="O874" s="2"/>
      <c r="P874" s="2"/>
      <c r="Q874" s="2"/>
      <c r="R874" s="2"/>
      <c r="S874" s="2"/>
      <c r="T874" s="2"/>
      <c r="U874" s="2"/>
      <c r="V874" s="2"/>
    </row>
    <row r="875" spans="3:22" ht="14.25" customHeight="1" x14ac:dyDescent="0.2">
      <c r="C875" s="10"/>
      <c r="D875" s="10"/>
      <c r="E875" s="10"/>
      <c r="G875" s="92"/>
      <c r="H875" s="92"/>
      <c r="I875" s="130"/>
      <c r="J875" s="92"/>
      <c r="K875" s="92"/>
      <c r="L875" s="92"/>
      <c r="M875" s="92"/>
      <c r="N875" s="92"/>
      <c r="O875" s="2"/>
      <c r="P875" s="2"/>
      <c r="Q875" s="2"/>
      <c r="R875" s="2"/>
      <c r="S875" s="2"/>
      <c r="T875" s="2"/>
      <c r="U875" s="2"/>
      <c r="V875" s="2"/>
    </row>
    <row r="876" spans="3:22" ht="14.25" customHeight="1" x14ac:dyDescent="0.2">
      <c r="C876" s="10"/>
      <c r="D876" s="10"/>
      <c r="E876" s="10"/>
      <c r="G876" s="92"/>
      <c r="H876" s="92"/>
      <c r="I876" s="130"/>
      <c r="J876" s="92"/>
      <c r="K876" s="92"/>
      <c r="L876" s="92"/>
      <c r="M876" s="92"/>
      <c r="N876" s="92"/>
      <c r="O876" s="2"/>
      <c r="P876" s="2"/>
      <c r="Q876" s="2"/>
      <c r="R876" s="2"/>
      <c r="S876" s="2"/>
      <c r="T876" s="2"/>
      <c r="U876" s="2"/>
      <c r="V876" s="2"/>
    </row>
    <row r="877" spans="3:22" ht="14.25" customHeight="1" x14ac:dyDescent="0.2">
      <c r="C877" s="10"/>
      <c r="D877" s="10"/>
      <c r="E877" s="10"/>
      <c r="G877" s="92"/>
      <c r="H877" s="92"/>
      <c r="I877" s="130"/>
      <c r="J877" s="92"/>
      <c r="K877" s="92"/>
      <c r="L877" s="92"/>
      <c r="M877" s="92"/>
      <c r="N877" s="92"/>
      <c r="O877" s="2"/>
      <c r="P877" s="2"/>
      <c r="Q877" s="2"/>
      <c r="R877" s="2"/>
      <c r="S877" s="2"/>
      <c r="T877" s="2"/>
      <c r="U877" s="2"/>
      <c r="V877" s="2"/>
    </row>
    <row r="878" spans="3:22" ht="14.25" customHeight="1" x14ac:dyDescent="0.2">
      <c r="C878" s="10"/>
      <c r="D878" s="10"/>
      <c r="E878" s="10"/>
      <c r="G878" s="92"/>
      <c r="H878" s="92"/>
      <c r="I878" s="130"/>
      <c r="J878" s="92"/>
      <c r="K878" s="92"/>
      <c r="L878" s="92"/>
      <c r="M878" s="92"/>
      <c r="N878" s="92"/>
      <c r="O878" s="2"/>
      <c r="P878" s="2"/>
      <c r="Q878" s="2"/>
      <c r="R878" s="2"/>
      <c r="S878" s="2"/>
      <c r="T878" s="2"/>
      <c r="U878" s="2"/>
      <c r="V878" s="2"/>
    </row>
    <row r="879" spans="3:22" ht="14.25" customHeight="1" x14ac:dyDescent="0.2">
      <c r="C879" s="10"/>
      <c r="D879" s="10"/>
      <c r="E879" s="10"/>
      <c r="G879" s="92"/>
      <c r="H879" s="92"/>
      <c r="I879" s="130"/>
      <c r="J879" s="92"/>
      <c r="K879" s="92"/>
      <c r="L879" s="92"/>
      <c r="M879" s="92"/>
      <c r="N879" s="92"/>
      <c r="O879" s="2"/>
      <c r="P879" s="2"/>
      <c r="Q879" s="2"/>
      <c r="R879" s="2"/>
      <c r="S879" s="2"/>
      <c r="T879" s="2"/>
      <c r="U879" s="2"/>
      <c r="V879" s="2"/>
    </row>
    <row r="880" spans="3:22" ht="14.25" customHeight="1" x14ac:dyDescent="0.2">
      <c r="C880" s="10"/>
      <c r="D880" s="10"/>
      <c r="E880" s="10"/>
      <c r="G880" s="92"/>
      <c r="H880" s="92"/>
      <c r="I880" s="130"/>
      <c r="J880" s="92"/>
      <c r="K880" s="92"/>
      <c r="L880" s="92"/>
      <c r="M880" s="92"/>
      <c r="N880" s="92"/>
      <c r="O880" s="2"/>
      <c r="P880" s="2"/>
      <c r="Q880" s="2"/>
      <c r="R880" s="2"/>
      <c r="S880" s="2"/>
      <c r="T880" s="2"/>
      <c r="U880" s="2"/>
      <c r="V880" s="2"/>
    </row>
    <row r="881" spans="3:22" ht="14.25" customHeight="1" x14ac:dyDescent="0.2">
      <c r="C881" s="10"/>
      <c r="D881" s="10"/>
      <c r="E881" s="10"/>
      <c r="G881" s="92"/>
      <c r="H881" s="92"/>
      <c r="I881" s="130"/>
      <c r="J881" s="92"/>
      <c r="K881" s="92"/>
      <c r="L881" s="92"/>
      <c r="M881" s="92"/>
      <c r="N881" s="92"/>
      <c r="O881" s="2"/>
      <c r="P881" s="2"/>
      <c r="Q881" s="2"/>
      <c r="R881" s="2"/>
      <c r="S881" s="2"/>
      <c r="T881" s="2"/>
      <c r="U881" s="2"/>
      <c r="V881" s="2"/>
    </row>
    <row r="882" spans="3:22" ht="14.25" customHeight="1" x14ac:dyDescent="0.2">
      <c r="C882" s="10"/>
      <c r="D882" s="10"/>
      <c r="E882" s="10"/>
      <c r="G882" s="92"/>
      <c r="H882" s="92"/>
      <c r="I882" s="130"/>
      <c r="J882" s="92"/>
      <c r="K882" s="92"/>
      <c r="L882" s="92"/>
      <c r="M882" s="92"/>
      <c r="N882" s="92"/>
      <c r="O882" s="2"/>
      <c r="P882" s="2"/>
      <c r="Q882" s="2"/>
      <c r="R882" s="2"/>
      <c r="S882" s="2"/>
      <c r="T882" s="2"/>
      <c r="U882" s="2"/>
      <c r="V882" s="2"/>
    </row>
    <row r="883" spans="3:22" ht="14.25" customHeight="1" x14ac:dyDescent="0.2">
      <c r="C883" s="10"/>
      <c r="D883" s="10"/>
      <c r="E883" s="10"/>
      <c r="G883" s="92"/>
      <c r="H883" s="92"/>
      <c r="I883" s="130"/>
      <c r="J883" s="92"/>
      <c r="K883" s="92"/>
      <c r="L883" s="92"/>
      <c r="M883" s="92"/>
      <c r="N883" s="92"/>
      <c r="O883" s="2"/>
      <c r="P883" s="2"/>
      <c r="Q883" s="2"/>
      <c r="R883" s="2"/>
      <c r="S883" s="2"/>
      <c r="T883" s="2"/>
      <c r="U883" s="2"/>
      <c r="V883" s="2"/>
    </row>
    <row r="884" spans="3:22" ht="14.25" customHeight="1" x14ac:dyDescent="0.2">
      <c r="C884" s="10"/>
      <c r="D884" s="10"/>
      <c r="E884" s="10"/>
      <c r="G884" s="92"/>
      <c r="H884" s="92"/>
      <c r="I884" s="130"/>
      <c r="J884" s="92"/>
      <c r="K884" s="92"/>
      <c r="L884" s="92"/>
      <c r="M884" s="92"/>
      <c r="N884" s="92"/>
      <c r="O884" s="2"/>
      <c r="P884" s="2"/>
      <c r="Q884" s="2"/>
      <c r="R884" s="2"/>
      <c r="S884" s="2"/>
      <c r="T884" s="2"/>
      <c r="U884" s="2"/>
      <c r="V884" s="2"/>
    </row>
    <row r="885" spans="3:22" ht="14.25" customHeight="1" x14ac:dyDescent="0.2">
      <c r="C885" s="10"/>
      <c r="D885" s="10"/>
      <c r="E885" s="10"/>
      <c r="G885" s="92"/>
      <c r="H885" s="92"/>
      <c r="I885" s="130"/>
      <c r="J885" s="92"/>
      <c r="K885" s="92"/>
      <c r="L885" s="92"/>
      <c r="M885" s="92"/>
      <c r="N885" s="92"/>
      <c r="O885" s="2"/>
      <c r="P885" s="2"/>
      <c r="Q885" s="2"/>
      <c r="R885" s="2"/>
      <c r="S885" s="2"/>
      <c r="T885" s="2"/>
      <c r="U885" s="2"/>
      <c r="V885" s="2"/>
    </row>
    <row r="886" spans="3:22" ht="14.25" customHeight="1" x14ac:dyDescent="0.2">
      <c r="C886" s="10"/>
      <c r="D886" s="10"/>
      <c r="E886" s="10"/>
      <c r="G886" s="92"/>
      <c r="H886" s="92"/>
      <c r="I886" s="130"/>
      <c r="J886" s="92"/>
      <c r="K886" s="92"/>
      <c r="L886" s="92"/>
      <c r="M886" s="92"/>
      <c r="N886" s="92"/>
      <c r="O886" s="2"/>
      <c r="P886" s="2"/>
      <c r="Q886" s="2"/>
      <c r="R886" s="2"/>
      <c r="S886" s="2"/>
      <c r="T886" s="2"/>
      <c r="U886" s="2"/>
      <c r="V886" s="2"/>
    </row>
    <row r="887" spans="3:22" ht="14.25" customHeight="1" x14ac:dyDescent="0.2">
      <c r="C887" s="10"/>
      <c r="D887" s="10"/>
      <c r="E887" s="10"/>
      <c r="G887" s="92"/>
      <c r="H887" s="92"/>
      <c r="I887" s="130"/>
      <c r="J887" s="92"/>
      <c r="K887" s="92"/>
      <c r="L887" s="92"/>
      <c r="M887" s="92"/>
      <c r="N887" s="92"/>
      <c r="O887" s="2"/>
      <c r="P887" s="2"/>
      <c r="Q887" s="2"/>
      <c r="R887" s="2"/>
      <c r="S887" s="2"/>
      <c r="T887" s="2"/>
      <c r="U887" s="2"/>
      <c r="V887" s="2"/>
    </row>
    <row r="888" spans="3:22" ht="14.25" customHeight="1" x14ac:dyDescent="0.2">
      <c r="C888" s="10"/>
      <c r="D888" s="10"/>
      <c r="E888" s="10"/>
      <c r="G888" s="92"/>
      <c r="H888" s="92"/>
      <c r="I888" s="130"/>
      <c r="J888" s="92"/>
      <c r="K888" s="92"/>
      <c r="L888" s="92"/>
      <c r="M888" s="92"/>
      <c r="N888" s="92"/>
      <c r="O888" s="2"/>
      <c r="P888" s="2"/>
      <c r="Q888" s="2"/>
      <c r="R888" s="2"/>
      <c r="S888" s="2"/>
      <c r="T888" s="2"/>
      <c r="U888" s="2"/>
      <c r="V888" s="2"/>
    </row>
    <row r="889" spans="3:22" ht="14.25" customHeight="1" x14ac:dyDescent="0.2">
      <c r="C889" s="10"/>
      <c r="D889" s="10"/>
      <c r="E889" s="10"/>
      <c r="G889" s="92"/>
      <c r="H889" s="92"/>
      <c r="I889" s="130"/>
      <c r="J889" s="92"/>
      <c r="K889" s="92"/>
      <c r="L889" s="92"/>
      <c r="M889" s="92"/>
      <c r="N889" s="92"/>
      <c r="O889" s="2"/>
      <c r="P889" s="2"/>
      <c r="Q889" s="2"/>
      <c r="R889" s="2"/>
      <c r="S889" s="2"/>
      <c r="T889" s="2"/>
      <c r="U889" s="2"/>
      <c r="V889" s="2"/>
    </row>
    <row r="890" spans="3:22" ht="14.25" customHeight="1" x14ac:dyDescent="0.2">
      <c r="C890" s="10"/>
      <c r="D890" s="10"/>
      <c r="E890" s="10"/>
      <c r="G890" s="92"/>
      <c r="H890" s="92"/>
      <c r="I890" s="130"/>
      <c r="J890" s="92"/>
      <c r="K890" s="92"/>
      <c r="L890" s="92"/>
      <c r="M890" s="92"/>
      <c r="N890" s="92"/>
      <c r="O890" s="2"/>
      <c r="P890" s="2"/>
      <c r="Q890" s="2"/>
      <c r="R890" s="2"/>
      <c r="S890" s="2"/>
      <c r="T890" s="2"/>
      <c r="U890" s="2"/>
      <c r="V890" s="2"/>
    </row>
    <row r="891" spans="3:22" ht="14.25" customHeight="1" x14ac:dyDescent="0.2">
      <c r="C891" s="10"/>
      <c r="D891" s="10"/>
      <c r="E891" s="10"/>
      <c r="G891" s="92"/>
      <c r="H891" s="92"/>
      <c r="I891" s="130"/>
      <c r="J891" s="92"/>
      <c r="K891" s="92"/>
      <c r="L891" s="92"/>
      <c r="M891" s="92"/>
      <c r="N891" s="92"/>
      <c r="O891" s="2"/>
      <c r="P891" s="2"/>
      <c r="Q891" s="2"/>
      <c r="R891" s="2"/>
      <c r="S891" s="2"/>
      <c r="T891" s="2"/>
      <c r="U891" s="2"/>
      <c r="V891" s="2"/>
    </row>
    <row r="892" spans="3:22" ht="14.25" customHeight="1" x14ac:dyDescent="0.2">
      <c r="C892" s="10"/>
      <c r="D892" s="10"/>
      <c r="E892" s="10"/>
      <c r="G892" s="92"/>
      <c r="H892" s="92"/>
      <c r="I892" s="130"/>
      <c r="J892" s="92"/>
      <c r="K892" s="92"/>
      <c r="L892" s="92"/>
      <c r="M892" s="92"/>
      <c r="N892" s="92"/>
      <c r="O892" s="2"/>
      <c r="P892" s="2"/>
      <c r="Q892" s="2"/>
      <c r="R892" s="2"/>
      <c r="S892" s="2"/>
      <c r="T892" s="2"/>
      <c r="U892" s="2"/>
      <c r="V892" s="2"/>
    </row>
    <row r="893" spans="3:22" ht="14.25" customHeight="1" x14ac:dyDescent="0.2">
      <c r="C893" s="10"/>
      <c r="D893" s="10"/>
      <c r="E893" s="10"/>
      <c r="G893" s="92"/>
      <c r="H893" s="92"/>
      <c r="I893" s="130"/>
      <c r="J893" s="92"/>
      <c r="K893" s="92"/>
      <c r="L893" s="92"/>
      <c r="M893" s="92"/>
      <c r="N893" s="92"/>
      <c r="O893" s="2"/>
      <c r="P893" s="2"/>
      <c r="Q893" s="2"/>
      <c r="R893" s="2"/>
      <c r="S893" s="2"/>
      <c r="T893" s="2"/>
      <c r="U893" s="2"/>
      <c r="V893" s="2"/>
    </row>
    <row r="894" spans="3:22" ht="14.25" customHeight="1" x14ac:dyDescent="0.2">
      <c r="C894" s="10"/>
      <c r="D894" s="10"/>
      <c r="E894" s="10"/>
      <c r="G894" s="92"/>
      <c r="H894" s="92"/>
      <c r="I894" s="130"/>
      <c r="J894" s="92"/>
      <c r="K894" s="92"/>
      <c r="L894" s="92"/>
      <c r="M894" s="92"/>
      <c r="N894" s="92"/>
      <c r="O894" s="2"/>
      <c r="P894" s="2"/>
      <c r="Q894" s="2"/>
      <c r="R894" s="2"/>
      <c r="S894" s="2"/>
      <c r="T894" s="2"/>
      <c r="U894" s="2"/>
      <c r="V894" s="2"/>
    </row>
    <row r="895" spans="3:22" ht="14.25" customHeight="1" x14ac:dyDescent="0.2">
      <c r="C895" s="10"/>
      <c r="D895" s="10"/>
      <c r="E895" s="10"/>
      <c r="G895" s="92"/>
      <c r="H895" s="92"/>
      <c r="I895" s="130"/>
      <c r="J895" s="92"/>
      <c r="K895" s="92"/>
      <c r="L895" s="92"/>
      <c r="M895" s="92"/>
      <c r="N895" s="92"/>
      <c r="O895" s="2"/>
      <c r="P895" s="2"/>
      <c r="Q895" s="2"/>
      <c r="R895" s="2"/>
      <c r="S895" s="2"/>
      <c r="T895" s="2"/>
      <c r="U895" s="2"/>
      <c r="V895" s="2"/>
    </row>
    <row r="896" spans="3:22" ht="14.25" customHeight="1" x14ac:dyDescent="0.2">
      <c r="C896" s="10"/>
      <c r="D896" s="10"/>
      <c r="E896" s="10"/>
      <c r="G896" s="92"/>
      <c r="H896" s="92"/>
      <c r="I896" s="130"/>
      <c r="J896" s="92"/>
      <c r="K896" s="92"/>
      <c r="L896" s="92"/>
      <c r="M896" s="92"/>
      <c r="N896" s="92"/>
      <c r="O896" s="2"/>
      <c r="P896" s="2"/>
      <c r="Q896" s="2"/>
      <c r="R896" s="2"/>
      <c r="S896" s="2"/>
      <c r="T896" s="2"/>
      <c r="U896" s="2"/>
      <c r="V896" s="2"/>
    </row>
    <row r="897" spans="3:22" ht="14.25" customHeight="1" x14ac:dyDescent="0.2">
      <c r="C897" s="10"/>
      <c r="D897" s="10"/>
      <c r="E897" s="10"/>
      <c r="G897" s="92"/>
      <c r="H897" s="92"/>
      <c r="I897" s="130"/>
      <c r="J897" s="92"/>
      <c r="K897" s="92"/>
      <c r="L897" s="92"/>
      <c r="M897" s="92"/>
      <c r="N897" s="92"/>
      <c r="O897" s="2"/>
      <c r="P897" s="2"/>
      <c r="Q897" s="2"/>
      <c r="R897" s="2"/>
      <c r="S897" s="2"/>
      <c r="T897" s="2"/>
      <c r="U897" s="2"/>
      <c r="V897" s="2"/>
    </row>
    <row r="898" spans="3:22" ht="14.25" customHeight="1" x14ac:dyDescent="0.2">
      <c r="C898" s="10"/>
      <c r="D898" s="10"/>
      <c r="E898" s="10"/>
      <c r="G898" s="92"/>
      <c r="H898" s="92"/>
      <c r="I898" s="130"/>
      <c r="J898" s="92"/>
      <c r="K898" s="92"/>
      <c r="L898" s="92"/>
      <c r="M898" s="92"/>
      <c r="N898" s="92"/>
      <c r="O898" s="2"/>
      <c r="P898" s="2"/>
      <c r="Q898" s="2"/>
      <c r="R898" s="2"/>
      <c r="S898" s="2"/>
      <c r="T898" s="2"/>
      <c r="U898" s="2"/>
      <c r="V898" s="2"/>
    </row>
    <row r="899" spans="3:22" ht="14.25" customHeight="1" x14ac:dyDescent="0.2">
      <c r="C899" s="10"/>
      <c r="D899" s="10"/>
      <c r="E899" s="10"/>
      <c r="G899" s="92"/>
      <c r="H899" s="92"/>
      <c r="I899" s="130"/>
      <c r="J899" s="92"/>
      <c r="K899" s="92"/>
      <c r="L899" s="92"/>
      <c r="M899" s="92"/>
      <c r="N899" s="92"/>
      <c r="O899" s="2"/>
      <c r="P899" s="2"/>
      <c r="Q899" s="2"/>
      <c r="R899" s="2"/>
      <c r="S899" s="2"/>
      <c r="T899" s="2"/>
      <c r="U899" s="2"/>
      <c r="V899" s="2"/>
    </row>
    <row r="900" spans="3:22" ht="14.25" customHeight="1" x14ac:dyDescent="0.2">
      <c r="C900" s="10"/>
      <c r="D900" s="10"/>
      <c r="E900" s="10"/>
      <c r="G900" s="92"/>
      <c r="H900" s="92"/>
      <c r="I900" s="130"/>
      <c r="J900" s="92"/>
      <c r="K900" s="92"/>
      <c r="L900" s="92"/>
      <c r="M900" s="92"/>
      <c r="N900" s="92"/>
      <c r="O900" s="2"/>
      <c r="P900" s="2"/>
      <c r="Q900" s="2"/>
      <c r="R900" s="2"/>
      <c r="S900" s="2"/>
      <c r="T900" s="2"/>
      <c r="U900" s="2"/>
      <c r="V900" s="2"/>
    </row>
    <row r="901" spans="3:22" ht="14.25" customHeight="1" x14ac:dyDescent="0.2">
      <c r="C901" s="10"/>
      <c r="D901" s="10"/>
      <c r="E901" s="10"/>
      <c r="G901" s="92"/>
      <c r="H901" s="92"/>
      <c r="I901" s="130"/>
      <c r="J901" s="92"/>
      <c r="K901" s="92"/>
      <c r="L901" s="92"/>
      <c r="M901" s="92"/>
      <c r="N901" s="92"/>
      <c r="O901" s="2"/>
      <c r="P901" s="2"/>
      <c r="Q901" s="2"/>
      <c r="R901" s="2"/>
      <c r="S901" s="2"/>
      <c r="T901" s="2"/>
      <c r="U901" s="2"/>
      <c r="V901" s="2"/>
    </row>
    <row r="902" spans="3:22" ht="14.25" customHeight="1" x14ac:dyDescent="0.2">
      <c r="C902" s="10"/>
      <c r="D902" s="10"/>
      <c r="E902" s="10"/>
      <c r="G902" s="92"/>
      <c r="H902" s="92"/>
      <c r="I902" s="130"/>
      <c r="J902" s="92"/>
      <c r="K902" s="92"/>
      <c r="L902" s="92"/>
      <c r="M902" s="92"/>
      <c r="N902" s="92"/>
      <c r="O902" s="2"/>
      <c r="P902" s="2"/>
      <c r="Q902" s="2"/>
      <c r="R902" s="2"/>
      <c r="S902" s="2"/>
      <c r="T902" s="2"/>
      <c r="U902" s="2"/>
      <c r="V902" s="2"/>
    </row>
    <row r="903" spans="3:22" ht="14.25" customHeight="1" x14ac:dyDescent="0.2">
      <c r="C903" s="10"/>
      <c r="D903" s="10"/>
      <c r="E903" s="10"/>
      <c r="G903" s="92"/>
      <c r="H903" s="92"/>
      <c r="I903" s="130"/>
      <c r="J903" s="92"/>
      <c r="K903" s="92"/>
      <c r="L903" s="92"/>
      <c r="M903" s="92"/>
      <c r="N903" s="92"/>
      <c r="O903" s="2"/>
      <c r="P903" s="2"/>
      <c r="Q903" s="2"/>
      <c r="R903" s="2"/>
      <c r="S903" s="2"/>
      <c r="T903" s="2"/>
      <c r="U903" s="2"/>
      <c r="V903" s="2"/>
    </row>
    <row r="904" spans="3:22" ht="14.25" customHeight="1" x14ac:dyDescent="0.2">
      <c r="C904" s="10"/>
      <c r="D904" s="10"/>
      <c r="E904" s="10"/>
      <c r="G904" s="92"/>
      <c r="H904" s="92"/>
      <c r="I904" s="130"/>
      <c r="J904" s="92"/>
      <c r="K904" s="92"/>
      <c r="L904" s="92"/>
      <c r="M904" s="92"/>
      <c r="N904" s="92"/>
      <c r="O904" s="2"/>
      <c r="P904" s="2"/>
      <c r="Q904" s="2"/>
      <c r="R904" s="2"/>
      <c r="S904" s="2"/>
      <c r="T904" s="2"/>
      <c r="U904" s="2"/>
      <c r="V904" s="2"/>
    </row>
    <row r="905" spans="3:22" ht="14.25" customHeight="1" x14ac:dyDescent="0.2">
      <c r="C905" s="10"/>
      <c r="D905" s="10"/>
      <c r="E905" s="10"/>
      <c r="G905" s="92"/>
      <c r="H905" s="92"/>
      <c r="I905" s="130"/>
      <c r="J905" s="92"/>
      <c r="K905" s="92"/>
      <c r="L905" s="92"/>
      <c r="M905" s="92"/>
      <c r="N905" s="92"/>
      <c r="O905" s="2"/>
      <c r="P905" s="2"/>
      <c r="Q905" s="2"/>
      <c r="R905" s="2"/>
      <c r="S905" s="2"/>
      <c r="T905" s="2"/>
      <c r="U905" s="2"/>
      <c r="V905" s="2"/>
    </row>
    <row r="906" spans="3:22" ht="14.25" customHeight="1" x14ac:dyDescent="0.2">
      <c r="C906" s="10"/>
      <c r="D906" s="10"/>
      <c r="E906" s="10"/>
      <c r="G906" s="92"/>
      <c r="H906" s="92"/>
      <c r="I906" s="130"/>
      <c r="J906" s="92"/>
      <c r="K906" s="92"/>
      <c r="L906" s="92"/>
      <c r="M906" s="92"/>
      <c r="N906" s="92"/>
      <c r="O906" s="2"/>
      <c r="P906" s="2"/>
      <c r="Q906" s="2"/>
      <c r="R906" s="2"/>
      <c r="S906" s="2"/>
      <c r="T906" s="2"/>
      <c r="U906" s="2"/>
      <c r="V906" s="2"/>
    </row>
    <row r="907" spans="3:22" ht="14.25" customHeight="1" x14ac:dyDescent="0.2">
      <c r="C907" s="10"/>
      <c r="D907" s="10"/>
      <c r="E907" s="10"/>
      <c r="G907" s="92"/>
      <c r="H907" s="92"/>
      <c r="I907" s="130"/>
      <c r="J907" s="92"/>
      <c r="K907" s="92"/>
      <c r="L907" s="92"/>
      <c r="M907" s="92"/>
      <c r="N907" s="92"/>
      <c r="O907" s="2"/>
      <c r="P907" s="2"/>
      <c r="Q907" s="2"/>
      <c r="R907" s="2"/>
      <c r="S907" s="2"/>
      <c r="T907" s="2"/>
      <c r="U907" s="2"/>
      <c r="V907" s="2"/>
    </row>
    <row r="908" spans="3:22" ht="14.25" customHeight="1" x14ac:dyDescent="0.2">
      <c r="C908" s="10"/>
      <c r="D908" s="10"/>
      <c r="E908" s="10"/>
      <c r="G908" s="92"/>
      <c r="H908" s="92"/>
      <c r="I908" s="130"/>
      <c r="J908" s="92"/>
      <c r="K908" s="92"/>
      <c r="L908" s="92"/>
      <c r="M908" s="92"/>
      <c r="N908" s="92"/>
      <c r="O908" s="2"/>
      <c r="P908" s="2"/>
      <c r="Q908" s="2"/>
      <c r="R908" s="2"/>
      <c r="S908" s="2"/>
      <c r="T908" s="2"/>
      <c r="U908" s="2"/>
      <c r="V908" s="2"/>
    </row>
    <row r="909" spans="3:22" ht="14.25" customHeight="1" x14ac:dyDescent="0.2">
      <c r="C909" s="10"/>
      <c r="D909" s="10"/>
      <c r="E909" s="10"/>
      <c r="G909" s="92"/>
      <c r="H909" s="92"/>
      <c r="I909" s="130"/>
      <c r="J909" s="92"/>
      <c r="K909" s="92"/>
      <c r="L909" s="92"/>
      <c r="M909" s="92"/>
      <c r="N909" s="92"/>
      <c r="O909" s="2"/>
      <c r="P909" s="2"/>
      <c r="Q909" s="2"/>
      <c r="R909" s="2"/>
      <c r="S909" s="2"/>
      <c r="T909" s="2"/>
      <c r="U909" s="2"/>
      <c r="V909" s="2"/>
    </row>
    <row r="910" spans="3:22" ht="14.25" customHeight="1" x14ac:dyDescent="0.2">
      <c r="C910" s="10"/>
      <c r="D910" s="10"/>
      <c r="E910" s="10"/>
      <c r="G910" s="92"/>
      <c r="H910" s="92"/>
      <c r="I910" s="130"/>
      <c r="J910" s="92"/>
      <c r="K910" s="92"/>
      <c r="L910" s="92"/>
      <c r="M910" s="92"/>
      <c r="N910" s="92"/>
      <c r="O910" s="2"/>
      <c r="P910" s="2"/>
      <c r="Q910" s="2"/>
      <c r="R910" s="2"/>
      <c r="S910" s="2"/>
      <c r="T910" s="2"/>
      <c r="U910" s="2"/>
      <c r="V910" s="2"/>
    </row>
    <row r="911" spans="3:22" ht="14.25" customHeight="1" x14ac:dyDescent="0.2">
      <c r="C911" s="10"/>
      <c r="D911" s="10"/>
      <c r="E911" s="10"/>
      <c r="G911" s="92"/>
      <c r="H911" s="92"/>
      <c r="I911" s="130"/>
      <c r="J911" s="92"/>
      <c r="K911" s="92"/>
      <c r="L911" s="92"/>
      <c r="M911" s="92"/>
      <c r="N911" s="92"/>
      <c r="O911" s="2"/>
      <c r="P911" s="2"/>
      <c r="Q911" s="2"/>
      <c r="R911" s="2"/>
      <c r="S911" s="2"/>
      <c r="T911" s="2"/>
      <c r="U911" s="2"/>
      <c r="V911" s="2"/>
    </row>
    <row r="912" spans="3:22" ht="14.25" customHeight="1" x14ac:dyDescent="0.2">
      <c r="C912" s="10"/>
      <c r="D912" s="10"/>
      <c r="E912" s="10"/>
      <c r="G912" s="92"/>
      <c r="H912" s="92"/>
      <c r="I912" s="130"/>
      <c r="J912" s="92"/>
      <c r="K912" s="92"/>
      <c r="L912" s="92"/>
      <c r="M912" s="92"/>
      <c r="N912" s="92"/>
      <c r="O912" s="2"/>
      <c r="P912" s="2"/>
      <c r="Q912" s="2"/>
      <c r="R912" s="2"/>
      <c r="S912" s="2"/>
      <c r="T912" s="2"/>
      <c r="U912" s="2"/>
      <c r="V912" s="2"/>
    </row>
    <row r="913" spans="3:22" ht="14.25" customHeight="1" x14ac:dyDescent="0.2">
      <c r="C913" s="10"/>
      <c r="D913" s="10"/>
      <c r="E913" s="10"/>
      <c r="G913" s="92"/>
      <c r="H913" s="92"/>
      <c r="I913" s="130"/>
      <c r="J913" s="92"/>
      <c r="K913" s="92"/>
      <c r="L913" s="92"/>
      <c r="M913" s="92"/>
      <c r="N913" s="92"/>
      <c r="O913" s="2"/>
      <c r="P913" s="2"/>
      <c r="Q913" s="2"/>
      <c r="R913" s="2"/>
      <c r="S913" s="2"/>
      <c r="T913" s="2"/>
      <c r="U913" s="2"/>
      <c r="V913" s="2"/>
    </row>
    <row r="914" spans="3:22" ht="14.25" customHeight="1" x14ac:dyDescent="0.2">
      <c r="C914" s="10"/>
      <c r="D914" s="10"/>
      <c r="E914" s="10"/>
      <c r="G914" s="92"/>
      <c r="H914" s="92"/>
      <c r="I914" s="130"/>
      <c r="J914" s="92"/>
      <c r="K914" s="92"/>
      <c r="L914" s="92"/>
      <c r="M914" s="92"/>
      <c r="N914" s="92"/>
      <c r="O914" s="2"/>
      <c r="P914" s="2"/>
      <c r="Q914" s="2"/>
      <c r="R914" s="2"/>
      <c r="S914" s="2"/>
      <c r="T914" s="2"/>
      <c r="U914" s="2"/>
      <c r="V914" s="2"/>
    </row>
    <row r="915" spans="3:22" ht="14.25" customHeight="1" x14ac:dyDescent="0.2">
      <c r="C915" s="10"/>
      <c r="D915" s="10"/>
      <c r="E915" s="10"/>
      <c r="G915" s="92"/>
      <c r="H915" s="92"/>
      <c r="I915" s="130"/>
      <c r="J915" s="92"/>
      <c r="K915" s="92"/>
      <c r="L915" s="92"/>
      <c r="M915" s="92"/>
      <c r="N915" s="92"/>
      <c r="O915" s="2"/>
      <c r="P915" s="2"/>
      <c r="Q915" s="2"/>
      <c r="R915" s="2"/>
      <c r="S915" s="2"/>
      <c r="T915" s="2"/>
      <c r="U915" s="2"/>
      <c r="V915" s="2"/>
    </row>
    <row r="916" spans="3:22" ht="14.25" customHeight="1" x14ac:dyDescent="0.2">
      <c r="C916" s="10"/>
      <c r="D916" s="10"/>
      <c r="E916" s="10"/>
      <c r="G916" s="92"/>
      <c r="H916" s="92"/>
      <c r="I916" s="130"/>
      <c r="J916" s="92"/>
      <c r="K916" s="92"/>
      <c r="L916" s="92"/>
      <c r="M916" s="92"/>
      <c r="N916" s="92"/>
      <c r="O916" s="2"/>
      <c r="P916" s="2"/>
      <c r="Q916" s="2"/>
      <c r="R916" s="2"/>
      <c r="S916" s="2"/>
      <c r="T916" s="2"/>
      <c r="U916" s="2"/>
      <c r="V916" s="2"/>
    </row>
    <row r="917" spans="3:22" ht="14.25" customHeight="1" x14ac:dyDescent="0.2">
      <c r="C917" s="10"/>
      <c r="D917" s="10"/>
      <c r="E917" s="10"/>
      <c r="G917" s="92"/>
      <c r="H917" s="92"/>
      <c r="I917" s="130"/>
      <c r="J917" s="92"/>
      <c r="K917" s="92"/>
      <c r="L917" s="92"/>
      <c r="M917" s="92"/>
      <c r="N917" s="92"/>
      <c r="O917" s="2"/>
      <c r="P917" s="2"/>
      <c r="Q917" s="2"/>
      <c r="R917" s="2"/>
      <c r="S917" s="2"/>
      <c r="T917" s="2"/>
      <c r="U917" s="2"/>
      <c r="V917" s="2"/>
    </row>
    <row r="918" spans="3:22" ht="14.25" customHeight="1" x14ac:dyDescent="0.2">
      <c r="C918" s="10"/>
      <c r="D918" s="10"/>
      <c r="E918" s="10"/>
      <c r="G918" s="92"/>
      <c r="H918" s="92"/>
      <c r="I918" s="130"/>
      <c r="J918" s="92"/>
      <c r="K918" s="92"/>
      <c r="L918" s="92"/>
      <c r="M918" s="92"/>
      <c r="N918" s="92"/>
      <c r="O918" s="2"/>
      <c r="P918" s="2"/>
      <c r="Q918" s="2"/>
      <c r="R918" s="2"/>
      <c r="S918" s="2"/>
      <c r="T918" s="2"/>
      <c r="U918" s="2"/>
      <c r="V918" s="2"/>
    </row>
    <row r="919" spans="3:22" ht="14.25" customHeight="1" x14ac:dyDescent="0.2">
      <c r="C919" s="10"/>
      <c r="D919" s="10"/>
      <c r="E919" s="10"/>
      <c r="G919" s="92"/>
      <c r="H919" s="92"/>
      <c r="I919" s="130"/>
      <c r="J919" s="92"/>
      <c r="K919" s="92"/>
      <c r="L919" s="92"/>
      <c r="M919" s="92"/>
      <c r="N919" s="92"/>
      <c r="O919" s="2"/>
      <c r="P919" s="2"/>
      <c r="Q919" s="2"/>
      <c r="R919" s="2"/>
      <c r="S919" s="2"/>
      <c r="T919" s="2"/>
      <c r="U919" s="2"/>
      <c r="V919" s="2"/>
    </row>
    <row r="920" spans="3:22" ht="14.25" customHeight="1" x14ac:dyDescent="0.2">
      <c r="C920" s="10"/>
      <c r="D920" s="10"/>
      <c r="E920" s="10"/>
      <c r="G920" s="92"/>
      <c r="H920" s="92"/>
      <c r="I920" s="130"/>
      <c r="J920" s="92"/>
      <c r="K920" s="92"/>
      <c r="L920" s="92"/>
      <c r="M920" s="92"/>
      <c r="N920" s="92"/>
      <c r="O920" s="2"/>
      <c r="P920" s="2"/>
      <c r="Q920" s="2"/>
      <c r="R920" s="2"/>
      <c r="S920" s="2"/>
      <c r="T920" s="2"/>
      <c r="U920" s="2"/>
      <c r="V920" s="2"/>
    </row>
    <row r="921" spans="3:22" ht="14.25" customHeight="1" x14ac:dyDescent="0.2">
      <c r="C921" s="10"/>
      <c r="D921" s="10"/>
      <c r="E921" s="10"/>
      <c r="G921" s="92"/>
      <c r="H921" s="92"/>
      <c r="I921" s="130"/>
      <c r="J921" s="92"/>
      <c r="K921" s="92"/>
      <c r="L921" s="92"/>
      <c r="M921" s="92"/>
      <c r="N921" s="92"/>
      <c r="O921" s="2"/>
      <c r="P921" s="2"/>
      <c r="Q921" s="2"/>
      <c r="R921" s="2"/>
      <c r="S921" s="2"/>
      <c r="T921" s="2"/>
      <c r="U921" s="2"/>
      <c r="V921" s="2"/>
    </row>
    <row r="922" spans="3:22" ht="14.25" customHeight="1" x14ac:dyDescent="0.2">
      <c r="C922" s="10"/>
      <c r="D922" s="10"/>
      <c r="E922" s="10"/>
      <c r="G922" s="92"/>
      <c r="H922" s="92"/>
      <c r="I922" s="130"/>
      <c r="J922" s="92"/>
      <c r="K922" s="92"/>
      <c r="L922" s="92"/>
      <c r="M922" s="92"/>
      <c r="N922" s="92"/>
      <c r="O922" s="2"/>
      <c r="P922" s="2"/>
      <c r="Q922" s="2"/>
      <c r="R922" s="2"/>
      <c r="S922" s="2"/>
      <c r="T922" s="2"/>
      <c r="U922" s="2"/>
      <c r="V922" s="2"/>
    </row>
    <row r="923" spans="3:22" ht="14.25" customHeight="1" x14ac:dyDescent="0.2">
      <c r="C923" s="10"/>
      <c r="D923" s="10"/>
      <c r="E923" s="10"/>
      <c r="G923" s="92"/>
      <c r="H923" s="92"/>
      <c r="I923" s="130"/>
      <c r="J923" s="92"/>
      <c r="K923" s="92"/>
      <c r="L923" s="92"/>
      <c r="M923" s="92"/>
      <c r="N923" s="92"/>
      <c r="O923" s="2"/>
      <c r="P923" s="2"/>
      <c r="Q923" s="2"/>
      <c r="R923" s="2"/>
      <c r="S923" s="2"/>
      <c r="T923" s="2"/>
      <c r="U923" s="2"/>
      <c r="V923" s="2"/>
    </row>
    <row r="924" spans="3:22" ht="14.25" customHeight="1" x14ac:dyDescent="0.2">
      <c r="C924" s="10"/>
      <c r="D924" s="10"/>
      <c r="E924" s="10"/>
      <c r="G924" s="92"/>
      <c r="H924" s="92"/>
      <c r="I924" s="130"/>
      <c r="J924" s="92"/>
      <c r="K924" s="92"/>
      <c r="L924" s="92"/>
      <c r="M924" s="92"/>
      <c r="N924" s="92"/>
      <c r="O924" s="2"/>
      <c r="P924" s="2"/>
      <c r="Q924" s="2"/>
      <c r="R924" s="2"/>
      <c r="S924" s="2"/>
      <c r="T924" s="2"/>
      <c r="U924" s="2"/>
      <c r="V924" s="2"/>
    </row>
    <row r="925" spans="3:22" ht="14.25" customHeight="1" x14ac:dyDescent="0.2">
      <c r="C925" s="10"/>
      <c r="D925" s="10"/>
      <c r="E925" s="10"/>
      <c r="G925" s="92"/>
      <c r="H925" s="92"/>
      <c r="I925" s="130"/>
      <c r="J925" s="92"/>
      <c r="K925" s="92"/>
      <c r="L925" s="92"/>
      <c r="M925" s="92"/>
      <c r="N925" s="92"/>
      <c r="O925" s="2"/>
      <c r="P925" s="2"/>
      <c r="Q925" s="2"/>
      <c r="R925" s="2"/>
      <c r="S925" s="2"/>
      <c r="T925" s="2"/>
      <c r="U925" s="2"/>
      <c r="V925" s="2"/>
    </row>
    <row r="926" spans="3:22" ht="14.25" customHeight="1" x14ac:dyDescent="0.2">
      <c r="C926" s="10"/>
      <c r="D926" s="10"/>
      <c r="E926" s="10"/>
      <c r="G926" s="92"/>
      <c r="H926" s="92"/>
      <c r="I926" s="130"/>
      <c r="J926" s="92"/>
      <c r="K926" s="92"/>
      <c r="L926" s="92"/>
      <c r="M926" s="92"/>
      <c r="N926" s="92"/>
      <c r="O926" s="2"/>
      <c r="P926" s="2"/>
      <c r="Q926" s="2"/>
      <c r="R926" s="2"/>
      <c r="S926" s="2"/>
      <c r="T926" s="2"/>
      <c r="U926" s="2"/>
      <c r="V926" s="2"/>
    </row>
    <row r="927" spans="3:22" ht="14.25" customHeight="1" x14ac:dyDescent="0.2">
      <c r="C927" s="10"/>
      <c r="D927" s="10"/>
      <c r="E927" s="10"/>
      <c r="G927" s="92"/>
      <c r="H927" s="92"/>
      <c r="I927" s="130"/>
      <c r="J927" s="92"/>
      <c r="K927" s="92"/>
      <c r="L927" s="92"/>
      <c r="M927" s="92"/>
      <c r="N927" s="92"/>
      <c r="O927" s="2"/>
      <c r="P927" s="2"/>
      <c r="Q927" s="2"/>
      <c r="R927" s="2"/>
      <c r="S927" s="2"/>
      <c r="T927" s="2"/>
      <c r="U927" s="2"/>
      <c r="V927" s="2"/>
    </row>
    <row r="928" spans="3:22" ht="14.25" customHeight="1" x14ac:dyDescent="0.2">
      <c r="C928" s="10"/>
      <c r="D928" s="10"/>
      <c r="E928" s="10"/>
      <c r="G928" s="92"/>
      <c r="H928" s="92"/>
      <c r="I928" s="130"/>
      <c r="J928" s="92"/>
      <c r="K928" s="92"/>
      <c r="L928" s="92"/>
      <c r="M928" s="92"/>
      <c r="N928" s="92"/>
      <c r="O928" s="2"/>
      <c r="P928" s="2"/>
      <c r="Q928" s="2"/>
      <c r="R928" s="2"/>
      <c r="S928" s="2"/>
      <c r="T928" s="2"/>
      <c r="U928" s="2"/>
      <c r="V928" s="2"/>
    </row>
    <row r="929" spans="3:22" ht="14.25" customHeight="1" x14ac:dyDescent="0.2">
      <c r="C929" s="10"/>
      <c r="D929" s="10"/>
      <c r="E929" s="10"/>
      <c r="G929" s="92"/>
      <c r="H929" s="92"/>
      <c r="I929" s="130"/>
      <c r="J929" s="92"/>
      <c r="K929" s="92"/>
      <c r="L929" s="92"/>
      <c r="M929" s="92"/>
      <c r="N929" s="92"/>
      <c r="O929" s="2"/>
      <c r="P929" s="2"/>
      <c r="Q929" s="2"/>
      <c r="R929" s="2"/>
      <c r="S929" s="2"/>
      <c r="T929" s="2"/>
      <c r="U929" s="2"/>
      <c r="V929" s="2"/>
    </row>
    <row r="930" spans="3:22" ht="14.25" customHeight="1" x14ac:dyDescent="0.2">
      <c r="C930" s="10"/>
      <c r="D930" s="10"/>
      <c r="E930" s="10"/>
      <c r="G930" s="92"/>
      <c r="H930" s="92"/>
      <c r="I930" s="130"/>
      <c r="J930" s="92"/>
      <c r="K930" s="92"/>
      <c r="L930" s="92"/>
      <c r="M930" s="92"/>
      <c r="N930" s="92"/>
      <c r="O930" s="2"/>
      <c r="P930" s="2"/>
      <c r="Q930" s="2"/>
      <c r="R930" s="2"/>
      <c r="S930" s="2"/>
      <c r="T930" s="2"/>
      <c r="U930" s="2"/>
      <c r="V930" s="2"/>
    </row>
    <row r="931" spans="3:22" ht="14.25" customHeight="1" x14ac:dyDescent="0.2">
      <c r="C931" s="10"/>
      <c r="D931" s="10"/>
      <c r="E931" s="10"/>
      <c r="G931" s="92"/>
      <c r="H931" s="92"/>
      <c r="I931" s="130"/>
      <c r="J931" s="92"/>
      <c r="K931" s="92"/>
      <c r="L931" s="92"/>
      <c r="M931" s="92"/>
      <c r="N931" s="92"/>
      <c r="O931" s="2"/>
      <c r="P931" s="2"/>
      <c r="Q931" s="2"/>
      <c r="R931" s="2"/>
      <c r="S931" s="2"/>
      <c r="T931" s="2"/>
      <c r="U931" s="2"/>
      <c r="V931" s="2"/>
    </row>
    <row r="932" spans="3:22" ht="14.25" customHeight="1" x14ac:dyDescent="0.2">
      <c r="C932" s="10"/>
      <c r="D932" s="10"/>
      <c r="E932" s="10"/>
      <c r="G932" s="92"/>
      <c r="H932" s="92"/>
      <c r="I932" s="130"/>
      <c r="J932" s="92"/>
      <c r="K932" s="92"/>
      <c r="L932" s="92"/>
      <c r="M932" s="92"/>
      <c r="N932" s="92"/>
      <c r="O932" s="2"/>
      <c r="P932" s="2"/>
      <c r="Q932" s="2"/>
      <c r="R932" s="2"/>
      <c r="S932" s="2"/>
      <c r="T932" s="2"/>
      <c r="U932" s="2"/>
      <c r="V932" s="2"/>
    </row>
    <row r="933" spans="3:22" ht="14.25" customHeight="1" x14ac:dyDescent="0.2">
      <c r="C933" s="10"/>
      <c r="D933" s="10"/>
      <c r="E933" s="10"/>
      <c r="G933" s="92"/>
      <c r="H933" s="92"/>
      <c r="I933" s="130"/>
      <c r="J933" s="92"/>
      <c r="K933" s="92"/>
      <c r="L933" s="92"/>
      <c r="M933" s="92"/>
      <c r="N933" s="92"/>
      <c r="O933" s="2"/>
      <c r="P933" s="2"/>
      <c r="Q933" s="2"/>
      <c r="R933" s="2"/>
      <c r="S933" s="2"/>
      <c r="T933" s="2"/>
      <c r="U933" s="2"/>
      <c r="V933" s="2"/>
    </row>
    <row r="934" spans="3:22" ht="14.25" customHeight="1" x14ac:dyDescent="0.2">
      <c r="C934" s="10"/>
      <c r="D934" s="10"/>
      <c r="E934" s="10"/>
      <c r="G934" s="92"/>
      <c r="H934" s="92"/>
      <c r="I934" s="130"/>
      <c r="J934" s="92"/>
      <c r="K934" s="92"/>
      <c r="L934" s="92"/>
      <c r="M934" s="92"/>
      <c r="N934" s="92"/>
      <c r="O934" s="2"/>
      <c r="P934" s="2"/>
      <c r="Q934" s="2"/>
      <c r="R934" s="2"/>
      <c r="S934" s="2"/>
      <c r="T934" s="2"/>
      <c r="U934" s="2"/>
      <c r="V934" s="2"/>
    </row>
    <row r="935" spans="3:22" ht="14.25" customHeight="1" x14ac:dyDescent="0.2">
      <c r="C935" s="10"/>
      <c r="D935" s="10"/>
      <c r="E935" s="10"/>
      <c r="G935" s="92"/>
      <c r="H935" s="92"/>
      <c r="I935" s="130"/>
      <c r="J935" s="92"/>
      <c r="K935" s="92"/>
      <c r="L935" s="92"/>
      <c r="M935" s="92"/>
      <c r="N935" s="92"/>
      <c r="O935" s="2"/>
      <c r="P935" s="2"/>
      <c r="Q935" s="2"/>
      <c r="R935" s="2"/>
      <c r="S935" s="2"/>
      <c r="T935" s="2"/>
      <c r="U935" s="2"/>
      <c r="V935" s="2"/>
    </row>
    <row r="936" spans="3:22" ht="14.25" customHeight="1" x14ac:dyDescent="0.2">
      <c r="C936" s="10"/>
      <c r="D936" s="10"/>
      <c r="E936" s="10"/>
      <c r="G936" s="92"/>
      <c r="H936" s="92"/>
      <c r="I936" s="130"/>
      <c r="J936" s="92"/>
      <c r="K936" s="92"/>
      <c r="L936" s="92"/>
      <c r="M936" s="92"/>
      <c r="N936" s="92"/>
      <c r="O936" s="2"/>
      <c r="P936" s="2"/>
      <c r="Q936" s="2"/>
      <c r="R936" s="2"/>
      <c r="S936" s="2"/>
      <c r="T936" s="2"/>
      <c r="U936" s="2"/>
      <c r="V936" s="2"/>
    </row>
    <row r="937" spans="3:22" ht="14.25" customHeight="1" x14ac:dyDescent="0.2">
      <c r="C937" s="10"/>
      <c r="D937" s="10"/>
      <c r="E937" s="10"/>
      <c r="G937" s="92"/>
      <c r="H937" s="92"/>
      <c r="I937" s="130"/>
      <c r="J937" s="92"/>
      <c r="K937" s="92"/>
      <c r="L937" s="92"/>
      <c r="M937" s="92"/>
      <c r="N937" s="92"/>
      <c r="O937" s="2"/>
      <c r="P937" s="2"/>
      <c r="Q937" s="2"/>
      <c r="R937" s="2"/>
      <c r="S937" s="2"/>
      <c r="T937" s="2"/>
      <c r="U937" s="2"/>
      <c r="V937" s="2"/>
    </row>
    <row r="938" spans="3:22" ht="14.25" customHeight="1" x14ac:dyDescent="0.2">
      <c r="C938" s="10"/>
      <c r="D938" s="10"/>
      <c r="E938" s="10"/>
      <c r="G938" s="92"/>
      <c r="H938" s="92"/>
      <c r="I938" s="130"/>
      <c r="J938" s="92"/>
      <c r="K938" s="92"/>
      <c r="L938" s="92"/>
      <c r="M938" s="92"/>
      <c r="N938" s="92"/>
      <c r="O938" s="2"/>
      <c r="P938" s="2"/>
      <c r="Q938" s="2"/>
      <c r="R938" s="2"/>
      <c r="S938" s="2"/>
      <c r="T938" s="2"/>
      <c r="U938" s="2"/>
      <c r="V938" s="2"/>
    </row>
    <row r="939" spans="3:22" ht="14.25" customHeight="1" x14ac:dyDescent="0.2">
      <c r="C939" s="10"/>
      <c r="D939" s="10"/>
      <c r="E939" s="10"/>
      <c r="G939" s="92"/>
      <c r="H939" s="92"/>
      <c r="I939" s="130"/>
      <c r="J939" s="92"/>
      <c r="K939" s="92"/>
      <c r="L939" s="92"/>
      <c r="M939" s="92"/>
      <c r="N939" s="92"/>
      <c r="O939" s="2"/>
      <c r="P939" s="2"/>
      <c r="Q939" s="2"/>
      <c r="R939" s="2"/>
      <c r="S939" s="2"/>
      <c r="T939" s="2"/>
      <c r="U939" s="2"/>
      <c r="V939" s="2"/>
    </row>
    <row r="940" spans="3:22" ht="14.25" customHeight="1" x14ac:dyDescent="0.2">
      <c r="C940" s="10"/>
      <c r="D940" s="10"/>
      <c r="E940" s="10"/>
      <c r="G940" s="92"/>
      <c r="H940" s="92"/>
      <c r="I940" s="130"/>
      <c r="J940" s="92"/>
      <c r="K940" s="92"/>
      <c r="L940" s="92"/>
      <c r="M940" s="92"/>
      <c r="N940" s="92"/>
      <c r="O940" s="2"/>
      <c r="P940" s="2"/>
      <c r="Q940" s="2"/>
      <c r="R940" s="2"/>
      <c r="S940" s="2"/>
      <c r="T940" s="2"/>
      <c r="U940" s="2"/>
      <c r="V940" s="2"/>
    </row>
    <row r="941" spans="3:22" ht="14.25" customHeight="1" x14ac:dyDescent="0.2">
      <c r="C941" s="10"/>
      <c r="D941" s="10"/>
      <c r="E941" s="10"/>
      <c r="G941" s="92"/>
      <c r="H941" s="92"/>
      <c r="I941" s="130"/>
      <c r="J941" s="92"/>
      <c r="K941" s="92"/>
      <c r="L941" s="92"/>
      <c r="M941" s="92"/>
      <c r="N941" s="92"/>
      <c r="O941" s="2"/>
      <c r="P941" s="2"/>
      <c r="Q941" s="2"/>
      <c r="R941" s="2"/>
      <c r="S941" s="2"/>
      <c r="T941" s="2"/>
      <c r="U941" s="2"/>
      <c r="V941" s="2"/>
    </row>
    <row r="942" spans="3:22" ht="14.25" customHeight="1" x14ac:dyDescent="0.2">
      <c r="C942" s="10"/>
      <c r="D942" s="10"/>
      <c r="E942" s="10"/>
      <c r="G942" s="92"/>
      <c r="H942" s="92"/>
      <c r="I942" s="130"/>
      <c r="J942" s="92"/>
      <c r="K942" s="92"/>
      <c r="L942" s="92"/>
      <c r="M942" s="92"/>
      <c r="N942" s="92"/>
      <c r="O942" s="2"/>
      <c r="P942" s="2"/>
      <c r="Q942" s="2"/>
      <c r="R942" s="2"/>
      <c r="S942" s="2"/>
      <c r="T942" s="2"/>
      <c r="U942" s="2"/>
      <c r="V942" s="2"/>
    </row>
    <row r="943" spans="3:22" ht="14.25" customHeight="1" x14ac:dyDescent="0.2">
      <c r="C943" s="10"/>
      <c r="D943" s="10"/>
      <c r="E943" s="10"/>
      <c r="G943" s="92"/>
      <c r="H943" s="92"/>
      <c r="I943" s="130"/>
      <c r="J943" s="92"/>
      <c r="K943" s="92"/>
      <c r="L943" s="92"/>
      <c r="M943" s="92"/>
      <c r="N943" s="92"/>
      <c r="O943" s="2"/>
      <c r="P943" s="2"/>
      <c r="Q943" s="2"/>
      <c r="R943" s="2"/>
      <c r="S943" s="2"/>
      <c r="T943" s="2"/>
      <c r="U943" s="2"/>
      <c r="V943" s="2"/>
    </row>
    <row r="944" spans="3:22" ht="14.25" customHeight="1" x14ac:dyDescent="0.2">
      <c r="C944" s="10"/>
      <c r="D944" s="10"/>
      <c r="E944" s="10"/>
      <c r="G944" s="92"/>
      <c r="H944" s="92"/>
      <c r="I944" s="130"/>
      <c r="J944" s="92"/>
      <c r="K944" s="92"/>
      <c r="L944" s="92"/>
      <c r="M944" s="92"/>
      <c r="N944" s="92"/>
      <c r="O944" s="2"/>
      <c r="P944" s="2"/>
      <c r="Q944" s="2"/>
      <c r="R944" s="2"/>
      <c r="S944" s="2"/>
      <c r="T944" s="2"/>
      <c r="U944" s="2"/>
      <c r="V944" s="2"/>
    </row>
    <row r="945" spans="3:22" ht="14.25" customHeight="1" x14ac:dyDescent="0.2">
      <c r="C945" s="10"/>
      <c r="D945" s="10"/>
      <c r="E945" s="10"/>
      <c r="G945" s="92"/>
      <c r="H945" s="92"/>
      <c r="I945" s="130"/>
      <c r="J945" s="92"/>
      <c r="K945" s="92"/>
      <c r="L945" s="92"/>
      <c r="M945" s="92"/>
      <c r="N945" s="92"/>
      <c r="O945" s="2"/>
      <c r="P945" s="2"/>
      <c r="Q945" s="2"/>
      <c r="R945" s="2"/>
      <c r="S945" s="2"/>
      <c r="T945" s="2"/>
      <c r="U945" s="2"/>
      <c r="V945" s="2"/>
    </row>
    <row r="946" spans="3:22" ht="14.25" customHeight="1" x14ac:dyDescent="0.2">
      <c r="C946" s="10"/>
      <c r="D946" s="10"/>
      <c r="E946" s="10"/>
      <c r="G946" s="92"/>
      <c r="H946" s="92"/>
      <c r="I946" s="130"/>
      <c r="J946" s="92"/>
      <c r="K946" s="92"/>
      <c r="L946" s="92"/>
      <c r="M946" s="92"/>
      <c r="N946" s="92"/>
      <c r="O946" s="2"/>
      <c r="P946" s="2"/>
      <c r="Q946" s="2"/>
      <c r="R946" s="2"/>
      <c r="S946" s="2"/>
      <c r="T946" s="2"/>
      <c r="U946" s="2"/>
      <c r="V946" s="2"/>
    </row>
    <row r="947" spans="3:22" ht="14.25" customHeight="1" x14ac:dyDescent="0.2">
      <c r="C947" s="10"/>
      <c r="D947" s="10"/>
      <c r="E947" s="10"/>
      <c r="G947" s="92"/>
      <c r="H947" s="92"/>
      <c r="I947" s="130"/>
      <c r="J947" s="92"/>
      <c r="K947" s="92"/>
      <c r="L947" s="92"/>
      <c r="M947" s="92"/>
      <c r="N947" s="92"/>
      <c r="O947" s="2"/>
      <c r="P947" s="2"/>
      <c r="Q947" s="2"/>
      <c r="R947" s="2"/>
      <c r="S947" s="2"/>
      <c r="T947" s="2"/>
      <c r="U947" s="2"/>
      <c r="V947" s="2"/>
    </row>
    <row r="948" spans="3:22" ht="14.25" customHeight="1" x14ac:dyDescent="0.2">
      <c r="C948" s="10"/>
      <c r="D948" s="10"/>
      <c r="E948" s="10"/>
      <c r="G948" s="92"/>
      <c r="H948" s="92"/>
      <c r="I948" s="130"/>
      <c r="J948" s="92"/>
      <c r="K948" s="92"/>
      <c r="L948" s="92"/>
      <c r="M948" s="92"/>
      <c r="N948" s="92"/>
      <c r="O948" s="2"/>
      <c r="P948" s="2"/>
      <c r="Q948" s="2"/>
      <c r="R948" s="2"/>
      <c r="S948" s="2"/>
      <c r="T948" s="2"/>
      <c r="U948" s="2"/>
      <c r="V948" s="2"/>
    </row>
    <row r="949" spans="3:22" ht="14.25" customHeight="1" x14ac:dyDescent="0.2">
      <c r="C949" s="10"/>
      <c r="D949" s="10"/>
      <c r="E949" s="10"/>
      <c r="G949" s="92"/>
      <c r="H949" s="92"/>
      <c r="I949" s="130"/>
      <c r="J949" s="92"/>
      <c r="K949" s="92"/>
      <c r="L949" s="92"/>
      <c r="M949" s="92"/>
      <c r="N949" s="92"/>
      <c r="O949" s="2"/>
      <c r="P949" s="2"/>
      <c r="Q949" s="2"/>
      <c r="R949" s="2"/>
      <c r="S949" s="2"/>
      <c r="T949" s="2"/>
      <c r="U949" s="2"/>
      <c r="V949" s="2"/>
    </row>
    <row r="950" spans="3:22" ht="14.25" customHeight="1" x14ac:dyDescent="0.2">
      <c r="C950" s="10"/>
      <c r="D950" s="10"/>
      <c r="E950" s="10"/>
      <c r="G950" s="92"/>
      <c r="H950" s="92"/>
      <c r="I950" s="130"/>
      <c r="J950" s="92"/>
      <c r="K950" s="92"/>
      <c r="L950" s="92"/>
      <c r="M950" s="92"/>
      <c r="N950" s="92"/>
      <c r="O950" s="2"/>
      <c r="P950" s="2"/>
      <c r="Q950" s="2"/>
      <c r="R950" s="2"/>
      <c r="S950" s="2"/>
      <c r="T950" s="2"/>
      <c r="U950" s="2"/>
      <c r="V950" s="2"/>
    </row>
    <row r="951" spans="3:22" ht="14.25" customHeight="1" x14ac:dyDescent="0.2">
      <c r="C951" s="10"/>
      <c r="D951" s="10"/>
      <c r="E951" s="10"/>
      <c r="G951" s="92"/>
      <c r="H951" s="92"/>
      <c r="I951" s="130"/>
      <c r="J951" s="92"/>
      <c r="K951" s="92"/>
      <c r="L951" s="92"/>
      <c r="M951" s="92"/>
      <c r="N951" s="92"/>
      <c r="O951" s="2"/>
      <c r="P951" s="2"/>
      <c r="Q951" s="2"/>
      <c r="R951" s="2"/>
      <c r="S951" s="2"/>
      <c r="T951" s="2"/>
      <c r="U951" s="2"/>
      <c r="V951" s="2"/>
    </row>
    <row r="952" spans="3:22" ht="14.25" customHeight="1" x14ac:dyDescent="0.2">
      <c r="C952" s="10"/>
      <c r="D952" s="10"/>
      <c r="E952" s="10"/>
      <c r="G952" s="92"/>
      <c r="H952" s="92"/>
      <c r="I952" s="130"/>
      <c r="J952" s="92"/>
      <c r="K952" s="92"/>
      <c r="L952" s="92"/>
      <c r="M952" s="92"/>
      <c r="N952" s="92"/>
      <c r="O952" s="2"/>
      <c r="P952" s="2"/>
      <c r="Q952" s="2"/>
      <c r="R952" s="2"/>
      <c r="S952" s="2"/>
      <c r="T952" s="2"/>
      <c r="U952" s="2"/>
      <c r="V952" s="2"/>
    </row>
    <row r="953" spans="3:22" ht="14.25" customHeight="1" x14ac:dyDescent="0.2">
      <c r="C953" s="10"/>
      <c r="D953" s="10"/>
      <c r="E953" s="10"/>
      <c r="G953" s="92"/>
      <c r="H953" s="92"/>
      <c r="I953" s="130"/>
      <c r="J953" s="92"/>
      <c r="K953" s="92"/>
      <c r="L953" s="92"/>
      <c r="M953" s="92"/>
      <c r="N953" s="92"/>
      <c r="O953" s="2"/>
      <c r="P953" s="2"/>
      <c r="Q953" s="2"/>
      <c r="R953" s="2"/>
      <c r="S953" s="2"/>
      <c r="T953" s="2"/>
      <c r="U953" s="2"/>
      <c r="V953" s="2"/>
    </row>
    <row r="954" spans="3:22" ht="14.25" customHeight="1" x14ac:dyDescent="0.2">
      <c r="C954" s="10"/>
      <c r="D954" s="10"/>
      <c r="E954" s="10"/>
      <c r="G954" s="92"/>
      <c r="H954" s="92"/>
      <c r="I954" s="130"/>
      <c r="J954" s="92"/>
      <c r="K954" s="92"/>
      <c r="L954" s="92"/>
      <c r="M954" s="92"/>
      <c r="N954" s="92"/>
      <c r="O954" s="2"/>
      <c r="P954" s="2"/>
      <c r="Q954" s="2"/>
      <c r="R954" s="2"/>
      <c r="S954" s="2"/>
      <c r="T954" s="2"/>
      <c r="U954" s="2"/>
      <c r="V954" s="2"/>
    </row>
    <row r="955" spans="3:22" ht="14.25" customHeight="1" x14ac:dyDescent="0.2">
      <c r="C955" s="10"/>
      <c r="D955" s="10"/>
      <c r="E955" s="10"/>
      <c r="G955" s="92"/>
      <c r="H955" s="92"/>
      <c r="I955" s="130"/>
      <c r="J955" s="92"/>
      <c r="K955" s="92"/>
      <c r="L955" s="92"/>
      <c r="M955" s="92"/>
      <c r="N955" s="92"/>
      <c r="O955" s="2"/>
      <c r="P955" s="2"/>
      <c r="Q955" s="2"/>
      <c r="R955" s="2"/>
      <c r="S955" s="2"/>
      <c r="T955" s="2"/>
      <c r="U955" s="2"/>
      <c r="V955" s="2"/>
    </row>
    <row r="956" spans="3:22" ht="14.25" customHeight="1" x14ac:dyDescent="0.2">
      <c r="C956" s="10"/>
      <c r="D956" s="10"/>
      <c r="E956" s="10"/>
      <c r="G956" s="92"/>
      <c r="H956" s="92"/>
      <c r="I956" s="130"/>
      <c r="J956" s="92"/>
      <c r="K956" s="92"/>
      <c r="L956" s="92"/>
      <c r="M956" s="92"/>
      <c r="N956" s="92"/>
      <c r="O956" s="2"/>
      <c r="P956" s="2"/>
      <c r="Q956" s="2"/>
      <c r="R956" s="2"/>
      <c r="S956" s="2"/>
      <c r="T956" s="2"/>
      <c r="U956" s="2"/>
      <c r="V956" s="2"/>
    </row>
    <row r="957" spans="3:22" ht="14.25" customHeight="1" x14ac:dyDescent="0.2">
      <c r="C957" s="10"/>
      <c r="D957" s="10"/>
      <c r="E957" s="10"/>
      <c r="G957" s="92"/>
      <c r="H957" s="92"/>
      <c r="I957" s="130"/>
      <c r="J957" s="92"/>
      <c r="K957" s="92"/>
      <c r="L957" s="92"/>
      <c r="M957" s="92"/>
      <c r="N957" s="92"/>
      <c r="O957" s="2"/>
      <c r="P957" s="2"/>
      <c r="Q957" s="2"/>
      <c r="R957" s="2"/>
      <c r="S957" s="2"/>
      <c r="T957" s="2"/>
      <c r="U957" s="2"/>
      <c r="V957" s="2"/>
    </row>
    <row r="958" spans="3:22" ht="14.25" customHeight="1" x14ac:dyDescent="0.2">
      <c r="C958" s="10"/>
      <c r="D958" s="10"/>
      <c r="E958" s="10"/>
      <c r="G958" s="92"/>
      <c r="H958" s="92"/>
      <c r="I958" s="130"/>
      <c r="J958" s="92"/>
      <c r="K958" s="92"/>
      <c r="L958" s="92"/>
      <c r="M958" s="92"/>
      <c r="N958" s="92"/>
      <c r="O958" s="2"/>
      <c r="P958" s="2"/>
      <c r="Q958" s="2"/>
      <c r="R958" s="2"/>
      <c r="S958" s="2"/>
      <c r="T958" s="2"/>
      <c r="U958" s="2"/>
      <c r="V958" s="2"/>
    </row>
    <row r="959" spans="3:22" ht="14.25" customHeight="1" x14ac:dyDescent="0.2">
      <c r="C959" s="10"/>
      <c r="D959" s="10"/>
      <c r="E959" s="10"/>
      <c r="G959" s="92"/>
      <c r="H959" s="92"/>
      <c r="I959" s="130"/>
      <c r="J959" s="92"/>
      <c r="K959" s="92"/>
      <c r="L959" s="92"/>
      <c r="M959" s="92"/>
      <c r="N959" s="92"/>
      <c r="O959" s="2"/>
      <c r="P959" s="2"/>
      <c r="Q959" s="2"/>
      <c r="R959" s="2"/>
      <c r="S959" s="2"/>
      <c r="T959" s="2"/>
      <c r="U959" s="2"/>
      <c r="V959" s="2"/>
    </row>
    <row r="960" spans="3:22" ht="14.25" customHeight="1" x14ac:dyDescent="0.2">
      <c r="C960" s="10"/>
      <c r="D960" s="10"/>
      <c r="E960" s="10"/>
      <c r="G960" s="92"/>
      <c r="H960" s="92"/>
      <c r="I960" s="130"/>
      <c r="J960" s="92"/>
      <c r="K960" s="92"/>
      <c r="L960" s="92"/>
      <c r="M960" s="92"/>
      <c r="N960" s="92"/>
      <c r="O960" s="2"/>
      <c r="P960" s="2"/>
      <c r="Q960" s="2"/>
      <c r="R960" s="2"/>
      <c r="S960" s="2"/>
      <c r="T960" s="2"/>
      <c r="U960" s="2"/>
      <c r="V960" s="2"/>
    </row>
    <row r="961" spans="3:22" ht="14.25" customHeight="1" x14ac:dyDescent="0.2">
      <c r="C961" s="10"/>
      <c r="D961" s="10"/>
      <c r="E961" s="10"/>
      <c r="G961" s="92"/>
      <c r="H961" s="92"/>
      <c r="I961" s="130"/>
      <c r="J961" s="92"/>
      <c r="K961" s="92"/>
      <c r="L961" s="92"/>
      <c r="M961" s="92"/>
      <c r="N961" s="92"/>
      <c r="O961" s="2"/>
      <c r="P961" s="2"/>
      <c r="Q961" s="2"/>
      <c r="R961" s="2"/>
      <c r="S961" s="2"/>
      <c r="T961" s="2"/>
      <c r="U961" s="2"/>
      <c r="V961" s="2"/>
    </row>
    <row r="962" spans="3:22" ht="14.25" customHeight="1" x14ac:dyDescent="0.2">
      <c r="C962" s="10"/>
      <c r="D962" s="10"/>
      <c r="E962" s="10"/>
      <c r="G962" s="92"/>
      <c r="H962" s="92"/>
      <c r="I962" s="130"/>
      <c r="J962" s="92"/>
      <c r="K962" s="92"/>
      <c r="L962" s="92"/>
      <c r="M962" s="92"/>
      <c r="N962" s="92"/>
      <c r="O962" s="2"/>
      <c r="P962" s="2"/>
      <c r="Q962" s="2"/>
      <c r="R962" s="2"/>
      <c r="S962" s="2"/>
      <c r="T962" s="2"/>
      <c r="U962" s="2"/>
      <c r="V962" s="2"/>
    </row>
    <row r="963" spans="3:22" ht="14.25" customHeight="1" x14ac:dyDescent="0.2">
      <c r="C963" s="10"/>
      <c r="D963" s="10"/>
      <c r="E963" s="10"/>
      <c r="G963" s="92"/>
      <c r="H963" s="92"/>
      <c r="I963" s="130"/>
      <c r="J963" s="92"/>
      <c r="K963" s="92"/>
      <c r="L963" s="92"/>
      <c r="M963" s="92"/>
      <c r="N963" s="92"/>
      <c r="O963" s="2"/>
      <c r="P963" s="2"/>
      <c r="Q963" s="2"/>
      <c r="R963" s="2"/>
      <c r="S963" s="2"/>
      <c r="T963" s="2"/>
      <c r="U963" s="2"/>
      <c r="V963" s="2"/>
    </row>
    <row r="964" spans="3:22" ht="14.25" customHeight="1" x14ac:dyDescent="0.2">
      <c r="C964" s="10"/>
      <c r="D964" s="10"/>
      <c r="E964" s="10"/>
      <c r="G964" s="92"/>
      <c r="H964" s="92"/>
      <c r="I964" s="130"/>
      <c r="J964" s="92"/>
      <c r="K964" s="92"/>
      <c r="L964" s="92"/>
      <c r="M964" s="92"/>
      <c r="N964" s="92"/>
      <c r="O964" s="2"/>
      <c r="P964" s="2"/>
      <c r="Q964" s="2"/>
      <c r="R964" s="2"/>
      <c r="S964" s="2"/>
      <c r="T964" s="2"/>
      <c r="U964" s="2"/>
      <c r="V964" s="2"/>
    </row>
    <row r="965" spans="3:22" ht="14.25" customHeight="1" x14ac:dyDescent="0.2">
      <c r="C965" s="10"/>
      <c r="D965" s="10"/>
      <c r="E965" s="10"/>
      <c r="G965" s="92"/>
      <c r="H965" s="92"/>
      <c r="I965" s="130"/>
      <c r="J965" s="92"/>
      <c r="K965" s="92"/>
      <c r="L965" s="92"/>
      <c r="M965" s="92"/>
      <c r="N965" s="92"/>
      <c r="O965" s="2"/>
      <c r="P965" s="2"/>
      <c r="Q965" s="2"/>
      <c r="R965" s="2"/>
      <c r="S965" s="2"/>
      <c r="T965" s="2"/>
      <c r="U965" s="2"/>
      <c r="V965" s="2"/>
    </row>
    <row r="966" spans="3:22" ht="14.25" customHeight="1" x14ac:dyDescent="0.2">
      <c r="C966" s="10"/>
      <c r="D966" s="10"/>
      <c r="E966" s="10"/>
      <c r="G966" s="92"/>
      <c r="H966" s="92"/>
      <c r="I966" s="130"/>
      <c r="J966" s="92"/>
      <c r="K966" s="92"/>
      <c r="L966" s="92"/>
      <c r="M966" s="92"/>
      <c r="N966" s="92"/>
      <c r="O966" s="2"/>
      <c r="P966" s="2"/>
      <c r="Q966" s="2"/>
      <c r="R966" s="2"/>
      <c r="S966" s="2"/>
      <c r="T966" s="2"/>
      <c r="U966" s="2"/>
      <c r="V966" s="2"/>
    </row>
    <row r="967" spans="3:22" ht="14.25" customHeight="1" x14ac:dyDescent="0.2">
      <c r="C967" s="10"/>
      <c r="D967" s="10"/>
      <c r="E967" s="10"/>
      <c r="G967" s="92"/>
      <c r="H967" s="92"/>
      <c r="I967" s="130"/>
      <c r="J967" s="92"/>
      <c r="K967" s="92"/>
      <c r="L967" s="92"/>
      <c r="M967" s="92"/>
      <c r="N967" s="92"/>
      <c r="O967" s="2"/>
      <c r="P967" s="2"/>
      <c r="Q967" s="2"/>
      <c r="R967" s="2"/>
      <c r="S967" s="2"/>
      <c r="T967" s="2"/>
      <c r="U967" s="2"/>
      <c r="V967" s="2"/>
    </row>
    <row r="968" spans="3:22" ht="14.25" customHeight="1" x14ac:dyDescent="0.2">
      <c r="C968" s="10"/>
      <c r="D968" s="10"/>
      <c r="E968" s="10"/>
      <c r="G968" s="92"/>
      <c r="H968" s="92"/>
      <c r="I968" s="130"/>
      <c r="J968" s="92"/>
      <c r="K968" s="92"/>
      <c r="L968" s="92"/>
      <c r="M968" s="92"/>
      <c r="N968" s="92"/>
      <c r="O968" s="2"/>
      <c r="P968" s="2"/>
      <c r="Q968" s="2"/>
      <c r="R968" s="2"/>
      <c r="S968" s="2"/>
      <c r="T968" s="2"/>
      <c r="U968" s="2"/>
      <c r="V968" s="2"/>
    </row>
    <row r="969" spans="3:22" ht="14.25" customHeight="1" x14ac:dyDescent="0.2">
      <c r="C969" s="10"/>
      <c r="D969" s="10"/>
      <c r="E969" s="10"/>
      <c r="G969" s="92"/>
      <c r="H969" s="92"/>
      <c r="I969" s="130"/>
      <c r="J969" s="92"/>
      <c r="K969" s="92"/>
      <c r="L969" s="92"/>
      <c r="M969" s="92"/>
      <c r="N969" s="92"/>
      <c r="O969" s="2"/>
      <c r="P969" s="2"/>
      <c r="Q969" s="2"/>
      <c r="R969" s="2"/>
      <c r="S969" s="2"/>
      <c r="T969" s="2"/>
      <c r="U969" s="2"/>
      <c r="V969" s="2"/>
    </row>
    <row r="970" spans="3:22" ht="14.25" customHeight="1" x14ac:dyDescent="0.2">
      <c r="C970" s="10"/>
      <c r="D970" s="10"/>
      <c r="E970" s="10"/>
      <c r="G970" s="92"/>
      <c r="H970" s="92"/>
      <c r="I970" s="130"/>
      <c r="J970" s="92"/>
      <c r="K970" s="92"/>
      <c r="L970" s="92"/>
      <c r="M970" s="92"/>
      <c r="N970" s="92"/>
      <c r="O970" s="2"/>
      <c r="P970" s="2"/>
      <c r="Q970" s="2"/>
      <c r="R970" s="2"/>
      <c r="S970" s="2"/>
      <c r="T970" s="2"/>
      <c r="U970" s="2"/>
      <c r="V970" s="2"/>
    </row>
    <row r="971" spans="3:22" ht="14.25" customHeight="1" x14ac:dyDescent="0.2">
      <c r="C971" s="10"/>
      <c r="D971" s="10"/>
      <c r="E971" s="10"/>
      <c r="G971" s="92"/>
      <c r="H971" s="92"/>
      <c r="I971" s="130"/>
      <c r="J971" s="92"/>
      <c r="K971" s="92"/>
      <c r="L971" s="92"/>
      <c r="M971" s="92"/>
      <c r="N971" s="92"/>
      <c r="O971" s="2"/>
      <c r="P971" s="2"/>
      <c r="Q971" s="2"/>
      <c r="R971" s="2"/>
      <c r="S971" s="2"/>
      <c r="T971" s="2"/>
      <c r="U971" s="2"/>
      <c r="V971" s="2"/>
    </row>
    <row r="972" spans="3:22" ht="14.25" customHeight="1" x14ac:dyDescent="0.2">
      <c r="C972" s="10"/>
      <c r="D972" s="10"/>
      <c r="E972" s="10"/>
      <c r="G972" s="92"/>
      <c r="H972" s="92"/>
      <c r="I972" s="130"/>
      <c r="J972" s="92"/>
      <c r="K972" s="92"/>
      <c r="L972" s="92"/>
      <c r="M972" s="92"/>
      <c r="N972" s="92"/>
      <c r="O972" s="2"/>
      <c r="P972" s="2"/>
      <c r="Q972" s="2"/>
      <c r="R972" s="2"/>
      <c r="S972" s="2"/>
      <c r="T972" s="2"/>
      <c r="U972" s="2"/>
      <c r="V972" s="2"/>
    </row>
    <row r="973" spans="3:22" ht="14.25" customHeight="1" x14ac:dyDescent="0.2">
      <c r="C973" s="10"/>
      <c r="D973" s="10"/>
      <c r="E973" s="10"/>
      <c r="G973" s="92"/>
      <c r="H973" s="92"/>
      <c r="I973" s="130"/>
      <c r="J973" s="92"/>
      <c r="K973" s="92"/>
      <c r="L973" s="92"/>
      <c r="M973" s="92"/>
      <c r="N973" s="92"/>
      <c r="O973" s="2"/>
      <c r="P973" s="2"/>
      <c r="Q973" s="2"/>
      <c r="R973" s="2"/>
      <c r="S973" s="2"/>
      <c r="T973" s="2"/>
      <c r="U973" s="2"/>
      <c r="V973" s="2"/>
    </row>
    <row r="974" spans="3:22" ht="14.25" customHeight="1" x14ac:dyDescent="0.2">
      <c r="C974" s="10"/>
      <c r="D974" s="10"/>
      <c r="E974" s="10"/>
      <c r="G974" s="92"/>
      <c r="H974" s="92"/>
      <c r="I974" s="130"/>
      <c r="J974" s="92"/>
      <c r="K974" s="92"/>
      <c r="L974" s="92"/>
      <c r="M974" s="92"/>
      <c r="N974" s="92"/>
      <c r="O974" s="2"/>
      <c r="P974" s="2"/>
      <c r="Q974" s="2"/>
      <c r="R974" s="2"/>
      <c r="S974" s="2"/>
      <c r="T974" s="2"/>
      <c r="U974" s="2"/>
      <c r="V974" s="2"/>
    </row>
    <row r="975" spans="3:22" ht="14.25" customHeight="1" x14ac:dyDescent="0.2">
      <c r="C975" s="10"/>
      <c r="D975" s="10"/>
      <c r="E975" s="10"/>
      <c r="G975" s="92"/>
      <c r="H975" s="92"/>
      <c r="I975" s="130"/>
      <c r="J975" s="92"/>
      <c r="K975" s="92"/>
      <c r="L975" s="92"/>
      <c r="M975" s="92"/>
      <c r="N975" s="92"/>
      <c r="O975" s="2"/>
      <c r="P975" s="2"/>
      <c r="Q975" s="2"/>
      <c r="R975" s="2"/>
      <c r="S975" s="2"/>
      <c r="T975" s="2"/>
      <c r="U975" s="2"/>
      <c r="V975" s="2"/>
    </row>
    <row r="976" spans="3:22" ht="14.25" customHeight="1" x14ac:dyDescent="0.2">
      <c r="C976" s="10"/>
      <c r="D976" s="10"/>
      <c r="E976" s="10"/>
      <c r="G976" s="92"/>
      <c r="H976" s="92"/>
      <c r="I976" s="130"/>
      <c r="J976" s="92"/>
      <c r="K976" s="92"/>
      <c r="L976" s="92"/>
      <c r="M976" s="92"/>
      <c r="N976" s="92"/>
      <c r="O976" s="2"/>
      <c r="P976" s="2"/>
      <c r="Q976" s="2"/>
      <c r="R976" s="2"/>
      <c r="S976" s="2"/>
      <c r="T976" s="2"/>
      <c r="U976" s="2"/>
      <c r="V976" s="2"/>
    </row>
    <row r="977" spans="3:22" ht="14.25" customHeight="1" x14ac:dyDescent="0.2">
      <c r="C977" s="10"/>
      <c r="D977" s="10"/>
      <c r="E977" s="10"/>
      <c r="G977" s="92"/>
      <c r="H977" s="92"/>
      <c r="I977" s="130"/>
      <c r="J977" s="92"/>
      <c r="K977" s="92"/>
      <c r="L977" s="92"/>
      <c r="M977" s="92"/>
      <c r="N977" s="92"/>
      <c r="O977" s="2"/>
      <c r="P977" s="2"/>
      <c r="Q977" s="2"/>
      <c r="R977" s="2"/>
      <c r="S977" s="2"/>
      <c r="T977" s="2"/>
      <c r="U977" s="2"/>
      <c r="V977" s="2"/>
    </row>
    <row r="978" spans="3:22" ht="14.25" customHeight="1" x14ac:dyDescent="0.2">
      <c r="C978" s="10"/>
      <c r="D978" s="10"/>
      <c r="E978" s="10"/>
      <c r="G978" s="92"/>
      <c r="H978" s="92"/>
      <c r="I978" s="130"/>
      <c r="J978" s="92"/>
      <c r="K978" s="92"/>
      <c r="L978" s="92"/>
      <c r="M978" s="92"/>
      <c r="N978" s="92"/>
      <c r="O978" s="2"/>
      <c r="P978" s="2"/>
      <c r="Q978" s="2"/>
      <c r="R978" s="2"/>
      <c r="S978" s="2"/>
      <c r="T978" s="2"/>
      <c r="U978" s="2"/>
      <c r="V978" s="2"/>
    </row>
    <row r="979" spans="3:22" ht="14.25" customHeight="1" x14ac:dyDescent="0.2">
      <c r="C979" s="10"/>
      <c r="D979" s="10"/>
      <c r="E979" s="10"/>
      <c r="G979" s="92"/>
      <c r="H979" s="92"/>
      <c r="I979" s="130"/>
      <c r="J979" s="92"/>
      <c r="K979" s="92"/>
      <c r="L979" s="92"/>
      <c r="M979" s="92"/>
      <c r="N979" s="92"/>
      <c r="O979" s="2"/>
      <c r="P979" s="2"/>
      <c r="Q979" s="2"/>
      <c r="R979" s="2"/>
      <c r="S979" s="2"/>
      <c r="T979" s="2"/>
      <c r="U979" s="2"/>
      <c r="V979" s="2"/>
    </row>
    <row r="980" spans="3:22" ht="14.25" customHeight="1" x14ac:dyDescent="0.2">
      <c r="C980" s="10"/>
      <c r="D980" s="10"/>
      <c r="E980" s="10"/>
      <c r="G980" s="92"/>
      <c r="H980" s="92"/>
      <c r="I980" s="130"/>
      <c r="J980" s="92"/>
      <c r="K980" s="92"/>
      <c r="L980" s="92"/>
      <c r="M980" s="92"/>
      <c r="N980" s="92"/>
      <c r="O980" s="2"/>
      <c r="P980" s="2"/>
      <c r="Q980" s="2"/>
      <c r="R980" s="2"/>
      <c r="S980" s="2"/>
      <c r="T980" s="2"/>
      <c r="U980" s="2"/>
      <c r="V980" s="2"/>
    </row>
    <row r="981" spans="3:22" ht="14.25" customHeight="1" x14ac:dyDescent="0.2">
      <c r="C981" s="10"/>
      <c r="D981" s="10"/>
      <c r="E981" s="10"/>
      <c r="G981" s="92"/>
      <c r="H981" s="92"/>
      <c r="I981" s="130"/>
      <c r="J981" s="92"/>
      <c r="K981" s="92"/>
      <c r="L981" s="92"/>
      <c r="M981" s="92"/>
      <c r="N981" s="92"/>
      <c r="O981" s="2"/>
      <c r="P981" s="2"/>
      <c r="Q981" s="2"/>
      <c r="R981" s="2"/>
      <c r="S981" s="2"/>
      <c r="T981" s="2"/>
      <c r="U981" s="2"/>
      <c r="V981" s="2"/>
    </row>
    <row r="982" spans="3:22" ht="14.25" customHeight="1" x14ac:dyDescent="0.2">
      <c r="C982" s="10"/>
      <c r="D982" s="10"/>
      <c r="E982" s="10"/>
      <c r="G982" s="92"/>
      <c r="H982" s="92"/>
      <c r="I982" s="130"/>
      <c r="J982" s="92"/>
      <c r="K982" s="92"/>
      <c r="L982" s="92"/>
      <c r="M982" s="92"/>
      <c r="N982" s="92"/>
      <c r="O982" s="2"/>
      <c r="P982" s="2"/>
      <c r="Q982" s="2"/>
      <c r="R982" s="2"/>
      <c r="S982" s="2"/>
      <c r="T982" s="2"/>
      <c r="U982" s="2"/>
      <c r="V982" s="2"/>
    </row>
    <row r="983" spans="3:22" ht="14.25" customHeight="1" x14ac:dyDescent="0.2">
      <c r="C983" s="10"/>
      <c r="D983" s="10"/>
      <c r="E983" s="10"/>
      <c r="G983" s="92"/>
      <c r="H983" s="92"/>
      <c r="I983" s="130"/>
      <c r="J983" s="92"/>
      <c r="K983" s="92"/>
      <c r="L983" s="92"/>
      <c r="M983" s="92"/>
      <c r="N983" s="92"/>
      <c r="O983" s="2"/>
      <c r="P983" s="2"/>
      <c r="Q983" s="2"/>
      <c r="R983" s="2"/>
      <c r="S983" s="2"/>
      <c r="T983" s="2"/>
      <c r="U983" s="2"/>
      <c r="V983" s="2"/>
    </row>
    <row r="984" spans="3:22" ht="14.25" customHeight="1" x14ac:dyDescent="0.2">
      <c r="C984" s="10"/>
      <c r="D984" s="10"/>
      <c r="E984" s="10"/>
      <c r="G984" s="92"/>
      <c r="H984" s="92"/>
      <c r="I984" s="130"/>
      <c r="J984" s="92"/>
      <c r="K984" s="92"/>
      <c r="L984" s="92"/>
      <c r="M984" s="92"/>
      <c r="N984" s="92"/>
      <c r="O984" s="2"/>
      <c r="P984" s="2"/>
      <c r="Q984" s="2"/>
      <c r="R984" s="2"/>
      <c r="S984" s="2"/>
      <c r="T984" s="2"/>
      <c r="U984" s="2"/>
      <c r="V984" s="2"/>
    </row>
    <row r="985" spans="3:22" ht="14.25" customHeight="1" x14ac:dyDescent="0.2">
      <c r="C985" s="10"/>
      <c r="D985" s="10"/>
      <c r="E985" s="10"/>
      <c r="G985" s="92"/>
      <c r="H985" s="92"/>
      <c r="I985" s="130"/>
      <c r="J985" s="92"/>
      <c r="K985" s="92"/>
      <c r="L985" s="92"/>
      <c r="M985" s="92"/>
      <c r="N985" s="92"/>
      <c r="O985" s="2"/>
      <c r="P985" s="2"/>
      <c r="Q985" s="2"/>
      <c r="R985" s="2"/>
      <c r="S985" s="2"/>
      <c r="T985" s="2"/>
      <c r="U985" s="2"/>
      <c r="V985" s="2"/>
    </row>
    <row r="986" spans="3:22" ht="14.25" customHeight="1" x14ac:dyDescent="0.2">
      <c r="C986" s="10"/>
      <c r="D986" s="10"/>
      <c r="E986" s="10"/>
      <c r="G986" s="92"/>
      <c r="H986" s="92"/>
      <c r="I986" s="130"/>
      <c r="J986" s="92"/>
      <c r="K986" s="92"/>
      <c r="L986" s="92"/>
      <c r="M986" s="92"/>
      <c r="N986" s="92"/>
      <c r="O986" s="2"/>
      <c r="P986" s="2"/>
      <c r="Q986" s="2"/>
      <c r="R986" s="2"/>
      <c r="S986" s="2"/>
      <c r="T986" s="2"/>
      <c r="U986" s="2"/>
      <c r="V986" s="2"/>
    </row>
    <row r="987" spans="3:22" ht="14.25" customHeight="1" x14ac:dyDescent="0.2">
      <c r="C987" s="10"/>
      <c r="D987" s="10"/>
      <c r="E987" s="10"/>
      <c r="G987" s="92"/>
      <c r="H987" s="92"/>
      <c r="I987" s="130"/>
      <c r="J987" s="92"/>
      <c r="K987" s="92"/>
      <c r="L987" s="92"/>
      <c r="M987" s="92"/>
      <c r="N987" s="92"/>
      <c r="O987" s="2"/>
      <c r="P987" s="2"/>
      <c r="Q987" s="2"/>
      <c r="R987" s="2"/>
      <c r="S987" s="2"/>
      <c r="T987" s="2"/>
      <c r="U987" s="2"/>
      <c r="V987" s="2"/>
    </row>
    <row r="988" spans="3:22" ht="14.25" customHeight="1" x14ac:dyDescent="0.2">
      <c r="C988" s="10"/>
      <c r="D988" s="10"/>
      <c r="E988" s="10"/>
      <c r="G988" s="92"/>
      <c r="H988" s="92"/>
      <c r="I988" s="130"/>
      <c r="J988" s="92"/>
      <c r="K988" s="92"/>
      <c r="L988" s="92"/>
      <c r="M988" s="92"/>
      <c r="N988" s="92"/>
      <c r="O988" s="2"/>
      <c r="P988" s="2"/>
      <c r="Q988" s="2"/>
      <c r="R988" s="2"/>
      <c r="S988" s="2"/>
      <c r="T988" s="2"/>
      <c r="U988" s="2"/>
      <c r="V988" s="2"/>
    </row>
    <row r="989" spans="3:22" ht="14.25" customHeight="1" x14ac:dyDescent="0.2">
      <c r="C989" s="10"/>
      <c r="D989" s="10"/>
      <c r="E989" s="10"/>
      <c r="G989" s="92"/>
      <c r="H989" s="92"/>
      <c r="I989" s="130"/>
      <c r="J989" s="92"/>
      <c r="K989" s="92"/>
      <c r="L989" s="92"/>
      <c r="M989" s="92"/>
      <c r="N989" s="92"/>
      <c r="O989" s="2"/>
      <c r="P989" s="2"/>
      <c r="Q989" s="2"/>
      <c r="R989" s="2"/>
      <c r="S989" s="2"/>
      <c r="T989" s="2"/>
      <c r="U989" s="2"/>
      <c r="V989" s="2"/>
    </row>
    <row r="990" spans="3:22" ht="14.25" customHeight="1" x14ac:dyDescent="0.2">
      <c r="C990" s="10"/>
      <c r="D990" s="10"/>
      <c r="E990" s="10"/>
      <c r="G990" s="92"/>
      <c r="H990" s="92"/>
      <c r="I990" s="130"/>
      <c r="J990" s="92"/>
      <c r="K990" s="92"/>
      <c r="L990" s="92"/>
      <c r="M990" s="92"/>
      <c r="N990" s="92"/>
      <c r="O990" s="2"/>
      <c r="P990" s="2"/>
      <c r="Q990" s="2"/>
      <c r="R990" s="2"/>
      <c r="S990" s="2"/>
      <c r="T990" s="2"/>
      <c r="U990" s="2"/>
      <c r="V990" s="2"/>
    </row>
    <row r="991" spans="3:22" ht="14.25" customHeight="1" x14ac:dyDescent="0.2">
      <c r="C991" s="10"/>
      <c r="D991" s="10"/>
      <c r="E991" s="10"/>
      <c r="G991" s="92"/>
      <c r="H991" s="92"/>
      <c r="I991" s="130"/>
      <c r="J991" s="92"/>
      <c r="K991" s="92"/>
      <c r="L991" s="92"/>
      <c r="M991" s="92"/>
      <c r="N991" s="92"/>
      <c r="O991" s="2"/>
      <c r="P991" s="2"/>
      <c r="Q991" s="2"/>
      <c r="R991" s="2"/>
      <c r="S991" s="2"/>
      <c r="T991" s="2"/>
      <c r="U991" s="2"/>
      <c r="V991" s="2"/>
    </row>
    <row r="992" spans="3:22" ht="14.25" customHeight="1" x14ac:dyDescent="0.2">
      <c r="C992" s="10"/>
      <c r="D992" s="10"/>
      <c r="E992" s="10"/>
      <c r="G992" s="92"/>
      <c r="H992" s="92"/>
      <c r="I992" s="130"/>
      <c r="J992" s="92"/>
      <c r="K992" s="92"/>
      <c r="L992" s="92"/>
      <c r="M992" s="92"/>
      <c r="N992" s="92"/>
      <c r="O992" s="2"/>
      <c r="P992" s="2"/>
      <c r="Q992" s="2"/>
      <c r="R992" s="2"/>
      <c r="S992" s="2"/>
      <c r="T992" s="2"/>
      <c r="U992" s="2"/>
      <c r="V992" s="2"/>
    </row>
    <row r="993" spans="3:22" ht="14.25" customHeight="1" x14ac:dyDescent="0.2">
      <c r="C993" s="10"/>
      <c r="D993" s="10"/>
      <c r="E993" s="10"/>
      <c r="G993" s="92"/>
      <c r="H993" s="92"/>
      <c r="I993" s="130"/>
      <c r="J993" s="92"/>
      <c r="K993" s="92"/>
      <c r="L993" s="92"/>
      <c r="M993" s="92"/>
      <c r="N993" s="92"/>
      <c r="O993" s="2"/>
      <c r="P993" s="2"/>
      <c r="Q993" s="2"/>
      <c r="R993" s="2"/>
      <c r="S993" s="2"/>
      <c r="T993" s="2"/>
      <c r="U993" s="2"/>
      <c r="V993" s="2"/>
    </row>
    <row r="994" spans="3:22" ht="14.25" customHeight="1" x14ac:dyDescent="0.2">
      <c r="C994" s="10"/>
      <c r="D994" s="10"/>
      <c r="E994" s="10"/>
      <c r="G994" s="92"/>
      <c r="H994" s="92"/>
      <c r="I994" s="130"/>
      <c r="J994" s="92"/>
      <c r="K994" s="92"/>
      <c r="L994" s="92"/>
      <c r="M994" s="92"/>
      <c r="N994" s="92"/>
      <c r="O994" s="2"/>
      <c r="P994" s="2"/>
      <c r="Q994" s="2"/>
      <c r="R994" s="2"/>
      <c r="S994" s="2"/>
      <c r="T994" s="2"/>
      <c r="U994" s="2"/>
      <c r="V994" s="2"/>
    </row>
    <row r="995" spans="3:22" ht="14.25" customHeight="1" x14ac:dyDescent="0.2">
      <c r="C995" s="10"/>
      <c r="D995" s="10"/>
      <c r="E995" s="10"/>
      <c r="G995" s="92"/>
      <c r="H995" s="92"/>
      <c r="I995" s="130"/>
      <c r="J995" s="92"/>
      <c r="K995" s="92"/>
      <c r="L995" s="92"/>
      <c r="M995" s="92"/>
      <c r="N995" s="92"/>
      <c r="O995" s="2"/>
      <c r="P995" s="2"/>
      <c r="Q995" s="2"/>
      <c r="R995" s="2"/>
      <c r="S995" s="2"/>
      <c r="T995" s="2"/>
      <c r="U995" s="2"/>
      <c r="V995" s="2"/>
    </row>
    <row r="996" spans="3:22" ht="14.25" customHeight="1" x14ac:dyDescent="0.2">
      <c r="C996" s="10"/>
      <c r="D996" s="10"/>
      <c r="E996" s="10"/>
      <c r="G996" s="92"/>
      <c r="H996" s="92"/>
      <c r="I996" s="130"/>
      <c r="J996" s="92"/>
      <c r="K996" s="92"/>
      <c r="L996" s="92"/>
      <c r="M996" s="92"/>
      <c r="N996" s="92"/>
      <c r="O996" s="2"/>
      <c r="P996" s="2"/>
      <c r="Q996" s="2"/>
      <c r="R996" s="2"/>
      <c r="S996" s="2"/>
      <c r="T996" s="2"/>
      <c r="U996" s="2"/>
      <c r="V996" s="2"/>
    </row>
    <row r="997" spans="3:22" ht="14.25" customHeight="1" x14ac:dyDescent="0.2">
      <c r="C997" s="10"/>
      <c r="D997" s="10"/>
      <c r="E997" s="10"/>
      <c r="G997" s="92"/>
      <c r="H997" s="92"/>
      <c r="I997" s="130"/>
      <c r="J997" s="92"/>
      <c r="K997" s="92"/>
      <c r="L997" s="92"/>
      <c r="M997" s="92"/>
      <c r="N997" s="92"/>
      <c r="O997" s="2"/>
      <c r="P997" s="2"/>
      <c r="Q997" s="2"/>
      <c r="R997" s="2"/>
      <c r="S997" s="2"/>
      <c r="T997" s="2"/>
      <c r="U997" s="2"/>
      <c r="V997" s="2"/>
    </row>
    <row r="998" spans="3:22" ht="14.25" customHeight="1" x14ac:dyDescent="0.2">
      <c r="C998" s="10"/>
      <c r="D998" s="10"/>
      <c r="E998" s="10"/>
      <c r="G998" s="92"/>
      <c r="H998" s="92"/>
      <c r="I998" s="130"/>
      <c r="J998" s="92"/>
      <c r="K998" s="92"/>
      <c r="L998" s="92"/>
      <c r="M998" s="92"/>
      <c r="N998" s="92"/>
      <c r="O998" s="2"/>
      <c r="P998" s="2"/>
      <c r="Q998" s="2"/>
      <c r="R998" s="2"/>
      <c r="S998" s="2"/>
      <c r="T998" s="2"/>
      <c r="U998" s="2"/>
      <c r="V998" s="2"/>
    </row>
    <row r="999" spans="3:22" ht="14.25" customHeight="1" x14ac:dyDescent="0.2">
      <c r="C999" s="10"/>
      <c r="D999" s="10"/>
      <c r="E999" s="10"/>
      <c r="G999" s="92"/>
      <c r="H999" s="92"/>
      <c r="I999" s="130"/>
      <c r="J999" s="92"/>
      <c r="K999" s="92"/>
      <c r="L999" s="92"/>
      <c r="M999" s="92"/>
      <c r="N999" s="92"/>
      <c r="O999" s="2"/>
      <c r="P999" s="2"/>
      <c r="Q999" s="2"/>
      <c r="R999" s="2"/>
      <c r="S999" s="2"/>
      <c r="T999" s="2"/>
      <c r="U999" s="2"/>
      <c r="V999" s="2"/>
    </row>
    <row r="1000" spans="3:22" ht="14.25" customHeight="1" x14ac:dyDescent="0.2">
      <c r="C1000" s="10"/>
      <c r="D1000" s="10"/>
      <c r="E1000" s="10"/>
      <c r="G1000" s="92"/>
      <c r="H1000" s="92"/>
      <c r="I1000" s="130"/>
      <c r="J1000" s="92"/>
      <c r="K1000" s="92"/>
      <c r="L1000" s="92"/>
      <c r="M1000" s="92"/>
      <c r="N1000" s="92"/>
      <c r="O1000" s="2"/>
      <c r="P1000" s="2"/>
      <c r="Q1000" s="2"/>
      <c r="R1000" s="2"/>
      <c r="S1000" s="2"/>
      <c r="T1000" s="2"/>
      <c r="U1000" s="2"/>
      <c r="V1000" s="2"/>
    </row>
  </sheetData>
  <autoFilter ref="A4:EB59" xr:uid="{00000000-0009-0000-0000-000006000000}"/>
  <mergeCells count="3">
    <mergeCell ref="AC93:AC96"/>
    <mergeCell ref="F117:H117"/>
    <mergeCell ref="G135:L135"/>
  </mergeCells>
  <conditionalFormatting sqref="H108:H112">
    <cfRule type="cellIs" dxfId="29" priority="1" operator="greaterThan">
      <formula>0</formula>
    </cfRule>
    <cfRule type="cellIs" dxfId="28" priority="2" operator="lessThan">
      <formula>0</formula>
    </cfRule>
  </conditionalFormatting>
  <conditionalFormatting sqref="J108:J112">
    <cfRule type="cellIs" dxfId="27" priority="3" operator="greaterThan">
      <formula>0</formula>
    </cfRule>
    <cfRule type="cellIs" dxfId="26" priority="4" operator="lessThan">
      <formula>0</formula>
    </cfRule>
  </conditionalFormatting>
  <conditionalFormatting sqref="L108:L112">
    <cfRule type="cellIs" dxfId="25" priority="5" operator="greaterThan">
      <formula>0</formula>
    </cfRule>
    <cfRule type="cellIs" dxfId="24" priority="6" operator="lessThan">
      <formula>0</formula>
    </cfRule>
  </conditionalFormatting>
  <conditionalFormatting sqref="N108:N112">
    <cfRule type="cellIs" dxfId="23" priority="7" operator="greaterThan">
      <formula>0</formula>
    </cfRule>
    <cfRule type="cellIs" dxfId="22" priority="8" operator="lessThan">
      <formula>0</formula>
    </cfRule>
  </conditionalFormatting>
  <conditionalFormatting sqref="P108:P112">
    <cfRule type="cellIs" dxfId="21" priority="11" operator="greaterThan">
      <formula>0</formula>
    </cfRule>
    <cfRule type="cellIs" dxfId="20" priority="12" operator="lessThan">
      <formula>0</formula>
    </cfRule>
  </conditionalFormatting>
  <conditionalFormatting sqref="R108:R112">
    <cfRule type="cellIs" dxfId="19" priority="13" operator="greaterThan">
      <formula>0</formula>
    </cfRule>
    <cfRule type="cellIs" dxfId="18" priority="14" operator="lessThan">
      <formula>0</formula>
    </cfRule>
  </conditionalFormatting>
  <conditionalFormatting sqref="T108:T112">
    <cfRule type="cellIs" dxfId="17" priority="16" operator="lessThan">
      <formula>0</formula>
    </cfRule>
    <cfRule type="cellIs" dxfId="16" priority="15" operator="greaterThan">
      <formula>0</formula>
    </cfRule>
  </conditionalFormatting>
  <conditionalFormatting sqref="V108:V112">
    <cfRule type="cellIs" dxfId="15" priority="18" operator="greaterThan">
      <formula>0</formula>
    </cfRule>
    <cfRule type="cellIs" dxfId="14" priority="17" operator="lessThan">
      <formula>0</formula>
    </cfRule>
  </conditionalFormatting>
  <conditionalFormatting sqref="V149">
    <cfRule type="cellIs" dxfId="13" priority="9" operator="greaterThan">
      <formula>0</formula>
    </cfRule>
    <cfRule type="cellIs" dxfId="12" priority="10" operator="lessThan">
      <formula>0</formula>
    </cfRule>
  </conditionalFormatting>
  <pageMargins left="0.7" right="0.7" top="0.75" bottom="0.75" header="0" footer="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100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2.5" defaultRowHeight="15" customHeight="1" x14ac:dyDescent="0.2"/>
  <cols>
    <col min="1" max="1" width="16.6640625" customWidth="1"/>
    <col min="2" max="2" width="44.6640625" customWidth="1"/>
    <col min="3" max="3" width="16.6640625" customWidth="1"/>
    <col min="4" max="4" width="17.5" customWidth="1"/>
    <col min="5" max="5" width="9.33203125" customWidth="1"/>
    <col min="6" max="6" width="43.1640625" customWidth="1"/>
    <col min="7" max="7" width="16.5" customWidth="1"/>
    <col min="8" max="9" width="13.5" customWidth="1"/>
    <col min="10" max="10" width="16.83203125" customWidth="1"/>
    <col min="11" max="11" width="17.5" customWidth="1"/>
    <col min="12" max="12" width="17.1640625" customWidth="1"/>
    <col min="13" max="13" width="15.83203125" customWidth="1"/>
    <col min="14" max="14" width="16.5" customWidth="1"/>
    <col min="15" max="15" width="16.1640625" customWidth="1"/>
    <col min="16" max="16" width="15.1640625" customWidth="1"/>
    <col min="17" max="17" width="15.83203125" customWidth="1"/>
    <col min="18" max="18" width="13.5" customWidth="1"/>
    <col min="19" max="45" width="16.6640625" customWidth="1"/>
  </cols>
  <sheetData>
    <row r="1" spans="1:21" ht="14.25" customHeight="1" x14ac:dyDescent="0.3">
      <c r="A1" s="8" t="s">
        <v>230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Q1" s="9"/>
    </row>
    <row r="2" spans="1:21" ht="14.25" customHeight="1" x14ac:dyDescent="0.3">
      <c r="A2" s="5"/>
      <c r="C2" s="10"/>
      <c r="D2" s="11"/>
      <c r="E2" s="8"/>
      <c r="F2" s="12" t="s">
        <v>19</v>
      </c>
      <c r="G2" s="12"/>
      <c r="H2" s="12"/>
      <c r="I2" s="12"/>
      <c r="J2" s="12"/>
      <c r="K2" s="12"/>
      <c r="L2" s="12"/>
      <c r="M2" s="12"/>
      <c r="N2" s="12"/>
      <c r="Q2" s="9"/>
    </row>
    <row r="3" spans="1:21" ht="14.25" customHeight="1" x14ac:dyDescent="0.2">
      <c r="A3" s="164"/>
      <c r="B3" s="164"/>
      <c r="C3" s="10"/>
      <c r="D3" s="10"/>
      <c r="E3" s="10"/>
      <c r="G3" s="166">
        <v>2022</v>
      </c>
      <c r="H3" s="166">
        <v>2023</v>
      </c>
      <c r="I3" s="166">
        <v>2023</v>
      </c>
      <c r="J3" s="166">
        <v>2024</v>
      </c>
      <c r="K3" s="166">
        <v>2023</v>
      </c>
      <c r="L3" s="166">
        <v>2024</v>
      </c>
      <c r="M3" s="166">
        <v>2023</v>
      </c>
      <c r="N3" s="166">
        <v>2024</v>
      </c>
      <c r="O3" s="166">
        <v>2023</v>
      </c>
      <c r="P3" s="166">
        <v>2024</v>
      </c>
      <c r="Q3" s="166">
        <v>2023</v>
      </c>
      <c r="R3" s="166">
        <v>2024</v>
      </c>
      <c r="S3" s="149"/>
      <c r="T3" s="150"/>
      <c r="U3" s="151" t="s">
        <v>231</v>
      </c>
    </row>
    <row r="4" spans="1:21" ht="14.25" customHeight="1" x14ac:dyDescent="0.2">
      <c r="A4" s="167" t="s">
        <v>20</v>
      </c>
      <c r="B4" s="167" t="s">
        <v>21</v>
      </c>
      <c r="C4" s="168" t="s">
        <v>10</v>
      </c>
      <c r="D4" s="169" t="s">
        <v>9</v>
      </c>
      <c r="E4" s="169" t="s">
        <v>8</v>
      </c>
      <c r="F4" s="170" t="s">
        <v>22</v>
      </c>
      <c r="G4" s="1">
        <v>44896</v>
      </c>
      <c r="H4" s="1">
        <v>45261</v>
      </c>
      <c r="I4" s="1">
        <v>44927</v>
      </c>
      <c r="J4" s="1">
        <v>45292</v>
      </c>
      <c r="K4" s="1">
        <v>44958</v>
      </c>
      <c r="L4" s="1">
        <v>45323</v>
      </c>
      <c r="M4" s="1">
        <v>44986</v>
      </c>
      <c r="N4" s="1">
        <v>45352</v>
      </c>
      <c r="O4" s="1">
        <v>45017</v>
      </c>
      <c r="P4" s="1">
        <v>45383</v>
      </c>
      <c r="Q4" s="204">
        <v>45047</v>
      </c>
      <c r="R4" s="1">
        <v>45413</v>
      </c>
      <c r="S4" s="149"/>
      <c r="T4" s="150"/>
    </row>
    <row r="5" spans="1:21" ht="14.25" customHeight="1" x14ac:dyDescent="0.2">
      <c r="A5" s="14">
        <v>4102070002</v>
      </c>
      <c r="B5" s="15" t="s">
        <v>23</v>
      </c>
      <c r="C5" s="16" t="s">
        <v>2</v>
      </c>
      <c r="D5" s="16" t="s">
        <v>11</v>
      </c>
      <c r="E5" s="16" t="s">
        <v>24</v>
      </c>
      <c r="F5" s="14" t="s">
        <v>25</v>
      </c>
      <c r="G5" s="17">
        <v>3480</v>
      </c>
      <c r="H5" s="17">
        <v>3480</v>
      </c>
      <c r="I5" s="18">
        <v>3480</v>
      </c>
      <c r="J5" s="17">
        <v>3480</v>
      </c>
      <c r="K5" s="17">
        <v>3480</v>
      </c>
      <c r="L5" s="17">
        <v>3480</v>
      </c>
      <c r="M5" s="17">
        <v>3480</v>
      </c>
      <c r="N5" s="17">
        <v>3480</v>
      </c>
      <c r="O5" s="17">
        <v>3480</v>
      </c>
      <c r="P5" s="17">
        <v>4122.0600000000004</v>
      </c>
      <c r="Q5" s="19">
        <v>3480</v>
      </c>
      <c r="R5" s="17">
        <v>0</v>
      </c>
      <c r="S5" s="149">
        <v>62</v>
      </c>
      <c r="T5" s="150"/>
    </row>
    <row r="6" spans="1:21" ht="14.25" customHeight="1" x14ac:dyDescent="0.2">
      <c r="A6" s="22">
        <v>4102010002</v>
      </c>
      <c r="B6" s="15" t="s">
        <v>26</v>
      </c>
      <c r="C6" s="16" t="s">
        <v>2</v>
      </c>
      <c r="D6" s="16" t="s">
        <v>11</v>
      </c>
      <c r="E6" s="16" t="s">
        <v>27</v>
      </c>
      <c r="F6" s="14" t="s">
        <v>28</v>
      </c>
      <c r="G6" s="17">
        <v>0</v>
      </c>
      <c r="H6" s="17">
        <v>1577.14</v>
      </c>
      <c r="I6" s="18">
        <v>0</v>
      </c>
      <c r="J6" s="17">
        <v>1577.14</v>
      </c>
      <c r="K6" s="17"/>
      <c r="L6" s="17">
        <v>1577.14</v>
      </c>
      <c r="M6" s="17">
        <v>0</v>
      </c>
      <c r="N6" s="17">
        <v>1577.14</v>
      </c>
      <c r="O6" s="17">
        <v>0</v>
      </c>
      <c r="P6" s="17">
        <v>1577.14</v>
      </c>
      <c r="Q6" s="19">
        <v>0</v>
      </c>
      <c r="R6" s="17">
        <v>1577.136</v>
      </c>
      <c r="S6" s="149"/>
      <c r="T6" s="152">
        <v>55</v>
      </c>
    </row>
    <row r="7" spans="1:21" ht="14.25" customHeight="1" x14ac:dyDescent="0.2">
      <c r="A7" s="14">
        <v>4102070002</v>
      </c>
      <c r="B7" s="15" t="s">
        <v>29</v>
      </c>
      <c r="C7" s="16" t="s">
        <v>2</v>
      </c>
      <c r="D7" s="16" t="s">
        <v>11</v>
      </c>
      <c r="E7" s="16" t="s">
        <v>24</v>
      </c>
      <c r="F7" s="14" t="s">
        <v>30</v>
      </c>
      <c r="G7" s="17">
        <v>3480</v>
      </c>
      <c r="H7" s="17">
        <v>0</v>
      </c>
      <c r="I7" s="18">
        <v>1827</v>
      </c>
      <c r="J7" s="17">
        <v>0</v>
      </c>
      <c r="K7" s="17">
        <v>1827</v>
      </c>
      <c r="L7" s="17">
        <v>0</v>
      </c>
      <c r="M7" s="17">
        <v>1827</v>
      </c>
      <c r="N7" s="17">
        <v>3654</v>
      </c>
      <c r="O7" s="17">
        <v>1827</v>
      </c>
      <c r="P7" s="17">
        <v>2001</v>
      </c>
      <c r="Q7" s="19">
        <v>0</v>
      </c>
      <c r="R7" s="17">
        <v>2001</v>
      </c>
      <c r="S7" s="149"/>
      <c r="T7" s="152">
        <v>41</v>
      </c>
    </row>
    <row r="8" spans="1:21" ht="14.25" customHeight="1" x14ac:dyDescent="0.2">
      <c r="A8" s="22">
        <v>4102070001</v>
      </c>
      <c r="B8" s="24" t="s">
        <v>31</v>
      </c>
      <c r="C8" s="16" t="s">
        <v>1</v>
      </c>
      <c r="D8" s="16" t="s">
        <v>15</v>
      </c>
      <c r="E8" s="16" t="s">
        <v>24</v>
      </c>
      <c r="F8" s="14" t="s">
        <v>32</v>
      </c>
      <c r="G8" s="17">
        <v>0</v>
      </c>
      <c r="H8" s="17">
        <v>0</v>
      </c>
      <c r="I8" s="18">
        <v>0</v>
      </c>
      <c r="J8" s="17">
        <v>0</v>
      </c>
      <c r="K8" s="17"/>
      <c r="L8" s="17">
        <v>0</v>
      </c>
      <c r="M8" s="17">
        <v>12180</v>
      </c>
      <c r="N8" s="17">
        <v>0</v>
      </c>
      <c r="O8" s="17">
        <v>0</v>
      </c>
      <c r="P8" s="17">
        <v>0</v>
      </c>
      <c r="Q8" s="19">
        <v>0</v>
      </c>
      <c r="R8" s="17">
        <v>0</v>
      </c>
      <c r="S8" s="149"/>
      <c r="T8" s="150"/>
    </row>
    <row r="9" spans="1:21" ht="14.25" customHeight="1" x14ac:dyDescent="0.2">
      <c r="A9" s="22">
        <v>4102060001</v>
      </c>
      <c r="B9" s="175" t="s">
        <v>33</v>
      </c>
      <c r="C9" s="16" t="s">
        <v>1</v>
      </c>
      <c r="D9" s="25" t="s">
        <v>11</v>
      </c>
      <c r="E9" s="26" t="s">
        <v>27</v>
      </c>
      <c r="F9" s="14" t="s">
        <v>34</v>
      </c>
      <c r="G9" s="27">
        <v>0</v>
      </c>
      <c r="H9" s="18">
        <v>0</v>
      </c>
      <c r="I9" s="18">
        <v>0</v>
      </c>
      <c r="J9" s="18">
        <v>0</v>
      </c>
      <c r="K9" s="18">
        <v>0</v>
      </c>
      <c r="L9" s="20">
        <v>15138</v>
      </c>
      <c r="M9" s="18">
        <v>0</v>
      </c>
      <c r="N9" s="20">
        <v>19015.18</v>
      </c>
      <c r="O9" s="28">
        <v>0</v>
      </c>
      <c r="P9" s="20">
        <v>0</v>
      </c>
      <c r="Q9" s="19">
        <v>0</v>
      </c>
      <c r="R9" s="17">
        <v>0</v>
      </c>
      <c r="S9" s="149"/>
      <c r="T9" s="150"/>
    </row>
    <row r="10" spans="1:21" ht="14.25" customHeight="1" x14ac:dyDescent="0.2">
      <c r="A10" s="22">
        <v>4102070005</v>
      </c>
      <c r="B10" s="175" t="s">
        <v>33</v>
      </c>
      <c r="C10" s="26" t="s">
        <v>2</v>
      </c>
      <c r="D10" s="25" t="s">
        <v>11</v>
      </c>
      <c r="E10" s="26" t="s">
        <v>27</v>
      </c>
      <c r="F10" s="14" t="s">
        <v>35</v>
      </c>
      <c r="G10" s="27">
        <v>0</v>
      </c>
      <c r="H10" s="18">
        <v>0</v>
      </c>
      <c r="I10" s="18">
        <v>0</v>
      </c>
      <c r="J10" s="18">
        <v>0</v>
      </c>
      <c r="K10" s="18">
        <v>0</v>
      </c>
      <c r="L10" s="20">
        <v>7919.21</v>
      </c>
      <c r="M10" s="18">
        <v>0</v>
      </c>
      <c r="N10" s="20">
        <v>4734.7</v>
      </c>
      <c r="O10" s="28">
        <v>0</v>
      </c>
      <c r="P10" s="20">
        <v>4734.7</v>
      </c>
      <c r="Q10" s="19">
        <v>0</v>
      </c>
      <c r="R10" s="17">
        <v>4734.7</v>
      </c>
      <c r="S10" s="149"/>
      <c r="T10" s="279">
        <v>43</v>
      </c>
    </row>
    <row r="11" spans="1:21" ht="14.25" customHeight="1" x14ac:dyDescent="0.2">
      <c r="A11" s="22">
        <v>4102120002</v>
      </c>
      <c r="B11" s="175" t="s">
        <v>33</v>
      </c>
      <c r="C11" s="26" t="s">
        <v>3</v>
      </c>
      <c r="D11" s="25" t="s">
        <v>11</v>
      </c>
      <c r="E11" s="26" t="s">
        <v>27</v>
      </c>
      <c r="F11" s="30" t="s">
        <v>36</v>
      </c>
      <c r="G11" s="27">
        <v>0</v>
      </c>
      <c r="H11" s="18">
        <v>0</v>
      </c>
      <c r="I11" s="18">
        <v>0</v>
      </c>
      <c r="J11" s="18">
        <v>0</v>
      </c>
      <c r="K11" s="18">
        <v>0</v>
      </c>
      <c r="L11" s="20">
        <v>0</v>
      </c>
      <c r="M11" s="18">
        <v>0</v>
      </c>
      <c r="N11" s="20">
        <v>6821.89</v>
      </c>
      <c r="O11" s="28">
        <v>0</v>
      </c>
      <c r="P11" s="20">
        <v>6821.89</v>
      </c>
      <c r="Q11" s="19">
        <v>0</v>
      </c>
      <c r="R11" s="17">
        <v>6821.89</v>
      </c>
      <c r="S11" s="149"/>
      <c r="T11" s="279">
        <v>43</v>
      </c>
    </row>
    <row r="12" spans="1:21" ht="14.25" customHeight="1" x14ac:dyDescent="0.2">
      <c r="A12" s="22">
        <v>4102120004</v>
      </c>
      <c r="B12" s="175" t="s">
        <v>33</v>
      </c>
      <c r="C12" s="26" t="s">
        <v>4</v>
      </c>
      <c r="D12" s="25" t="s">
        <v>11</v>
      </c>
      <c r="E12" s="26" t="s">
        <v>27</v>
      </c>
      <c r="F12" s="30" t="s">
        <v>37</v>
      </c>
      <c r="G12" s="27">
        <v>0</v>
      </c>
      <c r="H12" s="18">
        <v>0</v>
      </c>
      <c r="I12" s="18">
        <v>0</v>
      </c>
      <c r="J12" s="18">
        <v>0</v>
      </c>
      <c r="K12" s="18">
        <v>0</v>
      </c>
      <c r="L12" s="20">
        <v>0</v>
      </c>
      <c r="M12" s="18">
        <v>0</v>
      </c>
      <c r="N12" s="20">
        <v>0</v>
      </c>
      <c r="O12" s="28">
        <v>0</v>
      </c>
      <c r="P12" s="20">
        <v>0</v>
      </c>
      <c r="Q12" s="19">
        <v>0</v>
      </c>
      <c r="R12" s="17">
        <v>1740</v>
      </c>
      <c r="S12" s="149"/>
      <c r="T12" s="279">
        <v>43</v>
      </c>
    </row>
    <row r="13" spans="1:21" ht="14.25" customHeight="1" x14ac:dyDescent="0.2">
      <c r="A13" s="22">
        <v>4102120003</v>
      </c>
      <c r="B13" s="175" t="s">
        <v>33</v>
      </c>
      <c r="C13" s="26" t="s">
        <v>5</v>
      </c>
      <c r="D13" s="25" t="s">
        <v>11</v>
      </c>
      <c r="E13" s="26" t="s">
        <v>27</v>
      </c>
      <c r="F13" s="30" t="s">
        <v>38</v>
      </c>
      <c r="G13" s="27">
        <v>0</v>
      </c>
      <c r="H13" s="18">
        <v>0</v>
      </c>
      <c r="I13" s="18">
        <v>0</v>
      </c>
      <c r="J13" s="18">
        <v>0</v>
      </c>
      <c r="K13" s="18">
        <v>0</v>
      </c>
      <c r="L13" s="20">
        <v>0</v>
      </c>
      <c r="M13" s="18">
        <v>0</v>
      </c>
      <c r="N13" s="20">
        <v>0</v>
      </c>
      <c r="O13" s="28">
        <v>0</v>
      </c>
      <c r="P13" s="20">
        <v>771.78</v>
      </c>
      <c r="Q13" s="19">
        <v>0</v>
      </c>
      <c r="R13" s="17">
        <v>95.39</v>
      </c>
      <c r="S13" s="149"/>
      <c r="T13" s="279">
        <v>43</v>
      </c>
    </row>
    <row r="14" spans="1:21" ht="14.25" customHeight="1" x14ac:dyDescent="0.2">
      <c r="A14" s="22">
        <v>4102090001</v>
      </c>
      <c r="B14" s="15" t="s">
        <v>39</v>
      </c>
      <c r="C14" s="16" t="s">
        <v>2</v>
      </c>
      <c r="D14" s="16" t="s">
        <v>11</v>
      </c>
      <c r="E14" s="16" t="s">
        <v>27</v>
      </c>
      <c r="F14" s="14" t="s">
        <v>43</v>
      </c>
      <c r="G14" s="17">
        <v>0</v>
      </c>
      <c r="H14" s="17">
        <v>0</v>
      </c>
      <c r="I14" s="18">
        <v>0</v>
      </c>
      <c r="J14" s="17">
        <v>12911.61</v>
      </c>
      <c r="K14" s="17">
        <v>0</v>
      </c>
      <c r="L14" s="17">
        <v>10731.74</v>
      </c>
      <c r="M14" s="17">
        <v>0</v>
      </c>
      <c r="N14" s="17">
        <v>11732.24</v>
      </c>
      <c r="O14" s="17">
        <v>0</v>
      </c>
      <c r="P14" s="17">
        <v>0</v>
      </c>
      <c r="Q14" s="19">
        <v>0</v>
      </c>
      <c r="R14" s="17">
        <v>11305.96</v>
      </c>
      <c r="S14" s="149"/>
      <c r="T14" s="150" t="s">
        <v>232</v>
      </c>
    </row>
    <row r="15" spans="1:21" ht="14.25" customHeight="1" x14ac:dyDescent="0.2">
      <c r="A15" s="14">
        <v>4102060004</v>
      </c>
      <c r="B15" s="38" t="s">
        <v>44</v>
      </c>
      <c r="C15" s="16" t="s">
        <v>2</v>
      </c>
      <c r="D15" s="16" t="s">
        <v>11</v>
      </c>
      <c r="E15" s="16" t="s">
        <v>24</v>
      </c>
      <c r="F15" s="14" t="s">
        <v>45</v>
      </c>
      <c r="G15" s="17">
        <v>268.25</v>
      </c>
      <c r="H15" s="17">
        <v>0</v>
      </c>
      <c r="I15" s="18">
        <v>268.25</v>
      </c>
      <c r="J15" s="17">
        <v>0</v>
      </c>
      <c r="K15" s="17">
        <v>268.25</v>
      </c>
      <c r="L15" s="17">
        <v>0</v>
      </c>
      <c r="M15" s="17">
        <v>268.25</v>
      </c>
      <c r="N15" s="17">
        <v>0</v>
      </c>
      <c r="O15" s="17">
        <v>268.25</v>
      </c>
      <c r="P15" s="17">
        <v>0</v>
      </c>
      <c r="Q15" s="19">
        <v>0</v>
      </c>
      <c r="R15" s="17">
        <v>0</v>
      </c>
      <c r="S15" s="149"/>
      <c r="T15" s="150"/>
    </row>
    <row r="16" spans="1:21" ht="14.25" customHeight="1" x14ac:dyDescent="0.2">
      <c r="A16" s="14">
        <v>4102070002</v>
      </c>
      <c r="B16" s="15" t="s">
        <v>46</v>
      </c>
      <c r="C16" s="16" t="s">
        <v>2</v>
      </c>
      <c r="D16" s="16" t="s">
        <v>11</v>
      </c>
      <c r="E16" s="16" t="s">
        <v>24</v>
      </c>
      <c r="F16" s="14" t="s">
        <v>30</v>
      </c>
      <c r="G16" s="17">
        <v>1827</v>
      </c>
      <c r="H16" s="17">
        <v>0</v>
      </c>
      <c r="I16" s="18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9">
        <v>0</v>
      </c>
      <c r="R16" s="17">
        <v>0</v>
      </c>
      <c r="S16" s="149"/>
      <c r="T16" s="150"/>
    </row>
    <row r="17" spans="1:20" ht="15.75" customHeight="1" x14ac:dyDescent="0.2">
      <c r="A17" s="22">
        <v>4102090001</v>
      </c>
      <c r="B17" s="180" t="s">
        <v>47</v>
      </c>
      <c r="C17" s="39" t="s">
        <v>2</v>
      </c>
      <c r="D17" s="40" t="s">
        <v>15</v>
      </c>
      <c r="E17" s="39" t="s">
        <v>27</v>
      </c>
      <c r="F17" s="14" t="s">
        <v>43</v>
      </c>
      <c r="G17" s="18">
        <v>0</v>
      </c>
      <c r="H17" s="20">
        <v>3780.26</v>
      </c>
      <c r="I17" s="18">
        <v>0</v>
      </c>
      <c r="J17" s="18">
        <v>3785.69</v>
      </c>
      <c r="K17" s="18">
        <v>0</v>
      </c>
      <c r="L17" s="18">
        <v>3785.69</v>
      </c>
      <c r="M17" s="18">
        <v>0</v>
      </c>
      <c r="N17" s="18">
        <v>0</v>
      </c>
      <c r="O17" s="18">
        <v>0</v>
      </c>
      <c r="P17" s="18">
        <v>0</v>
      </c>
      <c r="Q17" s="19">
        <v>0</v>
      </c>
      <c r="R17" s="17">
        <v>0</v>
      </c>
      <c r="S17" s="149"/>
      <c r="T17" s="150"/>
    </row>
    <row r="18" spans="1:20" ht="15.75" customHeight="1" x14ac:dyDescent="0.2">
      <c r="A18" s="22">
        <v>4102090004</v>
      </c>
      <c r="B18" s="180" t="s">
        <v>47</v>
      </c>
      <c r="C18" s="39" t="s">
        <v>1</v>
      </c>
      <c r="D18" s="40" t="s">
        <v>15</v>
      </c>
      <c r="E18" s="39" t="s">
        <v>27</v>
      </c>
      <c r="F18" s="14" t="s">
        <v>48</v>
      </c>
      <c r="G18" s="18">
        <v>0</v>
      </c>
      <c r="H18" s="20">
        <v>8936.36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6055.2</v>
      </c>
      <c r="P18" s="18">
        <v>7917.98</v>
      </c>
      <c r="Q18" s="19">
        <v>0</v>
      </c>
      <c r="R18" s="17">
        <v>0</v>
      </c>
      <c r="S18" s="149"/>
      <c r="T18" s="150"/>
    </row>
    <row r="19" spans="1:20" ht="14.25" customHeight="1" x14ac:dyDescent="0.2">
      <c r="A19" s="22">
        <v>4102070002</v>
      </c>
      <c r="B19" s="280" t="s">
        <v>49</v>
      </c>
      <c r="C19" s="42" t="s">
        <v>2</v>
      </c>
      <c r="D19" s="25" t="s">
        <v>11</v>
      </c>
      <c r="E19" s="42" t="s">
        <v>24</v>
      </c>
      <c r="F19" s="14" t="s">
        <v>30</v>
      </c>
      <c r="G19" s="18">
        <v>0</v>
      </c>
      <c r="H19" s="153"/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9">
        <v>0</v>
      </c>
      <c r="R19" s="17">
        <v>3952.8362999999999</v>
      </c>
      <c r="S19" s="149"/>
      <c r="T19" s="152">
        <v>42</v>
      </c>
    </row>
    <row r="20" spans="1:20" ht="18" customHeight="1" x14ac:dyDescent="0.2">
      <c r="A20" s="22">
        <v>4102070005</v>
      </c>
      <c r="B20" s="181" t="s">
        <v>49</v>
      </c>
      <c r="C20" s="42" t="s">
        <v>2</v>
      </c>
      <c r="D20" s="25" t="s">
        <v>11</v>
      </c>
      <c r="E20" s="42" t="s">
        <v>24</v>
      </c>
      <c r="F20" s="14" t="s">
        <v>35</v>
      </c>
      <c r="G20" s="18">
        <v>0</v>
      </c>
      <c r="H20" s="18">
        <v>3952.84</v>
      </c>
      <c r="I20" s="18">
        <v>0</v>
      </c>
      <c r="J20" s="18">
        <v>3952.84</v>
      </c>
      <c r="K20" s="18">
        <v>0</v>
      </c>
      <c r="L20" s="18">
        <v>3952.84</v>
      </c>
      <c r="M20" s="18">
        <v>0</v>
      </c>
      <c r="N20" s="18">
        <v>3952.84</v>
      </c>
      <c r="O20" s="18">
        <v>0</v>
      </c>
      <c r="P20" s="18">
        <v>3952.84</v>
      </c>
      <c r="Q20" s="19">
        <v>0</v>
      </c>
      <c r="R20" s="17">
        <v>0</v>
      </c>
      <c r="S20" s="149"/>
      <c r="T20" s="150"/>
    </row>
    <row r="21" spans="1:20" ht="18" customHeight="1" x14ac:dyDescent="0.2">
      <c r="A21" s="22">
        <v>4102070001</v>
      </c>
      <c r="B21" s="181" t="s">
        <v>49</v>
      </c>
      <c r="C21" s="42" t="s">
        <v>1</v>
      </c>
      <c r="D21" s="25"/>
      <c r="E21" s="42"/>
      <c r="F21" s="14" t="s">
        <v>50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15138</v>
      </c>
      <c r="R21" s="18">
        <v>0</v>
      </c>
      <c r="S21" s="281">
        <v>79</v>
      </c>
      <c r="T21" s="150"/>
    </row>
    <row r="22" spans="1:20" ht="15.75" customHeight="1" x14ac:dyDescent="0.2">
      <c r="A22" s="14">
        <v>4102070001</v>
      </c>
      <c r="B22" s="182" t="s">
        <v>51</v>
      </c>
      <c r="C22" s="43" t="s">
        <v>1</v>
      </c>
      <c r="D22" s="183" t="s">
        <v>11</v>
      </c>
      <c r="E22" s="43" t="s">
        <v>24</v>
      </c>
      <c r="F22" s="44" t="s">
        <v>32</v>
      </c>
      <c r="G22" s="45">
        <v>2422.08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184">
        <v>0</v>
      </c>
      <c r="R22" s="46">
        <v>0</v>
      </c>
      <c r="S22" s="149"/>
      <c r="T22" s="150"/>
    </row>
    <row r="23" spans="1:20" ht="15.75" customHeight="1" x14ac:dyDescent="0.2">
      <c r="A23" s="14">
        <v>4102070004</v>
      </c>
      <c r="B23" s="182" t="s">
        <v>51</v>
      </c>
      <c r="C23" s="43" t="s">
        <v>2</v>
      </c>
      <c r="D23" s="183" t="s">
        <v>11</v>
      </c>
      <c r="E23" s="43" t="s">
        <v>24</v>
      </c>
      <c r="F23" s="44" t="s">
        <v>52</v>
      </c>
      <c r="G23" s="45">
        <v>1513.8</v>
      </c>
      <c r="H23" s="45">
        <v>0</v>
      </c>
      <c r="I23" s="47">
        <v>1513.8</v>
      </c>
      <c r="J23" s="45">
        <v>0</v>
      </c>
      <c r="K23" s="45">
        <v>5752.44</v>
      </c>
      <c r="L23" s="45">
        <v>0</v>
      </c>
      <c r="M23" s="45">
        <v>1653</v>
      </c>
      <c r="N23" s="45">
        <v>0</v>
      </c>
      <c r="O23" s="45">
        <v>1653</v>
      </c>
      <c r="P23" s="45">
        <v>0</v>
      </c>
      <c r="Q23" s="184">
        <v>1653</v>
      </c>
      <c r="R23" s="46">
        <v>0</v>
      </c>
      <c r="S23" s="281">
        <v>67</v>
      </c>
      <c r="T23" s="150"/>
    </row>
    <row r="24" spans="1:20" ht="15.75" customHeight="1" x14ac:dyDescent="0.2">
      <c r="A24" s="14">
        <v>4102070005</v>
      </c>
      <c r="B24" s="182" t="s">
        <v>51</v>
      </c>
      <c r="C24" s="43" t="s">
        <v>2</v>
      </c>
      <c r="D24" s="183" t="s">
        <v>11</v>
      </c>
      <c r="E24" s="43" t="s">
        <v>24</v>
      </c>
      <c r="F24" s="44" t="s">
        <v>53</v>
      </c>
      <c r="G24" s="45">
        <v>15138</v>
      </c>
      <c r="H24" s="45">
        <v>0</v>
      </c>
      <c r="I24" s="47">
        <v>3633.12</v>
      </c>
      <c r="J24" s="45">
        <v>0</v>
      </c>
      <c r="K24" s="45">
        <v>1211.04</v>
      </c>
      <c r="L24" s="45">
        <v>0</v>
      </c>
      <c r="M24" s="45">
        <v>5752.44</v>
      </c>
      <c r="N24" s="45">
        <v>0</v>
      </c>
      <c r="O24" s="45">
        <v>5752.44</v>
      </c>
      <c r="P24" s="45">
        <v>0</v>
      </c>
      <c r="Q24" s="184">
        <v>6963.48</v>
      </c>
      <c r="R24" s="46">
        <v>0</v>
      </c>
      <c r="S24" s="149">
        <v>65</v>
      </c>
      <c r="T24" s="150"/>
    </row>
    <row r="25" spans="1:20" ht="15.75" customHeight="1" x14ac:dyDescent="0.2">
      <c r="A25" s="14">
        <v>4102070006</v>
      </c>
      <c r="B25" s="182" t="s">
        <v>51</v>
      </c>
      <c r="C25" s="43" t="s">
        <v>2</v>
      </c>
      <c r="D25" s="183" t="s">
        <v>11</v>
      </c>
      <c r="E25" s="43" t="s">
        <v>24</v>
      </c>
      <c r="F25" s="44" t="s">
        <v>54</v>
      </c>
      <c r="G25" s="45">
        <v>1211.04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1211.04</v>
      </c>
      <c r="N25" s="45">
        <v>0</v>
      </c>
      <c r="O25" s="45">
        <v>1211.04</v>
      </c>
      <c r="P25" s="45">
        <v>0</v>
      </c>
      <c r="Q25" s="184">
        <v>0</v>
      </c>
      <c r="R25" s="46">
        <v>0</v>
      </c>
      <c r="S25" s="149"/>
      <c r="T25" s="150"/>
    </row>
    <row r="26" spans="1:20" ht="14.25" customHeight="1" x14ac:dyDescent="0.2">
      <c r="A26" s="22">
        <v>4102060001</v>
      </c>
      <c r="B26" s="15" t="s">
        <v>55</v>
      </c>
      <c r="C26" s="16" t="s">
        <v>1</v>
      </c>
      <c r="D26" s="22" t="s">
        <v>11</v>
      </c>
      <c r="E26" s="16" t="s">
        <v>24</v>
      </c>
      <c r="F26" s="14" t="s">
        <v>34</v>
      </c>
      <c r="G26" s="17">
        <v>0</v>
      </c>
      <c r="H26" s="17">
        <v>0</v>
      </c>
      <c r="I26" s="18">
        <v>2785.39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9">
        <v>0</v>
      </c>
      <c r="R26" s="17">
        <v>0</v>
      </c>
      <c r="S26" s="149"/>
      <c r="T26" s="150"/>
    </row>
    <row r="27" spans="1:20" ht="14.25" customHeight="1" x14ac:dyDescent="0.2">
      <c r="A27" s="22">
        <v>4102050005</v>
      </c>
      <c r="B27" s="15" t="s">
        <v>56</v>
      </c>
      <c r="C27" s="16" t="s">
        <v>4</v>
      </c>
      <c r="D27" s="22" t="s">
        <v>11</v>
      </c>
      <c r="E27" s="16" t="s">
        <v>27</v>
      </c>
      <c r="F27" s="14" t="s">
        <v>57</v>
      </c>
      <c r="G27" s="17">
        <v>0</v>
      </c>
      <c r="H27" s="17">
        <v>0</v>
      </c>
      <c r="I27" s="18">
        <v>0</v>
      </c>
      <c r="J27" s="17">
        <v>7774.83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9">
        <v>0</v>
      </c>
      <c r="R27" s="17">
        <v>0</v>
      </c>
      <c r="S27" s="149"/>
      <c r="T27" s="150"/>
    </row>
    <row r="28" spans="1:20" ht="15.75" customHeight="1" x14ac:dyDescent="0.2">
      <c r="A28" s="22">
        <v>4102060001</v>
      </c>
      <c r="B28" s="48" t="s">
        <v>58</v>
      </c>
      <c r="C28" s="39" t="s">
        <v>1</v>
      </c>
      <c r="D28" s="40" t="s">
        <v>16</v>
      </c>
      <c r="E28" s="39" t="s">
        <v>27</v>
      </c>
      <c r="F28" s="14" t="s">
        <v>34</v>
      </c>
      <c r="G28" s="18">
        <v>0</v>
      </c>
      <c r="H28" s="18">
        <v>32022.99</v>
      </c>
      <c r="I28" s="18">
        <v>0</v>
      </c>
      <c r="J28" s="18">
        <v>38622.839999999997</v>
      </c>
      <c r="K28" s="18">
        <v>0</v>
      </c>
      <c r="L28" s="49">
        <v>0</v>
      </c>
      <c r="M28" s="18">
        <v>0</v>
      </c>
      <c r="N28" s="18">
        <v>0</v>
      </c>
      <c r="O28" s="18">
        <v>0</v>
      </c>
      <c r="P28" s="18">
        <v>0</v>
      </c>
      <c r="Q28" s="19">
        <v>0</v>
      </c>
      <c r="R28" s="17">
        <v>0</v>
      </c>
      <c r="S28" s="149"/>
      <c r="T28" s="150"/>
    </row>
    <row r="29" spans="1:20" ht="15.75" customHeight="1" x14ac:dyDescent="0.2">
      <c r="A29" s="22">
        <v>4102070007</v>
      </c>
      <c r="B29" s="48" t="s">
        <v>58</v>
      </c>
      <c r="C29" s="39" t="s">
        <v>2</v>
      </c>
      <c r="D29" s="40" t="s">
        <v>16</v>
      </c>
      <c r="E29" s="39" t="s">
        <v>27</v>
      </c>
      <c r="F29" s="14" t="s">
        <v>35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20">
        <v>20746.29</v>
      </c>
      <c r="O29" s="18">
        <v>0</v>
      </c>
      <c r="P29" s="20">
        <v>27719.79</v>
      </c>
      <c r="Q29" s="19">
        <v>0</v>
      </c>
      <c r="R29" s="17">
        <v>27719.7873</v>
      </c>
      <c r="S29" s="149"/>
      <c r="T29" s="150" t="s">
        <v>233</v>
      </c>
    </row>
    <row r="30" spans="1:20" ht="15.75" customHeight="1" x14ac:dyDescent="0.2">
      <c r="A30" s="22">
        <v>4102120002</v>
      </c>
      <c r="B30" s="48" t="s">
        <v>58</v>
      </c>
      <c r="C30" s="39" t="str">
        <f>+C11</f>
        <v>MRC CG</v>
      </c>
      <c r="D30" s="40" t="s">
        <v>16</v>
      </c>
      <c r="E30" s="39" t="s">
        <v>27</v>
      </c>
      <c r="F30" s="30" t="s">
        <v>36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9387.83</v>
      </c>
      <c r="M30" s="18">
        <v>0</v>
      </c>
      <c r="N30" s="18">
        <v>11994.38</v>
      </c>
      <c r="O30" s="18">
        <v>0</v>
      </c>
      <c r="P30" s="18">
        <v>12792.4</v>
      </c>
      <c r="Q30" s="19">
        <v>0</v>
      </c>
      <c r="R30" s="17">
        <v>12856.68</v>
      </c>
      <c r="S30" s="149"/>
      <c r="T30" s="150">
        <v>50</v>
      </c>
    </row>
    <row r="31" spans="1:20" ht="15.75" customHeight="1" x14ac:dyDescent="0.2">
      <c r="A31" s="22">
        <v>4102120004</v>
      </c>
      <c r="B31" s="48" t="s">
        <v>58</v>
      </c>
      <c r="C31" s="39" t="s">
        <v>4</v>
      </c>
      <c r="D31" s="40" t="s">
        <v>16</v>
      </c>
      <c r="E31" s="39" t="s">
        <v>27</v>
      </c>
      <c r="F31" s="30" t="s">
        <v>37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9293.9500000000007</v>
      </c>
      <c r="M31" s="18">
        <v>0</v>
      </c>
      <c r="N31" s="18">
        <v>6542.03</v>
      </c>
      <c r="O31" s="18">
        <v>0</v>
      </c>
      <c r="P31" s="18">
        <v>6893.11</v>
      </c>
      <c r="Q31" s="19">
        <v>0</v>
      </c>
      <c r="R31" s="17">
        <v>6862.53</v>
      </c>
      <c r="S31" s="149"/>
      <c r="T31" s="150">
        <v>50</v>
      </c>
    </row>
    <row r="32" spans="1:20" ht="15.75" customHeight="1" x14ac:dyDescent="0.2">
      <c r="A32" s="22">
        <v>4102120003</v>
      </c>
      <c r="B32" s="48" t="s">
        <v>58</v>
      </c>
      <c r="C32" s="39" t="str">
        <f>+C13</f>
        <v>MRC CARRITO</v>
      </c>
      <c r="D32" s="40" t="s">
        <v>16</v>
      </c>
      <c r="E32" s="39" t="s">
        <v>27</v>
      </c>
      <c r="F32" s="30" t="s">
        <v>38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791.7</v>
      </c>
      <c r="M32" s="18">
        <v>0</v>
      </c>
      <c r="N32" s="18">
        <v>3393</v>
      </c>
      <c r="O32" s="18">
        <v>0</v>
      </c>
      <c r="P32" s="18">
        <v>3393</v>
      </c>
      <c r="Q32" s="19">
        <v>0</v>
      </c>
      <c r="R32" s="17">
        <v>3393</v>
      </c>
      <c r="S32" s="149"/>
      <c r="T32" s="150">
        <v>50</v>
      </c>
    </row>
    <row r="33" spans="1:24" ht="15.75" customHeight="1" x14ac:dyDescent="0.2">
      <c r="A33" s="22">
        <v>4102120001</v>
      </c>
      <c r="B33" s="48" t="s">
        <v>58</v>
      </c>
      <c r="C33" s="39" t="s">
        <v>6</v>
      </c>
      <c r="D33" s="40" t="s">
        <v>16</v>
      </c>
      <c r="E33" s="39" t="s">
        <v>27</v>
      </c>
      <c r="F33" s="30" t="s">
        <v>59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31486.41</v>
      </c>
      <c r="M33" s="18">
        <v>0</v>
      </c>
      <c r="N33" s="20">
        <v>9.23</v>
      </c>
      <c r="O33" s="18">
        <v>0</v>
      </c>
      <c r="P33" s="20">
        <v>157.83000000000001</v>
      </c>
      <c r="Q33" s="19">
        <v>0</v>
      </c>
      <c r="R33" s="17">
        <v>353.05470000000003</v>
      </c>
      <c r="S33" s="149"/>
      <c r="T33" s="150">
        <v>55</v>
      </c>
    </row>
    <row r="34" spans="1:24" ht="15.75" customHeight="1" x14ac:dyDescent="0.2">
      <c r="A34" s="14">
        <v>4102030001</v>
      </c>
      <c r="B34" s="185" t="s">
        <v>60</v>
      </c>
      <c r="C34" s="52" t="s">
        <v>2</v>
      </c>
      <c r="D34" s="186" t="s">
        <v>17</v>
      </c>
      <c r="E34" s="52" t="s">
        <v>24</v>
      </c>
      <c r="F34" s="53" t="s">
        <v>61</v>
      </c>
      <c r="G34" s="54">
        <v>9222</v>
      </c>
      <c r="H34" s="54">
        <v>7501.14</v>
      </c>
      <c r="I34" s="54">
        <v>9222</v>
      </c>
      <c r="J34" s="54">
        <v>7501.14</v>
      </c>
      <c r="K34" s="54">
        <v>9570</v>
      </c>
      <c r="L34" s="54">
        <v>7501.14</v>
      </c>
      <c r="M34" s="54">
        <v>9222</v>
      </c>
      <c r="N34" s="54">
        <v>8197.14</v>
      </c>
      <c r="O34" s="54">
        <v>9222</v>
      </c>
      <c r="P34" s="54">
        <v>7501.14</v>
      </c>
      <c r="Q34" s="187">
        <v>9222</v>
      </c>
      <c r="R34" s="55">
        <v>0</v>
      </c>
      <c r="S34" s="281">
        <v>69</v>
      </c>
      <c r="T34" s="150"/>
      <c r="U34" s="9"/>
      <c r="X34" s="6" t="s">
        <v>234</v>
      </c>
    </row>
    <row r="35" spans="1:24" ht="15.75" customHeight="1" x14ac:dyDescent="0.2">
      <c r="A35" s="14">
        <v>4102030004</v>
      </c>
      <c r="B35" s="185" t="s">
        <v>60</v>
      </c>
      <c r="C35" s="52" t="s">
        <v>2</v>
      </c>
      <c r="D35" s="186" t="s">
        <v>17</v>
      </c>
      <c r="E35" s="52" t="s">
        <v>24</v>
      </c>
      <c r="F35" s="53" t="s">
        <v>62</v>
      </c>
      <c r="G35" s="54">
        <v>4872</v>
      </c>
      <c r="H35" s="54">
        <v>4872</v>
      </c>
      <c r="I35" s="54">
        <v>4872</v>
      </c>
      <c r="J35" s="54">
        <v>4872</v>
      </c>
      <c r="K35" s="54">
        <v>4872</v>
      </c>
      <c r="L35" s="54">
        <v>4872</v>
      </c>
      <c r="M35" s="54">
        <v>4872</v>
      </c>
      <c r="N35" s="54">
        <v>4872</v>
      </c>
      <c r="O35" s="54">
        <v>4872</v>
      </c>
      <c r="P35" s="54">
        <v>4872</v>
      </c>
      <c r="Q35" s="187">
        <v>4872</v>
      </c>
      <c r="R35" s="55">
        <v>0</v>
      </c>
      <c r="S35" s="281">
        <v>68</v>
      </c>
      <c r="T35" s="150"/>
      <c r="U35" s="9" t="s">
        <v>235</v>
      </c>
      <c r="V35" s="2">
        <f>+P35*7</f>
        <v>34104</v>
      </c>
      <c r="W35" s="9">
        <f>+P35</f>
        <v>4872</v>
      </c>
      <c r="X35" s="6">
        <v>0</v>
      </c>
    </row>
    <row r="36" spans="1:24" ht="15.75" customHeight="1" x14ac:dyDescent="0.2">
      <c r="A36" s="14">
        <v>4102050004</v>
      </c>
      <c r="B36" s="185" t="s">
        <v>60</v>
      </c>
      <c r="C36" s="52" t="s">
        <v>2</v>
      </c>
      <c r="D36" s="188" t="s">
        <v>11</v>
      </c>
      <c r="E36" s="52" t="s">
        <v>24</v>
      </c>
      <c r="F36" s="53" t="s">
        <v>63</v>
      </c>
      <c r="G36" s="54">
        <v>6525</v>
      </c>
      <c r="H36" s="54">
        <v>6525</v>
      </c>
      <c r="I36" s="54">
        <v>6525</v>
      </c>
      <c r="J36" s="54">
        <v>6525</v>
      </c>
      <c r="K36" s="54">
        <v>6525</v>
      </c>
      <c r="L36" s="54">
        <v>6525</v>
      </c>
      <c r="M36" s="54">
        <v>6525</v>
      </c>
      <c r="N36" s="54">
        <v>6525</v>
      </c>
      <c r="O36" s="54">
        <v>6525</v>
      </c>
      <c r="P36" s="54">
        <v>6525</v>
      </c>
      <c r="Q36" s="187">
        <v>6525</v>
      </c>
      <c r="R36" s="55">
        <v>6525</v>
      </c>
      <c r="S36" s="282">
        <v>61</v>
      </c>
      <c r="T36" s="279">
        <v>44</v>
      </c>
      <c r="U36" s="9"/>
      <c r="V36" s="2"/>
    </row>
    <row r="37" spans="1:24" ht="15.75" customHeight="1" x14ac:dyDescent="0.2">
      <c r="A37" s="14">
        <v>4102050005</v>
      </c>
      <c r="B37" s="185" t="s">
        <v>60</v>
      </c>
      <c r="C37" s="52" t="s">
        <v>4</v>
      </c>
      <c r="D37" s="186" t="s">
        <v>17</v>
      </c>
      <c r="E37" s="52" t="s">
        <v>24</v>
      </c>
      <c r="F37" s="53" t="s">
        <v>57</v>
      </c>
      <c r="G37" s="54">
        <v>62078.68</v>
      </c>
      <c r="H37" s="54">
        <v>2188.6</v>
      </c>
      <c r="I37" s="54">
        <v>8993.9599999999991</v>
      </c>
      <c r="J37" s="54">
        <v>2509.79</v>
      </c>
      <c r="K37" s="54">
        <v>4673.54</v>
      </c>
      <c r="L37" s="54">
        <v>2201.65</v>
      </c>
      <c r="M37" s="54">
        <v>4429.25</v>
      </c>
      <c r="N37" s="54">
        <v>89380.82</v>
      </c>
      <c r="O37" s="54">
        <v>3712.33</v>
      </c>
      <c r="P37" s="54">
        <v>119356.58</v>
      </c>
      <c r="Q37" s="187">
        <v>28478.99</v>
      </c>
      <c r="R37" s="55">
        <v>79268.17</v>
      </c>
      <c r="S37" s="282">
        <v>61</v>
      </c>
      <c r="T37" s="279">
        <v>44</v>
      </c>
      <c r="U37" s="9"/>
      <c r="V37" s="2"/>
    </row>
    <row r="38" spans="1:24" ht="15.75" customHeight="1" x14ac:dyDescent="0.2">
      <c r="A38" s="14">
        <v>4102080002</v>
      </c>
      <c r="B38" s="185" t="s">
        <v>60</v>
      </c>
      <c r="C38" s="52" t="s">
        <v>2</v>
      </c>
      <c r="D38" s="186" t="s">
        <v>17</v>
      </c>
      <c r="E38" s="52" t="s">
        <v>24</v>
      </c>
      <c r="F38" s="53" t="s">
        <v>64</v>
      </c>
      <c r="G38" s="54">
        <v>16349.04</v>
      </c>
      <c r="H38" s="54">
        <v>16349.04</v>
      </c>
      <c r="I38" s="54">
        <v>16349.04</v>
      </c>
      <c r="J38" s="54">
        <v>16349.04</v>
      </c>
      <c r="K38" s="54">
        <v>0</v>
      </c>
      <c r="L38" s="54">
        <v>16349.04</v>
      </c>
      <c r="M38" s="54">
        <v>0</v>
      </c>
      <c r="N38" s="54">
        <v>0</v>
      </c>
      <c r="O38" s="54">
        <v>0</v>
      </c>
      <c r="P38" s="54">
        <v>0</v>
      </c>
      <c r="Q38" s="189">
        <v>130792.32000000001</v>
      </c>
      <c r="R38" s="55">
        <v>0</v>
      </c>
      <c r="S38" s="283" t="s">
        <v>236</v>
      </c>
      <c r="T38" s="150"/>
      <c r="U38" s="9" t="s">
        <v>235</v>
      </c>
      <c r="V38" s="2">
        <f>+L38*10</f>
        <v>163490.40000000002</v>
      </c>
      <c r="W38" s="9">
        <f>+L38</f>
        <v>16349.04</v>
      </c>
      <c r="X38" s="2">
        <f>+W38*2</f>
        <v>32698.080000000002</v>
      </c>
    </row>
    <row r="39" spans="1:24" ht="15.75" customHeight="1" x14ac:dyDescent="0.2">
      <c r="A39" s="14">
        <v>4102090001</v>
      </c>
      <c r="B39" s="185" t="s">
        <v>60</v>
      </c>
      <c r="C39" s="52" t="s">
        <v>2</v>
      </c>
      <c r="D39" s="186" t="s">
        <v>17</v>
      </c>
      <c r="E39" s="52" t="s">
        <v>24</v>
      </c>
      <c r="F39" s="53" t="s">
        <v>43</v>
      </c>
      <c r="G39" s="54">
        <v>13236.66</v>
      </c>
      <c r="H39" s="54">
        <v>6656.37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187">
        <v>26625.48</v>
      </c>
      <c r="R39" s="55">
        <v>0</v>
      </c>
      <c r="S39" s="283" t="s">
        <v>237</v>
      </c>
      <c r="T39" s="150"/>
      <c r="U39" s="9" t="s">
        <v>235</v>
      </c>
      <c r="V39" s="2">
        <f>+H39*12</f>
        <v>79876.44</v>
      </c>
      <c r="W39" s="9">
        <f>+H39</f>
        <v>6656.37</v>
      </c>
      <c r="X39" s="2">
        <f>+W39*6</f>
        <v>39938.22</v>
      </c>
    </row>
    <row r="40" spans="1:24" ht="15.75" customHeight="1" x14ac:dyDescent="0.2">
      <c r="A40" s="14">
        <v>4102100001</v>
      </c>
      <c r="B40" s="185" t="s">
        <v>60</v>
      </c>
      <c r="C40" s="52" t="s">
        <v>2</v>
      </c>
      <c r="D40" s="186" t="s">
        <v>17</v>
      </c>
      <c r="E40" s="52" t="s">
        <v>24</v>
      </c>
      <c r="F40" s="53" t="s">
        <v>65</v>
      </c>
      <c r="G40" s="54">
        <v>27145.239999999998</v>
      </c>
      <c r="H40" s="54">
        <v>11417.01</v>
      </c>
      <c r="I40" s="54">
        <v>0</v>
      </c>
      <c r="J40" s="54">
        <v>11417.01</v>
      </c>
      <c r="K40" s="54">
        <v>10903.71</v>
      </c>
      <c r="L40" s="54">
        <v>0</v>
      </c>
      <c r="M40" s="54">
        <v>24373.25</v>
      </c>
      <c r="N40" s="54">
        <v>22834.02</v>
      </c>
      <c r="O40" s="54">
        <v>184979.12</v>
      </c>
      <c r="P40" s="54">
        <v>11417.01</v>
      </c>
      <c r="Q40" s="187">
        <v>12836.85</v>
      </c>
      <c r="R40" s="55">
        <v>0</v>
      </c>
      <c r="S40" s="154">
        <v>59</v>
      </c>
      <c r="T40" s="150"/>
      <c r="U40" s="155"/>
      <c r="V40" s="57">
        <f t="shared" ref="V40:X40" si="0">+V39+V38+V35</f>
        <v>277470.84000000003</v>
      </c>
      <c r="W40" s="57">
        <f t="shared" si="0"/>
        <v>27877.41</v>
      </c>
      <c r="X40" s="57">
        <f t="shared" si="0"/>
        <v>72636.3</v>
      </c>
    </row>
    <row r="41" spans="1:24" ht="15.75" customHeight="1" x14ac:dyDescent="0.2">
      <c r="A41" s="14">
        <v>4102010004</v>
      </c>
      <c r="B41" s="185" t="s">
        <v>60</v>
      </c>
      <c r="C41" s="52" t="s">
        <v>2</v>
      </c>
      <c r="D41" s="186" t="s">
        <v>17</v>
      </c>
      <c r="E41" s="52" t="s">
        <v>24</v>
      </c>
      <c r="F41" s="53" t="s">
        <v>66</v>
      </c>
      <c r="G41" s="54">
        <v>145914.94</v>
      </c>
      <c r="H41" s="54">
        <v>0</v>
      </c>
      <c r="I41" s="54">
        <v>0</v>
      </c>
      <c r="J41" s="54">
        <v>87103.13</v>
      </c>
      <c r="K41" s="54">
        <v>72957.47</v>
      </c>
      <c r="L41" s="54">
        <v>86659.93</v>
      </c>
      <c r="M41" s="54">
        <v>79254.89</v>
      </c>
      <c r="N41" s="54">
        <v>185389.47</v>
      </c>
      <c r="O41" s="54">
        <v>75410.179999999993</v>
      </c>
      <c r="P41" s="54">
        <v>0</v>
      </c>
      <c r="Q41" s="187">
        <v>75410.181899999996</v>
      </c>
      <c r="R41" s="55">
        <v>0</v>
      </c>
      <c r="S41" s="281">
        <v>70</v>
      </c>
      <c r="T41" s="150"/>
      <c r="U41" s="9" t="s">
        <v>103</v>
      </c>
      <c r="V41" s="2">
        <f t="shared" ref="V41:X41" si="1">+V40/7</f>
        <v>39638.69142857143</v>
      </c>
      <c r="W41" s="2">
        <f t="shared" si="1"/>
        <v>3982.4871428571428</v>
      </c>
      <c r="X41" s="2">
        <f t="shared" si="1"/>
        <v>10376.614285714286</v>
      </c>
    </row>
    <row r="42" spans="1:24" ht="15.75" customHeight="1" x14ac:dyDescent="0.2">
      <c r="A42" s="156">
        <v>4102090004</v>
      </c>
      <c r="B42" s="284" t="s">
        <v>60</v>
      </c>
      <c r="C42" s="157" t="s">
        <v>1</v>
      </c>
      <c r="D42" s="285"/>
      <c r="E42" s="157"/>
      <c r="F42" s="156" t="s">
        <v>67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0</v>
      </c>
      <c r="P42" s="54">
        <v>0</v>
      </c>
      <c r="Q42" s="54">
        <v>6090</v>
      </c>
      <c r="R42" s="54">
        <v>0</v>
      </c>
      <c r="S42" s="281">
        <v>71</v>
      </c>
      <c r="T42" s="150"/>
      <c r="U42" s="9"/>
      <c r="V42" s="2"/>
      <c r="W42" s="2"/>
      <c r="X42" s="2"/>
    </row>
    <row r="43" spans="1:24" ht="14.25" customHeight="1" x14ac:dyDescent="0.2">
      <c r="A43" s="14">
        <v>4102010002</v>
      </c>
      <c r="B43" s="24" t="s">
        <v>68</v>
      </c>
      <c r="C43" s="16" t="s">
        <v>2</v>
      </c>
      <c r="D43" s="22" t="s">
        <v>16</v>
      </c>
      <c r="E43" s="26" t="s">
        <v>24</v>
      </c>
      <c r="F43" s="14" t="s">
        <v>28</v>
      </c>
      <c r="G43" s="17">
        <v>665.55</v>
      </c>
      <c r="H43" s="17">
        <v>665.55</v>
      </c>
      <c r="I43" s="18">
        <v>665.55</v>
      </c>
      <c r="J43" s="17">
        <v>665.55</v>
      </c>
      <c r="K43" s="17">
        <v>665.55</v>
      </c>
      <c r="L43" s="17">
        <v>665.55</v>
      </c>
      <c r="M43" s="17">
        <v>665.55</v>
      </c>
      <c r="N43" s="17">
        <v>665.55</v>
      </c>
      <c r="O43" s="17">
        <v>665.55</v>
      </c>
      <c r="P43" s="17">
        <v>665.55</v>
      </c>
      <c r="Q43" s="19">
        <v>665.55</v>
      </c>
      <c r="R43" s="17">
        <v>665.55</v>
      </c>
      <c r="S43" s="149">
        <v>64</v>
      </c>
      <c r="T43" s="152">
        <v>40</v>
      </c>
    </row>
    <row r="44" spans="1:24" ht="15.75" customHeight="1" x14ac:dyDescent="0.2">
      <c r="A44" s="14">
        <v>4102020002</v>
      </c>
      <c r="B44" s="175" t="s">
        <v>69</v>
      </c>
      <c r="C44" s="39" t="s">
        <v>2</v>
      </c>
      <c r="D44" s="40" t="s">
        <v>11</v>
      </c>
      <c r="E44" s="26" t="s">
        <v>24</v>
      </c>
      <c r="F44" s="14" t="s">
        <v>70</v>
      </c>
      <c r="G44" s="18">
        <v>1474.13</v>
      </c>
      <c r="H44" s="18">
        <v>1351.28</v>
      </c>
      <c r="I44" s="18">
        <v>1474.13</v>
      </c>
      <c r="J44" s="18">
        <v>1351.28</v>
      </c>
      <c r="K44" s="18">
        <v>1474.13</v>
      </c>
      <c r="L44" s="18">
        <v>1351.28</v>
      </c>
      <c r="M44" s="18">
        <v>1474.13</v>
      </c>
      <c r="N44" s="18">
        <v>1228.44</v>
      </c>
      <c r="O44" s="18">
        <v>1474.13</v>
      </c>
      <c r="P44" s="18">
        <v>1228.44</v>
      </c>
      <c r="Q44" s="19">
        <v>1474.13</v>
      </c>
      <c r="R44" s="17">
        <v>1228.44</v>
      </c>
      <c r="S44" s="149">
        <v>63</v>
      </c>
      <c r="T44" s="152">
        <v>39</v>
      </c>
    </row>
    <row r="45" spans="1:24" ht="15.75" customHeight="1" x14ac:dyDescent="0.2">
      <c r="A45" s="14">
        <v>4102040001</v>
      </c>
      <c r="B45" s="175" t="s">
        <v>69</v>
      </c>
      <c r="C45" s="39" t="s">
        <v>1</v>
      </c>
      <c r="D45" s="40" t="s">
        <v>11</v>
      </c>
      <c r="E45" s="26" t="s">
        <v>24</v>
      </c>
      <c r="F45" s="14" t="s">
        <v>238</v>
      </c>
      <c r="G45" s="18">
        <v>5568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9">
        <v>0</v>
      </c>
      <c r="R45" s="17">
        <v>0</v>
      </c>
      <c r="S45" s="149"/>
      <c r="T45" s="150"/>
    </row>
    <row r="46" spans="1:24" ht="15.75" customHeight="1" x14ac:dyDescent="0.2">
      <c r="A46" s="156">
        <v>4102050002</v>
      </c>
      <c r="B46" s="286" t="s">
        <v>69</v>
      </c>
      <c r="C46" s="158" t="s">
        <v>2</v>
      </c>
      <c r="D46" s="287"/>
      <c r="E46" s="157"/>
      <c r="F46" s="156" t="s">
        <v>71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3045</v>
      </c>
      <c r="R46" s="18">
        <v>0</v>
      </c>
      <c r="S46" s="281">
        <v>78</v>
      </c>
      <c r="T46" s="150"/>
    </row>
    <row r="47" spans="1:24" ht="14.25" customHeight="1" x14ac:dyDescent="0.2">
      <c r="A47" s="22">
        <v>4102060004</v>
      </c>
      <c r="B47" s="15" t="s">
        <v>72</v>
      </c>
      <c r="C47" s="16" t="s">
        <v>2</v>
      </c>
      <c r="D47" s="22" t="s">
        <v>11</v>
      </c>
      <c r="E47" s="26" t="s">
        <v>24</v>
      </c>
      <c r="F47" s="14" t="s">
        <v>45</v>
      </c>
      <c r="G47" s="17">
        <v>0</v>
      </c>
      <c r="H47" s="17">
        <v>0</v>
      </c>
      <c r="I47" s="18">
        <v>268.25</v>
      </c>
      <c r="J47" s="17">
        <v>0</v>
      </c>
      <c r="K47" s="17">
        <v>268.25</v>
      </c>
      <c r="L47" s="17">
        <v>0</v>
      </c>
      <c r="M47" s="17">
        <v>268.25</v>
      </c>
      <c r="N47" s="17">
        <v>0</v>
      </c>
      <c r="O47" s="17">
        <v>268.25</v>
      </c>
      <c r="P47" s="17">
        <v>0</v>
      </c>
      <c r="Q47" s="19">
        <v>0</v>
      </c>
      <c r="R47" s="17">
        <v>0</v>
      </c>
      <c r="S47" s="149"/>
      <c r="T47" s="150"/>
    </row>
    <row r="48" spans="1:24" ht="14.25" customHeight="1" x14ac:dyDescent="0.2">
      <c r="A48" s="14">
        <v>4102070001</v>
      </c>
      <c r="B48" s="159" t="s">
        <v>73</v>
      </c>
      <c r="C48" s="195" t="s">
        <v>1</v>
      </c>
      <c r="D48" s="196" t="s">
        <v>16</v>
      </c>
      <c r="E48" s="197" t="s">
        <v>27</v>
      </c>
      <c r="F48" s="198" t="s">
        <v>32</v>
      </c>
      <c r="G48" s="17">
        <v>0</v>
      </c>
      <c r="H48" s="17">
        <v>0</v>
      </c>
      <c r="I48" s="18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20">
        <v>0</v>
      </c>
      <c r="P48" s="20">
        <v>25428.51</v>
      </c>
      <c r="Q48" s="19">
        <v>0</v>
      </c>
      <c r="R48" s="17">
        <v>0</v>
      </c>
      <c r="S48" s="149"/>
      <c r="T48" s="150"/>
    </row>
    <row r="49" spans="1:25" ht="14.25" customHeight="1" x14ac:dyDescent="0.2">
      <c r="A49" s="156">
        <v>4102060006</v>
      </c>
      <c r="B49" s="160" t="s">
        <v>74</v>
      </c>
      <c r="C49" s="161" t="s">
        <v>2</v>
      </c>
      <c r="D49" s="162"/>
      <c r="E49" s="157"/>
      <c r="F49" s="156" t="s">
        <v>75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9">
        <v>0</v>
      </c>
      <c r="R49" s="17">
        <v>1914</v>
      </c>
      <c r="S49" s="149"/>
      <c r="T49" s="150" t="s">
        <v>239</v>
      </c>
    </row>
    <row r="50" spans="1:25" ht="14.25" customHeight="1" x14ac:dyDescent="0.2">
      <c r="A50" s="156">
        <v>4102080003</v>
      </c>
      <c r="B50" s="160" t="s">
        <v>77</v>
      </c>
      <c r="C50" s="161" t="s">
        <v>2</v>
      </c>
      <c r="D50" s="162"/>
      <c r="E50" s="157"/>
      <c r="F50" s="156" t="s">
        <v>64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1305</v>
      </c>
      <c r="R50" s="17">
        <v>0</v>
      </c>
      <c r="S50" s="149">
        <v>60</v>
      </c>
      <c r="T50" s="150"/>
    </row>
    <row r="51" spans="1:25" ht="14.25" customHeight="1" x14ac:dyDescent="0.2">
      <c r="A51" s="80" t="s">
        <v>80</v>
      </c>
      <c r="B51" s="202"/>
      <c r="C51" s="195"/>
      <c r="D51" s="195"/>
      <c r="E51" s="81"/>
      <c r="F51" s="82"/>
      <c r="G51" s="83">
        <f t="shared" ref="G51:R51" si="2">SUM(G5:G50)</f>
        <v>322391.40999999997</v>
      </c>
      <c r="H51" s="83">
        <f t="shared" si="2"/>
        <v>111275.58000000002</v>
      </c>
      <c r="I51" s="83">
        <f t="shared" si="2"/>
        <v>61877.49</v>
      </c>
      <c r="J51" s="83">
        <f t="shared" si="2"/>
        <v>210398.88999999998</v>
      </c>
      <c r="K51" s="83">
        <f t="shared" si="2"/>
        <v>124448.38</v>
      </c>
      <c r="L51" s="83">
        <f t="shared" si="2"/>
        <v>223670.09999999998</v>
      </c>
      <c r="M51" s="83">
        <f t="shared" si="2"/>
        <v>157456.04999999999</v>
      </c>
      <c r="N51" s="83">
        <f t="shared" si="2"/>
        <v>416745.36</v>
      </c>
      <c r="O51" s="83">
        <f t="shared" si="2"/>
        <v>307375.49</v>
      </c>
      <c r="P51" s="83">
        <f t="shared" si="2"/>
        <v>259849.75</v>
      </c>
      <c r="Q51" s="83">
        <f t="shared" si="2"/>
        <v>334576.98190000001</v>
      </c>
      <c r="R51" s="83">
        <f t="shared" si="2"/>
        <v>173015.12429999997</v>
      </c>
      <c r="T51" s="150"/>
    </row>
    <row r="52" spans="1:25" ht="14.25" customHeight="1" x14ac:dyDescent="0.2">
      <c r="A52" s="5"/>
      <c r="C52" s="10"/>
      <c r="D52" s="10"/>
      <c r="E52" s="10"/>
      <c r="F52" s="5"/>
      <c r="G52" s="89"/>
      <c r="H52" s="89"/>
      <c r="I52" s="90"/>
      <c r="J52" s="89"/>
      <c r="K52" s="89"/>
      <c r="L52" s="89"/>
      <c r="M52" s="89"/>
      <c r="N52" s="89"/>
      <c r="Q52" s="9"/>
      <c r="R52" s="22"/>
    </row>
    <row r="53" spans="1:25" ht="14.25" customHeight="1" x14ac:dyDescent="0.2">
      <c r="A53" s="5"/>
      <c r="C53" s="10"/>
      <c r="D53" s="10"/>
      <c r="E53" s="10"/>
      <c r="F53" s="164" t="s">
        <v>81</v>
      </c>
      <c r="G53" s="1">
        <v>44896</v>
      </c>
      <c r="H53" s="1">
        <v>45261</v>
      </c>
      <c r="I53" s="1">
        <v>44927</v>
      </c>
      <c r="J53" s="1">
        <v>45292</v>
      </c>
      <c r="K53" s="1">
        <v>44958</v>
      </c>
      <c r="L53" s="1">
        <v>45323</v>
      </c>
      <c r="M53" s="1">
        <v>44986</v>
      </c>
      <c r="N53" s="1">
        <v>45352</v>
      </c>
      <c r="O53" s="1">
        <v>45017</v>
      </c>
      <c r="P53" s="1">
        <v>45383</v>
      </c>
      <c r="Q53" s="9"/>
      <c r="R53" s="163" t="s">
        <v>240</v>
      </c>
      <c r="S53" s="205" t="s">
        <v>0</v>
      </c>
      <c r="T53" s="163" t="s">
        <v>241</v>
      </c>
      <c r="U53" s="163" t="s">
        <v>0</v>
      </c>
      <c r="V53" s="163" t="s">
        <v>242</v>
      </c>
      <c r="W53" s="163" t="s">
        <v>0</v>
      </c>
      <c r="X53" s="163" t="s">
        <v>243</v>
      </c>
      <c r="Y53" s="163" t="s">
        <v>0</v>
      </c>
    </row>
    <row r="54" spans="1:25" ht="14.25" customHeight="1" x14ac:dyDescent="0.2">
      <c r="A54" s="5"/>
      <c r="C54" s="10"/>
      <c r="D54" s="10"/>
      <c r="E54" s="10"/>
      <c r="F54" s="164"/>
      <c r="G54" s="206"/>
      <c r="H54" s="206"/>
      <c r="I54" s="206"/>
      <c r="J54" s="206"/>
      <c r="K54" s="206"/>
      <c r="L54" s="206"/>
      <c r="M54" s="206"/>
      <c r="N54" s="206"/>
      <c r="O54" s="164"/>
      <c r="P54" s="206"/>
      <c r="Q54" s="9"/>
      <c r="R54" s="163"/>
      <c r="S54" s="205"/>
      <c r="T54" s="163"/>
      <c r="U54" s="163"/>
      <c r="V54" s="163"/>
      <c r="W54" s="163"/>
      <c r="X54" s="163"/>
      <c r="Y54" s="163"/>
    </row>
    <row r="55" spans="1:25" ht="14.25" customHeight="1" x14ac:dyDescent="0.2">
      <c r="C55" s="10"/>
      <c r="D55" s="10"/>
      <c r="E55" s="10"/>
      <c r="F55" s="6" t="str">
        <f>+D36</f>
        <v>LAURA SAUCEDO</v>
      </c>
      <c r="G55" s="92">
        <f t="shared" ref="G55:N55" si="3">+SUMIF($D$5:$D$47,$F$55,G5:G47)</f>
        <v>42907.299999999996</v>
      </c>
      <c r="H55" s="92">
        <f t="shared" si="3"/>
        <v>16886.259999999998</v>
      </c>
      <c r="I55" s="92">
        <f t="shared" si="3"/>
        <v>21774.94</v>
      </c>
      <c r="J55" s="92">
        <f t="shared" si="3"/>
        <v>37572.699999999997</v>
      </c>
      <c r="K55" s="92">
        <f t="shared" si="3"/>
        <v>20806.11</v>
      </c>
      <c r="L55" s="92">
        <f t="shared" si="3"/>
        <v>50675.209999999992</v>
      </c>
      <c r="M55" s="92">
        <f t="shared" si="3"/>
        <v>22459.11</v>
      </c>
      <c r="N55" s="92">
        <f t="shared" si="3"/>
        <v>62721.430000000008</v>
      </c>
      <c r="O55" s="92">
        <f t="shared" ref="O55:P55" si="4">+SUMIF($D$5:$D$47,$F$55,O5:O48)</f>
        <v>22459.11</v>
      </c>
      <c r="P55" s="92">
        <f t="shared" si="4"/>
        <v>31734.85</v>
      </c>
      <c r="Q55" s="9"/>
      <c r="R55" s="2">
        <f t="shared" ref="R55:R58" si="5">+G55+I55+K55+M55+O55</f>
        <v>130406.56999999999</v>
      </c>
      <c r="S55" s="4">
        <f t="shared" ref="S55:S58" si="6">+R55/$R$59</f>
        <v>0.13394969756113512</v>
      </c>
      <c r="T55" s="2">
        <f t="shared" ref="T55:T58" si="7">+N55+L55+J55+H55+P55</f>
        <v>199590.45</v>
      </c>
      <c r="U55" s="4">
        <f t="shared" ref="U55:U58" si="8">+T55/$T$59</f>
        <v>0.16333903650628645</v>
      </c>
      <c r="V55" s="2">
        <f t="shared" ref="V55:V58" si="9">+M55+K55+I55+O55</f>
        <v>87499.27</v>
      </c>
      <c r="W55" s="4">
        <f t="shared" ref="W55:W58" si="10">+V55/$V$59</f>
        <v>0.13437498929790265</v>
      </c>
      <c r="X55" s="2">
        <f t="shared" ref="X55:X58" si="11">+N55+L55+J55+P55</f>
        <v>182704.19</v>
      </c>
      <c r="Y55" s="4">
        <f t="shared" ref="Y55:Y59" si="12">+X55/$X$59</f>
        <v>0.16449995097527687</v>
      </c>
    </row>
    <row r="56" spans="1:25" ht="14.25" customHeight="1" x14ac:dyDescent="0.2">
      <c r="C56" s="10"/>
      <c r="D56" s="10"/>
      <c r="E56" s="10"/>
      <c r="F56" s="6" t="str">
        <f>+D43</f>
        <v>RENE POVEDA</v>
      </c>
      <c r="G56" s="92">
        <f t="shared" ref="G56:N56" si="13">+SUMIF($D$5:$D$47,$F$56,G5:G47)</f>
        <v>665.55</v>
      </c>
      <c r="H56" s="92">
        <f t="shared" si="13"/>
        <v>32688.54</v>
      </c>
      <c r="I56" s="92">
        <f t="shared" si="13"/>
        <v>665.55</v>
      </c>
      <c r="J56" s="92">
        <f t="shared" si="13"/>
        <v>39288.39</v>
      </c>
      <c r="K56" s="92">
        <f t="shared" si="13"/>
        <v>665.55</v>
      </c>
      <c r="L56" s="92">
        <f t="shared" si="13"/>
        <v>51625.440000000002</v>
      </c>
      <c r="M56" s="92">
        <f t="shared" si="13"/>
        <v>665.55</v>
      </c>
      <c r="N56" s="92">
        <f t="shared" si="13"/>
        <v>43350.48</v>
      </c>
      <c r="O56" s="92">
        <f>+SUMIF($D$5:$D$47,$F$56,O5:O48)</f>
        <v>665.55</v>
      </c>
      <c r="P56" s="92">
        <f>+SUMIF($D$5:$D$48,$F$56,P5:P48)</f>
        <v>77050.19</v>
      </c>
      <c r="Q56" s="9"/>
      <c r="R56" s="2">
        <f t="shared" si="5"/>
        <v>3327.75</v>
      </c>
      <c r="S56" s="4">
        <f t="shared" si="6"/>
        <v>3.4181644840368662E-3</v>
      </c>
      <c r="T56" s="2">
        <f t="shared" si="7"/>
        <v>244003.04</v>
      </c>
      <c r="U56" s="4">
        <f t="shared" si="8"/>
        <v>0.19968501227491031</v>
      </c>
      <c r="V56" s="2">
        <f t="shared" si="9"/>
        <v>2662.2</v>
      </c>
      <c r="W56" s="4">
        <f t="shared" si="10"/>
        <v>4.0884123548559472E-3</v>
      </c>
      <c r="X56" s="2">
        <f t="shared" si="11"/>
        <v>211314.5</v>
      </c>
      <c r="Y56" s="4">
        <f t="shared" si="12"/>
        <v>0.19025959333699538</v>
      </c>
    </row>
    <row r="57" spans="1:25" ht="14.25" customHeight="1" x14ac:dyDescent="0.2">
      <c r="C57" s="10"/>
      <c r="D57" s="10"/>
      <c r="E57" s="10"/>
      <c r="F57" s="6" t="str">
        <f>+D8</f>
        <v>MIRTHA ARAUJO</v>
      </c>
      <c r="G57" s="92">
        <f t="shared" ref="G57:N57" si="14">+SUMIF($D$5:$D$47,$F$57,G5:G47)</f>
        <v>0</v>
      </c>
      <c r="H57" s="92">
        <f t="shared" si="14"/>
        <v>12716.62</v>
      </c>
      <c r="I57" s="92">
        <f t="shared" si="14"/>
        <v>0</v>
      </c>
      <c r="J57" s="92">
        <f t="shared" si="14"/>
        <v>3785.69</v>
      </c>
      <c r="K57" s="92">
        <f t="shared" si="14"/>
        <v>0</v>
      </c>
      <c r="L57" s="92">
        <f t="shared" si="14"/>
        <v>3785.69</v>
      </c>
      <c r="M57" s="92">
        <f t="shared" si="14"/>
        <v>12180</v>
      </c>
      <c r="N57" s="92">
        <f t="shared" si="14"/>
        <v>0</v>
      </c>
      <c r="O57" s="92">
        <f t="shared" ref="O57:P57" si="15">+SUMIF($D$5:$D$47,$F$57,O5:O48)</f>
        <v>6055.2</v>
      </c>
      <c r="P57" s="92">
        <f t="shared" si="15"/>
        <v>7917.98</v>
      </c>
      <c r="Q57" s="9"/>
      <c r="R57" s="2">
        <f t="shared" si="5"/>
        <v>18235.2</v>
      </c>
      <c r="S57" s="4">
        <f t="shared" si="6"/>
        <v>1.8730647734748421E-2</v>
      </c>
      <c r="T57" s="2">
        <f t="shared" si="7"/>
        <v>28205.98</v>
      </c>
      <c r="U57" s="4">
        <f t="shared" si="8"/>
        <v>2.3082956107947975E-2</v>
      </c>
      <c r="V57" s="2">
        <f t="shared" si="9"/>
        <v>18235.2</v>
      </c>
      <c r="W57" s="4">
        <f t="shared" si="10"/>
        <v>2.8004288548294336E-2</v>
      </c>
      <c r="X57" s="2">
        <f t="shared" si="11"/>
        <v>15489.36</v>
      </c>
      <c r="Y57" s="4">
        <f t="shared" si="12"/>
        <v>1.3946034629191669E-2</v>
      </c>
    </row>
    <row r="58" spans="1:25" ht="14.25" customHeight="1" x14ac:dyDescent="0.2">
      <c r="C58" s="10"/>
      <c r="D58" s="10"/>
      <c r="E58" s="10"/>
      <c r="F58" s="6" t="str">
        <f>+D34</f>
        <v>YERKO VARGAS</v>
      </c>
      <c r="G58" s="92">
        <f t="shared" ref="G58:N58" si="16">+SUMIF($D$5:$D$47,$F$58,G5:G47)</f>
        <v>278818.56</v>
      </c>
      <c r="H58" s="92">
        <f t="shared" si="16"/>
        <v>48984.160000000003</v>
      </c>
      <c r="I58" s="92">
        <f t="shared" si="16"/>
        <v>39437</v>
      </c>
      <c r="J58" s="92">
        <f t="shared" si="16"/>
        <v>129752.11000000002</v>
      </c>
      <c r="K58" s="92">
        <f t="shared" si="16"/>
        <v>102976.72</v>
      </c>
      <c r="L58" s="92">
        <f t="shared" si="16"/>
        <v>117583.76</v>
      </c>
      <c r="M58" s="92">
        <f t="shared" si="16"/>
        <v>122151.39</v>
      </c>
      <c r="N58" s="92">
        <f t="shared" si="16"/>
        <v>310673.45</v>
      </c>
      <c r="O58" s="92">
        <f t="shared" ref="O58:P58" si="17">+SUMIF($D$5:$D$47,$F$58,O5:O48)</f>
        <v>278195.63</v>
      </c>
      <c r="P58" s="92">
        <f t="shared" si="17"/>
        <v>143146.73000000001</v>
      </c>
      <c r="Q58" s="9"/>
      <c r="R58" s="2">
        <f t="shared" si="5"/>
        <v>821579.3</v>
      </c>
      <c r="S58" s="4">
        <f t="shared" si="6"/>
        <v>0.84390149022007954</v>
      </c>
      <c r="T58" s="2">
        <f t="shared" si="7"/>
        <v>750140.21000000008</v>
      </c>
      <c r="U58" s="4">
        <f t="shared" si="8"/>
        <v>0.61389299511085516</v>
      </c>
      <c r="V58" s="2">
        <f t="shared" si="9"/>
        <v>542760.74</v>
      </c>
      <c r="W58" s="4">
        <f t="shared" si="10"/>
        <v>0.83353230979894699</v>
      </c>
      <c r="X58" s="2">
        <f t="shared" si="11"/>
        <v>701156.05</v>
      </c>
      <c r="Y58" s="4">
        <f t="shared" si="12"/>
        <v>0.63129442105853606</v>
      </c>
    </row>
    <row r="59" spans="1:25" ht="14.25" customHeight="1" x14ac:dyDescent="0.2">
      <c r="C59" s="10"/>
      <c r="D59" s="10"/>
      <c r="E59" s="10"/>
      <c r="F59" s="164" t="s">
        <v>86</v>
      </c>
      <c r="G59" s="207">
        <f t="shared" ref="G59:P59" si="18">SUM(G55:G58)</f>
        <v>322391.40999999997</v>
      </c>
      <c r="H59" s="207">
        <f t="shared" si="18"/>
        <v>111275.58000000002</v>
      </c>
      <c r="I59" s="207">
        <f t="shared" si="18"/>
        <v>61877.49</v>
      </c>
      <c r="J59" s="207">
        <f t="shared" si="18"/>
        <v>210398.89</v>
      </c>
      <c r="K59" s="207">
        <f t="shared" si="18"/>
        <v>124448.38</v>
      </c>
      <c r="L59" s="207">
        <f t="shared" si="18"/>
        <v>223670.09999999998</v>
      </c>
      <c r="M59" s="207">
        <f t="shared" si="18"/>
        <v>157456.04999999999</v>
      </c>
      <c r="N59" s="207">
        <f t="shared" si="18"/>
        <v>416745.36</v>
      </c>
      <c r="O59" s="207">
        <f t="shared" si="18"/>
        <v>307375.49</v>
      </c>
      <c r="P59" s="207">
        <f t="shared" si="18"/>
        <v>259849.75</v>
      </c>
      <c r="Q59" s="9"/>
      <c r="R59" s="165">
        <f t="shared" ref="R59:X59" si="19">SUM(R55:R58)</f>
        <v>973548.82000000007</v>
      </c>
      <c r="S59" s="208">
        <f t="shared" si="19"/>
        <v>1</v>
      </c>
      <c r="T59" s="165">
        <f t="shared" si="19"/>
        <v>1221939.6800000002</v>
      </c>
      <c r="U59" s="208">
        <f t="shared" si="19"/>
        <v>0.99999999999999989</v>
      </c>
      <c r="V59" s="165">
        <f t="shared" si="19"/>
        <v>651157.41</v>
      </c>
      <c r="W59" s="208">
        <f t="shared" si="19"/>
        <v>0.99999999999999989</v>
      </c>
      <c r="X59" s="165">
        <f t="shared" si="19"/>
        <v>1110664.1000000001</v>
      </c>
      <c r="Y59" s="208">
        <f t="shared" si="12"/>
        <v>1</v>
      </c>
    </row>
    <row r="60" spans="1:25" ht="14.25" customHeight="1" x14ac:dyDescent="0.2">
      <c r="C60" s="10"/>
      <c r="D60" s="10"/>
      <c r="E60" s="10"/>
      <c r="G60" s="93"/>
      <c r="H60" s="93"/>
      <c r="I60" s="94"/>
      <c r="J60" s="93"/>
      <c r="K60" s="93"/>
      <c r="L60" s="93"/>
      <c r="M60" s="93"/>
      <c r="N60" s="93"/>
      <c r="Q60" s="9"/>
    </row>
    <row r="61" spans="1:25" ht="14.25" customHeight="1" x14ac:dyDescent="0.2">
      <c r="C61" s="10"/>
      <c r="D61" s="10"/>
      <c r="E61" s="10"/>
      <c r="F61" s="164" t="s">
        <v>87</v>
      </c>
      <c r="G61" s="1">
        <v>44896</v>
      </c>
      <c r="H61" s="1">
        <v>45261</v>
      </c>
      <c r="I61" s="1">
        <v>44927</v>
      </c>
      <c r="J61" s="1">
        <v>45292</v>
      </c>
      <c r="K61" s="1">
        <v>44958</v>
      </c>
      <c r="L61" s="1">
        <v>45323</v>
      </c>
      <c r="M61" s="1">
        <v>44986</v>
      </c>
      <c r="N61" s="1">
        <v>45352</v>
      </c>
      <c r="O61" s="1">
        <v>45017</v>
      </c>
      <c r="P61" s="1">
        <v>45383</v>
      </c>
      <c r="Q61" s="9"/>
    </row>
    <row r="62" spans="1:25" ht="14.25" customHeight="1" x14ac:dyDescent="0.2">
      <c r="C62" s="10"/>
      <c r="D62" s="10"/>
      <c r="E62" s="10"/>
      <c r="F62" s="164"/>
      <c r="G62" s="209"/>
      <c r="H62" s="209"/>
      <c r="I62" s="210"/>
      <c r="J62" s="209"/>
      <c r="K62" s="209"/>
      <c r="L62" s="209"/>
      <c r="M62" s="209"/>
      <c r="N62" s="209"/>
      <c r="O62" s="209"/>
      <c r="P62" s="209"/>
      <c r="Q62" s="9"/>
    </row>
    <row r="63" spans="1:25" ht="14.25" customHeight="1" x14ac:dyDescent="0.2">
      <c r="C63" s="10"/>
      <c r="D63" s="10"/>
      <c r="F63" s="6" t="s">
        <v>24</v>
      </c>
      <c r="G63" s="2">
        <f t="shared" ref="G63:M63" si="20">+SUMIF($E$5:$E$47,$F$63,G5:G48)</f>
        <v>322391.40999999997</v>
      </c>
      <c r="H63" s="2">
        <f t="shared" si="20"/>
        <v>64958.83</v>
      </c>
      <c r="I63" s="2">
        <f t="shared" si="20"/>
        <v>61877.49</v>
      </c>
      <c r="J63" s="2">
        <f t="shared" si="20"/>
        <v>145726.78</v>
      </c>
      <c r="K63" s="2">
        <f t="shared" si="20"/>
        <v>124448.38</v>
      </c>
      <c r="L63" s="2">
        <f t="shared" si="20"/>
        <v>133558.42999999996</v>
      </c>
      <c r="M63" s="2">
        <f t="shared" si="20"/>
        <v>157456.04999999999</v>
      </c>
      <c r="N63" s="2">
        <f t="shared" ref="N63:O63" si="21">+SUMIF($E$5:$E$48,$F$63,N5:N48)</f>
        <v>330179.28000000003</v>
      </c>
      <c r="O63" s="2">
        <f t="shared" si="21"/>
        <v>301320.28999999998</v>
      </c>
      <c r="P63" s="2">
        <f>+SUMIF($E$5:$E$47,$F$63,P5:P48)</f>
        <v>161641.62</v>
      </c>
      <c r="Q63" s="9"/>
    </row>
    <row r="64" spans="1:25" ht="14.25" customHeight="1" x14ac:dyDescent="0.2">
      <c r="C64" s="10"/>
      <c r="D64" s="10"/>
      <c r="F64" s="6" t="s">
        <v>27</v>
      </c>
      <c r="G64" s="2">
        <f t="shared" ref="G64:P64" si="22">SUMIF($E$5:$E$48,$F$64,G5:G48)</f>
        <v>0</v>
      </c>
      <c r="H64" s="2">
        <f t="shared" si="22"/>
        <v>46316.75</v>
      </c>
      <c r="I64" s="2">
        <f t="shared" si="22"/>
        <v>0</v>
      </c>
      <c r="J64" s="2">
        <f t="shared" si="22"/>
        <v>64672.109999999993</v>
      </c>
      <c r="K64" s="2">
        <f t="shared" si="22"/>
        <v>0</v>
      </c>
      <c r="L64" s="2">
        <f t="shared" si="22"/>
        <v>90111.67</v>
      </c>
      <c r="M64" s="2">
        <f t="shared" si="22"/>
        <v>0</v>
      </c>
      <c r="N64" s="2">
        <f t="shared" si="22"/>
        <v>86566.080000000002</v>
      </c>
      <c r="O64" s="2">
        <f t="shared" si="22"/>
        <v>6055.2</v>
      </c>
      <c r="P64" s="2">
        <f t="shared" si="22"/>
        <v>98208.12999999999</v>
      </c>
      <c r="Q64" s="9"/>
    </row>
    <row r="65" spans="3:25" ht="14.25" customHeight="1" x14ac:dyDescent="0.2">
      <c r="C65" s="10"/>
      <c r="D65" s="10"/>
      <c r="F65" s="164" t="s">
        <v>7</v>
      </c>
      <c r="G65" s="165">
        <f t="shared" ref="G65:P65" si="23">+G63+G64</f>
        <v>322391.40999999997</v>
      </c>
      <c r="H65" s="165">
        <f t="shared" si="23"/>
        <v>111275.58</v>
      </c>
      <c r="I65" s="165">
        <f t="shared" si="23"/>
        <v>61877.49</v>
      </c>
      <c r="J65" s="165">
        <f t="shared" si="23"/>
        <v>210398.88999999998</v>
      </c>
      <c r="K65" s="165">
        <f t="shared" si="23"/>
        <v>124448.38</v>
      </c>
      <c r="L65" s="165">
        <f t="shared" si="23"/>
        <v>223670.09999999998</v>
      </c>
      <c r="M65" s="165">
        <f t="shared" si="23"/>
        <v>157456.04999999999</v>
      </c>
      <c r="N65" s="165">
        <f t="shared" si="23"/>
        <v>416745.36000000004</v>
      </c>
      <c r="O65" s="165">
        <f t="shared" si="23"/>
        <v>307375.49</v>
      </c>
      <c r="P65" s="165">
        <f t="shared" si="23"/>
        <v>259849.75</v>
      </c>
      <c r="Q65" s="9"/>
    </row>
    <row r="66" spans="3:25" ht="14.25" customHeight="1" x14ac:dyDescent="0.2">
      <c r="C66" s="10"/>
      <c r="D66" s="10"/>
      <c r="G66" s="2"/>
      <c r="H66" s="2"/>
      <c r="I66" s="2"/>
      <c r="J66" s="2"/>
      <c r="K66" s="2"/>
      <c r="L66" s="2"/>
      <c r="N66" s="2"/>
      <c r="Q66" s="9"/>
    </row>
    <row r="67" spans="3:25" ht="14.25" customHeight="1" x14ac:dyDescent="0.2">
      <c r="C67" s="10"/>
      <c r="D67" s="10"/>
      <c r="F67" s="95" t="s">
        <v>88</v>
      </c>
      <c r="G67" s="1">
        <v>44896</v>
      </c>
      <c r="H67" s="1">
        <v>45261</v>
      </c>
      <c r="I67" s="1">
        <v>44927</v>
      </c>
      <c r="J67" s="1">
        <v>45292</v>
      </c>
      <c r="K67" s="1">
        <v>44958</v>
      </c>
      <c r="L67" s="1">
        <v>45323</v>
      </c>
      <c r="M67" s="1">
        <v>44986</v>
      </c>
      <c r="N67" s="1">
        <v>45352</v>
      </c>
      <c r="O67" s="1">
        <v>45017</v>
      </c>
      <c r="P67" s="1">
        <v>45383</v>
      </c>
      <c r="Q67" s="9">
        <f>P51-P65</f>
        <v>0</v>
      </c>
    </row>
    <row r="68" spans="3:25" ht="14.25" customHeight="1" x14ac:dyDescent="0.2">
      <c r="C68" s="10"/>
      <c r="D68" s="10"/>
      <c r="F68" s="164"/>
      <c r="G68" s="206"/>
      <c r="H68" s="206"/>
      <c r="I68" s="206"/>
      <c r="J68" s="206"/>
      <c r="K68" s="206"/>
      <c r="L68" s="206"/>
      <c r="M68" s="206"/>
      <c r="N68" s="206"/>
      <c r="O68" s="209"/>
      <c r="P68" s="209"/>
      <c r="Q68" s="9"/>
    </row>
    <row r="69" spans="3:25" ht="14.25" customHeight="1" x14ac:dyDescent="0.2">
      <c r="C69" s="10"/>
      <c r="D69" s="10"/>
      <c r="F69" s="6" t="str">
        <f t="shared" ref="F69:F71" si="24">+F55</f>
        <v>LAURA SAUCEDO</v>
      </c>
      <c r="G69" s="92"/>
      <c r="H69" s="92">
        <v>1577.14</v>
      </c>
      <c r="I69" s="94"/>
      <c r="J69" s="92">
        <v>22263.58</v>
      </c>
      <c r="K69" s="93"/>
      <c r="L69" s="92">
        <v>35366.089999999997</v>
      </c>
      <c r="M69" s="93"/>
      <c r="N69" s="92">
        <v>43881.149999999994</v>
      </c>
      <c r="P69" s="92">
        <v>13905.51</v>
      </c>
      <c r="Q69" s="9"/>
    </row>
    <row r="70" spans="3:25" ht="14.25" customHeight="1" x14ac:dyDescent="0.2">
      <c r="C70" s="10"/>
      <c r="D70" s="10"/>
      <c r="F70" s="6" t="str">
        <f t="shared" si="24"/>
        <v>RENE POVEDA</v>
      </c>
      <c r="G70" s="92"/>
      <c r="H70" s="92">
        <v>32022.99</v>
      </c>
      <c r="I70" s="94"/>
      <c r="J70" s="92">
        <v>38622.839999999997</v>
      </c>
      <c r="K70" s="93"/>
      <c r="L70" s="92">
        <v>50959.89</v>
      </c>
      <c r="M70" s="93"/>
      <c r="N70" s="92">
        <v>42684.93</v>
      </c>
      <c r="P70" s="92">
        <v>76384.639999999999</v>
      </c>
      <c r="Q70" s="9"/>
    </row>
    <row r="71" spans="3:25" ht="14.25" customHeight="1" x14ac:dyDescent="0.2">
      <c r="C71" s="10"/>
      <c r="D71" s="10"/>
      <c r="F71" s="6" t="str">
        <f t="shared" si="24"/>
        <v>MIRTHA ARAUJO</v>
      </c>
      <c r="G71" s="92"/>
      <c r="H71" s="92">
        <v>12716.62</v>
      </c>
      <c r="I71" s="94"/>
      <c r="J71" s="92">
        <v>3785.69</v>
      </c>
      <c r="K71" s="93"/>
      <c r="L71" s="92">
        <v>3785.69</v>
      </c>
      <c r="M71" s="92"/>
      <c r="N71" s="92"/>
      <c r="P71" s="92">
        <v>7917.98</v>
      </c>
      <c r="Q71" s="9"/>
    </row>
    <row r="72" spans="3:25" ht="14.25" customHeight="1" x14ac:dyDescent="0.2">
      <c r="C72" s="10"/>
      <c r="D72" s="10"/>
      <c r="F72" s="164" t="s">
        <v>86</v>
      </c>
      <c r="G72" s="207">
        <f t="shared" ref="G72:P72" si="25">SUM(G69:G71)</f>
        <v>0</v>
      </c>
      <c r="H72" s="207">
        <f t="shared" si="25"/>
        <v>46316.750000000007</v>
      </c>
      <c r="I72" s="207">
        <f t="shared" si="25"/>
        <v>0</v>
      </c>
      <c r="J72" s="207">
        <f t="shared" si="25"/>
        <v>64672.11</v>
      </c>
      <c r="K72" s="207">
        <f t="shared" si="25"/>
        <v>0</v>
      </c>
      <c r="L72" s="207">
        <f t="shared" si="25"/>
        <v>90111.67</v>
      </c>
      <c r="M72" s="207">
        <f t="shared" si="25"/>
        <v>0</v>
      </c>
      <c r="N72" s="207">
        <f t="shared" si="25"/>
        <v>86566.079999999987</v>
      </c>
      <c r="O72" s="207">
        <f t="shared" si="25"/>
        <v>0</v>
      </c>
      <c r="P72" s="207">
        <f t="shared" si="25"/>
        <v>98208.12999999999</v>
      </c>
      <c r="Q72" s="9"/>
    </row>
    <row r="73" spans="3:25" ht="14.25" customHeight="1" x14ac:dyDescent="0.2">
      <c r="C73" s="10"/>
      <c r="D73" s="10"/>
      <c r="G73" s="2"/>
      <c r="H73" s="2"/>
      <c r="I73" s="2"/>
      <c r="J73" s="2"/>
      <c r="K73" s="2"/>
      <c r="L73" s="2"/>
      <c r="N73" s="2"/>
      <c r="Q73" s="9"/>
    </row>
    <row r="74" spans="3:25" ht="14.25" customHeight="1" x14ac:dyDescent="0.2">
      <c r="C74" s="10"/>
      <c r="D74" s="10"/>
      <c r="F74" s="95" t="s">
        <v>89</v>
      </c>
      <c r="G74" s="1">
        <v>44896</v>
      </c>
      <c r="H74" s="1">
        <v>45261</v>
      </c>
      <c r="I74" s="1">
        <v>44927</v>
      </c>
      <c r="J74" s="1">
        <v>45292</v>
      </c>
      <c r="K74" s="1">
        <v>44958</v>
      </c>
      <c r="L74" s="1">
        <v>45323</v>
      </c>
      <c r="M74" s="1">
        <v>44986</v>
      </c>
      <c r="N74" s="1">
        <v>45352</v>
      </c>
      <c r="O74" s="1">
        <v>45017</v>
      </c>
      <c r="P74" s="1">
        <v>45383</v>
      </c>
      <c r="Q74" s="164" t="s">
        <v>10</v>
      </c>
      <c r="R74" s="163" t="s">
        <v>240</v>
      </c>
      <c r="S74" s="205" t="s">
        <v>0</v>
      </c>
      <c r="T74" s="163" t="s">
        <v>241</v>
      </c>
      <c r="U74" s="163" t="s">
        <v>0</v>
      </c>
      <c r="V74" s="163" t="s">
        <v>242</v>
      </c>
      <c r="W74" s="163" t="s">
        <v>0</v>
      </c>
      <c r="X74" s="163" t="s">
        <v>243</v>
      </c>
      <c r="Y74" s="163" t="s">
        <v>0</v>
      </c>
    </row>
    <row r="75" spans="3:25" ht="14.25" customHeight="1" x14ac:dyDescent="0.2">
      <c r="C75" s="10"/>
      <c r="D75" s="10"/>
      <c r="F75" s="164"/>
      <c r="G75" s="209"/>
      <c r="H75" s="209"/>
      <c r="I75" s="210"/>
      <c r="J75" s="209"/>
      <c r="K75" s="209"/>
      <c r="L75" s="209"/>
      <c r="M75" s="209"/>
      <c r="N75" s="209"/>
      <c r="O75" s="209"/>
      <c r="P75" s="209"/>
      <c r="Q75" s="164"/>
      <c r="R75" s="163"/>
      <c r="S75" s="205"/>
      <c r="T75" s="163"/>
      <c r="U75" s="163"/>
      <c r="V75" s="163"/>
      <c r="W75" s="163"/>
      <c r="X75" s="163"/>
      <c r="Y75" s="163"/>
    </row>
    <row r="76" spans="3:25" ht="14.25" customHeight="1" x14ac:dyDescent="0.2">
      <c r="C76" s="10"/>
      <c r="D76" s="10"/>
      <c r="F76" s="6" t="str">
        <f>+C8</f>
        <v>OTC</v>
      </c>
      <c r="G76" s="2">
        <f t="shared" ref="G76:O76" si="26">+SUMIF($C$5:$C$47,$F$76,G5:G47)</f>
        <v>7990.08</v>
      </c>
      <c r="H76" s="2">
        <f t="shared" si="26"/>
        <v>40959.350000000006</v>
      </c>
      <c r="I76" s="2">
        <f t="shared" si="26"/>
        <v>2785.39</v>
      </c>
      <c r="J76" s="2">
        <f t="shared" si="26"/>
        <v>38622.839999999997</v>
      </c>
      <c r="K76" s="2">
        <f t="shared" si="26"/>
        <v>0</v>
      </c>
      <c r="L76" s="2">
        <f t="shared" si="26"/>
        <v>15138</v>
      </c>
      <c r="M76" s="2">
        <f t="shared" si="26"/>
        <v>12180</v>
      </c>
      <c r="N76" s="2">
        <f t="shared" si="26"/>
        <v>19015.18</v>
      </c>
      <c r="O76" s="2">
        <f t="shared" si="26"/>
        <v>6055.2</v>
      </c>
      <c r="P76" s="2">
        <f>+SUMIF($C$5:$C$48,$F$76,P5:P48)</f>
        <v>33346.49</v>
      </c>
      <c r="Q76" s="2" t="str">
        <f t="shared" ref="Q76:Q81" si="27">+F76</f>
        <v>OTC</v>
      </c>
      <c r="R76" s="2">
        <f t="shared" ref="R76:R81" si="28">+G76+I76+K76+M76+O76</f>
        <v>29010.670000000002</v>
      </c>
      <c r="S76" s="4">
        <f t="shared" ref="S76:S82" ca="1" si="29">+R76/$R$82</f>
        <v>2.9798885689163491E-2</v>
      </c>
      <c r="T76" s="2">
        <f t="shared" ref="T76:T81" si="30">+N76+L76+J76+H76+P76</f>
        <v>147081.85999999999</v>
      </c>
      <c r="U76" s="4">
        <f t="shared" ref="U76:U82" ca="1" si="31">+T76/$T$82</f>
        <v>0.12036752910749242</v>
      </c>
      <c r="V76" s="2">
        <f t="shared" ref="V76:V81" si="32">+M76+K76+I76+O76</f>
        <v>21020.59</v>
      </c>
      <c r="W76" s="4">
        <f t="shared" ref="W76:W81" ca="1" si="33">+V76/$V$82</f>
        <v>3.228188710929359E-2</v>
      </c>
      <c r="X76" s="2">
        <f t="shared" ref="X76:X81" si="34">+N76+L76+J76+P76</f>
        <v>106122.50999999998</v>
      </c>
      <c r="Y76" s="4">
        <f t="shared" ref="Y76:Y81" ca="1" si="35">+X76/$X$82</f>
        <v>9.5548699197173986E-2</v>
      </c>
    </row>
    <row r="77" spans="3:25" ht="14.25" customHeight="1" x14ac:dyDescent="0.2">
      <c r="C77" s="10"/>
      <c r="D77" s="10"/>
      <c r="F77" s="6" t="str">
        <f>+C41</f>
        <v>MRC</v>
      </c>
      <c r="G77" s="2">
        <f t="shared" ref="G77:P77" si="36">+SUMIF($C$5:$C$47,$F$77,G5:G47)</f>
        <v>252322.65</v>
      </c>
      <c r="H77" s="2">
        <f t="shared" si="36"/>
        <v>68127.63</v>
      </c>
      <c r="I77" s="2">
        <f t="shared" si="36"/>
        <v>50098.14</v>
      </c>
      <c r="J77" s="2">
        <f t="shared" si="36"/>
        <v>161491.43</v>
      </c>
      <c r="K77" s="2">
        <f t="shared" si="36"/>
        <v>119774.84000000001</v>
      </c>
      <c r="L77" s="2">
        <f t="shared" si="36"/>
        <v>155370.55999999997</v>
      </c>
      <c r="M77" s="2">
        <f t="shared" si="36"/>
        <v>140846.79999999999</v>
      </c>
      <c r="N77" s="2">
        <f t="shared" si="36"/>
        <v>279588.83</v>
      </c>
      <c r="O77" s="2">
        <f t="shared" si="36"/>
        <v>297607.95999999996</v>
      </c>
      <c r="P77" s="2">
        <f t="shared" si="36"/>
        <v>76316.67</v>
      </c>
      <c r="Q77" s="2" t="str">
        <f t="shared" si="27"/>
        <v>MRC</v>
      </c>
      <c r="R77" s="2">
        <f t="shared" si="28"/>
        <v>860650.3899999999</v>
      </c>
      <c r="S77" s="4">
        <f t="shared" ca="1" si="29"/>
        <v>0.88403413605904213</v>
      </c>
      <c r="T77" s="2">
        <f t="shared" si="30"/>
        <v>740895.12000000011</v>
      </c>
      <c r="U77" s="211">
        <f t="shared" ca="1" si="31"/>
        <v>0.6063270815462839</v>
      </c>
      <c r="V77" s="2">
        <f t="shared" si="32"/>
        <v>608327.74</v>
      </c>
      <c r="W77" s="4">
        <f t="shared" ca="1" si="33"/>
        <v>0.93422532041829953</v>
      </c>
      <c r="X77" s="2">
        <f t="shared" si="34"/>
        <v>672767.49000000011</v>
      </c>
      <c r="Y77" s="211">
        <f t="shared" ca="1" si="35"/>
        <v>0.6057344340201507</v>
      </c>
    </row>
    <row r="78" spans="3:25" ht="14.25" customHeight="1" x14ac:dyDescent="0.2">
      <c r="C78" s="10"/>
      <c r="D78" s="10"/>
      <c r="F78" s="6" t="str">
        <f t="shared" ref="F78:F80" si="37">+C11</f>
        <v>MRC CG</v>
      </c>
      <c r="G78" s="2">
        <f t="shared" ref="G78:O78" si="38">+SUMIF($C$5:$C$47,$F$78,G5:G47)</f>
        <v>0</v>
      </c>
      <c r="H78" s="2">
        <f t="shared" si="38"/>
        <v>0</v>
      </c>
      <c r="I78" s="2">
        <f t="shared" si="38"/>
        <v>0</v>
      </c>
      <c r="J78" s="2">
        <f t="shared" si="38"/>
        <v>0</v>
      </c>
      <c r="K78" s="2">
        <f t="shared" si="38"/>
        <v>0</v>
      </c>
      <c r="L78" s="2">
        <f t="shared" si="38"/>
        <v>9387.83</v>
      </c>
      <c r="M78" s="2">
        <f t="shared" si="38"/>
        <v>0</v>
      </c>
      <c r="N78" s="2">
        <f t="shared" si="38"/>
        <v>18816.27</v>
      </c>
      <c r="O78" s="2">
        <f t="shared" si="38"/>
        <v>0</v>
      </c>
      <c r="P78" s="2">
        <f>+SUMIF($C$5:$C$47,$F$78,P5:P48)</f>
        <v>19614.29</v>
      </c>
      <c r="Q78" s="2" t="str">
        <f t="shared" si="27"/>
        <v>MRC CG</v>
      </c>
      <c r="R78" s="2">
        <f t="shared" si="28"/>
        <v>0</v>
      </c>
      <c r="S78" s="4">
        <f t="shared" ca="1" si="29"/>
        <v>0</v>
      </c>
      <c r="T78" s="2">
        <f t="shared" si="30"/>
        <v>47818.39</v>
      </c>
      <c r="U78" s="211">
        <f t="shared" ca="1" si="31"/>
        <v>3.9133183726384919E-2</v>
      </c>
      <c r="V78" s="2">
        <f t="shared" si="32"/>
        <v>0</v>
      </c>
      <c r="W78" s="4">
        <f t="shared" ca="1" si="33"/>
        <v>0</v>
      </c>
      <c r="X78" s="2">
        <f t="shared" si="34"/>
        <v>47818.39</v>
      </c>
      <c r="Y78" s="211">
        <f t="shared" ca="1" si="35"/>
        <v>4.3053872003245619E-2</v>
      </c>
    </row>
    <row r="79" spans="3:25" ht="14.25" customHeight="1" x14ac:dyDescent="0.2">
      <c r="C79" s="10"/>
      <c r="D79" s="10"/>
      <c r="F79" s="6" t="str">
        <f t="shared" si="37"/>
        <v>TRX META</v>
      </c>
      <c r="G79" s="2">
        <f t="shared" ref="G79:O79" si="39">+SUMIF($C$5:$C$47,$F$79,G5:G47)</f>
        <v>62078.68</v>
      </c>
      <c r="H79" s="2">
        <f t="shared" si="39"/>
        <v>2188.6</v>
      </c>
      <c r="I79" s="2">
        <f t="shared" si="39"/>
        <v>8993.9599999999991</v>
      </c>
      <c r="J79" s="2">
        <f t="shared" si="39"/>
        <v>10284.619999999999</v>
      </c>
      <c r="K79" s="2">
        <f t="shared" si="39"/>
        <v>4673.54</v>
      </c>
      <c r="L79" s="2">
        <f t="shared" si="39"/>
        <v>11495.6</v>
      </c>
      <c r="M79" s="2">
        <f t="shared" si="39"/>
        <v>4429.25</v>
      </c>
      <c r="N79" s="2">
        <f t="shared" si="39"/>
        <v>95922.85</v>
      </c>
      <c r="O79" s="2">
        <f t="shared" si="39"/>
        <v>3712.33</v>
      </c>
      <c r="P79" s="2">
        <f>+SUMIF($C$5:$C$47,$F$79,P5:P48)</f>
        <v>126249.69</v>
      </c>
      <c r="Q79" s="2" t="str">
        <f t="shared" si="27"/>
        <v>TRX META</v>
      </c>
      <c r="R79" s="2">
        <f t="shared" si="28"/>
        <v>83887.76</v>
      </c>
      <c r="S79" s="4">
        <f t="shared" ca="1" si="29"/>
        <v>8.6166978251794299E-2</v>
      </c>
      <c r="T79" s="2">
        <f t="shared" si="30"/>
        <v>246141.36000000002</v>
      </c>
      <c r="U79" s="4">
        <f t="shared" ca="1" si="31"/>
        <v>0.20143495135537295</v>
      </c>
      <c r="V79" s="2">
        <f t="shared" si="32"/>
        <v>21809.08</v>
      </c>
      <c r="W79" s="4">
        <f t="shared" ca="1" si="33"/>
        <v>3.3492792472406947E-2</v>
      </c>
      <c r="X79" s="2">
        <f t="shared" si="34"/>
        <v>243952.76</v>
      </c>
      <c r="Y79" s="4">
        <f t="shared" ca="1" si="35"/>
        <v>0.21964584972180157</v>
      </c>
    </row>
    <row r="80" spans="3:25" ht="14.25" customHeight="1" x14ac:dyDescent="0.2">
      <c r="C80" s="10"/>
      <c r="D80" s="10"/>
      <c r="F80" s="6" t="str">
        <f t="shared" si="37"/>
        <v>MRC CARRITO</v>
      </c>
      <c r="G80" s="2">
        <f t="shared" ref="G80:O80" ca="1" si="40">+SUMIF($C$5:$C$51,$F$80,G5:G47)</f>
        <v>0</v>
      </c>
      <c r="H80" s="2">
        <f t="shared" ca="1" si="40"/>
        <v>0</v>
      </c>
      <c r="I80" s="2">
        <f t="shared" ca="1" si="40"/>
        <v>0</v>
      </c>
      <c r="J80" s="2">
        <f t="shared" ca="1" si="40"/>
        <v>0</v>
      </c>
      <c r="K80" s="2">
        <f t="shared" ca="1" si="40"/>
        <v>0</v>
      </c>
      <c r="L80" s="2">
        <f t="shared" ca="1" si="40"/>
        <v>791.7</v>
      </c>
      <c r="M80" s="2">
        <f t="shared" ca="1" si="40"/>
        <v>0</v>
      </c>
      <c r="N80" s="2">
        <f t="shared" ca="1" si="40"/>
        <v>3393</v>
      </c>
      <c r="O80" s="2">
        <f t="shared" ca="1" si="40"/>
        <v>0</v>
      </c>
      <c r="P80" s="2">
        <f ca="1">+SUMIF($C$5:$C$51,$F$80,P5:P48)</f>
        <v>4164.78</v>
      </c>
      <c r="Q80" s="2" t="str">
        <f t="shared" si="27"/>
        <v>MRC CARRITO</v>
      </c>
      <c r="R80" s="2">
        <f t="shared" ca="1" si="28"/>
        <v>0</v>
      </c>
      <c r="S80" s="4">
        <f t="shared" ca="1" si="29"/>
        <v>0</v>
      </c>
      <c r="T80" s="2">
        <f t="shared" ca="1" si="30"/>
        <v>8349.48</v>
      </c>
      <c r="U80" s="211">
        <f t="shared" ca="1" si="31"/>
        <v>6.8329723116938136E-3</v>
      </c>
      <c r="V80" s="2">
        <f t="shared" ca="1" si="32"/>
        <v>0</v>
      </c>
      <c r="W80" s="4">
        <f t="shared" ca="1" si="33"/>
        <v>0</v>
      </c>
      <c r="X80" s="2">
        <f t="shared" ca="1" si="34"/>
        <v>8349.48</v>
      </c>
      <c r="Y80" s="211">
        <f t="shared" ca="1" si="35"/>
        <v>7.5175563881104994E-3</v>
      </c>
    </row>
    <row r="81" spans="1:45" ht="14.25" customHeight="1" x14ac:dyDescent="0.2">
      <c r="C81" s="10"/>
      <c r="D81" s="10"/>
      <c r="F81" s="6" t="str">
        <f>+C33</f>
        <v>TRX CAMPAÑAS</v>
      </c>
      <c r="G81" s="2">
        <f t="shared" ref="G81:O81" si="41">+SUMIF($C$5:$C$47,$F$81,G5:G47)</f>
        <v>0</v>
      </c>
      <c r="H81" s="2">
        <f t="shared" si="41"/>
        <v>0</v>
      </c>
      <c r="I81" s="2">
        <f t="shared" si="41"/>
        <v>0</v>
      </c>
      <c r="J81" s="2">
        <f t="shared" si="41"/>
        <v>0</v>
      </c>
      <c r="K81" s="2">
        <f t="shared" si="41"/>
        <v>0</v>
      </c>
      <c r="L81" s="2">
        <f t="shared" si="41"/>
        <v>31486.41</v>
      </c>
      <c r="M81" s="2">
        <f t="shared" si="41"/>
        <v>0</v>
      </c>
      <c r="N81" s="2">
        <f t="shared" si="41"/>
        <v>9.23</v>
      </c>
      <c r="O81" s="2">
        <f t="shared" si="41"/>
        <v>0</v>
      </c>
      <c r="P81" s="2">
        <f>+SUMIF($C$5:$C$47,$F$81,P5:P48)</f>
        <v>157.83000000000001</v>
      </c>
      <c r="Q81" s="2" t="str">
        <f t="shared" si="27"/>
        <v>TRX CAMPAÑAS</v>
      </c>
      <c r="R81" s="2">
        <f t="shared" si="28"/>
        <v>0</v>
      </c>
      <c r="S81" s="4">
        <f t="shared" ca="1" si="29"/>
        <v>0</v>
      </c>
      <c r="T81" s="2">
        <f t="shared" si="30"/>
        <v>31653.47</v>
      </c>
      <c r="U81" s="4">
        <f t="shared" ca="1" si="31"/>
        <v>2.5904281952772005E-2</v>
      </c>
      <c r="V81" s="2">
        <f t="shared" si="32"/>
        <v>0</v>
      </c>
      <c r="W81" s="4">
        <f t="shared" ca="1" si="33"/>
        <v>0</v>
      </c>
      <c r="X81" s="2">
        <f t="shared" si="34"/>
        <v>31653.47</v>
      </c>
      <c r="Y81" s="211">
        <f t="shared" ca="1" si="35"/>
        <v>2.8499588669517632E-2</v>
      </c>
    </row>
    <row r="82" spans="1:45" ht="14.25" customHeight="1" x14ac:dyDescent="0.2">
      <c r="C82" s="10"/>
      <c r="D82" s="10"/>
      <c r="F82" s="164" t="str">
        <f>+F65</f>
        <v>TOTA VENTA</v>
      </c>
      <c r="G82" s="165">
        <f t="shared" ref="G82:P82" ca="1" si="42">+SUM(G76:G81)</f>
        <v>322391.40999999997</v>
      </c>
      <c r="H82" s="165">
        <f t="shared" ca="1" si="42"/>
        <v>111275.58000000002</v>
      </c>
      <c r="I82" s="165">
        <f t="shared" ca="1" si="42"/>
        <v>61877.49</v>
      </c>
      <c r="J82" s="165">
        <f t="shared" ca="1" si="42"/>
        <v>210398.88999999998</v>
      </c>
      <c r="K82" s="165">
        <f t="shared" ca="1" si="42"/>
        <v>124448.38</v>
      </c>
      <c r="L82" s="165">
        <f t="shared" ca="1" si="42"/>
        <v>223670.09999999998</v>
      </c>
      <c r="M82" s="165">
        <f t="shared" ca="1" si="42"/>
        <v>157456.04999999999</v>
      </c>
      <c r="N82" s="165">
        <f t="shared" ca="1" si="42"/>
        <v>416745.36</v>
      </c>
      <c r="O82" s="165">
        <f t="shared" ca="1" si="42"/>
        <v>307375.49</v>
      </c>
      <c r="P82" s="165">
        <f t="shared" ca="1" si="42"/>
        <v>259849.75</v>
      </c>
      <c r="Q82" s="164" t="s">
        <v>86</v>
      </c>
      <c r="R82" s="165">
        <f ca="1">SUM(R76:R81)</f>
        <v>973548.82</v>
      </c>
      <c r="S82" s="208">
        <f t="shared" ca="1" si="29"/>
        <v>1</v>
      </c>
      <c r="T82" s="165">
        <f ca="1">SUM(T76:T81)</f>
        <v>1221939.6800000002</v>
      </c>
      <c r="U82" s="208">
        <f t="shared" ca="1" si="31"/>
        <v>1</v>
      </c>
      <c r="V82" s="165">
        <f t="shared" ref="V82:Y82" ca="1" si="43">SUM(V76:V81)</f>
        <v>651157.40999999992</v>
      </c>
      <c r="W82" s="208">
        <f t="shared" ca="1" si="43"/>
        <v>1</v>
      </c>
      <c r="X82" s="165">
        <f t="shared" ca="1" si="43"/>
        <v>1110664.1000000001</v>
      </c>
      <c r="Y82" s="208">
        <f t="shared" ca="1" si="43"/>
        <v>1</v>
      </c>
    </row>
    <row r="83" spans="1:45" ht="14.25" customHeight="1" x14ac:dyDescent="0.2">
      <c r="C83" s="10"/>
      <c r="D83" s="10"/>
      <c r="Q83" s="9"/>
    </row>
    <row r="84" spans="1:45" ht="14.25" customHeight="1" x14ac:dyDescent="0.2">
      <c r="C84" s="10"/>
      <c r="D84" s="10"/>
      <c r="F84" s="164" t="s">
        <v>90</v>
      </c>
      <c r="G84" s="1">
        <v>44896</v>
      </c>
      <c r="H84" s="1">
        <v>45261</v>
      </c>
      <c r="I84" s="1">
        <v>44927</v>
      </c>
      <c r="J84" s="1">
        <v>45292</v>
      </c>
      <c r="K84" s="1">
        <v>44958</v>
      </c>
      <c r="L84" s="1">
        <v>45323</v>
      </c>
      <c r="M84" s="1">
        <v>44986</v>
      </c>
      <c r="N84" s="1">
        <v>45352</v>
      </c>
      <c r="O84" s="1">
        <v>45017</v>
      </c>
      <c r="P84" s="1">
        <v>45383</v>
      </c>
      <c r="Q84" s="9"/>
    </row>
    <row r="85" spans="1:45" ht="14.25" customHeight="1" x14ac:dyDescent="0.2">
      <c r="C85" s="10"/>
      <c r="D85" s="10"/>
      <c r="F85" s="6" t="s">
        <v>91</v>
      </c>
      <c r="G85" s="2">
        <f t="shared" ref="G85:M85" ca="1" si="44">+G82</f>
        <v>322391.40999999997</v>
      </c>
      <c r="H85" s="2">
        <f t="shared" ca="1" si="44"/>
        <v>111275.58000000002</v>
      </c>
      <c r="I85" s="2">
        <f t="shared" ca="1" si="44"/>
        <v>61877.49</v>
      </c>
      <c r="J85" s="2">
        <f t="shared" ca="1" si="44"/>
        <v>210398.88999999998</v>
      </c>
      <c r="K85" s="2">
        <f t="shared" ca="1" si="44"/>
        <v>124448.38</v>
      </c>
      <c r="L85" s="2">
        <f t="shared" ca="1" si="44"/>
        <v>223670.09999999998</v>
      </c>
      <c r="M85" s="2">
        <f t="shared" ca="1" si="44"/>
        <v>157456.04999999999</v>
      </c>
      <c r="N85" s="2">
        <f>+N65</f>
        <v>416745.36000000004</v>
      </c>
      <c r="O85" s="2">
        <f ca="1">+O82</f>
        <v>307375.49</v>
      </c>
      <c r="P85" s="2">
        <f>+P65</f>
        <v>259849.75</v>
      </c>
      <c r="Q85" s="9"/>
    </row>
    <row r="86" spans="1:45" ht="14.25" customHeight="1" x14ac:dyDescent="0.2">
      <c r="C86" s="10"/>
      <c r="D86" s="10"/>
      <c r="F86" s="212" t="s">
        <v>92</v>
      </c>
      <c r="G86" s="213">
        <f>+'PRES DIRECTORIO 24'!B118</f>
        <v>267540.63999999996</v>
      </c>
      <c r="H86" s="2">
        <f t="shared" ref="H86:H89" ca="1" si="45">+H85</f>
        <v>111275.58000000002</v>
      </c>
      <c r="I86" s="213">
        <f>+G86</f>
        <v>267540.63999999996</v>
      </c>
      <c r="J86" s="2">
        <f t="shared" ref="J86:J89" ca="1" si="46">+J85</f>
        <v>210398.88999999998</v>
      </c>
      <c r="K86" s="213">
        <f>+I86</f>
        <v>267540.63999999996</v>
      </c>
      <c r="L86" s="2">
        <f t="shared" ref="L86:L89" ca="1" si="47">+L85</f>
        <v>223670.09999999998</v>
      </c>
      <c r="M86" s="213">
        <f>+K86</f>
        <v>267540.63999999996</v>
      </c>
      <c r="N86" s="2">
        <f t="shared" ref="N86:N89" si="48">+N85</f>
        <v>416745.36000000004</v>
      </c>
      <c r="O86" s="213">
        <f>+M86</f>
        <v>267540.63999999996</v>
      </c>
      <c r="P86" s="2">
        <f t="shared" ref="P86:P89" si="49">+P85</f>
        <v>259849.75</v>
      </c>
      <c r="Q86" s="9"/>
    </row>
    <row r="87" spans="1:45" ht="14.25" customHeight="1" x14ac:dyDescent="0.2">
      <c r="A87" s="214"/>
      <c r="B87" s="214"/>
      <c r="C87" s="215"/>
      <c r="D87" s="215"/>
      <c r="E87" s="214"/>
      <c r="F87" s="216" t="s">
        <v>93</v>
      </c>
      <c r="G87" s="217">
        <v>167000</v>
      </c>
      <c r="H87" s="2">
        <f t="shared" ca="1" si="45"/>
        <v>111275.58000000002</v>
      </c>
      <c r="I87" s="217" t="e">
        <f>+[1]targuet!$B$122</f>
        <v>#REF!</v>
      </c>
      <c r="J87" s="2">
        <f t="shared" ca="1" si="46"/>
        <v>210398.88999999998</v>
      </c>
      <c r="K87" s="217" t="e">
        <f>+[1]targuet!$C$122</f>
        <v>#REF!</v>
      </c>
      <c r="L87" s="2">
        <f t="shared" ca="1" si="47"/>
        <v>223670.09999999998</v>
      </c>
      <c r="M87" s="217" t="e">
        <f>+[1]targuet!$D$122</f>
        <v>#REF!</v>
      </c>
      <c r="N87" s="2">
        <f t="shared" si="48"/>
        <v>416745.36000000004</v>
      </c>
      <c r="O87" s="217">
        <f>+'PRES DIRECTORIO 24'!E122</f>
        <v>228634.23999999999</v>
      </c>
      <c r="P87" s="2">
        <f t="shared" si="49"/>
        <v>259849.75</v>
      </c>
      <c r="Q87" s="220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</row>
    <row r="88" spans="1:45" ht="14.25" customHeight="1" x14ac:dyDescent="0.2">
      <c r="C88" s="10"/>
      <c r="D88" s="10"/>
      <c r="F88" s="6" t="s">
        <v>94</v>
      </c>
      <c r="G88" s="219">
        <f t="shared" ref="G88:G89" si="50">+G95</f>
        <v>318118.96000000002</v>
      </c>
      <c r="H88" s="219">
        <f t="shared" ca="1" si="45"/>
        <v>111275.58000000002</v>
      </c>
      <c r="I88" s="219">
        <f t="shared" ref="I88:I89" si="51">+I95</f>
        <v>636237.92000000004</v>
      </c>
      <c r="J88" s="219">
        <f t="shared" ca="1" si="46"/>
        <v>210398.88999999998</v>
      </c>
      <c r="K88" s="219">
        <f t="shared" ref="K88:K89" si="52">+K95</f>
        <v>954356.88000000012</v>
      </c>
      <c r="L88" s="219">
        <f t="shared" ca="1" si="47"/>
        <v>223670.09999999998</v>
      </c>
      <c r="M88" s="219">
        <f t="shared" ref="M88:M89" si="53">+M95</f>
        <v>1272475.8400000001</v>
      </c>
      <c r="N88" s="219">
        <f t="shared" si="48"/>
        <v>416745.36000000004</v>
      </c>
      <c r="O88" s="2">
        <f t="shared" ref="O88:O89" si="54">+O95</f>
        <v>1590594.8</v>
      </c>
      <c r="P88" s="2">
        <f t="shared" si="49"/>
        <v>259849.75</v>
      </c>
      <c r="Q88" s="9"/>
    </row>
    <row r="89" spans="1:45" ht="14.25" customHeight="1" x14ac:dyDescent="0.2">
      <c r="C89" s="10"/>
      <c r="D89" s="10"/>
      <c r="F89" s="6" t="s">
        <v>95</v>
      </c>
      <c r="G89" s="92">
        <f t="shared" si="50"/>
        <v>189727.84</v>
      </c>
      <c r="H89" s="2">
        <f t="shared" ca="1" si="45"/>
        <v>111275.58000000002</v>
      </c>
      <c r="I89" s="2">
        <f t="shared" si="51"/>
        <v>402799.52</v>
      </c>
      <c r="J89" s="2">
        <f t="shared" ca="1" si="46"/>
        <v>210398.88999999998</v>
      </c>
      <c r="K89" s="2">
        <f t="shared" si="52"/>
        <v>639215.04</v>
      </c>
      <c r="L89" s="2">
        <f t="shared" ca="1" si="47"/>
        <v>223670.09999999998</v>
      </c>
      <c r="M89" s="2">
        <f t="shared" si="53"/>
        <v>898974.4</v>
      </c>
      <c r="N89" s="2">
        <f t="shared" si="48"/>
        <v>416745.36000000004</v>
      </c>
      <c r="O89" s="2">
        <f t="shared" si="54"/>
        <v>1182077.6000000001</v>
      </c>
      <c r="P89" s="2">
        <f t="shared" si="49"/>
        <v>259849.75</v>
      </c>
      <c r="Q89" s="9"/>
    </row>
    <row r="90" spans="1:45" ht="14.25" customHeight="1" x14ac:dyDescent="0.2">
      <c r="C90" s="10"/>
      <c r="D90" s="10"/>
      <c r="G90" s="92"/>
      <c r="H90" s="2"/>
      <c r="I90" s="2"/>
      <c r="J90" s="2"/>
      <c r="K90" s="2"/>
      <c r="L90" s="2"/>
      <c r="M90" s="2"/>
      <c r="N90" s="2"/>
      <c r="O90" s="2"/>
      <c r="P90" s="2"/>
      <c r="Q90" s="9"/>
    </row>
    <row r="91" spans="1:45" ht="14.25" customHeight="1" x14ac:dyDescent="0.2">
      <c r="C91" s="10"/>
      <c r="D91" s="10"/>
      <c r="F91" s="163" t="s">
        <v>244</v>
      </c>
      <c r="G91" s="163" t="s">
        <v>97</v>
      </c>
      <c r="H91" s="163" t="s">
        <v>0</v>
      </c>
      <c r="I91" s="163" t="s">
        <v>97</v>
      </c>
      <c r="J91" s="163" t="s">
        <v>0</v>
      </c>
      <c r="K91" s="163" t="s">
        <v>97</v>
      </c>
      <c r="L91" s="163" t="s">
        <v>0</v>
      </c>
      <c r="M91" s="163" t="s">
        <v>97</v>
      </c>
      <c r="N91" s="163" t="s">
        <v>0</v>
      </c>
      <c r="O91" s="163" t="s">
        <v>97</v>
      </c>
      <c r="P91" s="163" t="s">
        <v>0</v>
      </c>
      <c r="Q91" s="9"/>
    </row>
    <row r="92" spans="1:45" ht="14.25" hidden="1" customHeight="1" x14ac:dyDescent="0.2">
      <c r="C92" s="10"/>
      <c r="D92" s="10"/>
      <c r="F92" s="6" t="str">
        <f t="shared" ref="F92:F93" si="55">+F86</f>
        <v>Presupuesto Lineal Directorio</v>
      </c>
      <c r="G92" s="2">
        <f>+G86*1</f>
        <v>267540.63999999996</v>
      </c>
      <c r="H92" s="221">
        <f t="shared" ref="H92:H96" ca="1" si="56">+H85/G92-1</f>
        <v>-0.58407971215139487</v>
      </c>
      <c r="I92" s="2">
        <f>+G92*2</f>
        <v>535081.27999999991</v>
      </c>
      <c r="J92" s="221">
        <f t="shared" ref="J92:J96" ca="1" si="57">+(J85+H85)/I92-1</f>
        <v>-0.39883064120650968</v>
      </c>
      <c r="K92" s="2">
        <f>+K86*3</f>
        <v>802621.91999999993</v>
      </c>
      <c r="L92" s="221">
        <f t="shared" ref="L92:L96" ca="1" si="58">+(J85+L85+H85)/K92-1</f>
        <v>-0.32054612961480033</v>
      </c>
      <c r="M92" s="2">
        <f>+M86*4</f>
        <v>1070162.5599999998</v>
      </c>
      <c r="N92" s="221">
        <f t="shared" ref="N92:N96" ca="1" si="59">+(H85+J85+L85+N85)/M92-1</f>
        <v>-0.1009871154528148</v>
      </c>
      <c r="O92" s="2">
        <f>+O86*5</f>
        <v>1337703.1999999997</v>
      </c>
      <c r="P92" s="221">
        <f t="shared" ref="P92:P96" ca="1" si="60">+(P85+N85+L85+J85+H85)/O92-1</f>
        <v>-8.6539017025599962E-2</v>
      </c>
      <c r="Q92" s="9"/>
    </row>
    <row r="93" spans="1:45" ht="14.25" customHeight="1" x14ac:dyDescent="0.2">
      <c r="C93" s="10"/>
      <c r="D93" s="10"/>
      <c r="F93" s="6" t="str">
        <f t="shared" si="55"/>
        <v>Presupuesto Snowball Directorio</v>
      </c>
      <c r="G93" s="2">
        <f>+G87</f>
        <v>167000</v>
      </c>
      <c r="H93" s="221">
        <f t="shared" ca="1" si="56"/>
        <v>-0.33367916167664657</v>
      </c>
      <c r="I93" s="2" t="e">
        <f>+G87+I87</f>
        <v>#REF!</v>
      </c>
      <c r="J93" s="221" t="e">
        <f t="shared" ca="1" si="57"/>
        <v>#REF!</v>
      </c>
      <c r="K93" s="2" t="e">
        <f>+G87+I87+K87</f>
        <v>#REF!</v>
      </c>
      <c r="L93" s="221" t="e">
        <f t="shared" ca="1" si="58"/>
        <v>#REF!</v>
      </c>
      <c r="M93" s="2" t="e">
        <f>+G87+I87+K87+M87</f>
        <v>#REF!</v>
      </c>
      <c r="N93" s="221" t="e">
        <f t="shared" ca="1" si="59"/>
        <v>#REF!</v>
      </c>
      <c r="O93" s="2" t="e">
        <f>+O87+M87+K87+I87+G87</f>
        <v>#REF!</v>
      </c>
      <c r="P93" s="221" t="e">
        <f t="shared" ca="1" si="60"/>
        <v>#REF!</v>
      </c>
      <c r="Q93" s="9"/>
    </row>
    <row r="94" spans="1:45" ht="14.25" customHeight="1" x14ac:dyDescent="0.2">
      <c r="C94" s="10"/>
      <c r="D94" s="10"/>
      <c r="F94" s="6" t="s">
        <v>98</v>
      </c>
      <c r="G94" s="2">
        <f ca="1">+G85</f>
        <v>322391.40999999997</v>
      </c>
      <c r="H94" s="221">
        <f t="shared" ca="1" si="56"/>
        <v>-0.65484322302507991</v>
      </c>
      <c r="I94" s="2">
        <f ca="1">+G85+I85</f>
        <v>384268.89999999997</v>
      </c>
      <c r="J94" s="221">
        <f t="shared" ca="1" si="57"/>
        <v>-0.16289226112235466</v>
      </c>
      <c r="K94" s="2">
        <f ca="1">+G85+I85+K85</f>
        <v>508717.27999999997</v>
      </c>
      <c r="L94" s="221">
        <f t="shared" ca="1" si="58"/>
        <v>7.199930381763342E-2</v>
      </c>
      <c r="M94" s="2">
        <f ca="1">+G85+I85+K85+M85</f>
        <v>666173.32999999996</v>
      </c>
      <c r="N94" s="221">
        <f t="shared" ca="1" si="59"/>
        <v>0.44420361289456012</v>
      </c>
      <c r="O94" s="2">
        <f ca="1">+O85+M85+K85+I85+G85</f>
        <v>973548.81999999983</v>
      </c>
      <c r="P94" s="221">
        <f t="shared" ca="1" si="60"/>
        <v>0.25513960357940801</v>
      </c>
      <c r="Q94" s="9"/>
    </row>
    <row r="95" spans="1:45" ht="14.25" hidden="1" customHeight="1" x14ac:dyDescent="0.2">
      <c r="C95" s="10"/>
      <c r="D95" s="10"/>
      <c r="F95" s="6" t="s">
        <v>94</v>
      </c>
      <c r="G95" s="92">
        <f>+'PRES GO BIG 24'!B118</f>
        <v>318118.96000000002</v>
      </c>
      <c r="H95" s="221">
        <f t="shared" ca="1" si="56"/>
        <v>-0.65020764559270527</v>
      </c>
      <c r="I95" s="2">
        <f>+G95*2</f>
        <v>636237.92000000004</v>
      </c>
      <c r="J95" s="221">
        <f t="shared" ca="1" si="57"/>
        <v>-0.49441166600066855</v>
      </c>
      <c r="K95" s="2">
        <f>+G95*3</f>
        <v>954356.88000000012</v>
      </c>
      <c r="L95" s="221">
        <f t="shared" ca="1" si="58"/>
        <v>-0.42857375324836555</v>
      </c>
      <c r="M95" s="2">
        <f>+G95*4</f>
        <v>1272475.8400000001</v>
      </c>
      <c r="N95" s="221">
        <f t="shared" ca="1" si="59"/>
        <v>-0.2439228315721893</v>
      </c>
      <c r="O95" s="2">
        <f>+G95*5</f>
        <v>1590594.8</v>
      </c>
      <c r="P95" s="221">
        <f t="shared" ca="1" si="60"/>
        <v>-0.23177186295340579</v>
      </c>
      <c r="Q95" s="9"/>
    </row>
    <row r="96" spans="1:45" ht="14.25" customHeight="1" x14ac:dyDescent="0.2">
      <c r="C96" s="10"/>
      <c r="D96" s="10"/>
      <c r="F96" s="6" t="s">
        <v>95</v>
      </c>
      <c r="G96" s="92">
        <f>+'PRES GO BIG 24'!B122</f>
        <v>189727.84</v>
      </c>
      <c r="H96" s="221">
        <f t="shared" ca="1" si="56"/>
        <v>-0.41349893616034405</v>
      </c>
      <c r="I96" s="2">
        <f>+'PRES GO BIG 24'!B122+'PRES GO BIG 24'!C122</f>
        <v>402799.52</v>
      </c>
      <c r="J96" s="221">
        <f t="shared" ca="1" si="57"/>
        <v>-0.20140304536609188</v>
      </c>
      <c r="K96" s="92">
        <f>+'PRES GO BIG 24'!B122+'PRES GO BIG 24'!C122+'PRES GO BIG 24'!D122</f>
        <v>639215.04</v>
      </c>
      <c r="L96" s="221">
        <f t="shared" ca="1" si="58"/>
        <v>-0.14685272424128193</v>
      </c>
      <c r="M96" s="2">
        <f>+'PRES GO BIG 24'!B122+'PRES GO BIG 24'!C122+'PRES GO BIG 24'!D122+'PRES GO BIG 24'!E122</f>
        <v>898974.4</v>
      </c>
      <c r="N96" s="221">
        <f t="shared" ca="1" si="59"/>
        <v>7.0208373008174618E-2</v>
      </c>
      <c r="O96" s="2">
        <f>+'PRES GO BIG 24'!B122+'PRES GO BIG 24'!C122+'PRES GO BIG 24'!D122+'PRES GO BIG 24'!E122+'PRES GO BIG 24'!F122</f>
        <v>1182077.6000000001</v>
      </c>
      <c r="P96" s="221">
        <f t="shared" ca="1" si="60"/>
        <v>3.3722050058304198E-2</v>
      </c>
      <c r="Q96" s="9"/>
    </row>
    <row r="97" spans="3:17" ht="14.25" customHeight="1" x14ac:dyDescent="0.2">
      <c r="C97" s="10"/>
      <c r="D97" s="10"/>
      <c r="Q97" s="9"/>
    </row>
    <row r="98" spans="3:17" ht="14.25" customHeight="1" x14ac:dyDescent="0.2">
      <c r="C98" s="10"/>
      <c r="D98" s="10"/>
      <c r="E98" s="10"/>
      <c r="G98" s="92" t="s">
        <v>97</v>
      </c>
      <c r="H98" s="92" t="s">
        <v>99</v>
      </c>
      <c r="I98" s="96" t="s">
        <v>0</v>
      </c>
      <c r="J98" s="93"/>
      <c r="K98" s="93"/>
      <c r="L98" s="93"/>
      <c r="M98" s="93"/>
      <c r="N98" s="93"/>
      <c r="Q98" s="9"/>
    </row>
    <row r="99" spans="3:17" ht="14.25" customHeight="1" x14ac:dyDescent="0.2">
      <c r="C99" s="10"/>
      <c r="D99" s="10"/>
      <c r="E99" s="10"/>
      <c r="G99" s="93"/>
      <c r="H99" s="93"/>
      <c r="I99" s="94"/>
      <c r="J99" s="93"/>
      <c r="K99" s="93"/>
      <c r="L99" s="93"/>
      <c r="M99" s="93"/>
      <c r="N99" s="93"/>
      <c r="Q99" s="9"/>
    </row>
    <row r="100" spans="3:17" ht="14.25" customHeight="1" x14ac:dyDescent="0.2">
      <c r="C100" s="10"/>
      <c r="D100" s="10"/>
      <c r="E100" s="10"/>
      <c r="F100" s="163" t="s">
        <v>100</v>
      </c>
      <c r="G100" s="163"/>
      <c r="H100" s="163"/>
      <c r="I100" s="2"/>
      <c r="J100" s="93"/>
      <c r="K100" s="93"/>
      <c r="L100" s="93"/>
      <c r="M100" s="93"/>
      <c r="N100" s="93"/>
      <c r="Q100" s="9"/>
    </row>
    <row r="101" spans="3:17" ht="14.25" customHeight="1" x14ac:dyDescent="0.2">
      <c r="C101" s="10"/>
      <c r="D101" s="10"/>
      <c r="E101" s="10"/>
      <c r="F101" s="163" t="s">
        <v>101</v>
      </c>
      <c r="G101" s="223" t="s">
        <v>102</v>
      </c>
      <c r="H101" s="223" t="s">
        <v>103</v>
      </c>
      <c r="I101" s="2"/>
      <c r="J101" s="93"/>
      <c r="K101" s="93"/>
      <c r="L101" s="93"/>
      <c r="M101" s="93"/>
      <c r="N101" s="93"/>
      <c r="Q101" s="9"/>
    </row>
    <row r="102" spans="3:17" ht="14.25" customHeight="1" x14ac:dyDescent="0.2">
      <c r="C102" s="10"/>
      <c r="D102" s="10"/>
      <c r="E102" s="10"/>
      <c r="F102" s="6" t="s">
        <v>104</v>
      </c>
      <c r="G102" s="2">
        <f>+'PRES DIRECTORIO 24'!U13</f>
        <v>91000</v>
      </c>
      <c r="H102" s="2">
        <f>+'PRES DIRECTORIO 24'!V13</f>
        <v>13000</v>
      </c>
      <c r="I102" s="10">
        <v>10</v>
      </c>
      <c r="J102" s="93"/>
      <c r="K102" s="93"/>
      <c r="L102" s="93"/>
      <c r="M102" s="93"/>
      <c r="N102" s="93"/>
      <c r="Q102" s="9"/>
    </row>
    <row r="103" spans="3:17" ht="14.25" customHeight="1" x14ac:dyDescent="0.2">
      <c r="C103" s="10"/>
      <c r="D103" s="10"/>
      <c r="E103" s="10"/>
      <c r="F103" s="6" t="s">
        <v>106</v>
      </c>
      <c r="G103" s="2">
        <f>+'PRES DIRECTORIO 24'!U14</f>
        <v>72800</v>
      </c>
      <c r="H103" s="2">
        <f>+'PRES DIRECTORIO 24'!V14</f>
        <v>10400</v>
      </c>
      <c r="I103" s="10">
        <v>8</v>
      </c>
      <c r="J103" s="93"/>
      <c r="K103" s="93"/>
      <c r="L103" s="93"/>
      <c r="M103" s="93"/>
      <c r="N103" s="93"/>
      <c r="Q103" s="9"/>
    </row>
    <row r="104" spans="3:17" ht="14.25" customHeight="1" x14ac:dyDescent="0.2">
      <c r="C104" s="10"/>
      <c r="D104" s="10"/>
      <c r="E104" s="10"/>
      <c r="F104" s="6" t="s">
        <v>109</v>
      </c>
      <c r="G104" s="2">
        <f>+'PRES DIRECTORIO 24'!U15</f>
        <v>36400</v>
      </c>
      <c r="H104" s="2">
        <f>+'PRES DIRECTORIO 24'!V15</f>
        <v>5200</v>
      </c>
      <c r="I104" s="10">
        <v>4</v>
      </c>
      <c r="J104" s="93"/>
      <c r="K104" s="93"/>
      <c r="L104" s="93"/>
      <c r="M104" s="93"/>
      <c r="N104" s="93"/>
      <c r="Q104" s="9"/>
    </row>
    <row r="105" spans="3:17" ht="14.25" customHeight="1" x14ac:dyDescent="0.2">
      <c r="C105" s="10"/>
      <c r="D105" s="10"/>
      <c r="E105" s="10"/>
      <c r="F105" s="6" t="s">
        <v>112</v>
      </c>
      <c r="G105" s="2">
        <f>+'PRES DIRECTORIO 24'!U16</f>
        <v>9100</v>
      </c>
      <c r="H105" s="2">
        <f>+'PRES DIRECTORIO 24'!V16</f>
        <v>1300</v>
      </c>
      <c r="I105" s="10">
        <v>2</v>
      </c>
      <c r="J105" s="93"/>
      <c r="K105" s="93"/>
      <c r="L105" s="93"/>
      <c r="M105" s="93"/>
      <c r="N105" s="93"/>
      <c r="Q105" s="9"/>
    </row>
    <row r="106" spans="3:17" ht="14.25" customHeight="1" x14ac:dyDescent="0.2">
      <c r="C106" s="10"/>
      <c r="D106" s="10"/>
      <c r="E106" s="10"/>
      <c r="F106" s="163" t="s">
        <v>115</v>
      </c>
      <c r="G106" s="223">
        <f t="shared" ref="G106:H106" si="61">SUM(G102:G105)</f>
        <v>209300</v>
      </c>
      <c r="H106" s="223">
        <f t="shared" si="61"/>
        <v>29900</v>
      </c>
      <c r="I106" s="2"/>
      <c r="J106" s="93"/>
      <c r="K106" s="93"/>
      <c r="L106" s="93"/>
      <c r="M106" s="93"/>
      <c r="N106" s="93"/>
      <c r="Q106" s="9"/>
    </row>
    <row r="107" spans="3:17" ht="14.25" customHeight="1" x14ac:dyDescent="0.2">
      <c r="C107" s="10"/>
      <c r="D107" s="10"/>
      <c r="E107" s="10"/>
      <c r="G107" s="2"/>
      <c r="H107" s="2"/>
      <c r="I107" s="2"/>
      <c r="J107" s="93"/>
      <c r="K107" s="93"/>
      <c r="L107" s="93"/>
      <c r="M107" s="93"/>
      <c r="N107" s="93"/>
      <c r="Q107" s="9"/>
    </row>
    <row r="108" spans="3:17" ht="14.25" customHeight="1" x14ac:dyDescent="0.2">
      <c r="C108" s="10"/>
      <c r="D108" s="10"/>
      <c r="E108" s="10"/>
      <c r="F108" s="163" t="s">
        <v>118</v>
      </c>
      <c r="G108" s="223">
        <f>+'PRES DIRECTORIO 24'!U20</f>
        <v>9100</v>
      </c>
      <c r="H108" s="224">
        <f>+'PRES DIRECTORIO 24'!V20</f>
        <v>1300</v>
      </c>
      <c r="I108" s="2"/>
      <c r="J108" s="93"/>
      <c r="K108" s="93"/>
      <c r="L108" s="93"/>
      <c r="M108" s="93"/>
      <c r="N108" s="93"/>
      <c r="Q108" s="9"/>
    </row>
    <row r="109" spans="3:17" ht="14.25" customHeight="1" x14ac:dyDescent="0.2">
      <c r="C109" s="10"/>
      <c r="D109" s="10"/>
      <c r="E109" s="10"/>
      <c r="F109" s="163" t="s">
        <v>120</v>
      </c>
      <c r="G109" s="223">
        <f>+'PRES DIRECTORIO 24'!U21</f>
        <v>54600</v>
      </c>
      <c r="H109" s="224">
        <f>+'PRES DIRECTORIO 24'!V21</f>
        <v>7800</v>
      </c>
      <c r="I109" s="2"/>
      <c r="J109" s="93"/>
      <c r="K109" s="93"/>
      <c r="L109" s="93"/>
      <c r="M109" s="93"/>
      <c r="N109" s="93"/>
      <c r="Q109" s="9"/>
    </row>
    <row r="110" spans="3:17" ht="14.25" customHeight="1" x14ac:dyDescent="0.2">
      <c r="C110" s="10"/>
      <c r="D110" s="10"/>
      <c r="E110" s="10"/>
      <c r="G110" s="2"/>
      <c r="H110" s="2"/>
      <c r="I110" s="2"/>
      <c r="J110" s="93"/>
      <c r="K110" s="93"/>
      <c r="L110" s="93"/>
      <c r="M110" s="93"/>
      <c r="N110" s="93"/>
      <c r="Q110" s="9"/>
    </row>
    <row r="111" spans="3:17" ht="14.25" hidden="1" customHeight="1" x14ac:dyDescent="0.2">
      <c r="C111" s="10"/>
      <c r="D111" s="10"/>
      <c r="E111" s="10"/>
      <c r="F111" s="2"/>
      <c r="G111" s="223"/>
      <c r="H111" s="223"/>
      <c r="I111" s="223"/>
      <c r="J111" s="223"/>
      <c r="K111" s="223"/>
      <c r="L111" s="93"/>
      <c r="M111" s="93"/>
      <c r="N111" s="93"/>
      <c r="Q111" s="9"/>
    </row>
    <row r="112" spans="3:17" ht="14.25" hidden="1" customHeight="1" x14ac:dyDescent="0.2">
      <c r="C112" s="10"/>
      <c r="D112" s="10"/>
      <c r="E112" s="10"/>
      <c r="G112" s="225" t="s">
        <v>122</v>
      </c>
      <c r="H112" s="225" t="s">
        <v>123</v>
      </c>
      <c r="I112" s="225" t="s">
        <v>124</v>
      </c>
      <c r="J112" s="225" t="s">
        <v>125</v>
      </c>
      <c r="K112" s="225"/>
      <c r="L112" s="93"/>
      <c r="M112" s="93"/>
      <c r="N112" s="93"/>
      <c r="Q112" s="9"/>
    </row>
    <row r="113" spans="3:17" ht="14.25" hidden="1" customHeight="1" x14ac:dyDescent="0.2">
      <c r="C113" s="10"/>
      <c r="D113" s="10"/>
      <c r="E113" s="10"/>
      <c r="G113" s="2">
        <f>+H108</f>
        <v>1300</v>
      </c>
      <c r="H113" s="2">
        <f t="shared" ref="H113:I113" si="62">+G113</f>
        <v>1300</v>
      </c>
      <c r="I113" s="2">
        <f t="shared" si="62"/>
        <v>1300</v>
      </c>
      <c r="J113" s="2"/>
      <c r="K113" s="93"/>
      <c r="L113" s="93"/>
      <c r="M113" s="93"/>
      <c r="N113" s="93"/>
      <c r="Q113" s="9"/>
    </row>
    <row r="114" spans="3:17" ht="14.25" hidden="1" customHeight="1" x14ac:dyDescent="0.2">
      <c r="C114" s="10"/>
      <c r="D114" s="10"/>
      <c r="E114" s="10"/>
      <c r="G114" s="2"/>
      <c r="H114" s="2">
        <f>+H113</f>
        <v>1300</v>
      </c>
      <c r="I114" s="2">
        <f>+H114</f>
        <v>1300</v>
      </c>
      <c r="J114" s="2"/>
      <c r="K114" s="93"/>
      <c r="L114" s="93"/>
      <c r="M114" s="93"/>
      <c r="N114" s="93"/>
      <c r="Q114" s="9"/>
    </row>
    <row r="115" spans="3:17" ht="14.25" hidden="1" customHeight="1" x14ac:dyDescent="0.2">
      <c r="C115" s="10"/>
      <c r="D115" s="10"/>
      <c r="E115" s="10"/>
      <c r="G115" s="2"/>
      <c r="H115" s="2"/>
      <c r="I115" s="2">
        <f>+I114</f>
        <v>1300</v>
      </c>
      <c r="J115" s="2" t="s">
        <v>126</v>
      </c>
      <c r="K115" s="93" t="s">
        <v>127</v>
      </c>
      <c r="L115" s="93"/>
      <c r="M115" s="93"/>
      <c r="N115" s="93"/>
      <c r="Q115" s="9"/>
    </row>
    <row r="116" spans="3:17" ht="14.25" hidden="1" customHeight="1" x14ac:dyDescent="0.2">
      <c r="C116" s="10"/>
      <c r="D116" s="10"/>
      <c r="E116" s="10"/>
      <c r="G116" s="2">
        <f t="shared" ref="G116:I116" si="63">SUM(G113:G115)</f>
        <v>1300</v>
      </c>
      <c r="H116" s="2">
        <f t="shared" si="63"/>
        <v>2600</v>
      </c>
      <c r="I116" s="2">
        <f t="shared" si="63"/>
        <v>3900</v>
      </c>
      <c r="J116" s="224">
        <f>+G116+H116+I116</f>
        <v>7800</v>
      </c>
      <c r="K116" s="226">
        <f>+J116*3</f>
        <v>23400</v>
      </c>
      <c r="L116" s="93"/>
      <c r="M116" s="93"/>
      <c r="N116" s="93"/>
      <c r="Q116" s="9"/>
    </row>
    <row r="117" spans="3:17" ht="14.25" hidden="1" customHeight="1" x14ac:dyDescent="0.2">
      <c r="C117" s="10"/>
      <c r="D117" s="10"/>
      <c r="E117" s="10"/>
      <c r="G117" s="93"/>
      <c r="H117" s="93"/>
      <c r="I117" s="94"/>
      <c r="J117" s="92">
        <f t="shared" ref="J117:K117" si="64">+J116*6.96</f>
        <v>54288</v>
      </c>
      <c r="K117" s="92">
        <f t="shared" si="64"/>
        <v>162864</v>
      </c>
      <c r="L117" s="93"/>
      <c r="M117" s="93"/>
      <c r="N117" s="93"/>
      <c r="Q117" s="9"/>
    </row>
    <row r="118" spans="3:17" ht="14.25" hidden="1" customHeight="1" x14ac:dyDescent="0.2">
      <c r="C118" s="10"/>
      <c r="D118" s="10"/>
      <c r="E118" s="10"/>
      <c r="G118" s="93"/>
      <c r="H118" s="93"/>
      <c r="I118" s="227" t="s">
        <v>128</v>
      </c>
      <c r="J118" s="227"/>
      <c r="K118" s="92">
        <f>+J64+L64+N64</f>
        <v>241349.86</v>
      </c>
      <c r="L118" s="228">
        <f>+K118/K117-1</f>
        <v>0.48191042833284214</v>
      </c>
      <c r="M118" s="93"/>
      <c r="N118" s="93"/>
      <c r="Q118" s="9"/>
    </row>
    <row r="119" spans="3:17" ht="14.25" customHeight="1" x14ac:dyDescent="0.2">
      <c r="C119" s="10"/>
      <c r="D119" s="10"/>
      <c r="E119" s="10"/>
      <c r="G119" s="345" t="str">
        <f>+F91</f>
        <v>5 MESES INCLUIDO DICIEMBRE 2023</v>
      </c>
      <c r="H119" s="346"/>
      <c r="I119" s="346"/>
      <c r="J119" s="346"/>
      <c r="K119" s="346"/>
      <c r="L119" s="346"/>
      <c r="M119" s="93"/>
      <c r="N119" s="93"/>
      <c r="Q119" s="9"/>
    </row>
    <row r="120" spans="3:17" ht="14.25" customHeight="1" x14ac:dyDescent="0.2">
      <c r="C120" s="10"/>
      <c r="D120" s="10"/>
      <c r="E120" s="10"/>
      <c r="G120" s="225" t="s">
        <v>122</v>
      </c>
      <c r="H120" s="225" t="s">
        <v>123</v>
      </c>
      <c r="I120" s="225" t="s">
        <v>124</v>
      </c>
      <c r="J120" s="225" t="s">
        <v>129</v>
      </c>
      <c r="K120" s="225" t="s">
        <v>130</v>
      </c>
      <c r="L120" s="225" t="str">
        <f>+J112</f>
        <v>TOTAL</v>
      </c>
      <c r="M120" s="225"/>
      <c r="N120" s="93"/>
      <c r="Q120" s="9"/>
    </row>
    <row r="121" spans="3:17" ht="14.25" customHeight="1" x14ac:dyDescent="0.2">
      <c r="C121" s="10"/>
      <c r="D121" s="10"/>
      <c r="E121" s="10"/>
      <c r="G121" s="2">
        <f>+G113</f>
        <v>1300</v>
      </c>
      <c r="H121" s="2">
        <f t="shared" ref="H121:K121" si="65">+G121</f>
        <v>1300</v>
      </c>
      <c r="I121" s="2">
        <f t="shared" si="65"/>
        <v>1300</v>
      </c>
      <c r="J121" s="2">
        <f t="shared" si="65"/>
        <v>1300</v>
      </c>
      <c r="K121" s="92">
        <f t="shared" si="65"/>
        <v>1300</v>
      </c>
      <c r="L121" s="93"/>
      <c r="M121" s="93"/>
      <c r="N121" s="93"/>
      <c r="Q121" s="9"/>
    </row>
    <row r="122" spans="3:17" ht="14.25" customHeight="1" x14ac:dyDescent="0.2">
      <c r="C122" s="10"/>
      <c r="D122" s="10"/>
      <c r="E122" s="10"/>
      <c r="G122" s="2"/>
      <c r="H122" s="2">
        <f>+H121</f>
        <v>1300</v>
      </c>
      <c r="I122" s="2">
        <f t="shared" ref="I122:K122" si="66">+H122</f>
        <v>1300</v>
      </c>
      <c r="J122" s="2">
        <f t="shared" si="66"/>
        <v>1300</v>
      </c>
      <c r="K122" s="92">
        <f t="shared" si="66"/>
        <v>1300</v>
      </c>
      <c r="L122" s="93"/>
      <c r="M122" s="93"/>
      <c r="N122" s="93"/>
      <c r="Q122" s="9"/>
    </row>
    <row r="123" spans="3:17" ht="14.25" customHeight="1" x14ac:dyDescent="0.2">
      <c r="C123" s="10"/>
      <c r="D123" s="10"/>
      <c r="E123" s="10"/>
      <c r="G123" s="2"/>
      <c r="H123" s="2"/>
      <c r="I123" s="2">
        <f>+I122</f>
        <v>1300</v>
      </c>
      <c r="J123" s="92">
        <f t="shared" ref="J123:K123" si="67">+I123</f>
        <v>1300</v>
      </c>
      <c r="K123" s="92">
        <f t="shared" si="67"/>
        <v>1300</v>
      </c>
      <c r="L123" s="2" t="s">
        <v>126</v>
      </c>
      <c r="M123" s="93" t="s">
        <v>127</v>
      </c>
      <c r="N123" s="361" t="s">
        <v>245</v>
      </c>
      <c r="O123" s="355"/>
      <c r="Q123" s="9"/>
    </row>
    <row r="124" spans="3:17" ht="14.25" customHeight="1" x14ac:dyDescent="0.2">
      <c r="C124" s="10"/>
      <c r="D124" s="10"/>
      <c r="E124" s="10"/>
      <c r="G124" s="93"/>
      <c r="H124" s="93"/>
      <c r="I124" s="94"/>
      <c r="J124" s="93"/>
      <c r="K124" s="92">
        <f>+J123</f>
        <v>1300</v>
      </c>
      <c r="L124" s="224">
        <f>+G125+H125+I125+J125+K125</f>
        <v>16900</v>
      </c>
      <c r="M124" s="226">
        <f>+L124*3</f>
        <v>50700</v>
      </c>
      <c r="N124" s="355"/>
      <c r="O124" s="355"/>
      <c r="Q124" s="9"/>
    </row>
    <row r="125" spans="3:17" ht="14.25" customHeight="1" x14ac:dyDescent="0.2">
      <c r="C125" s="10"/>
      <c r="D125" s="10"/>
      <c r="E125" s="10"/>
      <c r="G125" s="2">
        <f t="shared" ref="G125:K125" si="68">SUM(G121:G124)</f>
        <v>1300</v>
      </c>
      <c r="H125" s="2">
        <f t="shared" si="68"/>
        <v>2600</v>
      </c>
      <c r="I125" s="2">
        <f t="shared" si="68"/>
        <v>3900</v>
      </c>
      <c r="J125" s="2">
        <f t="shared" si="68"/>
        <v>3900</v>
      </c>
      <c r="K125" s="2">
        <f t="shared" si="68"/>
        <v>5200</v>
      </c>
      <c r="L125" s="92">
        <f t="shared" ref="L125:M125" si="69">+L124*6.96</f>
        <v>117624</v>
      </c>
      <c r="M125" s="92">
        <f t="shared" si="69"/>
        <v>352872</v>
      </c>
      <c r="N125" s="93"/>
      <c r="Q125" s="9"/>
    </row>
    <row r="126" spans="3:17" ht="14.25" customHeight="1" x14ac:dyDescent="0.2">
      <c r="C126" s="10"/>
      <c r="D126" s="10"/>
      <c r="E126" s="10"/>
      <c r="G126" s="93"/>
      <c r="H126" s="93"/>
      <c r="I126" s="94"/>
      <c r="J126" s="345" t="str">
        <f>+I118</f>
        <v>FACTURADO NUEVO</v>
      </c>
      <c r="K126" s="346"/>
      <c r="L126" s="346"/>
      <c r="M126" s="92">
        <f>+H64+J64+L64+N64+P64</f>
        <v>385874.74</v>
      </c>
      <c r="N126" s="221">
        <f>+M126/M125-1</f>
        <v>9.3526094447845098E-2</v>
      </c>
      <c r="Q126" s="9"/>
    </row>
    <row r="127" spans="3:17" ht="14.25" customHeight="1" x14ac:dyDescent="0.2">
      <c r="C127" s="10"/>
      <c r="D127" s="10"/>
      <c r="E127" s="10"/>
      <c r="G127" s="93"/>
      <c r="H127" s="93"/>
      <c r="I127" s="94"/>
      <c r="J127" s="93"/>
      <c r="K127" s="93"/>
      <c r="L127" s="93"/>
      <c r="M127" s="93"/>
      <c r="N127" s="93"/>
      <c r="Q127" s="9"/>
    </row>
    <row r="128" spans="3:17" ht="14.25" customHeight="1" x14ac:dyDescent="0.2">
      <c r="C128" s="10"/>
      <c r="D128" s="10"/>
      <c r="E128" s="10"/>
      <c r="F128" s="98" t="s">
        <v>138</v>
      </c>
      <c r="G128" s="99">
        <f>+'PRES DIRECTORIO 24'!I123</f>
        <v>3210487.6799999997</v>
      </c>
      <c r="H128" s="99">
        <f ca="1">+H85+J85+L85+N85+P85</f>
        <v>1221939.68</v>
      </c>
      <c r="I128" s="100">
        <f ca="1">+H128/G128</f>
        <v>0.38060874290599989</v>
      </c>
      <c r="J128" s="93"/>
      <c r="K128" s="93"/>
      <c r="L128" s="93"/>
      <c r="M128" s="92">
        <f>+M126-M125</f>
        <v>33002.739999999991</v>
      </c>
      <c r="N128" s="101" t="s">
        <v>141</v>
      </c>
      <c r="O128" s="10"/>
      <c r="Q128" s="9"/>
    </row>
    <row r="129" spans="3:17" ht="14.25" customHeight="1" x14ac:dyDescent="0.2">
      <c r="C129" s="10"/>
      <c r="D129" s="10"/>
      <c r="E129" s="10"/>
      <c r="G129" s="93"/>
      <c r="H129" s="93"/>
      <c r="I129" s="94"/>
      <c r="J129" s="93"/>
      <c r="K129" s="93"/>
      <c r="L129" s="93" t="s">
        <v>142</v>
      </c>
      <c r="M129" s="92">
        <f>+X40</f>
        <v>72636.3</v>
      </c>
      <c r="N129" s="101" t="s">
        <v>143</v>
      </c>
      <c r="O129" s="10"/>
      <c r="Q129" s="9"/>
    </row>
    <row r="130" spans="3:17" ht="14.25" customHeight="1" x14ac:dyDescent="0.2">
      <c r="C130" s="10"/>
      <c r="D130" s="10"/>
      <c r="E130" s="10"/>
      <c r="G130" s="93"/>
      <c r="H130" s="93"/>
      <c r="I130" s="94"/>
      <c r="J130" s="93"/>
      <c r="K130" s="93"/>
      <c r="L130" s="93"/>
      <c r="M130" s="92">
        <f>+M128-M129</f>
        <v>-39633.560000000012</v>
      </c>
      <c r="N130" s="362" t="s">
        <v>144</v>
      </c>
      <c r="O130" s="355"/>
      <c r="Q130" s="9"/>
    </row>
    <row r="131" spans="3:17" ht="14.25" customHeight="1" x14ac:dyDescent="0.2">
      <c r="C131" s="10"/>
      <c r="D131" s="10"/>
      <c r="E131" s="10"/>
      <c r="G131" s="93"/>
      <c r="H131" s="93"/>
      <c r="I131" s="94"/>
      <c r="J131" s="93"/>
      <c r="K131" s="93"/>
      <c r="L131" s="93"/>
      <c r="M131" s="92">
        <f>+M130/7</f>
        <v>-5661.9371428571449</v>
      </c>
      <c r="N131" s="93"/>
      <c r="Q131" s="9"/>
    </row>
    <row r="132" spans="3:17" ht="14.25" customHeight="1" x14ac:dyDescent="0.2">
      <c r="C132" s="10"/>
      <c r="D132" s="10"/>
      <c r="E132" s="10"/>
      <c r="F132" s="6" t="s">
        <v>246</v>
      </c>
      <c r="G132" s="93"/>
      <c r="H132" s="93"/>
      <c r="I132" s="94"/>
      <c r="J132" s="93"/>
      <c r="K132" s="93"/>
      <c r="L132" s="93"/>
      <c r="M132" s="93"/>
      <c r="N132" s="93"/>
      <c r="Q132" s="9"/>
    </row>
    <row r="133" spans="3:17" ht="14.25" customHeight="1" x14ac:dyDescent="0.2">
      <c r="C133" s="10"/>
      <c r="D133" s="10"/>
      <c r="E133" s="10"/>
      <c r="G133" s="93"/>
      <c r="H133" s="93"/>
      <c r="I133" s="94"/>
      <c r="J133" s="93"/>
      <c r="K133" s="93"/>
      <c r="L133" s="93"/>
      <c r="M133" s="93"/>
      <c r="N133" s="93"/>
      <c r="Q133" s="9"/>
    </row>
    <row r="134" spans="3:17" ht="14.25" customHeight="1" x14ac:dyDescent="0.2">
      <c r="C134" s="10"/>
      <c r="D134" s="10"/>
      <c r="E134" s="10"/>
      <c r="G134" s="93"/>
      <c r="H134" s="93"/>
      <c r="I134" s="94"/>
      <c r="J134" s="93"/>
      <c r="K134" s="93"/>
      <c r="L134" s="93"/>
      <c r="M134" s="93"/>
      <c r="N134" s="93"/>
      <c r="Q134" s="9"/>
    </row>
    <row r="135" spans="3:17" ht="14.25" customHeight="1" x14ac:dyDescent="0.2">
      <c r="C135" s="10"/>
      <c r="D135" s="10"/>
      <c r="E135" s="10"/>
      <c r="G135" s="93"/>
      <c r="H135" s="93"/>
      <c r="I135" s="94"/>
      <c r="J135" s="93"/>
      <c r="K135" s="93"/>
      <c r="L135" s="93"/>
      <c r="M135" s="93"/>
      <c r="N135" s="93"/>
      <c r="Q135" s="9"/>
    </row>
    <row r="136" spans="3:17" ht="14.25" customHeight="1" x14ac:dyDescent="0.2">
      <c r="C136" s="10"/>
      <c r="D136" s="10"/>
      <c r="E136" s="10"/>
      <c r="G136" s="93"/>
      <c r="H136" s="93"/>
      <c r="I136" s="94"/>
      <c r="J136" s="93"/>
      <c r="K136" s="93"/>
      <c r="L136" s="93"/>
      <c r="M136" s="93"/>
      <c r="N136" s="93"/>
      <c r="Q136" s="9"/>
    </row>
    <row r="137" spans="3:17" ht="14.25" customHeight="1" x14ac:dyDescent="0.2">
      <c r="C137" s="10"/>
      <c r="D137" s="10"/>
      <c r="E137" s="10"/>
      <c r="G137" s="93"/>
      <c r="H137" s="93"/>
      <c r="I137" s="94"/>
      <c r="J137" s="93"/>
      <c r="K137" s="93"/>
      <c r="L137" s="93"/>
      <c r="M137" s="93"/>
      <c r="N137" s="93"/>
      <c r="Q137" s="9"/>
    </row>
    <row r="138" spans="3:17" ht="14.25" customHeight="1" x14ac:dyDescent="0.2">
      <c r="C138" s="10"/>
      <c r="D138" s="10"/>
      <c r="E138" s="10"/>
      <c r="G138" s="93"/>
      <c r="H138" s="93"/>
      <c r="I138" s="94"/>
      <c r="J138" s="93"/>
      <c r="K138" s="93"/>
      <c r="L138" s="93"/>
      <c r="M138" s="93"/>
      <c r="N138" s="93"/>
      <c r="Q138" s="9"/>
    </row>
    <row r="139" spans="3:17" ht="14.25" customHeight="1" x14ac:dyDescent="0.2">
      <c r="C139" s="10"/>
      <c r="D139" s="10"/>
      <c r="E139" s="10"/>
      <c r="G139" s="93"/>
      <c r="H139" s="93"/>
      <c r="I139" s="94"/>
      <c r="J139" s="93"/>
      <c r="K139" s="93"/>
      <c r="L139" s="93"/>
      <c r="M139" s="93"/>
      <c r="N139" s="93"/>
      <c r="Q139" s="9"/>
    </row>
    <row r="140" spans="3:17" ht="14.25" customHeight="1" x14ac:dyDescent="0.2">
      <c r="C140" s="10"/>
      <c r="D140" s="10"/>
      <c r="E140" s="10"/>
      <c r="G140" s="93"/>
      <c r="H140" s="93"/>
      <c r="I140" s="94"/>
      <c r="J140" s="93"/>
      <c r="K140" s="93"/>
      <c r="L140" s="93"/>
      <c r="M140" s="93"/>
      <c r="N140" s="93"/>
      <c r="Q140" s="9"/>
    </row>
    <row r="141" spans="3:17" ht="14.25" customHeight="1" x14ac:dyDescent="0.2">
      <c r="C141" s="10"/>
      <c r="D141" s="10"/>
      <c r="E141" s="10"/>
      <c r="G141" s="93"/>
      <c r="H141" s="93"/>
      <c r="I141" s="94"/>
      <c r="J141" s="93"/>
      <c r="K141" s="93"/>
      <c r="L141" s="93"/>
      <c r="M141" s="93"/>
      <c r="N141" s="93"/>
      <c r="Q141" s="9"/>
    </row>
    <row r="142" spans="3:17" ht="14.25" customHeight="1" x14ac:dyDescent="0.2">
      <c r="C142" s="10"/>
      <c r="D142" s="10"/>
      <c r="E142" s="10"/>
      <c r="G142" s="93"/>
      <c r="H142" s="93"/>
      <c r="I142" s="94"/>
      <c r="J142" s="93"/>
      <c r="K142" s="93"/>
      <c r="L142" s="93"/>
      <c r="M142" s="93"/>
      <c r="N142" s="93"/>
      <c r="Q142" s="9"/>
    </row>
    <row r="143" spans="3:17" ht="14.25" customHeight="1" x14ac:dyDescent="0.2">
      <c r="C143" s="10"/>
      <c r="D143" s="10"/>
      <c r="E143" s="10"/>
      <c r="G143" s="93"/>
      <c r="H143" s="93"/>
      <c r="I143" s="94"/>
      <c r="J143" s="93"/>
      <c r="K143" s="93"/>
      <c r="L143" s="93"/>
      <c r="M143" s="93"/>
      <c r="N143" s="93"/>
      <c r="Q143" s="9"/>
    </row>
    <row r="144" spans="3:17" ht="14.25" customHeight="1" x14ac:dyDescent="0.2">
      <c r="C144" s="10"/>
      <c r="D144" s="10"/>
      <c r="E144" s="10"/>
      <c r="G144" s="93"/>
      <c r="H144" s="93"/>
      <c r="I144" s="94"/>
      <c r="J144" s="93"/>
      <c r="K144" s="93"/>
      <c r="L144" s="93"/>
      <c r="M144" s="93"/>
      <c r="N144" s="93"/>
      <c r="Q144" s="9"/>
    </row>
    <row r="145" spans="3:17" ht="14.25" customHeight="1" x14ac:dyDescent="0.2">
      <c r="C145" s="10"/>
      <c r="D145" s="10"/>
      <c r="E145" s="10"/>
      <c r="G145" s="93"/>
      <c r="H145" s="93"/>
      <c r="I145" s="94"/>
      <c r="J145" s="93"/>
      <c r="K145" s="93"/>
      <c r="L145" s="93"/>
      <c r="M145" s="93"/>
      <c r="N145" s="93"/>
      <c r="Q145" s="9"/>
    </row>
    <row r="146" spans="3:17" ht="14.25" customHeight="1" x14ac:dyDescent="0.2">
      <c r="C146" s="10"/>
      <c r="D146" s="10"/>
      <c r="E146" s="10"/>
      <c r="G146" s="93"/>
      <c r="H146" s="93"/>
      <c r="I146" s="94"/>
      <c r="J146" s="93"/>
      <c r="K146" s="93"/>
      <c r="L146" s="93"/>
      <c r="M146" s="93"/>
      <c r="N146" s="93"/>
      <c r="Q146" s="9"/>
    </row>
    <row r="147" spans="3:17" ht="14.25" customHeight="1" x14ac:dyDescent="0.2">
      <c r="C147" s="10"/>
      <c r="D147" s="10"/>
      <c r="E147" s="10"/>
      <c r="G147" s="93"/>
      <c r="H147" s="93"/>
      <c r="I147" s="94"/>
      <c r="J147" s="93"/>
      <c r="K147" s="93"/>
      <c r="L147" s="93"/>
      <c r="M147" s="93"/>
      <c r="N147" s="93"/>
      <c r="Q147" s="9"/>
    </row>
    <row r="148" spans="3:17" ht="14.25" customHeight="1" x14ac:dyDescent="0.2">
      <c r="C148" s="10"/>
      <c r="D148" s="10"/>
      <c r="E148" s="10"/>
      <c r="G148" s="93"/>
      <c r="H148" s="93"/>
      <c r="I148" s="94"/>
      <c r="J148" s="93"/>
      <c r="K148" s="93"/>
      <c r="L148" s="93"/>
      <c r="M148" s="93"/>
      <c r="N148" s="93"/>
      <c r="Q148" s="9"/>
    </row>
    <row r="149" spans="3:17" ht="14.25" customHeight="1" x14ac:dyDescent="0.2">
      <c r="C149" s="10"/>
      <c r="D149" s="10"/>
      <c r="E149" s="10"/>
      <c r="G149" s="93"/>
      <c r="H149" s="93"/>
      <c r="I149" s="94"/>
      <c r="J149" s="93"/>
      <c r="K149" s="93"/>
      <c r="L149" s="93"/>
      <c r="M149" s="93"/>
      <c r="N149" s="93"/>
      <c r="Q149" s="9"/>
    </row>
    <row r="150" spans="3:17" ht="14.25" customHeight="1" x14ac:dyDescent="0.2">
      <c r="C150" s="10"/>
      <c r="D150" s="10"/>
      <c r="E150" s="10"/>
      <c r="G150" s="93"/>
      <c r="H150" s="93"/>
      <c r="I150" s="94"/>
      <c r="J150" s="93"/>
      <c r="K150" s="93"/>
      <c r="L150" s="93"/>
      <c r="M150" s="93"/>
      <c r="N150" s="93"/>
      <c r="Q150" s="9"/>
    </row>
    <row r="151" spans="3:17" ht="14.25" customHeight="1" x14ac:dyDescent="0.2">
      <c r="C151" s="10"/>
      <c r="D151" s="10"/>
      <c r="E151" s="10"/>
      <c r="G151" s="93"/>
      <c r="H151" s="93"/>
      <c r="I151" s="94"/>
      <c r="J151" s="93"/>
      <c r="K151" s="93"/>
      <c r="L151" s="93"/>
      <c r="M151" s="93"/>
      <c r="N151" s="93"/>
      <c r="Q151" s="9"/>
    </row>
    <row r="152" spans="3:17" ht="14.25" customHeight="1" x14ac:dyDescent="0.2">
      <c r="C152" s="10"/>
      <c r="D152" s="10"/>
      <c r="E152" s="10"/>
      <c r="G152" s="93"/>
      <c r="H152" s="93"/>
      <c r="I152" s="94"/>
      <c r="J152" s="93"/>
      <c r="K152" s="93"/>
      <c r="L152" s="93"/>
      <c r="M152" s="93"/>
      <c r="N152" s="93"/>
      <c r="Q152" s="9"/>
    </row>
    <row r="153" spans="3:17" ht="14.25" customHeight="1" x14ac:dyDescent="0.2">
      <c r="C153" s="10"/>
      <c r="D153" s="10"/>
      <c r="E153" s="10"/>
      <c r="G153" s="93"/>
      <c r="H153" s="93"/>
      <c r="I153" s="94"/>
      <c r="J153" s="93"/>
      <c r="K153" s="93"/>
      <c r="L153" s="93"/>
      <c r="M153" s="93"/>
      <c r="N153" s="93"/>
      <c r="Q153" s="9"/>
    </row>
    <row r="154" spans="3:17" ht="14.25" customHeight="1" x14ac:dyDescent="0.2">
      <c r="C154" s="10"/>
      <c r="D154" s="10"/>
      <c r="E154" s="10"/>
      <c r="G154" s="93"/>
      <c r="H154" s="93"/>
      <c r="I154" s="94"/>
      <c r="J154" s="93"/>
      <c r="K154" s="93"/>
      <c r="L154" s="93"/>
      <c r="M154" s="93"/>
      <c r="N154" s="93"/>
      <c r="Q154" s="9"/>
    </row>
    <row r="155" spans="3:17" ht="14.25" customHeight="1" x14ac:dyDescent="0.2">
      <c r="C155" s="10"/>
      <c r="D155" s="10"/>
      <c r="E155" s="10"/>
      <c r="G155" s="93"/>
      <c r="H155" s="93"/>
      <c r="I155" s="94"/>
      <c r="J155" s="93"/>
      <c r="K155" s="93"/>
      <c r="L155" s="93"/>
      <c r="M155" s="93"/>
      <c r="N155" s="93"/>
      <c r="Q155" s="9"/>
    </row>
    <row r="156" spans="3:17" ht="14.25" customHeight="1" x14ac:dyDescent="0.2">
      <c r="C156" s="10"/>
      <c r="D156" s="10"/>
      <c r="E156" s="10"/>
      <c r="G156" s="93"/>
      <c r="H156" s="93"/>
      <c r="I156" s="94"/>
      <c r="J156" s="93"/>
      <c r="K156" s="93"/>
      <c r="L156" s="93"/>
      <c r="M156" s="93"/>
      <c r="N156" s="93"/>
      <c r="Q156" s="9"/>
    </row>
    <row r="157" spans="3:17" ht="14.25" customHeight="1" x14ac:dyDescent="0.2">
      <c r="C157" s="10"/>
      <c r="D157" s="10"/>
      <c r="E157" s="10"/>
      <c r="G157" s="93"/>
      <c r="H157" s="93"/>
      <c r="I157" s="94"/>
      <c r="J157" s="93"/>
      <c r="K157" s="93"/>
      <c r="L157" s="93"/>
      <c r="M157" s="93"/>
      <c r="N157" s="93"/>
      <c r="Q157" s="9"/>
    </row>
    <row r="158" spans="3:17" ht="14.25" customHeight="1" x14ac:dyDescent="0.2">
      <c r="C158" s="10"/>
      <c r="D158" s="10"/>
      <c r="E158" s="10"/>
      <c r="G158" s="93"/>
      <c r="H158" s="93"/>
      <c r="I158" s="94"/>
      <c r="J158" s="93"/>
      <c r="K158" s="93"/>
      <c r="L158" s="93"/>
      <c r="M158" s="93"/>
      <c r="N158" s="93"/>
      <c r="Q158" s="9"/>
    </row>
    <row r="159" spans="3:17" ht="14.25" customHeight="1" x14ac:dyDescent="0.2">
      <c r="C159" s="10"/>
      <c r="D159" s="10"/>
      <c r="E159" s="10"/>
      <c r="G159" s="93"/>
      <c r="H159" s="93"/>
      <c r="I159" s="94"/>
      <c r="J159" s="93"/>
      <c r="K159" s="93"/>
      <c r="L159" s="93"/>
      <c r="M159" s="93"/>
      <c r="N159" s="93"/>
      <c r="Q159" s="9"/>
    </row>
    <row r="160" spans="3:17" ht="14.25" customHeight="1" x14ac:dyDescent="0.2">
      <c r="C160" s="10"/>
      <c r="D160" s="10"/>
      <c r="E160" s="10"/>
      <c r="G160" s="93"/>
      <c r="H160" s="93"/>
      <c r="I160" s="94"/>
      <c r="J160" s="93"/>
      <c r="K160" s="93"/>
      <c r="L160" s="93"/>
      <c r="M160" s="93"/>
      <c r="N160" s="93"/>
      <c r="Q160" s="9"/>
    </row>
    <row r="161" spans="3:17" ht="14.25" customHeight="1" x14ac:dyDescent="0.2">
      <c r="C161" s="10"/>
      <c r="D161" s="10"/>
      <c r="E161" s="10"/>
      <c r="G161" s="93"/>
      <c r="H161" s="93"/>
      <c r="I161" s="94"/>
      <c r="J161" s="93"/>
      <c r="K161" s="93"/>
      <c r="L161" s="93"/>
      <c r="M161" s="93"/>
      <c r="N161" s="93"/>
      <c r="Q161" s="9"/>
    </row>
    <row r="162" spans="3:17" ht="14.25" customHeight="1" x14ac:dyDescent="0.2">
      <c r="C162" s="10"/>
      <c r="D162" s="10"/>
      <c r="E162" s="10"/>
      <c r="G162" s="93"/>
      <c r="H162" s="93"/>
      <c r="I162" s="94"/>
      <c r="J162" s="93"/>
      <c r="K162" s="93"/>
      <c r="L162" s="93"/>
      <c r="M162" s="93"/>
      <c r="N162" s="93"/>
      <c r="Q162" s="9"/>
    </row>
    <row r="163" spans="3:17" ht="14.25" customHeight="1" x14ac:dyDescent="0.2">
      <c r="C163" s="10"/>
      <c r="D163" s="10"/>
      <c r="E163" s="10"/>
      <c r="G163" s="93"/>
      <c r="H163" s="93"/>
      <c r="I163" s="94"/>
      <c r="J163" s="93"/>
      <c r="K163" s="93"/>
      <c r="L163" s="93"/>
      <c r="M163" s="93"/>
      <c r="N163" s="93"/>
      <c r="Q163" s="9"/>
    </row>
    <row r="164" spans="3:17" ht="14.25" customHeight="1" x14ac:dyDescent="0.2">
      <c r="C164" s="10"/>
      <c r="D164" s="10"/>
      <c r="E164" s="10"/>
      <c r="G164" s="93"/>
      <c r="H164" s="93"/>
      <c r="I164" s="94"/>
      <c r="J164" s="93"/>
      <c r="K164" s="93"/>
      <c r="L164" s="93"/>
      <c r="M164" s="93"/>
      <c r="N164" s="93"/>
      <c r="Q164" s="9"/>
    </row>
    <row r="165" spans="3:17" ht="14.25" customHeight="1" x14ac:dyDescent="0.2">
      <c r="C165" s="10"/>
      <c r="D165" s="10"/>
      <c r="E165" s="10"/>
      <c r="G165" s="93"/>
      <c r="H165" s="93"/>
      <c r="I165" s="94"/>
      <c r="J165" s="93"/>
      <c r="K165" s="93"/>
      <c r="L165" s="93"/>
      <c r="M165" s="93"/>
      <c r="N165" s="93"/>
      <c r="Q165" s="9"/>
    </row>
    <row r="166" spans="3:17" ht="14.25" customHeight="1" x14ac:dyDescent="0.2">
      <c r="C166" s="10"/>
      <c r="D166" s="10"/>
      <c r="E166" s="10"/>
      <c r="G166" s="93"/>
      <c r="H166" s="93"/>
      <c r="I166" s="94"/>
      <c r="J166" s="93"/>
      <c r="K166" s="93"/>
      <c r="L166" s="93"/>
      <c r="M166" s="93"/>
      <c r="N166" s="93"/>
      <c r="Q166" s="9"/>
    </row>
    <row r="167" spans="3:17" ht="14.25" customHeight="1" x14ac:dyDescent="0.2">
      <c r="C167" s="10"/>
      <c r="D167" s="10"/>
      <c r="E167" s="10"/>
      <c r="G167" s="93"/>
      <c r="H167" s="93"/>
      <c r="I167" s="94"/>
      <c r="J167" s="93"/>
      <c r="K167" s="93"/>
      <c r="L167" s="93"/>
      <c r="M167" s="93"/>
      <c r="N167" s="93"/>
      <c r="Q167" s="9"/>
    </row>
    <row r="168" spans="3:17" ht="14.25" customHeight="1" x14ac:dyDescent="0.2">
      <c r="C168" s="10"/>
      <c r="D168" s="10"/>
      <c r="E168" s="10"/>
      <c r="G168" s="93"/>
      <c r="H168" s="93"/>
      <c r="I168" s="94"/>
      <c r="J168" s="93"/>
      <c r="K168" s="93"/>
      <c r="L168" s="93"/>
      <c r="M168" s="93"/>
      <c r="N168" s="93"/>
      <c r="Q168" s="9"/>
    </row>
    <row r="169" spans="3:17" ht="14.25" customHeight="1" x14ac:dyDescent="0.2">
      <c r="C169" s="10"/>
      <c r="D169" s="10"/>
      <c r="E169" s="10"/>
      <c r="G169" s="93"/>
      <c r="H169" s="93"/>
      <c r="I169" s="94"/>
      <c r="J169" s="93"/>
      <c r="K169" s="93"/>
      <c r="L169" s="93"/>
      <c r="M169" s="93"/>
      <c r="N169" s="93"/>
      <c r="Q169" s="9"/>
    </row>
    <row r="170" spans="3:17" ht="14.25" customHeight="1" x14ac:dyDescent="0.2">
      <c r="C170" s="10"/>
      <c r="D170" s="10"/>
      <c r="E170" s="10"/>
      <c r="G170" s="93"/>
      <c r="H170" s="93"/>
      <c r="I170" s="94"/>
      <c r="J170" s="93"/>
      <c r="K170" s="93"/>
      <c r="L170" s="93"/>
      <c r="M170" s="93"/>
      <c r="N170" s="93"/>
      <c r="Q170" s="9"/>
    </row>
    <row r="171" spans="3:17" ht="14.25" customHeight="1" x14ac:dyDescent="0.2">
      <c r="C171" s="10"/>
      <c r="D171" s="10"/>
      <c r="E171" s="10"/>
      <c r="G171" s="93"/>
      <c r="H171" s="93"/>
      <c r="I171" s="94"/>
      <c r="J171" s="93"/>
      <c r="K171" s="93"/>
      <c r="L171" s="93"/>
      <c r="M171" s="93"/>
      <c r="N171" s="93"/>
      <c r="Q171" s="9"/>
    </row>
    <row r="172" spans="3:17" ht="14.25" customHeight="1" x14ac:dyDescent="0.2">
      <c r="C172" s="10"/>
      <c r="D172" s="10"/>
      <c r="E172" s="10"/>
      <c r="G172" s="93"/>
      <c r="H172" s="93"/>
      <c r="I172" s="94"/>
      <c r="J172" s="93"/>
      <c r="K172" s="93"/>
      <c r="L172" s="93"/>
      <c r="M172" s="93"/>
      <c r="N172" s="93"/>
      <c r="Q172" s="9"/>
    </row>
    <row r="173" spans="3:17" ht="14.25" customHeight="1" x14ac:dyDescent="0.2">
      <c r="C173" s="10"/>
      <c r="D173" s="10"/>
      <c r="E173" s="10"/>
      <c r="G173" s="93"/>
      <c r="H173" s="93"/>
      <c r="I173" s="94"/>
      <c r="J173" s="93"/>
      <c r="K173" s="93"/>
      <c r="L173" s="93"/>
      <c r="M173" s="93"/>
      <c r="N173" s="93"/>
      <c r="Q173" s="9"/>
    </row>
    <row r="174" spans="3:17" ht="14.25" customHeight="1" x14ac:dyDescent="0.2">
      <c r="C174" s="10"/>
      <c r="D174" s="10"/>
      <c r="E174" s="10"/>
      <c r="G174" s="93"/>
      <c r="H174" s="93"/>
      <c r="I174" s="94"/>
      <c r="J174" s="93"/>
      <c r="K174" s="93"/>
      <c r="L174" s="93"/>
      <c r="M174" s="93"/>
      <c r="N174" s="93"/>
      <c r="Q174" s="9"/>
    </row>
    <row r="175" spans="3:17" ht="14.25" customHeight="1" x14ac:dyDescent="0.2">
      <c r="C175" s="10"/>
      <c r="D175" s="10"/>
      <c r="E175" s="10"/>
      <c r="G175" s="93"/>
      <c r="H175" s="93"/>
      <c r="I175" s="94"/>
      <c r="J175" s="93"/>
      <c r="K175" s="93"/>
      <c r="L175" s="93"/>
      <c r="M175" s="93"/>
      <c r="N175" s="93"/>
      <c r="Q175" s="9"/>
    </row>
    <row r="176" spans="3:17" ht="14.25" customHeight="1" x14ac:dyDescent="0.2">
      <c r="C176" s="10"/>
      <c r="D176" s="10"/>
      <c r="E176" s="10"/>
      <c r="G176" s="93"/>
      <c r="H176" s="93"/>
      <c r="I176" s="94"/>
      <c r="J176" s="93"/>
      <c r="K176" s="93"/>
      <c r="L176" s="93"/>
      <c r="M176" s="93"/>
      <c r="N176" s="93"/>
      <c r="Q176" s="9"/>
    </row>
    <row r="177" spans="3:17" ht="14.25" customHeight="1" x14ac:dyDescent="0.2">
      <c r="C177" s="10"/>
      <c r="D177" s="10"/>
      <c r="E177" s="10"/>
      <c r="G177" s="93"/>
      <c r="H177" s="93"/>
      <c r="I177" s="94"/>
      <c r="J177" s="93"/>
      <c r="K177" s="93"/>
      <c r="L177" s="93"/>
      <c r="M177" s="93"/>
      <c r="N177" s="93"/>
      <c r="Q177" s="9"/>
    </row>
    <row r="178" spans="3:17" ht="14.25" customHeight="1" x14ac:dyDescent="0.2">
      <c r="C178" s="10"/>
      <c r="D178" s="10"/>
      <c r="E178" s="10"/>
      <c r="G178" s="93"/>
      <c r="H178" s="93"/>
      <c r="I178" s="94"/>
      <c r="J178" s="93"/>
      <c r="K178" s="93"/>
      <c r="L178" s="93"/>
      <c r="M178" s="93"/>
      <c r="N178" s="93"/>
      <c r="Q178" s="9"/>
    </row>
    <row r="179" spans="3:17" ht="14.25" customHeight="1" x14ac:dyDescent="0.2">
      <c r="C179" s="10"/>
      <c r="D179" s="10"/>
      <c r="E179" s="10"/>
      <c r="G179" s="93"/>
      <c r="H179" s="93"/>
      <c r="I179" s="94"/>
      <c r="J179" s="93"/>
      <c r="K179" s="93"/>
      <c r="L179" s="93"/>
      <c r="M179" s="93"/>
      <c r="N179" s="93"/>
      <c r="Q179" s="9"/>
    </row>
    <row r="180" spans="3:17" ht="14.25" customHeight="1" x14ac:dyDescent="0.2">
      <c r="C180" s="10"/>
      <c r="D180" s="10"/>
      <c r="E180" s="10"/>
      <c r="G180" s="93"/>
      <c r="H180" s="93"/>
      <c r="I180" s="94"/>
      <c r="J180" s="93"/>
      <c r="K180" s="93"/>
      <c r="L180" s="93"/>
      <c r="M180" s="93"/>
      <c r="N180" s="93"/>
      <c r="Q180" s="9"/>
    </row>
    <row r="181" spans="3:17" ht="14.25" customHeight="1" x14ac:dyDescent="0.2">
      <c r="C181" s="10"/>
      <c r="D181" s="10"/>
      <c r="E181" s="10"/>
      <c r="G181" s="93"/>
      <c r="H181" s="93"/>
      <c r="I181" s="94"/>
      <c r="J181" s="93"/>
      <c r="K181" s="93"/>
      <c r="L181" s="93"/>
      <c r="M181" s="93"/>
      <c r="N181" s="93"/>
      <c r="Q181" s="9"/>
    </row>
    <row r="182" spans="3:17" ht="14.25" customHeight="1" x14ac:dyDescent="0.2">
      <c r="C182" s="10"/>
      <c r="D182" s="10"/>
      <c r="E182" s="10"/>
      <c r="G182" s="93"/>
      <c r="H182" s="93"/>
      <c r="I182" s="94"/>
      <c r="J182" s="93"/>
      <c r="K182" s="93"/>
      <c r="L182" s="93"/>
      <c r="M182" s="93"/>
      <c r="N182" s="93"/>
      <c r="Q182" s="9"/>
    </row>
    <row r="183" spans="3:17" ht="14.25" customHeight="1" x14ac:dyDescent="0.2">
      <c r="C183" s="10"/>
      <c r="D183" s="10"/>
      <c r="E183" s="10"/>
      <c r="G183" s="93"/>
      <c r="H183" s="93"/>
      <c r="I183" s="94"/>
      <c r="J183" s="93"/>
      <c r="K183" s="93"/>
      <c r="L183" s="93"/>
      <c r="M183" s="93"/>
      <c r="N183" s="93"/>
      <c r="Q183" s="9"/>
    </row>
    <row r="184" spans="3:17" ht="14.25" customHeight="1" x14ac:dyDescent="0.2">
      <c r="C184" s="10"/>
      <c r="D184" s="10"/>
      <c r="E184" s="10"/>
      <c r="G184" s="93"/>
      <c r="H184" s="93"/>
      <c r="I184" s="94"/>
      <c r="J184" s="93"/>
      <c r="K184" s="93"/>
      <c r="L184" s="93"/>
      <c r="M184" s="93"/>
      <c r="N184" s="93"/>
      <c r="Q184" s="9"/>
    </row>
    <row r="185" spans="3:17" ht="14.25" customHeight="1" x14ac:dyDescent="0.2">
      <c r="C185" s="10"/>
      <c r="D185" s="10"/>
      <c r="E185" s="10"/>
      <c r="G185" s="93"/>
      <c r="H185" s="93"/>
      <c r="I185" s="94"/>
      <c r="J185" s="93"/>
      <c r="K185" s="93"/>
      <c r="L185" s="93"/>
      <c r="M185" s="93"/>
      <c r="N185" s="93"/>
      <c r="Q185" s="9"/>
    </row>
    <row r="186" spans="3:17" ht="14.25" customHeight="1" x14ac:dyDescent="0.2">
      <c r="C186" s="10"/>
      <c r="D186" s="10"/>
      <c r="E186" s="10"/>
      <c r="G186" s="93"/>
      <c r="H186" s="93"/>
      <c r="I186" s="94"/>
      <c r="J186" s="93"/>
      <c r="K186" s="93"/>
      <c r="L186" s="93"/>
      <c r="M186" s="93"/>
      <c r="N186" s="93"/>
      <c r="Q186" s="9"/>
    </row>
    <row r="187" spans="3:17" ht="14.25" customHeight="1" x14ac:dyDescent="0.2">
      <c r="C187" s="10"/>
      <c r="D187" s="10"/>
      <c r="E187" s="10"/>
      <c r="G187" s="93"/>
      <c r="H187" s="93"/>
      <c r="I187" s="94"/>
      <c r="J187" s="93"/>
      <c r="K187" s="93"/>
      <c r="L187" s="93"/>
      <c r="M187" s="93"/>
      <c r="N187" s="93"/>
      <c r="Q187" s="9"/>
    </row>
    <row r="188" spans="3:17" ht="14.25" customHeight="1" x14ac:dyDescent="0.2">
      <c r="C188" s="10"/>
      <c r="D188" s="10"/>
      <c r="E188" s="10"/>
      <c r="G188" s="93"/>
      <c r="H188" s="93"/>
      <c r="I188" s="94"/>
      <c r="J188" s="93"/>
      <c r="K188" s="93"/>
      <c r="L188" s="93"/>
      <c r="M188" s="93"/>
      <c r="N188" s="93"/>
      <c r="Q188" s="9"/>
    </row>
    <row r="189" spans="3:17" ht="14.25" customHeight="1" x14ac:dyDescent="0.2">
      <c r="C189" s="10"/>
      <c r="D189" s="10"/>
      <c r="E189" s="10"/>
      <c r="G189" s="93"/>
      <c r="H189" s="93"/>
      <c r="I189" s="94"/>
      <c r="J189" s="93"/>
      <c r="K189" s="93"/>
      <c r="L189" s="93"/>
      <c r="M189" s="93"/>
      <c r="N189" s="93"/>
      <c r="Q189" s="9"/>
    </row>
    <row r="190" spans="3:17" ht="14.25" customHeight="1" x14ac:dyDescent="0.2">
      <c r="C190" s="10"/>
      <c r="D190" s="10"/>
      <c r="E190" s="10"/>
      <c r="G190" s="93"/>
      <c r="H190" s="93"/>
      <c r="I190" s="94"/>
      <c r="J190" s="93"/>
      <c r="K190" s="93"/>
      <c r="L190" s="93"/>
      <c r="M190" s="93"/>
      <c r="N190" s="93"/>
      <c r="Q190" s="9"/>
    </row>
    <row r="191" spans="3:17" ht="14.25" customHeight="1" x14ac:dyDescent="0.2">
      <c r="C191" s="10"/>
      <c r="D191" s="10"/>
      <c r="E191" s="10"/>
      <c r="G191" s="93"/>
      <c r="H191" s="93"/>
      <c r="I191" s="94"/>
      <c r="J191" s="93"/>
      <c r="K191" s="93"/>
      <c r="L191" s="93"/>
      <c r="M191" s="93"/>
      <c r="N191" s="93"/>
      <c r="Q191" s="9"/>
    </row>
    <row r="192" spans="3:17" ht="14.25" customHeight="1" x14ac:dyDescent="0.2">
      <c r="C192" s="10"/>
      <c r="D192" s="10"/>
      <c r="E192" s="10"/>
      <c r="G192" s="93"/>
      <c r="H192" s="93"/>
      <c r="I192" s="94"/>
      <c r="J192" s="93"/>
      <c r="K192" s="93"/>
      <c r="L192" s="93"/>
      <c r="M192" s="93"/>
      <c r="N192" s="93"/>
      <c r="Q192" s="9"/>
    </row>
    <row r="193" spans="3:17" ht="14.25" customHeight="1" x14ac:dyDescent="0.2">
      <c r="C193" s="10"/>
      <c r="D193" s="10"/>
      <c r="E193" s="10"/>
      <c r="G193" s="93"/>
      <c r="H193" s="93"/>
      <c r="I193" s="94"/>
      <c r="J193" s="93"/>
      <c r="K193" s="93"/>
      <c r="L193" s="93"/>
      <c r="M193" s="93"/>
      <c r="N193" s="93"/>
      <c r="Q193" s="9"/>
    </row>
    <row r="194" spans="3:17" ht="14.25" customHeight="1" x14ac:dyDescent="0.2">
      <c r="C194" s="10"/>
      <c r="D194" s="10"/>
      <c r="E194" s="10"/>
      <c r="G194" s="93"/>
      <c r="H194" s="93"/>
      <c r="I194" s="94"/>
      <c r="J194" s="93"/>
      <c r="K194" s="93"/>
      <c r="L194" s="93"/>
      <c r="M194" s="93"/>
      <c r="N194" s="93"/>
      <c r="Q194" s="9"/>
    </row>
    <row r="195" spans="3:17" ht="14.25" customHeight="1" x14ac:dyDescent="0.2">
      <c r="C195" s="10"/>
      <c r="D195" s="10"/>
      <c r="E195" s="10"/>
      <c r="G195" s="93"/>
      <c r="H195" s="93"/>
      <c r="I195" s="94"/>
      <c r="J195" s="93"/>
      <c r="K195" s="93"/>
      <c r="L195" s="93"/>
      <c r="M195" s="93"/>
      <c r="N195" s="93"/>
      <c r="Q195" s="9"/>
    </row>
    <row r="196" spans="3:17" ht="14.25" customHeight="1" x14ac:dyDescent="0.2">
      <c r="C196" s="10"/>
      <c r="D196" s="10"/>
      <c r="E196" s="10"/>
      <c r="G196" s="93"/>
      <c r="H196" s="93"/>
      <c r="I196" s="94"/>
      <c r="J196" s="93"/>
      <c r="K196" s="93"/>
      <c r="L196" s="93"/>
      <c r="M196" s="93"/>
      <c r="N196" s="93"/>
      <c r="Q196" s="9"/>
    </row>
    <row r="197" spans="3:17" ht="14.25" customHeight="1" x14ac:dyDescent="0.2">
      <c r="C197" s="10"/>
      <c r="D197" s="10"/>
      <c r="E197" s="10"/>
      <c r="G197" s="93"/>
      <c r="H197" s="93"/>
      <c r="I197" s="94"/>
      <c r="J197" s="93"/>
      <c r="K197" s="93"/>
      <c r="L197" s="93"/>
      <c r="M197" s="93"/>
      <c r="N197" s="93"/>
      <c r="Q197" s="9"/>
    </row>
    <row r="198" spans="3:17" ht="14.25" customHeight="1" x14ac:dyDescent="0.2">
      <c r="C198" s="10"/>
      <c r="D198" s="10"/>
      <c r="E198" s="10"/>
      <c r="G198" s="93"/>
      <c r="H198" s="93"/>
      <c r="I198" s="94"/>
      <c r="J198" s="93"/>
      <c r="K198" s="93"/>
      <c r="L198" s="93"/>
      <c r="M198" s="93"/>
      <c r="N198" s="93"/>
      <c r="Q198" s="9"/>
    </row>
    <row r="199" spans="3:17" ht="14.25" customHeight="1" x14ac:dyDescent="0.2">
      <c r="C199" s="10"/>
      <c r="D199" s="10"/>
      <c r="E199" s="10"/>
      <c r="G199" s="93"/>
      <c r="H199" s="93"/>
      <c r="I199" s="94"/>
      <c r="J199" s="93"/>
      <c r="K199" s="93"/>
      <c r="L199" s="93"/>
      <c r="M199" s="93"/>
      <c r="N199" s="93"/>
      <c r="Q199" s="9"/>
    </row>
    <row r="200" spans="3:17" ht="14.25" customHeight="1" x14ac:dyDescent="0.2">
      <c r="C200" s="10"/>
      <c r="D200" s="10"/>
      <c r="E200" s="10"/>
      <c r="G200" s="93"/>
      <c r="H200" s="93"/>
      <c r="I200" s="94"/>
      <c r="J200" s="93"/>
      <c r="K200" s="93"/>
      <c r="L200" s="93"/>
      <c r="M200" s="93"/>
      <c r="N200" s="93"/>
      <c r="Q200" s="9"/>
    </row>
    <row r="201" spans="3:17" ht="14.25" customHeight="1" x14ac:dyDescent="0.2">
      <c r="C201" s="10"/>
      <c r="D201" s="10"/>
      <c r="E201" s="10"/>
      <c r="G201" s="93"/>
      <c r="H201" s="93"/>
      <c r="I201" s="94"/>
      <c r="J201" s="93"/>
      <c r="K201" s="93"/>
      <c r="L201" s="93"/>
      <c r="M201" s="93"/>
      <c r="N201" s="93"/>
      <c r="Q201" s="9"/>
    </row>
    <row r="202" spans="3:17" ht="14.25" customHeight="1" x14ac:dyDescent="0.2">
      <c r="C202" s="10"/>
      <c r="D202" s="10"/>
      <c r="E202" s="10"/>
      <c r="G202" s="93"/>
      <c r="H202" s="93"/>
      <c r="I202" s="94"/>
      <c r="J202" s="93"/>
      <c r="K202" s="93"/>
      <c r="L202" s="93"/>
      <c r="M202" s="93"/>
      <c r="N202" s="93"/>
      <c r="Q202" s="9"/>
    </row>
    <row r="203" spans="3:17" ht="14.25" customHeight="1" x14ac:dyDescent="0.2">
      <c r="C203" s="10"/>
      <c r="D203" s="10"/>
      <c r="E203" s="10"/>
      <c r="G203" s="93"/>
      <c r="H203" s="93"/>
      <c r="I203" s="94"/>
      <c r="J203" s="93"/>
      <c r="K203" s="93"/>
      <c r="L203" s="93"/>
      <c r="M203" s="93"/>
      <c r="N203" s="93"/>
      <c r="Q203" s="9"/>
    </row>
    <row r="204" spans="3:17" ht="14.25" customHeight="1" x14ac:dyDescent="0.2">
      <c r="C204" s="10"/>
      <c r="D204" s="10"/>
      <c r="E204" s="10"/>
      <c r="G204" s="93"/>
      <c r="H204" s="93"/>
      <c r="I204" s="94"/>
      <c r="J204" s="93"/>
      <c r="K204" s="93"/>
      <c r="L204" s="93"/>
      <c r="M204" s="93"/>
      <c r="N204" s="93"/>
      <c r="Q204" s="9"/>
    </row>
    <row r="205" spans="3:17" ht="14.25" customHeight="1" x14ac:dyDescent="0.2">
      <c r="C205" s="10"/>
      <c r="D205" s="10"/>
      <c r="E205" s="10"/>
      <c r="G205" s="93"/>
      <c r="H205" s="93"/>
      <c r="I205" s="94"/>
      <c r="J205" s="93"/>
      <c r="K205" s="93"/>
      <c r="L205" s="93"/>
      <c r="M205" s="93"/>
      <c r="N205" s="93"/>
      <c r="Q205" s="9"/>
    </row>
    <row r="206" spans="3:17" ht="14.25" customHeight="1" x14ac:dyDescent="0.2">
      <c r="C206" s="10"/>
      <c r="D206" s="10"/>
      <c r="E206" s="10"/>
      <c r="G206" s="93"/>
      <c r="H206" s="93"/>
      <c r="I206" s="94"/>
      <c r="J206" s="93"/>
      <c r="K206" s="93"/>
      <c r="L206" s="93"/>
      <c r="M206" s="93"/>
      <c r="N206" s="93"/>
      <c r="Q206" s="9"/>
    </row>
    <row r="207" spans="3:17" ht="14.25" customHeight="1" x14ac:dyDescent="0.2">
      <c r="C207" s="10"/>
      <c r="D207" s="10"/>
      <c r="E207" s="10"/>
      <c r="G207" s="93"/>
      <c r="H207" s="93"/>
      <c r="I207" s="94"/>
      <c r="J207" s="93"/>
      <c r="K207" s="93"/>
      <c r="L207" s="93"/>
      <c r="M207" s="93"/>
      <c r="N207" s="93"/>
      <c r="Q207" s="9"/>
    </row>
    <row r="208" spans="3:17" ht="14.25" customHeight="1" x14ac:dyDescent="0.2">
      <c r="C208" s="10"/>
      <c r="D208" s="10"/>
      <c r="E208" s="10"/>
      <c r="G208" s="93"/>
      <c r="H208" s="93"/>
      <c r="I208" s="94"/>
      <c r="J208" s="93"/>
      <c r="K208" s="93"/>
      <c r="L208" s="93"/>
      <c r="M208" s="93"/>
      <c r="N208" s="93"/>
      <c r="Q208" s="9"/>
    </row>
    <row r="209" spans="3:17" ht="14.25" customHeight="1" x14ac:dyDescent="0.2">
      <c r="C209" s="10"/>
      <c r="D209" s="10"/>
      <c r="E209" s="10"/>
      <c r="G209" s="93"/>
      <c r="H209" s="93"/>
      <c r="I209" s="94"/>
      <c r="J209" s="93"/>
      <c r="K209" s="93"/>
      <c r="L209" s="93"/>
      <c r="M209" s="93"/>
      <c r="N209" s="93"/>
      <c r="Q209" s="9"/>
    </row>
    <row r="210" spans="3:17" ht="14.25" customHeight="1" x14ac:dyDescent="0.2">
      <c r="C210" s="10"/>
      <c r="D210" s="10"/>
      <c r="E210" s="10"/>
      <c r="G210" s="93"/>
      <c r="H210" s="93"/>
      <c r="I210" s="94"/>
      <c r="J210" s="93"/>
      <c r="K210" s="93"/>
      <c r="L210" s="93"/>
      <c r="M210" s="93"/>
      <c r="N210" s="93"/>
      <c r="Q210" s="9"/>
    </row>
    <row r="211" spans="3:17" ht="14.25" customHeight="1" x14ac:dyDescent="0.2">
      <c r="C211" s="10"/>
      <c r="D211" s="10"/>
      <c r="E211" s="10"/>
      <c r="G211" s="93"/>
      <c r="H211" s="93"/>
      <c r="I211" s="94"/>
      <c r="J211" s="93"/>
      <c r="K211" s="93"/>
      <c r="L211" s="93"/>
      <c r="M211" s="93"/>
      <c r="N211" s="93"/>
      <c r="Q211" s="9"/>
    </row>
    <row r="212" spans="3:17" ht="14.25" customHeight="1" x14ac:dyDescent="0.2">
      <c r="C212" s="10"/>
      <c r="D212" s="10"/>
      <c r="E212" s="10"/>
      <c r="G212" s="93"/>
      <c r="H212" s="93"/>
      <c r="I212" s="94"/>
      <c r="J212" s="93"/>
      <c r="K212" s="93"/>
      <c r="L212" s="93"/>
      <c r="M212" s="93"/>
      <c r="N212" s="93"/>
      <c r="Q212" s="9"/>
    </row>
    <row r="213" spans="3:17" ht="14.25" customHeight="1" x14ac:dyDescent="0.2">
      <c r="C213" s="10"/>
      <c r="D213" s="10"/>
      <c r="E213" s="10"/>
      <c r="G213" s="93"/>
      <c r="H213" s="93"/>
      <c r="I213" s="94"/>
      <c r="J213" s="93"/>
      <c r="K213" s="93"/>
      <c r="L213" s="93"/>
      <c r="M213" s="93"/>
      <c r="N213" s="93"/>
      <c r="Q213" s="9"/>
    </row>
    <row r="214" spans="3:17" ht="14.25" customHeight="1" x14ac:dyDescent="0.2">
      <c r="C214" s="10"/>
      <c r="D214" s="10"/>
      <c r="E214" s="10"/>
      <c r="G214" s="93"/>
      <c r="H214" s="93"/>
      <c r="I214" s="94"/>
      <c r="J214" s="93"/>
      <c r="K214" s="93"/>
      <c r="L214" s="93"/>
      <c r="M214" s="93"/>
      <c r="N214" s="93"/>
      <c r="Q214" s="9"/>
    </row>
    <row r="215" spans="3:17" ht="14.25" customHeight="1" x14ac:dyDescent="0.2">
      <c r="C215" s="10"/>
      <c r="D215" s="10"/>
      <c r="E215" s="10"/>
      <c r="G215" s="93"/>
      <c r="H215" s="93"/>
      <c r="I215" s="94"/>
      <c r="J215" s="93"/>
      <c r="K215" s="93"/>
      <c r="L215" s="93"/>
      <c r="M215" s="93"/>
      <c r="N215" s="93"/>
      <c r="Q215" s="9"/>
    </row>
    <row r="216" spans="3:17" ht="14.25" customHeight="1" x14ac:dyDescent="0.2">
      <c r="C216" s="10"/>
      <c r="D216" s="10"/>
      <c r="E216" s="10"/>
      <c r="G216" s="93"/>
      <c r="H216" s="93"/>
      <c r="I216" s="94"/>
      <c r="J216" s="93"/>
      <c r="K216" s="93"/>
      <c r="L216" s="93"/>
      <c r="M216" s="93"/>
      <c r="N216" s="93"/>
      <c r="Q216" s="9"/>
    </row>
    <row r="217" spans="3:17" ht="14.25" customHeight="1" x14ac:dyDescent="0.2">
      <c r="C217" s="10"/>
      <c r="D217" s="10"/>
      <c r="E217" s="10"/>
      <c r="G217" s="93"/>
      <c r="H217" s="93"/>
      <c r="I217" s="94"/>
      <c r="J217" s="93"/>
      <c r="K217" s="93"/>
      <c r="L217" s="93"/>
      <c r="M217" s="93"/>
      <c r="N217" s="93"/>
      <c r="Q217" s="9"/>
    </row>
    <row r="218" spans="3:17" ht="14.25" customHeight="1" x14ac:dyDescent="0.2">
      <c r="C218" s="10"/>
      <c r="D218" s="10"/>
      <c r="E218" s="10"/>
      <c r="G218" s="93"/>
      <c r="H218" s="93"/>
      <c r="I218" s="94"/>
      <c r="J218" s="93"/>
      <c r="K218" s="93"/>
      <c r="L218" s="93"/>
      <c r="M218" s="93"/>
      <c r="N218" s="93"/>
      <c r="Q218" s="9"/>
    </row>
    <row r="219" spans="3:17" ht="14.25" customHeight="1" x14ac:dyDescent="0.2">
      <c r="C219" s="10"/>
      <c r="D219" s="10"/>
      <c r="E219" s="10"/>
      <c r="G219" s="93"/>
      <c r="H219" s="93"/>
      <c r="I219" s="94"/>
      <c r="J219" s="93"/>
      <c r="K219" s="93"/>
      <c r="L219" s="93"/>
      <c r="M219" s="93"/>
      <c r="N219" s="93"/>
      <c r="Q219" s="9"/>
    </row>
    <row r="220" spans="3:17" ht="14.25" customHeight="1" x14ac:dyDescent="0.2">
      <c r="C220" s="10"/>
      <c r="D220" s="10"/>
      <c r="E220" s="10"/>
      <c r="G220" s="93"/>
      <c r="H220" s="93"/>
      <c r="I220" s="94"/>
      <c r="J220" s="93"/>
      <c r="K220" s="93"/>
      <c r="L220" s="93"/>
      <c r="M220" s="93"/>
      <c r="N220" s="93"/>
      <c r="Q220" s="9"/>
    </row>
    <row r="221" spans="3:17" ht="14.25" customHeight="1" x14ac:dyDescent="0.2">
      <c r="C221" s="10"/>
      <c r="D221" s="10"/>
      <c r="E221" s="10"/>
      <c r="G221" s="93"/>
      <c r="H221" s="93"/>
      <c r="I221" s="94"/>
      <c r="J221" s="93"/>
      <c r="K221" s="93"/>
      <c r="L221" s="93"/>
      <c r="M221" s="93"/>
      <c r="N221" s="93"/>
      <c r="Q221" s="9"/>
    </row>
    <row r="222" spans="3:17" ht="14.25" customHeight="1" x14ac:dyDescent="0.2">
      <c r="C222" s="10"/>
      <c r="D222" s="10"/>
      <c r="E222" s="10"/>
      <c r="G222" s="93"/>
      <c r="H222" s="93"/>
      <c r="I222" s="94"/>
      <c r="J222" s="93"/>
      <c r="K222" s="93"/>
      <c r="L222" s="93"/>
      <c r="M222" s="93"/>
      <c r="N222" s="93"/>
      <c r="Q222" s="9"/>
    </row>
    <row r="223" spans="3:17" ht="14.25" customHeight="1" x14ac:dyDescent="0.2">
      <c r="C223" s="10"/>
      <c r="D223" s="10"/>
      <c r="E223" s="10"/>
      <c r="G223" s="93"/>
      <c r="H223" s="93"/>
      <c r="I223" s="94"/>
      <c r="J223" s="93"/>
      <c r="K223" s="93"/>
      <c r="L223" s="93"/>
      <c r="M223" s="93"/>
      <c r="N223" s="93"/>
      <c r="Q223" s="9"/>
    </row>
    <row r="224" spans="3:17" ht="14.25" customHeight="1" x14ac:dyDescent="0.2">
      <c r="C224" s="10"/>
      <c r="D224" s="10"/>
      <c r="E224" s="10"/>
      <c r="G224" s="93"/>
      <c r="H224" s="93"/>
      <c r="I224" s="94"/>
      <c r="J224" s="93"/>
      <c r="K224" s="93"/>
      <c r="L224" s="93"/>
      <c r="M224" s="93"/>
      <c r="N224" s="93"/>
      <c r="Q224" s="9"/>
    </row>
    <row r="225" spans="3:17" ht="14.25" customHeight="1" x14ac:dyDescent="0.2">
      <c r="C225" s="10"/>
      <c r="D225" s="10"/>
      <c r="E225" s="10"/>
      <c r="G225" s="93"/>
      <c r="H225" s="93"/>
      <c r="I225" s="94"/>
      <c r="J225" s="93"/>
      <c r="K225" s="93"/>
      <c r="L225" s="93"/>
      <c r="M225" s="93"/>
      <c r="N225" s="93"/>
      <c r="Q225" s="9"/>
    </row>
    <row r="226" spans="3:17" ht="14.25" customHeight="1" x14ac:dyDescent="0.2">
      <c r="C226" s="10"/>
      <c r="D226" s="10"/>
      <c r="E226" s="10"/>
      <c r="G226" s="93"/>
      <c r="H226" s="93"/>
      <c r="I226" s="94"/>
      <c r="J226" s="93"/>
      <c r="K226" s="93"/>
      <c r="L226" s="93"/>
      <c r="M226" s="93"/>
      <c r="N226" s="93"/>
      <c r="Q226" s="9"/>
    </row>
    <row r="227" spans="3:17" ht="14.25" customHeight="1" x14ac:dyDescent="0.2">
      <c r="C227" s="10"/>
      <c r="D227" s="10"/>
      <c r="E227" s="10"/>
      <c r="G227" s="93"/>
      <c r="H227" s="93"/>
      <c r="I227" s="94"/>
      <c r="J227" s="93"/>
      <c r="K227" s="93"/>
      <c r="L227" s="93"/>
      <c r="M227" s="93"/>
      <c r="N227" s="93"/>
      <c r="Q227" s="9"/>
    </row>
    <row r="228" spans="3:17" ht="14.25" customHeight="1" x14ac:dyDescent="0.2">
      <c r="C228" s="10"/>
      <c r="D228" s="10"/>
      <c r="E228" s="10"/>
      <c r="G228" s="93"/>
      <c r="H228" s="93"/>
      <c r="I228" s="94"/>
      <c r="J228" s="93"/>
      <c r="K228" s="93"/>
      <c r="L228" s="93"/>
      <c r="M228" s="93"/>
      <c r="N228" s="93"/>
      <c r="Q228" s="9"/>
    </row>
    <row r="229" spans="3:17" ht="14.25" customHeight="1" x14ac:dyDescent="0.2">
      <c r="C229" s="10"/>
      <c r="D229" s="10"/>
      <c r="E229" s="10"/>
      <c r="G229" s="93"/>
      <c r="H229" s="93"/>
      <c r="I229" s="94"/>
      <c r="J229" s="93"/>
      <c r="K229" s="93"/>
      <c r="L229" s="93"/>
      <c r="M229" s="93"/>
      <c r="N229" s="93"/>
      <c r="Q229" s="9"/>
    </row>
    <row r="230" spans="3:17" ht="14.25" customHeight="1" x14ac:dyDescent="0.2">
      <c r="C230" s="10"/>
      <c r="D230" s="10"/>
      <c r="E230" s="10"/>
      <c r="G230" s="93"/>
      <c r="H230" s="93"/>
      <c r="I230" s="94"/>
      <c r="J230" s="93"/>
      <c r="K230" s="93"/>
      <c r="L230" s="93"/>
      <c r="M230" s="93"/>
      <c r="N230" s="93"/>
      <c r="Q230" s="9"/>
    </row>
    <row r="231" spans="3:17" ht="14.25" customHeight="1" x14ac:dyDescent="0.2">
      <c r="C231" s="10"/>
      <c r="D231" s="10"/>
      <c r="E231" s="10"/>
      <c r="G231" s="93"/>
      <c r="H231" s="93"/>
      <c r="I231" s="94"/>
      <c r="J231" s="93"/>
      <c r="K231" s="93"/>
      <c r="L231" s="93"/>
      <c r="M231" s="93"/>
      <c r="N231" s="93"/>
      <c r="Q231" s="9"/>
    </row>
    <row r="232" spans="3:17" ht="14.25" customHeight="1" x14ac:dyDescent="0.2">
      <c r="C232" s="10"/>
      <c r="D232" s="10"/>
      <c r="E232" s="10"/>
      <c r="G232" s="93"/>
      <c r="H232" s="93"/>
      <c r="I232" s="94"/>
      <c r="J232" s="93"/>
      <c r="K232" s="93"/>
      <c r="L232" s="93"/>
      <c r="M232" s="93"/>
      <c r="N232" s="93"/>
      <c r="Q232" s="9"/>
    </row>
    <row r="233" spans="3:17" ht="14.25" customHeight="1" x14ac:dyDescent="0.2">
      <c r="C233" s="10"/>
      <c r="D233" s="10"/>
      <c r="E233" s="10"/>
      <c r="G233" s="93"/>
      <c r="H233" s="93"/>
      <c r="I233" s="94"/>
      <c r="J233" s="93"/>
      <c r="K233" s="93"/>
      <c r="L233" s="93"/>
      <c r="M233" s="93"/>
      <c r="N233" s="93"/>
      <c r="Q233" s="9"/>
    </row>
    <row r="234" spans="3:17" ht="14.25" customHeight="1" x14ac:dyDescent="0.2">
      <c r="C234" s="10"/>
      <c r="D234" s="10"/>
      <c r="E234" s="10"/>
      <c r="G234" s="93"/>
      <c r="H234" s="93"/>
      <c r="I234" s="94"/>
      <c r="J234" s="93"/>
      <c r="K234" s="93"/>
      <c r="L234" s="93"/>
      <c r="M234" s="93"/>
      <c r="N234" s="93"/>
      <c r="Q234" s="9"/>
    </row>
    <row r="235" spans="3:17" ht="14.25" customHeight="1" x14ac:dyDescent="0.2">
      <c r="C235" s="10"/>
      <c r="D235" s="10"/>
      <c r="E235" s="10"/>
      <c r="G235" s="93"/>
      <c r="H235" s="93"/>
      <c r="I235" s="94"/>
      <c r="J235" s="93"/>
      <c r="K235" s="93"/>
      <c r="L235" s="93"/>
      <c r="M235" s="93"/>
      <c r="N235" s="93"/>
      <c r="Q235" s="9"/>
    </row>
    <row r="236" spans="3:17" ht="14.25" customHeight="1" x14ac:dyDescent="0.2">
      <c r="C236" s="10"/>
      <c r="D236" s="10"/>
      <c r="E236" s="10"/>
      <c r="G236" s="93"/>
      <c r="H236" s="93"/>
      <c r="I236" s="94"/>
      <c r="J236" s="93"/>
      <c r="K236" s="93"/>
      <c r="L236" s="93"/>
      <c r="M236" s="93"/>
      <c r="N236" s="93"/>
      <c r="Q236" s="9"/>
    </row>
    <row r="237" spans="3:17" ht="14.25" customHeight="1" x14ac:dyDescent="0.2">
      <c r="C237" s="10"/>
      <c r="D237" s="10"/>
      <c r="E237" s="10"/>
      <c r="G237" s="93"/>
      <c r="H237" s="93"/>
      <c r="I237" s="94"/>
      <c r="J237" s="93"/>
      <c r="K237" s="93"/>
      <c r="L237" s="93"/>
      <c r="M237" s="93"/>
      <c r="N237" s="93"/>
      <c r="Q237" s="9"/>
    </row>
    <row r="238" spans="3:17" ht="14.25" customHeight="1" x14ac:dyDescent="0.2">
      <c r="C238" s="10"/>
      <c r="D238" s="10"/>
      <c r="E238" s="10"/>
      <c r="G238" s="93"/>
      <c r="H238" s="93"/>
      <c r="I238" s="94"/>
      <c r="J238" s="93"/>
      <c r="K238" s="93"/>
      <c r="L238" s="93"/>
      <c r="M238" s="93"/>
      <c r="N238" s="93"/>
      <c r="Q238" s="9"/>
    </row>
    <row r="239" spans="3:17" ht="14.25" customHeight="1" x14ac:dyDescent="0.2">
      <c r="C239" s="10"/>
      <c r="D239" s="10"/>
      <c r="E239" s="10"/>
      <c r="G239" s="93"/>
      <c r="H239" s="93"/>
      <c r="I239" s="94"/>
      <c r="J239" s="93"/>
      <c r="K239" s="93"/>
      <c r="L239" s="93"/>
      <c r="M239" s="93"/>
      <c r="N239" s="93"/>
      <c r="Q239" s="9"/>
    </row>
    <row r="240" spans="3:17" ht="14.25" customHeight="1" x14ac:dyDescent="0.2">
      <c r="C240" s="10"/>
      <c r="D240" s="10"/>
      <c r="E240" s="10"/>
      <c r="G240" s="93"/>
      <c r="H240" s="93"/>
      <c r="I240" s="94"/>
      <c r="J240" s="93"/>
      <c r="K240" s="93"/>
      <c r="L240" s="93"/>
      <c r="M240" s="93"/>
      <c r="N240" s="93"/>
      <c r="Q240" s="9"/>
    </row>
    <row r="241" spans="3:17" ht="14.25" customHeight="1" x14ac:dyDescent="0.2">
      <c r="C241" s="10"/>
      <c r="D241" s="10"/>
      <c r="E241" s="10"/>
      <c r="G241" s="93"/>
      <c r="H241" s="93"/>
      <c r="I241" s="94"/>
      <c r="J241" s="93"/>
      <c r="K241" s="93"/>
      <c r="L241" s="93"/>
      <c r="M241" s="93"/>
      <c r="N241" s="93"/>
      <c r="Q241" s="9"/>
    </row>
    <row r="242" spans="3:17" ht="14.25" customHeight="1" x14ac:dyDescent="0.2">
      <c r="C242" s="10"/>
      <c r="D242" s="10"/>
      <c r="E242" s="10"/>
      <c r="G242" s="93"/>
      <c r="H242" s="93"/>
      <c r="I242" s="94"/>
      <c r="J242" s="93"/>
      <c r="K242" s="93"/>
      <c r="L242" s="93"/>
      <c r="M242" s="93"/>
      <c r="N242" s="93"/>
      <c r="Q242" s="9"/>
    </row>
    <row r="243" spans="3:17" ht="14.25" customHeight="1" x14ac:dyDescent="0.2">
      <c r="C243" s="10"/>
      <c r="D243" s="10"/>
      <c r="E243" s="10"/>
      <c r="G243" s="93"/>
      <c r="H243" s="93"/>
      <c r="I243" s="94"/>
      <c r="J243" s="93"/>
      <c r="K243" s="93"/>
      <c r="L243" s="93"/>
      <c r="M243" s="93"/>
      <c r="N243" s="93"/>
      <c r="Q243" s="9"/>
    </row>
    <row r="244" spans="3:17" ht="14.25" customHeight="1" x14ac:dyDescent="0.2">
      <c r="C244" s="10"/>
      <c r="D244" s="10"/>
      <c r="E244" s="10"/>
      <c r="G244" s="93"/>
      <c r="H244" s="93"/>
      <c r="I244" s="94"/>
      <c r="J244" s="93"/>
      <c r="K244" s="93"/>
      <c r="L244" s="93"/>
      <c r="M244" s="93"/>
      <c r="N244" s="93"/>
      <c r="Q244" s="9"/>
    </row>
    <row r="245" spans="3:17" ht="14.25" customHeight="1" x14ac:dyDescent="0.2">
      <c r="C245" s="10"/>
      <c r="D245" s="10"/>
      <c r="E245" s="10"/>
      <c r="G245" s="93"/>
      <c r="H245" s="93"/>
      <c r="I245" s="94"/>
      <c r="J245" s="93"/>
      <c r="K245" s="93"/>
      <c r="L245" s="93"/>
      <c r="M245" s="93"/>
      <c r="N245" s="93"/>
      <c r="Q245" s="9"/>
    </row>
    <row r="246" spans="3:17" ht="14.25" customHeight="1" x14ac:dyDescent="0.2">
      <c r="C246" s="10"/>
      <c r="D246" s="10"/>
      <c r="E246" s="10"/>
      <c r="G246" s="93"/>
      <c r="H246" s="93"/>
      <c r="I246" s="94"/>
      <c r="J246" s="93"/>
      <c r="K246" s="93"/>
      <c r="L246" s="93"/>
      <c r="M246" s="93"/>
      <c r="N246" s="93"/>
      <c r="Q246" s="9"/>
    </row>
    <row r="247" spans="3:17" ht="14.25" customHeight="1" x14ac:dyDescent="0.2">
      <c r="C247" s="10"/>
      <c r="D247" s="10"/>
      <c r="E247" s="10"/>
      <c r="G247" s="93"/>
      <c r="H247" s="93"/>
      <c r="I247" s="94"/>
      <c r="J247" s="93"/>
      <c r="K247" s="93"/>
      <c r="L247" s="93"/>
      <c r="M247" s="93"/>
      <c r="N247" s="93"/>
      <c r="Q247" s="9"/>
    </row>
    <row r="248" spans="3:17" ht="14.25" customHeight="1" x14ac:dyDescent="0.2">
      <c r="C248" s="10"/>
      <c r="D248" s="10"/>
      <c r="E248" s="10"/>
      <c r="G248" s="93"/>
      <c r="H248" s="93"/>
      <c r="I248" s="94"/>
      <c r="J248" s="93"/>
      <c r="K248" s="93"/>
      <c r="L248" s="93"/>
      <c r="M248" s="93"/>
      <c r="N248" s="93"/>
      <c r="Q248" s="9"/>
    </row>
    <row r="249" spans="3:17" ht="14.25" customHeight="1" x14ac:dyDescent="0.2">
      <c r="C249" s="10"/>
      <c r="D249" s="10"/>
      <c r="E249" s="10"/>
      <c r="G249" s="93"/>
      <c r="H249" s="93"/>
      <c r="I249" s="94"/>
      <c r="J249" s="93"/>
      <c r="K249" s="93"/>
      <c r="L249" s="93"/>
      <c r="M249" s="93"/>
      <c r="N249" s="93"/>
      <c r="Q249" s="9"/>
    </row>
    <row r="250" spans="3:17" ht="14.25" customHeight="1" x14ac:dyDescent="0.2">
      <c r="C250" s="10"/>
      <c r="D250" s="10"/>
      <c r="E250" s="10"/>
      <c r="G250" s="93"/>
      <c r="H250" s="93"/>
      <c r="I250" s="94"/>
      <c r="J250" s="93"/>
      <c r="K250" s="93"/>
      <c r="L250" s="93"/>
      <c r="M250" s="93"/>
      <c r="N250" s="93"/>
      <c r="Q250" s="9"/>
    </row>
    <row r="251" spans="3:17" ht="14.25" customHeight="1" x14ac:dyDescent="0.2">
      <c r="C251" s="10"/>
      <c r="D251" s="10"/>
      <c r="E251" s="10"/>
      <c r="G251" s="93"/>
      <c r="H251" s="93"/>
      <c r="I251" s="94"/>
      <c r="J251" s="93"/>
      <c r="K251" s="93"/>
      <c r="L251" s="93"/>
      <c r="M251" s="93"/>
      <c r="N251" s="93"/>
      <c r="Q251" s="9"/>
    </row>
    <row r="252" spans="3:17" ht="14.25" customHeight="1" x14ac:dyDescent="0.2">
      <c r="C252" s="10"/>
      <c r="D252" s="10"/>
      <c r="E252" s="10"/>
      <c r="G252" s="93"/>
      <c r="H252" s="93"/>
      <c r="I252" s="94"/>
      <c r="J252" s="93"/>
      <c r="K252" s="93"/>
      <c r="L252" s="93"/>
      <c r="M252" s="93"/>
      <c r="N252" s="93"/>
      <c r="Q252" s="9"/>
    </row>
    <row r="253" spans="3:17" ht="14.25" customHeight="1" x14ac:dyDescent="0.2">
      <c r="C253" s="10"/>
      <c r="D253" s="10"/>
      <c r="E253" s="10"/>
      <c r="G253" s="93"/>
      <c r="H253" s="93"/>
      <c r="I253" s="94"/>
      <c r="J253" s="93"/>
      <c r="K253" s="93"/>
      <c r="L253" s="93"/>
      <c r="M253" s="93"/>
      <c r="N253" s="93"/>
      <c r="Q253" s="9"/>
    </row>
    <row r="254" spans="3:17" ht="14.25" customHeight="1" x14ac:dyDescent="0.2">
      <c r="C254" s="10"/>
      <c r="D254" s="10"/>
      <c r="E254" s="10"/>
      <c r="G254" s="93"/>
      <c r="H254" s="93"/>
      <c r="I254" s="94"/>
      <c r="J254" s="93"/>
      <c r="K254" s="93"/>
      <c r="L254" s="93"/>
      <c r="M254" s="93"/>
      <c r="N254" s="93"/>
      <c r="Q254" s="9"/>
    </row>
    <row r="255" spans="3:17" ht="14.25" customHeight="1" x14ac:dyDescent="0.2">
      <c r="C255" s="10"/>
      <c r="D255" s="10"/>
      <c r="E255" s="10"/>
      <c r="G255" s="93"/>
      <c r="H255" s="93"/>
      <c r="I255" s="94"/>
      <c r="J255" s="93"/>
      <c r="K255" s="93"/>
      <c r="L255" s="93"/>
      <c r="M255" s="93"/>
      <c r="N255" s="93"/>
      <c r="Q255" s="9"/>
    </row>
    <row r="256" spans="3:17" ht="14.25" customHeight="1" x14ac:dyDescent="0.2">
      <c r="C256" s="10"/>
      <c r="D256" s="10"/>
      <c r="E256" s="10"/>
      <c r="G256" s="93"/>
      <c r="H256" s="93"/>
      <c r="I256" s="94"/>
      <c r="J256" s="93"/>
      <c r="K256" s="93"/>
      <c r="L256" s="93"/>
      <c r="M256" s="93"/>
      <c r="N256" s="93"/>
      <c r="Q256" s="9"/>
    </row>
    <row r="257" spans="3:17" ht="14.25" customHeight="1" x14ac:dyDescent="0.2">
      <c r="C257" s="10"/>
      <c r="D257" s="10"/>
      <c r="E257" s="10"/>
      <c r="G257" s="93"/>
      <c r="H257" s="93"/>
      <c r="I257" s="94"/>
      <c r="J257" s="93"/>
      <c r="K257" s="93"/>
      <c r="L257" s="93"/>
      <c r="M257" s="93"/>
      <c r="N257" s="93"/>
      <c r="Q257" s="9"/>
    </row>
    <row r="258" spans="3:17" ht="14.25" customHeight="1" x14ac:dyDescent="0.2">
      <c r="C258" s="10"/>
      <c r="D258" s="10"/>
      <c r="E258" s="10"/>
      <c r="G258" s="93"/>
      <c r="H258" s="93"/>
      <c r="I258" s="94"/>
      <c r="J258" s="93"/>
      <c r="K258" s="93"/>
      <c r="L258" s="93"/>
      <c r="M258" s="93"/>
      <c r="N258" s="93"/>
      <c r="Q258" s="9"/>
    </row>
    <row r="259" spans="3:17" ht="14.25" customHeight="1" x14ac:dyDescent="0.2">
      <c r="C259" s="10"/>
      <c r="D259" s="10"/>
      <c r="E259" s="10"/>
      <c r="G259" s="93"/>
      <c r="H259" s="93"/>
      <c r="I259" s="94"/>
      <c r="J259" s="93"/>
      <c r="K259" s="93"/>
      <c r="L259" s="93"/>
      <c r="M259" s="93"/>
      <c r="N259" s="93"/>
      <c r="Q259" s="9"/>
    </row>
    <row r="260" spans="3:17" ht="14.25" customHeight="1" x14ac:dyDescent="0.2">
      <c r="C260" s="10"/>
      <c r="D260" s="10"/>
      <c r="E260" s="10"/>
      <c r="G260" s="93"/>
      <c r="H260" s="93"/>
      <c r="I260" s="94"/>
      <c r="J260" s="93"/>
      <c r="K260" s="93"/>
      <c r="L260" s="93"/>
      <c r="M260" s="93"/>
      <c r="N260" s="93"/>
      <c r="Q260" s="9"/>
    </row>
    <row r="261" spans="3:17" ht="14.25" customHeight="1" x14ac:dyDescent="0.2">
      <c r="C261" s="10"/>
      <c r="D261" s="10"/>
      <c r="E261" s="10"/>
      <c r="G261" s="93"/>
      <c r="H261" s="93"/>
      <c r="I261" s="94"/>
      <c r="J261" s="93"/>
      <c r="K261" s="93"/>
      <c r="L261" s="93"/>
      <c r="M261" s="93"/>
      <c r="N261" s="93"/>
      <c r="Q261" s="9"/>
    </row>
    <row r="262" spans="3:17" ht="14.25" customHeight="1" x14ac:dyDescent="0.2">
      <c r="C262" s="10"/>
      <c r="D262" s="10"/>
      <c r="E262" s="10"/>
      <c r="G262" s="93"/>
      <c r="H262" s="93"/>
      <c r="I262" s="94"/>
      <c r="J262" s="93"/>
      <c r="K262" s="93"/>
      <c r="L262" s="93"/>
      <c r="M262" s="93"/>
      <c r="N262" s="93"/>
      <c r="Q262" s="9"/>
    </row>
    <row r="263" spans="3:17" ht="14.25" customHeight="1" x14ac:dyDescent="0.2">
      <c r="C263" s="10"/>
      <c r="D263" s="10"/>
      <c r="E263" s="10"/>
      <c r="G263" s="93"/>
      <c r="H263" s="93"/>
      <c r="I263" s="94"/>
      <c r="J263" s="93"/>
      <c r="K263" s="93"/>
      <c r="L263" s="93"/>
      <c r="M263" s="93"/>
      <c r="N263" s="93"/>
      <c r="Q263" s="9"/>
    </row>
    <row r="264" spans="3:17" ht="14.25" customHeight="1" x14ac:dyDescent="0.2">
      <c r="C264" s="10"/>
      <c r="D264" s="10"/>
      <c r="E264" s="10"/>
      <c r="G264" s="93"/>
      <c r="H264" s="93"/>
      <c r="I264" s="94"/>
      <c r="J264" s="93"/>
      <c r="K264" s="93"/>
      <c r="L264" s="93"/>
      <c r="M264" s="93"/>
      <c r="N264" s="93"/>
      <c r="Q264" s="9"/>
    </row>
    <row r="265" spans="3:17" ht="14.25" customHeight="1" x14ac:dyDescent="0.2">
      <c r="C265" s="10"/>
      <c r="D265" s="10"/>
      <c r="E265" s="10"/>
      <c r="G265" s="93"/>
      <c r="H265" s="93"/>
      <c r="I265" s="94"/>
      <c r="J265" s="93"/>
      <c r="K265" s="93"/>
      <c r="L265" s="93"/>
      <c r="M265" s="93"/>
      <c r="N265" s="93"/>
      <c r="Q265" s="9"/>
    </row>
    <row r="266" spans="3:17" ht="14.25" customHeight="1" x14ac:dyDescent="0.2">
      <c r="C266" s="10"/>
      <c r="D266" s="10"/>
      <c r="E266" s="10"/>
      <c r="G266" s="93"/>
      <c r="H266" s="93"/>
      <c r="I266" s="94"/>
      <c r="J266" s="93"/>
      <c r="K266" s="93"/>
      <c r="L266" s="93"/>
      <c r="M266" s="93"/>
      <c r="N266" s="93"/>
      <c r="Q266" s="9"/>
    </row>
    <row r="267" spans="3:17" ht="14.25" customHeight="1" x14ac:dyDescent="0.2">
      <c r="C267" s="10"/>
      <c r="D267" s="10"/>
      <c r="E267" s="10"/>
      <c r="G267" s="93"/>
      <c r="H267" s="93"/>
      <c r="I267" s="94"/>
      <c r="J267" s="93"/>
      <c r="K267" s="93"/>
      <c r="L267" s="93"/>
      <c r="M267" s="93"/>
      <c r="N267" s="93"/>
      <c r="Q267" s="9"/>
    </row>
    <row r="268" spans="3:17" ht="14.25" customHeight="1" x14ac:dyDescent="0.2">
      <c r="C268" s="10"/>
      <c r="D268" s="10"/>
      <c r="E268" s="10"/>
      <c r="G268" s="93"/>
      <c r="H268" s="93"/>
      <c r="I268" s="94"/>
      <c r="J268" s="93"/>
      <c r="K268" s="93"/>
      <c r="L268" s="93"/>
      <c r="M268" s="93"/>
      <c r="N268" s="93"/>
      <c r="Q268" s="9"/>
    </row>
    <row r="269" spans="3:17" ht="14.25" customHeight="1" x14ac:dyDescent="0.2">
      <c r="C269" s="10"/>
      <c r="D269" s="10"/>
      <c r="E269" s="10"/>
      <c r="G269" s="93"/>
      <c r="H269" s="93"/>
      <c r="I269" s="94"/>
      <c r="J269" s="93"/>
      <c r="K269" s="93"/>
      <c r="L269" s="93"/>
      <c r="M269" s="93"/>
      <c r="N269" s="93"/>
      <c r="Q269" s="9"/>
    </row>
    <row r="270" spans="3:17" ht="14.25" customHeight="1" x14ac:dyDescent="0.2">
      <c r="C270" s="10"/>
      <c r="D270" s="10"/>
      <c r="E270" s="10"/>
      <c r="G270" s="93"/>
      <c r="H270" s="93"/>
      <c r="I270" s="94"/>
      <c r="J270" s="93"/>
      <c r="K270" s="93"/>
      <c r="L270" s="93"/>
      <c r="M270" s="93"/>
      <c r="N270" s="93"/>
      <c r="Q270" s="9"/>
    </row>
    <row r="271" spans="3:17" ht="14.25" customHeight="1" x14ac:dyDescent="0.2">
      <c r="C271" s="10"/>
      <c r="D271" s="10"/>
      <c r="E271" s="10"/>
      <c r="G271" s="93"/>
      <c r="H271" s="93"/>
      <c r="I271" s="94"/>
      <c r="J271" s="93"/>
      <c r="K271" s="93"/>
      <c r="L271" s="93"/>
      <c r="M271" s="93"/>
      <c r="N271" s="93"/>
      <c r="Q271" s="9"/>
    </row>
    <row r="272" spans="3:17" ht="14.25" customHeight="1" x14ac:dyDescent="0.2">
      <c r="C272" s="10"/>
      <c r="D272" s="10"/>
      <c r="E272" s="10"/>
      <c r="G272" s="93"/>
      <c r="H272" s="93"/>
      <c r="I272" s="94"/>
      <c r="J272" s="93"/>
      <c r="K272" s="93"/>
      <c r="L272" s="93"/>
      <c r="M272" s="93"/>
      <c r="N272" s="93"/>
      <c r="Q272" s="9"/>
    </row>
    <row r="273" spans="3:17" ht="14.25" customHeight="1" x14ac:dyDescent="0.2">
      <c r="C273" s="10"/>
      <c r="D273" s="10"/>
      <c r="E273" s="10"/>
      <c r="G273" s="93"/>
      <c r="H273" s="93"/>
      <c r="I273" s="94"/>
      <c r="J273" s="93"/>
      <c r="K273" s="93"/>
      <c r="L273" s="93"/>
      <c r="M273" s="93"/>
      <c r="N273" s="93"/>
      <c r="Q273" s="9"/>
    </row>
    <row r="274" spans="3:17" ht="14.25" customHeight="1" x14ac:dyDescent="0.2">
      <c r="C274" s="10"/>
      <c r="D274" s="10"/>
      <c r="E274" s="10"/>
      <c r="G274" s="93"/>
      <c r="H274" s="93"/>
      <c r="I274" s="94"/>
      <c r="J274" s="93"/>
      <c r="K274" s="93"/>
      <c r="L274" s="93"/>
      <c r="M274" s="93"/>
      <c r="N274" s="93"/>
      <c r="Q274" s="9"/>
    </row>
    <row r="275" spans="3:17" ht="14.25" customHeight="1" x14ac:dyDescent="0.2">
      <c r="C275" s="10"/>
      <c r="D275" s="10"/>
      <c r="E275" s="10"/>
      <c r="G275" s="93"/>
      <c r="H275" s="93"/>
      <c r="I275" s="94"/>
      <c r="J275" s="93"/>
      <c r="K275" s="93"/>
      <c r="L275" s="93"/>
      <c r="M275" s="93"/>
      <c r="N275" s="93"/>
      <c r="Q275" s="9"/>
    </row>
    <row r="276" spans="3:17" ht="14.25" customHeight="1" x14ac:dyDescent="0.2">
      <c r="C276" s="10"/>
      <c r="D276" s="10"/>
      <c r="E276" s="10"/>
      <c r="G276" s="93"/>
      <c r="H276" s="93"/>
      <c r="I276" s="94"/>
      <c r="J276" s="93"/>
      <c r="K276" s="93"/>
      <c r="L276" s="93"/>
      <c r="M276" s="93"/>
      <c r="N276" s="93"/>
      <c r="Q276" s="9"/>
    </row>
    <row r="277" spans="3:17" ht="14.25" customHeight="1" x14ac:dyDescent="0.2">
      <c r="C277" s="10"/>
      <c r="D277" s="10"/>
      <c r="E277" s="10"/>
      <c r="G277" s="93"/>
      <c r="H277" s="93"/>
      <c r="I277" s="94"/>
      <c r="J277" s="93"/>
      <c r="K277" s="93"/>
      <c r="L277" s="93"/>
      <c r="M277" s="93"/>
      <c r="N277" s="93"/>
      <c r="Q277" s="9"/>
    </row>
    <row r="278" spans="3:17" ht="14.25" customHeight="1" x14ac:dyDescent="0.2">
      <c r="C278" s="10"/>
      <c r="D278" s="10"/>
      <c r="E278" s="10"/>
      <c r="G278" s="93"/>
      <c r="H278" s="93"/>
      <c r="I278" s="94"/>
      <c r="J278" s="93"/>
      <c r="K278" s="93"/>
      <c r="L278" s="93"/>
      <c r="M278" s="93"/>
      <c r="N278" s="93"/>
      <c r="Q278" s="9"/>
    </row>
    <row r="279" spans="3:17" ht="14.25" customHeight="1" x14ac:dyDescent="0.2">
      <c r="C279" s="10"/>
      <c r="D279" s="10"/>
      <c r="E279" s="10"/>
      <c r="G279" s="93"/>
      <c r="H279" s="93"/>
      <c r="I279" s="94"/>
      <c r="J279" s="93"/>
      <c r="K279" s="93"/>
      <c r="L279" s="93"/>
      <c r="M279" s="93"/>
      <c r="N279" s="93"/>
      <c r="Q279" s="9"/>
    </row>
    <row r="280" spans="3:17" ht="14.25" customHeight="1" x14ac:dyDescent="0.2">
      <c r="C280" s="10"/>
      <c r="D280" s="10"/>
      <c r="E280" s="10"/>
      <c r="G280" s="93"/>
      <c r="H280" s="93"/>
      <c r="I280" s="94"/>
      <c r="J280" s="93"/>
      <c r="K280" s="93"/>
      <c r="L280" s="93"/>
      <c r="M280" s="93"/>
      <c r="N280" s="93"/>
      <c r="Q280" s="9"/>
    </row>
    <row r="281" spans="3:17" ht="14.25" customHeight="1" x14ac:dyDescent="0.2">
      <c r="C281" s="10"/>
      <c r="D281" s="10"/>
      <c r="E281" s="10"/>
      <c r="G281" s="93"/>
      <c r="H281" s="93"/>
      <c r="I281" s="94"/>
      <c r="J281" s="93"/>
      <c r="K281" s="93"/>
      <c r="L281" s="93"/>
      <c r="M281" s="93"/>
      <c r="N281" s="93"/>
      <c r="Q281" s="9"/>
    </row>
    <row r="282" spans="3:17" ht="14.25" customHeight="1" x14ac:dyDescent="0.2">
      <c r="C282" s="10"/>
      <c r="D282" s="10"/>
      <c r="E282" s="10"/>
      <c r="G282" s="93"/>
      <c r="H282" s="93"/>
      <c r="I282" s="94"/>
      <c r="J282" s="93"/>
      <c r="K282" s="93"/>
      <c r="L282" s="93"/>
      <c r="M282" s="93"/>
      <c r="N282" s="93"/>
      <c r="Q282" s="9"/>
    </row>
    <row r="283" spans="3:17" ht="14.25" customHeight="1" x14ac:dyDescent="0.2">
      <c r="C283" s="10"/>
      <c r="D283" s="10"/>
      <c r="E283" s="10"/>
      <c r="G283" s="93"/>
      <c r="H283" s="93"/>
      <c r="I283" s="94"/>
      <c r="J283" s="93"/>
      <c r="K283" s="93"/>
      <c r="L283" s="93"/>
      <c r="M283" s="93"/>
      <c r="N283" s="93"/>
      <c r="Q283" s="9"/>
    </row>
    <row r="284" spans="3:17" ht="14.25" customHeight="1" x14ac:dyDescent="0.2">
      <c r="C284" s="10"/>
      <c r="D284" s="10"/>
      <c r="E284" s="10"/>
      <c r="G284" s="93"/>
      <c r="H284" s="93"/>
      <c r="I284" s="94"/>
      <c r="J284" s="93"/>
      <c r="K284" s="93"/>
      <c r="L284" s="93"/>
      <c r="M284" s="93"/>
      <c r="N284" s="93"/>
      <c r="Q284" s="9"/>
    </row>
    <row r="285" spans="3:17" ht="14.25" customHeight="1" x14ac:dyDescent="0.2">
      <c r="C285" s="10"/>
      <c r="D285" s="10"/>
      <c r="E285" s="10"/>
      <c r="G285" s="93"/>
      <c r="H285" s="93"/>
      <c r="I285" s="94"/>
      <c r="J285" s="93"/>
      <c r="K285" s="93"/>
      <c r="L285" s="93"/>
      <c r="M285" s="93"/>
      <c r="N285" s="93"/>
      <c r="Q285" s="9"/>
    </row>
    <row r="286" spans="3:17" ht="14.25" customHeight="1" x14ac:dyDescent="0.2">
      <c r="C286" s="10"/>
      <c r="D286" s="10"/>
      <c r="E286" s="10"/>
      <c r="G286" s="93"/>
      <c r="H286" s="93"/>
      <c r="I286" s="94"/>
      <c r="J286" s="93"/>
      <c r="K286" s="93"/>
      <c r="L286" s="93"/>
      <c r="M286" s="93"/>
      <c r="N286" s="93"/>
      <c r="Q286" s="9"/>
    </row>
    <row r="287" spans="3:17" ht="14.25" customHeight="1" x14ac:dyDescent="0.2">
      <c r="C287" s="10"/>
      <c r="D287" s="10"/>
      <c r="E287" s="10"/>
      <c r="G287" s="93"/>
      <c r="H287" s="93"/>
      <c r="I287" s="94"/>
      <c r="J287" s="93"/>
      <c r="K287" s="93"/>
      <c r="L287" s="93"/>
      <c r="M287" s="93"/>
      <c r="N287" s="93"/>
      <c r="Q287" s="9"/>
    </row>
    <row r="288" spans="3:17" ht="14.25" customHeight="1" x14ac:dyDescent="0.2">
      <c r="C288" s="10"/>
      <c r="D288" s="10"/>
      <c r="E288" s="10"/>
      <c r="G288" s="93"/>
      <c r="H288" s="93"/>
      <c r="I288" s="94"/>
      <c r="J288" s="93"/>
      <c r="K288" s="93"/>
      <c r="L288" s="93"/>
      <c r="M288" s="93"/>
      <c r="N288" s="93"/>
      <c r="Q288" s="9"/>
    </row>
    <row r="289" spans="3:17" ht="14.25" customHeight="1" x14ac:dyDescent="0.2">
      <c r="C289" s="10"/>
      <c r="D289" s="10"/>
      <c r="E289" s="10"/>
      <c r="G289" s="93"/>
      <c r="H289" s="93"/>
      <c r="I289" s="94"/>
      <c r="J289" s="93"/>
      <c r="K289" s="93"/>
      <c r="L289" s="93"/>
      <c r="M289" s="93"/>
      <c r="N289" s="93"/>
      <c r="Q289" s="9"/>
    </row>
    <row r="290" spans="3:17" ht="14.25" customHeight="1" x14ac:dyDescent="0.2">
      <c r="C290" s="10"/>
      <c r="D290" s="10"/>
      <c r="E290" s="10"/>
      <c r="G290" s="93"/>
      <c r="H290" s="93"/>
      <c r="I290" s="94"/>
      <c r="J290" s="93"/>
      <c r="K290" s="93"/>
      <c r="L290" s="93"/>
      <c r="M290" s="93"/>
      <c r="N290" s="93"/>
      <c r="Q290" s="9"/>
    </row>
    <row r="291" spans="3:17" ht="14.25" customHeight="1" x14ac:dyDescent="0.2">
      <c r="C291" s="10"/>
      <c r="D291" s="10"/>
      <c r="E291" s="10"/>
      <c r="G291" s="93"/>
      <c r="H291" s="93"/>
      <c r="I291" s="94"/>
      <c r="J291" s="93"/>
      <c r="K291" s="93"/>
      <c r="L291" s="93"/>
      <c r="M291" s="93"/>
      <c r="N291" s="93"/>
      <c r="Q291" s="9"/>
    </row>
    <row r="292" spans="3:17" ht="14.25" customHeight="1" x14ac:dyDescent="0.2">
      <c r="C292" s="10"/>
      <c r="D292" s="10"/>
      <c r="E292" s="10"/>
      <c r="G292" s="93"/>
      <c r="H292" s="93"/>
      <c r="I292" s="94"/>
      <c r="J292" s="93"/>
      <c r="K292" s="93"/>
      <c r="L292" s="93"/>
      <c r="M292" s="93"/>
      <c r="N292" s="93"/>
      <c r="Q292" s="9"/>
    </row>
    <row r="293" spans="3:17" ht="14.25" customHeight="1" x14ac:dyDescent="0.2">
      <c r="C293" s="10"/>
      <c r="D293" s="10"/>
      <c r="E293" s="10"/>
      <c r="G293" s="93"/>
      <c r="H293" s="93"/>
      <c r="I293" s="94"/>
      <c r="J293" s="93"/>
      <c r="K293" s="93"/>
      <c r="L293" s="93"/>
      <c r="M293" s="93"/>
      <c r="N293" s="93"/>
      <c r="Q293" s="9"/>
    </row>
    <row r="294" spans="3:17" ht="14.25" customHeight="1" x14ac:dyDescent="0.2">
      <c r="C294" s="10"/>
      <c r="D294" s="10"/>
      <c r="E294" s="10"/>
      <c r="G294" s="93"/>
      <c r="H294" s="93"/>
      <c r="I294" s="94"/>
      <c r="J294" s="93"/>
      <c r="K294" s="93"/>
      <c r="L294" s="93"/>
      <c r="M294" s="93"/>
      <c r="N294" s="93"/>
      <c r="Q294" s="9"/>
    </row>
    <row r="295" spans="3:17" ht="14.25" customHeight="1" x14ac:dyDescent="0.2">
      <c r="C295" s="10"/>
      <c r="D295" s="10"/>
      <c r="E295" s="10"/>
      <c r="G295" s="93"/>
      <c r="H295" s="93"/>
      <c r="I295" s="94"/>
      <c r="J295" s="93"/>
      <c r="K295" s="93"/>
      <c r="L295" s="93"/>
      <c r="M295" s="93"/>
      <c r="N295" s="93"/>
      <c r="Q295" s="9"/>
    </row>
    <row r="296" spans="3:17" ht="14.25" customHeight="1" x14ac:dyDescent="0.2">
      <c r="C296" s="10"/>
      <c r="D296" s="10"/>
      <c r="E296" s="10"/>
      <c r="G296" s="93"/>
      <c r="H296" s="93"/>
      <c r="I296" s="94"/>
      <c r="J296" s="93"/>
      <c r="K296" s="93"/>
      <c r="L296" s="93"/>
      <c r="M296" s="93"/>
      <c r="N296" s="93"/>
      <c r="Q296" s="9"/>
    </row>
    <row r="297" spans="3:17" ht="14.25" customHeight="1" x14ac:dyDescent="0.2">
      <c r="C297" s="10"/>
      <c r="D297" s="10"/>
      <c r="E297" s="10"/>
      <c r="G297" s="93"/>
      <c r="H297" s="93"/>
      <c r="I297" s="94"/>
      <c r="J297" s="93"/>
      <c r="K297" s="93"/>
      <c r="L297" s="93"/>
      <c r="M297" s="93"/>
      <c r="N297" s="93"/>
      <c r="Q297" s="9"/>
    </row>
    <row r="298" spans="3:17" ht="14.25" customHeight="1" x14ac:dyDescent="0.2">
      <c r="C298" s="10"/>
      <c r="D298" s="10"/>
      <c r="E298" s="10"/>
      <c r="G298" s="93"/>
      <c r="H298" s="93"/>
      <c r="I298" s="94"/>
      <c r="J298" s="93"/>
      <c r="K298" s="93"/>
      <c r="L298" s="93"/>
      <c r="M298" s="93"/>
      <c r="N298" s="93"/>
      <c r="Q298" s="9"/>
    </row>
    <row r="299" spans="3:17" ht="14.25" customHeight="1" x14ac:dyDescent="0.2">
      <c r="C299" s="10"/>
      <c r="D299" s="10"/>
      <c r="E299" s="10"/>
      <c r="G299" s="93"/>
      <c r="H299" s="93"/>
      <c r="I299" s="94"/>
      <c r="J299" s="93"/>
      <c r="K299" s="93"/>
      <c r="L299" s="93"/>
      <c r="M299" s="93"/>
      <c r="N299" s="93"/>
      <c r="Q299" s="9"/>
    </row>
    <row r="300" spans="3:17" ht="14.25" customHeight="1" x14ac:dyDescent="0.2">
      <c r="C300" s="10"/>
      <c r="D300" s="10"/>
      <c r="E300" s="10"/>
      <c r="G300" s="93"/>
      <c r="H300" s="93"/>
      <c r="I300" s="94"/>
      <c r="J300" s="93"/>
      <c r="K300" s="93"/>
      <c r="L300" s="93"/>
      <c r="M300" s="93"/>
      <c r="N300" s="93"/>
      <c r="Q300" s="9"/>
    </row>
    <row r="301" spans="3:17" ht="14.25" customHeight="1" x14ac:dyDescent="0.2">
      <c r="C301" s="10"/>
      <c r="D301" s="10"/>
      <c r="E301" s="10"/>
      <c r="G301" s="93"/>
      <c r="H301" s="93"/>
      <c r="I301" s="94"/>
      <c r="J301" s="93"/>
      <c r="K301" s="93"/>
      <c r="L301" s="93"/>
      <c r="M301" s="93"/>
      <c r="N301" s="93"/>
      <c r="Q301" s="9"/>
    </row>
    <row r="302" spans="3:17" ht="14.25" customHeight="1" x14ac:dyDescent="0.2">
      <c r="C302" s="10"/>
      <c r="D302" s="10"/>
      <c r="E302" s="10"/>
      <c r="G302" s="93"/>
      <c r="H302" s="93"/>
      <c r="I302" s="94"/>
      <c r="J302" s="93"/>
      <c r="K302" s="93"/>
      <c r="L302" s="93"/>
      <c r="M302" s="93"/>
      <c r="N302" s="93"/>
      <c r="Q302" s="9"/>
    </row>
    <row r="303" spans="3:17" ht="14.25" customHeight="1" x14ac:dyDescent="0.2">
      <c r="C303" s="10"/>
      <c r="D303" s="10"/>
      <c r="E303" s="10"/>
      <c r="G303" s="93"/>
      <c r="H303" s="93"/>
      <c r="I303" s="94"/>
      <c r="J303" s="93"/>
      <c r="K303" s="93"/>
      <c r="L303" s="93"/>
      <c r="M303" s="93"/>
      <c r="N303" s="93"/>
      <c r="Q303" s="9"/>
    </row>
    <row r="304" spans="3:17" ht="14.25" customHeight="1" x14ac:dyDescent="0.2">
      <c r="C304" s="10"/>
      <c r="D304" s="10"/>
      <c r="E304" s="10"/>
      <c r="G304" s="93"/>
      <c r="H304" s="93"/>
      <c r="I304" s="94"/>
      <c r="J304" s="93"/>
      <c r="K304" s="93"/>
      <c r="L304" s="93"/>
      <c r="M304" s="93"/>
      <c r="N304" s="93"/>
      <c r="Q304" s="9"/>
    </row>
    <row r="305" spans="3:17" ht="14.25" customHeight="1" x14ac:dyDescent="0.2">
      <c r="C305" s="10"/>
      <c r="D305" s="10"/>
      <c r="E305" s="10"/>
      <c r="G305" s="93"/>
      <c r="H305" s="93"/>
      <c r="I305" s="94"/>
      <c r="J305" s="93"/>
      <c r="K305" s="93"/>
      <c r="L305" s="93"/>
      <c r="M305" s="93"/>
      <c r="N305" s="93"/>
      <c r="Q305" s="9"/>
    </row>
    <row r="306" spans="3:17" ht="14.25" customHeight="1" x14ac:dyDescent="0.2">
      <c r="C306" s="10"/>
      <c r="D306" s="10"/>
      <c r="E306" s="10"/>
      <c r="G306" s="93"/>
      <c r="H306" s="93"/>
      <c r="I306" s="94"/>
      <c r="J306" s="93"/>
      <c r="K306" s="93"/>
      <c r="L306" s="93"/>
      <c r="M306" s="93"/>
      <c r="N306" s="93"/>
      <c r="Q306" s="9"/>
    </row>
    <row r="307" spans="3:17" ht="14.25" customHeight="1" x14ac:dyDescent="0.2">
      <c r="C307" s="10"/>
      <c r="D307" s="10"/>
      <c r="E307" s="10"/>
      <c r="G307" s="93"/>
      <c r="H307" s="93"/>
      <c r="I307" s="94"/>
      <c r="J307" s="93"/>
      <c r="K307" s="93"/>
      <c r="L307" s="93"/>
      <c r="M307" s="93"/>
      <c r="N307" s="93"/>
      <c r="Q307" s="9"/>
    </row>
    <row r="308" spans="3:17" ht="14.25" customHeight="1" x14ac:dyDescent="0.2">
      <c r="C308" s="10"/>
      <c r="D308" s="10"/>
      <c r="E308" s="10"/>
      <c r="G308" s="93"/>
      <c r="H308" s="93"/>
      <c r="I308" s="94"/>
      <c r="J308" s="93"/>
      <c r="K308" s="93"/>
      <c r="L308" s="93"/>
      <c r="M308" s="93"/>
      <c r="N308" s="93"/>
      <c r="Q308" s="9"/>
    </row>
    <row r="309" spans="3:17" ht="14.25" customHeight="1" x14ac:dyDescent="0.2">
      <c r="C309" s="10"/>
      <c r="D309" s="10"/>
      <c r="E309" s="10"/>
      <c r="G309" s="93"/>
      <c r="H309" s="93"/>
      <c r="I309" s="94"/>
      <c r="J309" s="93"/>
      <c r="K309" s="93"/>
      <c r="L309" s="93"/>
      <c r="M309" s="93"/>
      <c r="N309" s="93"/>
      <c r="Q309" s="9"/>
    </row>
    <row r="310" spans="3:17" ht="14.25" customHeight="1" x14ac:dyDescent="0.2">
      <c r="C310" s="10"/>
      <c r="D310" s="10"/>
      <c r="E310" s="10"/>
      <c r="G310" s="93"/>
      <c r="H310" s="93"/>
      <c r="I310" s="94"/>
      <c r="J310" s="93"/>
      <c r="K310" s="93"/>
      <c r="L310" s="93"/>
      <c r="M310" s="93"/>
      <c r="N310" s="93"/>
      <c r="Q310" s="9"/>
    </row>
    <row r="311" spans="3:17" ht="14.25" customHeight="1" x14ac:dyDescent="0.2">
      <c r="C311" s="10"/>
      <c r="D311" s="10"/>
      <c r="E311" s="10"/>
      <c r="G311" s="93"/>
      <c r="H311" s="93"/>
      <c r="I311" s="94"/>
      <c r="J311" s="93"/>
      <c r="K311" s="93"/>
      <c r="L311" s="93"/>
      <c r="M311" s="93"/>
      <c r="N311" s="93"/>
      <c r="Q311" s="9"/>
    </row>
    <row r="312" spans="3:17" ht="14.25" customHeight="1" x14ac:dyDescent="0.2">
      <c r="C312" s="10"/>
      <c r="D312" s="10"/>
      <c r="E312" s="10"/>
      <c r="G312" s="93"/>
      <c r="H312" s="93"/>
      <c r="I312" s="94"/>
      <c r="J312" s="93"/>
      <c r="K312" s="93"/>
      <c r="L312" s="93"/>
      <c r="M312" s="93"/>
      <c r="N312" s="93"/>
      <c r="Q312" s="9"/>
    </row>
    <row r="313" spans="3:17" ht="14.25" customHeight="1" x14ac:dyDescent="0.2">
      <c r="C313" s="10"/>
      <c r="D313" s="10"/>
      <c r="E313" s="10"/>
      <c r="G313" s="93"/>
      <c r="H313" s="93"/>
      <c r="I313" s="94"/>
      <c r="J313" s="93"/>
      <c r="K313" s="93"/>
      <c r="L313" s="93"/>
      <c r="M313" s="93"/>
      <c r="N313" s="93"/>
      <c r="Q313" s="9"/>
    </row>
    <row r="314" spans="3:17" ht="14.25" customHeight="1" x14ac:dyDescent="0.2">
      <c r="C314" s="10"/>
      <c r="D314" s="10"/>
      <c r="E314" s="10"/>
      <c r="G314" s="93"/>
      <c r="H314" s="93"/>
      <c r="I314" s="94"/>
      <c r="J314" s="93"/>
      <c r="K314" s="93"/>
      <c r="L314" s="93"/>
      <c r="M314" s="93"/>
      <c r="N314" s="93"/>
      <c r="Q314" s="9"/>
    </row>
    <row r="315" spans="3:17" ht="14.25" customHeight="1" x14ac:dyDescent="0.2">
      <c r="C315" s="10"/>
      <c r="D315" s="10"/>
      <c r="E315" s="10"/>
      <c r="G315" s="93"/>
      <c r="H315" s="93"/>
      <c r="I315" s="94"/>
      <c r="J315" s="93"/>
      <c r="K315" s="93"/>
      <c r="L315" s="93"/>
      <c r="M315" s="93"/>
      <c r="N315" s="93"/>
      <c r="Q315" s="9"/>
    </row>
    <row r="316" spans="3:17" ht="14.25" customHeight="1" x14ac:dyDescent="0.2">
      <c r="C316" s="10"/>
      <c r="D316" s="10"/>
      <c r="E316" s="10"/>
      <c r="G316" s="93"/>
      <c r="H316" s="93"/>
      <c r="I316" s="94"/>
      <c r="J316" s="93"/>
      <c r="K316" s="93"/>
      <c r="L316" s="93"/>
      <c r="M316" s="93"/>
      <c r="N316" s="93"/>
      <c r="Q316" s="9"/>
    </row>
    <row r="317" spans="3:17" ht="14.25" customHeight="1" x14ac:dyDescent="0.2">
      <c r="C317" s="10"/>
      <c r="D317" s="10"/>
      <c r="E317" s="10"/>
      <c r="G317" s="93"/>
      <c r="H317" s="93"/>
      <c r="I317" s="94"/>
      <c r="J317" s="93"/>
      <c r="K317" s="93"/>
      <c r="L317" s="93"/>
      <c r="M317" s="93"/>
      <c r="N317" s="93"/>
      <c r="Q317" s="9"/>
    </row>
    <row r="318" spans="3:17" ht="14.25" customHeight="1" x14ac:dyDescent="0.2">
      <c r="C318" s="10"/>
      <c r="D318" s="10"/>
      <c r="E318" s="10"/>
      <c r="G318" s="93"/>
      <c r="H318" s="93"/>
      <c r="I318" s="94"/>
      <c r="J318" s="93"/>
      <c r="K318" s="93"/>
      <c r="L318" s="93"/>
      <c r="M318" s="93"/>
      <c r="N318" s="93"/>
      <c r="Q318" s="9"/>
    </row>
    <row r="319" spans="3:17" ht="14.25" customHeight="1" x14ac:dyDescent="0.2">
      <c r="C319" s="10"/>
      <c r="D319" s="10"/>
      <c r="E319" s="10"/>
      <c r="G319" s="93"/>
      <c r="H319" s="93"/>
      <c r="I319" s="94"/>
      <c r="J319" s="93"/>
      <c r="K319" s="93"/>
      <c r="L319" s="93"/>
      <c r="M319" s="93"/>
      <c r="N319" s="93"/>
      <c r="Q319" s="9"/>
    </row>
    <row r="320" spans="3:17" ht="14.25" customHeight="1" x14ac:dyDescent="0.2">
      <c r="C320" s="10"/>
      <c r="D320" s="10"/>
      <c r="E320" s="10"/>
      <c r="G320" s="93"/>
      <c r="H320" s="93"/>
      <c r="I320" s="94"/>
      <c r="J320" s="93"/>
      <c r="K320" s="93"/>
      <c r="L320" s="93"/>
      <c r="M320" s="93"/>
      <c r="N320" s="93"/>
      <c r="Q320" s="9"/>
    </row>
    <row r="321" spans="3:17" ht="14.25" customHeight="1" x14ac:dyDescent="0.2">
      <c r="C321" s="10"/>
      <c r="D321" s="10"/>
      <c r="E321" s="10"/>
      <c r="G321" s="93"/>
      <c r="H321" s="93"/>
      <c r="I321" s="94"/>
      <c r="J321" s="93"/>
      <c r="K321" s="93"/>
      <c r="L321" s="93"/>
      <c r="M321" s="93"/>
      <c r="N321" s="93"/>
      <c r="Q321" s="9"/>
    </row>
    <row r="322" spans="3:17" ht="14.25" customHeight="1" x14ac:dyDescent="0.2">
      <c r="C322" s="10"/>
      <c r="D322" s="10"/>
      <c r="E322" s="10"/>
      <c r="G322" s="93"/>
      <c r="H322" s="93"/>
      <c r="I322" s="94"/>
      <c r="J322" s="93"/>
      <c r="K322" s="93"/>
      <c r="L322" s="93"/>
      <c r="M322" s="93"/>
      <c r="N322" s="93"/>
      <c r="Q322" s="9"/>
    </row>
    <row r="323" spans="3:17" ht="14.25" customHeight="1" x14ac:dyDescent="0.2">
      <c r="C323" s="10"/>
      <c r="D323" s="10"/>
      <c r="E323" s="10"/>
      <c r="G323" s="93"/>
      <c r="H323" s="93"/>
      <c r="I323" s="94"/>
      <c r="J323" s="93"/>
      <c r="K323" s="93"/>
      <c r="L323" s="93"/>
      <c r="M323" s="93"/>
      <c r="N323" s="93"/>
      <c r="Q323" s="9"/>
    </row>
    <row r="324" spans="3:17" ht="14.25" customHeight="1" x14ac:dyDescent="0.2">
      <c r="C324" s="10"/>
      <c r="D324" s="10"/>
      <c r="E324" s="10"/>
      <c r="G324" s="93"/>
      <c r="H324" s="93"/>
      <c r="I324" s="94"/>
      <c r="J324" s="93"/>
      <c r="K324" s="93"/>
      <c r="L324" s="93"/>
      <c r="M324" s="93"/>
      <c r="N324" s="93"/>
      <c r="Q324" s="9"/>
    </row>
    <row r="325" spans="3:17" ht="14.25" customHeight="1" x14ac:dyDescent="0.2">
      <c r="C325" s="10"/>
      <c r="D325" s="10"/>
      <c r="E325" s="10"/>
      <c r="G325" s="93"/>
      <c r="H325" s="93"/>
      <c r="I325" s="94"/>
      <c r="J325" s="93"/>
      <c r="K325" s="93"/>
      <c r="L325" s="93"/>
      <c r="M325" s="93"/>
      <c r="N325" s="93"/>
      <c r="Q325" s="9"/>
    </row>
    <row r="326" spans="3:17" ht="14.25" customHeight="1" x14ac:dyDescent="0.2">
      <c r="C326" s="10"/>
      <c r="D326" s="10"/>
      <c r="E326" s="10"/>
      <c r="G326" s="93"/>
      <c r="H326" s="93"/>
      <c r="I326" s="94"/>
      <c r="J326" s="93"/>
      <c r="K326" s="93"/>
      <c r="L326" s="93"/>
      <c r="M326" s="93"/>
      <c r="N326" s="93"/>
      <c r="Q326" s="9"/>
    </row>
    <row r="327" spans="3:17" ht="14.25" customHeight="1" x14ac:dyDescent="0.2">
      <c r="C327" s="10"/>
      <c r="D327" s="10"/>
      <c r="E327" s="10"/>
      <c r="G327" s="93"/>
      <c r="H327" s="93"/>
      <c r="I327" s="94"/>
      <c r="J327" s="93"/>
      <c r="K327" s="93"/>
      <c r="L327" s="93"/>
      <c r="M327" s="93"/>
      <c r="N327" s="93"/>
      <c r="Q327" s="9"/>
    </row>
    <row r="328" spans="3:17" ht="14.25" customHeight="1" x14ac:dyDescent="0.2">
      <c r="C328" s="10"/>
      <c r="D328" s="10"/>
      <c r="E328" s="10"/>
      <c r="G328" s="93"/>
      <c r="H328" s="93"/>
      <c r="I328" s="94"/>
      <c r="J328" s="93"/>
      <c r="K328" s="93"/>
      <c r="L328" s="93"/>
      <c r="M328" s="93"/>
      <c r="N328" s="93"/>
      <c r="Q328" s="9"/>
    </row>
    <row r="329" spans="3:17" ht="14.25" customHeight="1" x14ac:dyDescent="0.2">
      <c r="C329" s="10"/>
      <c r="D329" s="10"/>
      <c r="E329" s="10"/>
      <c r="G329" s="93"/>
      <c r="H329" s="93"/>
      <c r="I329" s="94"/>
      <c r="J329" s="93"/>
      <c r="K329" s="93"/>
      <c r="L329" s="93"/>
      <c r="M329" s="93"/>
      <c r="N329" s="93"/>
      <c r="Q329" s="9"/>
    </row>
    <row r="330" spans="3:17" ht="14.25" customHeight="1" x14ac:dyDescent="0.2">
      <c r="C330" s="10"/>
      <c r="D330" s="10"/>
      <c r="E330" s="10"/>
      <c r="G330" s="93"/>
      <c r="H330" s="93"/>
      <c r="I330" s="94"/>
      <c r="J330" s="93"/>
      <c r="K330" s="93"/>
      <c r="L330" s="93"/>
      <c r="M330" s="93"/>
      <c r="N330" s="93"/>
      <c r="Q330" s="9"/>
    </row>
    <row r="331" spans="3:17" ht="14.25" customHeight="1" x14ac:dyDescent="0.2">
      <c r="C331" s="10"/>
      <c r="D331" s="10"/>
      <c r="E331" s="10"/>
      <c r="G331" s="93"/>
      <c r="H331" s="93"/>
      <c r="I331" s="94"/>
      <c r="J331" s="93"/>
      <c r="K331" s="93"/>
      <c r="L331" s="93"/>
      <c r="M331" s="93"/>
      <c r="N331" s="93"/>
      <c r="Q331" s="9"/>
    </row>
    <row r="332" spans="3:17" ht="14.25" customHeight="1" x14ac:dyDescent="0.2">
      <c r="C332" s="10"/>
      <c r="D332" s="10"/>
      <c r="E332" s="10"/>
      <c r="G332" s="93"/>
      <c r="H332" s="93"/>
      <c r="I332" s="94"/>
      <c r="J332" s="93"/>
      <c r="K332" s="93"/>
      <c r="L332" s="93"/>
      <c r="M332" s="93"/>
      <c r="N332" s="93"/>
      <c r="Q332" s="9"/>
    </row>
    <row r="333" spans="3:17" ht="14.25" customHeight="1" x14ac:dyDescent="0.2">
      <c r="C333" s="10"/>
      <c r="D333" s="10"/>
      <c r="E333" s="10"/>
      <c r="G333" s="93"/>
      <c r="H333" s="93"/>
      <c r="I333" s="94"/>
      <c r="J333" s="93"/>
      <c r="K333" s="93"/>
      <c r="L333" s="93"/>
      <c r="M333" s="93"/>
      <c r="N333" s="93"/>
      <c r="Q333" s="9"/>
    </row>
    <row r="334" spans="3:17" ht="14.25" customHeight="1" x14ac:dyDescent="0.2">
      <c r="C334" s="10"/>
      <c r="D334" s="10"/>
      <c r="E334" s="10"/>
      <c r="G334" s="93"/>
      <c r="H334" s="93"/>
      <c r="I334" s="94"/>
      <c r="J334" s="93"/>
      <c r="K334" s="93"/>
      <c r="L334" s="93"/>
      <c r="M334" s="93"/>
      <c r="N334" s="93"/>
      <c r="Q334" s="9"/>
    </row>
    <row r="335" spans="3:17" ht="14.25" customHeight="1" x14ac:dyDescent="0.2">
      <c r="C335" s="10"/>
      <c r="D335" s="10"/>
      <c r="E335" s="10"/>
      <c r="G335" s="93"/>
      <c r="H335" s="93"/>
      <c r="I335" s="94"/>
      <c r="J335" s="93"/>
      <c r="K335" s="93"/>
      <c r="L335" s="93"/>
      <c r="M335" s="93"/>
      <c r="N335" s="93"/>
      <c r="Q335" s="9"/>
    </row>
    <row r="336" spans="3:17" ht="14.25" customHeight="1" x14ac:dyDescent="0.2">
      <c r="C336" s="10"/>
      <c r="D336" s="10"/>
      <c r="E336" s="10"/>
      <c r="G336" s="93"/>
      <c r="H336" s="93"/>
      <c r="I336" s="94"/>
      <c r="J336" s="93"/>
      <c r="K336" s="93"/>
      <c r="L336" s="93"/>
      <c r="M336" s="93"/>
      <c r="N336" s="93"/>
      <c r="Q336" s="9"/>
    </row>
    <row r="337" spans="3:17" ht="14.25" customHeight="1" x14ac:dyDescent="0.2">
      <c r="C337" s="10"/>
      <c r="D337" s="10"/>
      <c r="E337" s="10"/>
      <c r="G337" s="93"/>
      <c r="H337" s="93"/>
      <c r="I337" s="94"/>
      <c r="J337" s="93"/>
      <c r="K337" s="93"/>
      <c r="L337" s="93"/>
      <c r="M337" s="93"/>
      <c r="N337" s="93"/>
      <c r="Q337" s="9"/>
    </row>
    <row r="338" spans="3:17" ht="14.25" customHeight="1" x14ac:dyDescent="0.2">
      <c r="C338" s="10"/>
      <c r="D338" s="10"/>
      <c r="E338" s="10"/>
      <c r="G338" s="93"/>
      <c r="H338" s="93"/>
      <c r="I338" s="94"/>
      <c r="J338" s="93"/>
      <c r="K338" s="93"/>
      <c r="L338" s="93"/>
      <c r="M338" s="93"/>
      <c r="N338" s="93"/>
      <c r="Q338" s="9"/>
    </row>
    <row r="339" spans="3:17" ht="14.25" customHeight="1" x14ac:dyDescent="0.2">
      <c r="C339" s="10"/>
      <c r="D339" s="10"/>
      <c r="E339" s="10"/>
      <c r="G339" s="93"/>
      <c r="H339" s="93"/>
      <c r="I339" s="94"/>
      <c r="J339" s="93"/>
      <c r="K339" s="93"/>
      <c r="L339" s="93"/>
      <c r="M339" s="93"/>
      <c r="N339" s="93"/>
      <c r="Q339" s="9"/>
    </row>
    <row r="340" spans="3:17" ht="14.25" customHeight="1" x14ac:dyDescent="0.2">
      <c r="C340" s="10"/>
      <c r="D340" s="10"/>
      <c r="E340" s="10"/>
      <c r="G340" s="93"/>
      <c r="H340" s="93"/>
      <c r="I340" s="94"/>
      <c r="J340" s="93"/>
      <c r="K340" s="93"/>
      <c r="L340" s="93"/>
      <c r="M340" s="93"/>
      <c r="N340" s="93"/>
      <c r="Q340" s="9"/>
    </row>
    <row r="341" spans="3:17" ht="14.25" customHeight="1" x14ac:dyDescent="0.2">
      <c r="C341" s="10"/>
      <c r="D341" s="10"/>
      <c r="E341" s="10"/>
      <c r="G341" s="93"/>
      <c r="H341" s="93"/>
      <c r="I341" s="94"/>
      <c r="J341" s="93"/>
      <c r="K341" s="93"/>
      <c r="L341" s="93"/>
      <c r="M341" s="93"/>
      <c r="N341" s="93"/>
      <c r="Q341" s="9"/>
    </row>
    <row r="342" spans="3:17" ht="14.25" customHeight="1" x14ac:dyDescent="0.2">
      <c r="C342" s="10"/>
      <c r="D342" s="10"/>
      <c r="E342" s="10"/>
      <c r="G342" s="93"/>
      <c r="H342" s="93"/>
      <c r="I342" s="94"/>
      <c r="J342" s="93"/>
      <c r="K342" s="93"/>
      <c r="L342" s="93"/>
      <c r="M342" s="93"/>
      <c r="N342" s="93"/>
      <c r="Q342" s="9"/>
    </row>
    <row r="343" spans="3:17" ht="14.25" customHeight="1" x14ac:dyDescent="0.2">
      <c r="C343" s="10"/>
      <c r="D343" s="10"/>
      <c r="E343" s="10"/>
      <c r="G343" s="93"/>
      <c r="H343" s="93"/>
      <c r="I343" s="94"/>
      <c r="J343" s="93"/>
      <c r="K343" s="93"/>
      <c r="L343" s="93"/>
      <c r="M343" s="93"/>
      <c r="N343" s="93"/>
      <c r="Q343" s="9"/>
    </row>
    <row r="344" spans="3:17" ht="14.25" customHeight="1" x14ac:dyDescent="0.2">
      <c r="C344" s="10"/>
      <c r="D344" s="10"/>
      <c r="E344" s="10"/>
      <c r="G344" s="93"/>
      <c r="H344" s="93"/>
      <c r="I344" s="94"/>
      <c r="J344" s="93"/>
      <c r="K344" s="93"/>
      <c r="L344" s="93"/>
      <c r="M344" s="93"/>
      <c r="N344" s="93"/>
      <c r="Q344" s="9"/>
    </row>
    <row r="345" spans="3:17" ht="14.25" customHeight="1" x14ac:dyDescent="0.2">
      <c r="C345" s="10"/>
      <c r="D345" s="10"/>
      <c r="E345" s="10"/>
      <c r="G345" s="93"/>
      <c r="H345" s="93"/>
      <c r="I345" s="94"/>
      <c r="J345" s="93"/>
      <c r="K345" s="93"/>
      <c r="L345" s="93"/>
      <c r="M345" s="93"/>
      <c r="N345" s="93"/>
      <c r="Q345" s="9"/>
    </row>
    <row r="346" spans="3:17" ht="14.25" customHeight="1" x14ac:dyDescent="0.2">
      <c r="C346" s="10"/>
      <c r="D346" s="10"/>
      <c r="E346" s="10"/>
      <c r="G346" s="93"/>
      <c r="H346" s="93"/>
      <c r="I346" s="94"/>
      <c r="J346" s="93"/>
      <c r="K346" s="93"/>
      <c r="L346" s="93"/>
      <c r="M346" s="93"/>
      <c r="N346" s="93"/>
      <c r="Q346" s="9"/>
    </row>
    <row r="347" spans="3:17" ht="14.25" customHeight="1" x14ac:dyDescent="0.2">
      <c r="C347" s="10"/>
      <c r="D347" s="10"/>
      <c r="E347" s="10"/>
      <c r="G347" s="93"/>
      <c r="H347" s="93"/>
      <c r="I347" s="94"/>
      <c r="J347" s="93"/>
      <c r="K347" s="93"/>
      <c r="L347" s="93"/>
      <c r="M347" s="93"/>
      <c r="N347" s="93"/>
      <c r="Q347" s="9"/>
    </row>
    <row r="348" spans="3:17" ht="14.25" customHeight="1" x14ac:dyDescent="0.2">
      <c r="C348" s="10"/>
      <c r="D348" s="10"/>
      <c r="E348" s="10"/>
      <c r="G348" s="93"/>
      <c r="H348" s="93"/>
      <c r="I348" s="94"/>
      <c r="J348" s="93"/>
      <c r="K348" s="93"/>
      <c r="L348" s="93"/>
      <c r="M348" s="93"/>
      <c r="N348" s="93"/>
      <c r="Q348" s="9"/>
    </row>
    <row r="349" spans="3:17" ht="14.25" customHeight="1" x14ac:dyDescent="0.2">
      <c r="C349" s="10"/>
      <c r="D349" s="10"/>
      <c r="E349" s="10"/>
      <c r="G349" s="93"/>
      <c r="H349" s="93"/>
      <c r="I349" s="94"/>
      <c r="J349" s="93"/>
      <c r="K349" s="93"/>
      <c r="L349" s="93"/>
      <c r="M349" s="93"/>
      <c r="N349" s="93"/>
      <c r="Q349" s="9"/>
    </row>
    <row r="350" spans="3:17" ht="14.25" customHeight="1" x14ac:dyDescent="0.2">
      <c r="C350" s="10"/>
      <c r="D350" s="10"/>
      <c r="E350" s="10"/>
      <c r="G350" s="93"/>
      <c r="H350" s="93"/>
      <c r="I350" s="94"/>
      <c r="J350" s="93"/>
      <c r="K350" s="93"/>
      <c r="L350" s="93"/>
      <c r="M350" s="93"/>
      <c r="N350" s="93"/>
      <c r="Q350" s="9"/>
    </row>
    <row r="351" spans="3:17" ht="14.25" customHeight="1" x14ac:dyDescent="0.2">
      <c r="C351" s="10"/>
      <c r="D351" s="10"/>
      <c r="E351" s="10"/>
      <c r="G351" s="93"/>
      <c r="H351" s="93"/>
      <c r="I351" s="94"/>
      <c r="J351" s="93"/>
      <c r="K351" s="93"/>
      <c r="L351" s="93"/>
      <c r="M351" s="93"/>
      <c r="N351" s="93"/>
      <c r="Q351" s="9"/>
    </row>
    <row r="352" spans="3:17" ht="14.25" customHeight="1" x14ac:dyDescent="0.2">
      <c r="C352" s="10"/>
      <c r="D352" s="10"/>
      <c r="E352" s="10"/>
      <c r="G352" s="93"/>
      <c r="H352" s="93"/>
      <c r="I352" s="94"/>
      <c r="J352" s="93"/>
      <c r="K352" s="93"/>
      <c r="L352" s="93"/>
      <c r="M352" s="93"/>
      <c r="N352" s="93"/>
      <c r="Q352" s="9"/>
    </row>
    <row r="353" spans="3:17" ht="14.25" customHeight="1" x14ac:dyDescent="0.2">
      <c r="C353" s="10"/>
      <c r="D353" s="10"/>
      <c r="E353" s="10"/>
      <c r="G353" s="93"/>
      <c r="H353" s="93"/>
      <c r="I353" s="94"/>
      <c r="J353" s="93"/>
      <c r="K353" s="93"/>
      <c r="L353" s="93"/>
      <c r="M353" s="93"/>
      <c r="N353" s="93"/>
      <c r="Q353" s="9"/>
    </row>
    <row r="354" spans="3:17" ht="14.25" customHeight="1" x14ac:dyDescent="0.2">
      <c r="C354" s="10"/>
      <c r="D354" s="10"/>
      <c r="E354" s="10"/>
      <c r="G354" s="93"/>
      <c r="H354" s="93"/>
      <c r="I354" s="94"/>
      <c r="J354" s="93"/>
      <c r="K354" s="93"/>
      <c r="L354" s="93"/>
      <c r="M354" s="93"/>
      <c r="N354" s="93"/>
      <c r="Q354" s="9"/>
    </row>
    <row r="355" spans="3:17" ht="14.25" customHeight="1" x14ac:dyDescent="0.2">
      <c r="C355" s="10"/>
      <c r="D355" s="10"/>
      <c r="E355" s="10"/>
      <c r="G355" s="93"/>
      <c r="H355" s="93"/>
      <c r="I355" s="94"/>
      <c r="J355" s="93"/>
      <c r="K355" s="93"/>
      <c r="L355" s="93"/>
      <c r="M355" s="93"/>
      <c r="N355" s="93"/>
      <c r="Q355" s="9"/>
    </row>
    <row r="356" spans="3:17" ht="14.25" customHeight="1" x14ac:dyDescent="0.2">
      <c r="C356" s="10"/>
      <c r="D356" s="10"/>
      <c r="E356" s="10"/>
      <c r="G356" s="93"/>
      <c r="H356" s="93"/>
      <c r="I356" s="94"/>
      <c r="J356" s="93"/>
      <c r="K356" s="93"/>
      <c r="L356" s="93"/>
      <c r="M356" s="93"/>
      <c r="N356" s="93"/>
      <c r="Q356" s="9"/>
    </row>
    <row r="357" spans="3:17" ht="14.25" customHeight="1" x14ac:dyDescent="0.2">
      <c r="C357" s="10"/>
      <c r="D357" s="10"/>
      <c r="E357" s="10"/>
      <c r="G357" s="93"/>
      <c r="H357" s="93"/>
      <c r="I357" s="94"/>
      <c r="J357" s="93"/>
      <c r="K357" s="93"/>
      <c r="L357" s="93"/>
      <c r="M357" s="93"/>
      <c r="N357" s="93"/>
      <c r="Q357" s="9"/>
    </row>
    <row r="358" spans="3:17" ht="14.25" customHeight="1" x14ac:dyDescent="0.2">
      <c r="C358" s="10"/>
      <c r="D358" s="10"/>
      <c r="E358" s="10"/>
      <c r="G358" s="93"/>
      <c r="H358" s="93"/>
      <c r="I358" s="94"/>
      <c r="J358" s="93"/>
      <c r="K358" s="93"/>
      <c r="L358" s="93"/>
      <c r="M358" s="93"/>
      <c r="N358" s="93"/>
      <c r="Q358" s="9"/>
    </row>
    <row r="359" spans="3:17" ht="14.25" customHeight="1" x14ac:dyDescent="0.2">
      <c r="C359" s="10"/>
      <c r="D359" s="10"/>
      <c r="E359" s="10"/>
      <c r="G359" s="93"/>
      <c r="H359" s="93"/>
      <c r="I359" s="94"/>
      <c r="J359" s="93"/>
      <c r="K359" s="93"/>
      <c r="L359" s="93"/>
      <c r="M359" s="93"/>
      <c r="N359" s="93"/>
      <c r="Q359" s="9"/>
    </row>
    <row r="360" spans="3:17" ht="14.25" customHeight="1" x14ac:dyDescent="0.2">
      <c r="C360" s="10"/>
      <c r="D360" s="10"/>
      <c r="E360" s="10"/>
      <c r="G360" s="93"/>
      <c r="H360" s="93"/>
      <c r="I360" s="94"/>
      <c r="J360" s="93"/>
      <c r="K360" s="93"/>
      <c r="L360" s="93"/>
      <c r="M360" s="93"/>
      <c r="N360" s="93"/>
      <c r="Q360" s="9"/>
    </row>
    <row r="361" spans="3:17" ht="14.25" customHeight="1" x14ac:dyDescent="0.2">
      <c r="C361" s="10"/>
      <c r="D361" s="10"/>
      <c r="E361" s="10"/>
      <c r="G361" s="93"/>
      <c r="H361" s="93"/>
      <c r="I361" s="94"/>
      <c r="J361" s="93"/>
      <c r="K361" s="93"/>
      <c r="L361" s="93"/>
      <c r="M361" s="93"/>
      <c r="N361" s="93"/>
      <c r="Q361" s="9"/>
    </row>
    <row r="362" spans="3:17" ht="14.25" customHeight="1" x14ac:dyDescent="0.2">
      <c r="C362" s="10"/>
      <c r="D362" s="10"/>
      <c r="E362" s="10"/>
      <c r="G362" s="93"/>
      <c r="H362" s="93"/>
      <c r="I362" s="94"/>
      <c r="J362" s="93"/>
      <c r="K362" s="93"/>
      <c r="L362" s="93"/>
      <c r="M362" s="93"/>
      <c r="N362" s="93"/>
      <c r="Q362" s="9"/>
    </row>
    <row r="363" spans="3:17" ht="14.25" customHeight="1" x14ac:dyDescent="0.2">
      <c r="C363" s="10"/>
      <c r="D363" s="10"/>
      <c r="E363" s="10"/>
      <c r="G363" s="93"/>
      <c r="H363" s="93"/>
      <c r="I363" s="94"/>
      <c r="J363" s="93"/>
      <c r="K363" s="93"/>
      <c r="L363" s="93"/>
      <c r="M363" s="93"/>
      <c r="N363" s="93"/>
      <c r="Q363" s="9"/>
    </row>
    <row r="364" spans="3:17" ht="14.25" customHeight="1" x14ac:dyDescent="0.2">
      <c r="C364" s="10"/>
      <c r="D364" s="10"/>
      <c r="E364" s="10"/>
      <c r="G364" s="93"/>
      <c r="H364" s="93"/>
      <c r="I364" s="94"/>
      <c r="J364" s="93"/>
      <c r="K364" s="93"/>
      <c r="L364" s="93"/>
      <c r="M364" s="93"/>
      <c r="N364" s="93"/>
      <c r="Q364" s="9"/>
    </row>
    <row r="365" spans="3:17" ht="14.25" customHeight="1" x14ac:dyDescent="0.2">
      <c r="C365" s="10"/>
      <c r="D365" s="10"/>
      <c r="E365" s="10"/>
      <c r="G365" s="93"/>
      <c r="H365" s="93"/>
      <c r="I365" s="94"/>
      <c r="J365" s="93"/>
      <c r="K365" s="93"/>
      <c r="L365" s="93"/>
      <c r="M365" s="93"/>
      <c r="N365" s="93"/>
      <c r="Q365" s="9"/>
    </row>
    <row r="366" spans="3:17" ht="14.25" customHeight="1" x14ac:dyDescent="0.2">
      <c r="C366" s="10"/>
      <c r="D366" s="10"/>
      <c r="E366" s="10"/>
      <c r="G366" s="93"/>
      <c r="H366" s="93"/>
      <c r="I366" s="94"/>
      <c r="J366" s="93"/>
      <c r="K366" s="93"/>
      <c r="L366" s="93"/>
      <c r="M366" s="93"/>
      <c r="N366" s="93"/>
      <c r="Q366" s="9"/>
    </row>
    <row r="367" spans="3:17" ht="14.25" customHeight="1" x14ac:dyDescent="0.2">
      <c r="C367" s="10"/>
      <c r="D367" s="10"/>
      <c r="E367" s="10"/>
      <c r="G367" s="93"/>
      <c r="H367" s="93"/>
      <c r="I367" s="94"/>
      <c r="J367" s="93"/>
      <c r="K367" s="93"/>
      <c r="L367" s="93"/>
      <c r="M367" s="93"/>
      <c r="N367" s="93"/>
      <c r="Q367" s="9"/>
    </row>
    <row r="368" spans="3:17" ht="14.25" customHeight="1" x14ac:dyDescent="0.2">
      <c r="C368" s="10"/>
      <c r="D368" s="10"/>
      <c r="E368" s="10"/>
      <c r="G368" s="93"/>
      <c r="H368" s="93"/>
      <c r="I368" s="94"/>
      <c r="J368" s="93"/>
      <c r="K368" s="93"/>
      <c r="L368" s="93"/>
      <c r="M368" s="93"/>
      <c r="N368" s="93"/>
      <c r="Q368" s="9"/>
    </row>
    <row r="369" spans="3:17" ht="14.25" customHeight="1" x14ac:dyDescent="0.2">
      <c r="C369" s="10"/>
      <c r="D369" s="10"/>
      <c r="E369" s="10"/>
      <c r="G369" s="93"/>
      <c r="H369" s="93"/>
      <c r="I369" s="94"/>
      <c r="J369" s="93"/>
      <c r="K369" s="93"/>
      <c r="L369" s="93"/>
      <c r="M369" s="93"/>
      <c r="N369" s="93"/>
      <c r="Q369" s="9"/>
    </row>
    <row r="370" spans="3:17" ht="14.25" customHeight="1" x14ac:dyDescent="0.2">
      <c r="C370" s="10"/>
      <c r="D370" s="10"/>
      <c r="E370" s="10"/>
      <c r="G370" s="93"/>
      <c r="H370" s="93"/>
      <c r="I370" s="94"/>
      <c r="J370" s="93"/>
      <c r="K370" s="93"/>
      <c r="L370" s="93"/>
      <c r="M370" s="93"/>
      <c r="N370" s="93"/>
      <c r="Q370" s="9"/>
    </row>
    <row r="371" spans="3:17" ht="14.25" customHeight="1" x14ac:dyDescent="0.2">
      <c r="C371" s="10"/>
      <c r="D371" s="10"/>
      <c r="E371" s="10"/>
      <c r="G371" s="93"/>
      <c r="H371" s="93"/>
      <c r="I371" s="94"/>
      <c r="J371" s="93"/>
      <c r="K371" s="93"/>
      <c r="L371" s="93"/>
      <c r="M371" s="93"/>
      <c r="N371" s="93"/>
      <c r="Q371" s="9"/>
    </row>
    <row r="372" spans="3:17" ht="14.25" customHeight="1" x14ac:dyDescent="0.2">
      <c r="C372" s="10"/>
      <c r="D372" s="10"/>
      <c r="E372" s="10"/>
      <c r="G372" s="93"/>
      <c r="H372" s="93"/>
      <c r="I372" s="94"/>
      <c r="J372" s="93"/>
      <c r="K372" s="93"/>
      <c r="L372" s="93"/>
      <c r="M372" s="93"/>
      <c r="N372" s="93"/>
      <c r="Q372" s="9"/>
    </row>
    <row r="373" spans="3:17" ht="14.25" customHeight="1" x14ac:dyDescent="0.2">
      <c r="C373" s="10"/>
      <c r="D373" s="10"/>
      <c r="E373" s="10"/>
      <c r="G373" s="93"/>
      <c r="H373" s="93"/>
      <c r="I373" s="94"/>
      <c r="J373" s="93"/>
      <c r="K373" s="93"/>
      <c r="L373" s="93"/>
      <c r="M373" s="93"/>
      <c r="N373" s="93"/>
      <c r="Q373" s="9"/>
    </row>
    <row r="374" spans="3:17" ht="14.25" customHeight="1" x14ac:dyDescent="0.2">
      <c r="C374" s="10"/>
      <c r="D374" s="10"/>
      <c r="E374" s="10"/>
      <c r="G374" s="93"/>
      <c r="H374" s="93"/>
      <c r="I374" s="94"/>
      <c r="J374" s="93"/>
      <c r="K374" s="93"/>
      <c r="L374" s="93"/>
      <c r="M374" s="93"/>
      <c r="N374" s="93"/>
      <c r="Q374" s="9"/>
    </row>
    <row r="375" spans="3:17" ht="14.25" customHeight="1" x14ac:dyDescent="0.2">
      <c r="C375" s="10"/>
      <c r="D375" s="10"/>
      <c r="E375" s="10"/>
      <c r="G375" s="93"/>
      <c r="H375" s="93"/>
      <c r="I375" s="94"/>
      <c r="J375" s="93"/>
      <c r="K375" s="93"/>
      <c r="L375" s="93"/>
      <c r="M375" s="93"/>
      <c r="N375" s="93"/>
      <c r="Q375" s="9"/>
    </row>
    <row r="376" spans="3:17" ht="14.25" customHeight="1" x14ac:dyDescent="0.2">
      <c r="C376" s="10"/>
      <c r="D376" s="10"/>
      <c r="E376" s="10"/>
      <c r="G376" s="93"/>
      <c r="H376" s="93"/>
      <c r="I376" s="94"/>
      <c r="J376" s="93"/>
      <c r="K376" s="93"/>
      <c r="L376" s="93"/>
      <c r="M376" s="93"/>
      <c r="N376" s="93"/>
      <c r="Q376" s="9"/>
    </row>
    <row r="377" spans="3:17" ht="14.25" customHeight="1" x14ac:dyDescent="0.2">
      <c r="C377" s="10"/>
      <c r="D377" s="10"/>
      <c r="E377" s="10"/>
      <c r="G377" s="93"/>
      <c r="H377" s="93"/>
      <c r="I377" s="94"/>
      <c r="J377" s="93"/>
      <c r="K377" s="93"/>
      <c r="L377" s="93"/>
      <c r="M377" s="93"/>
      <c r="N377" s="93"/>
      <c r="Q377" s="9"/>
    </row>
    <row r="378" spans="3:17" ht="14.25" customHeight="1" x14ac:dyDescent="0.2">
      <c r="C378" s="10"/>
      <c r="D378" s="10"/>
      <c r="E378" s="10"/>
      <c r="G378" s="93"/>
      <c r="H378" s="93"/>
      <c r="I378" s="94"/>
      <c r="J378" s="93"/>
      <c r="K378" s="93"/>
      <c r="L378" s="93"/>
      <c r="M378" s="93"/>
      <c r="N378" s="93"/>
      <c r="Q378" s="9"/>
    </row>
    <row r="379" spans="3:17" ht="14.25" customHeight="1" x14ac:dyDescent="0.2">
      <c r="C379" s="10"/>
      <c r="D379" s="10"/>
      <c r="E379" s="10"/>
      <c r="G379" s="93"/>
      <c r="H379" s="93"/>
      <c r="I379" s="94"/>
      <c r="J379" s="93"/>
      <c r="K379" s="93"/>
      <c r="L379" s="93"/>
      <c r="M379" s="93"/>
      <c r="N379" s="93"/>
      <c r="Q379" s="9"/>
    </row>
    <row r="380" spans="3:17" ht="14.25" customHeight="1" x14ac:dyDescent="0.2">
      <c r="C380" s="10"/>
      <c r="D380" s="10"/>
      <c r="E380" s="10"/>
      <c r="G380" s="93"/>
      <c r="H380" s="93"/>
      <c r="I380" s="94"/>
      <c r="J380" s="93"/>
      <c r="K380" s="93"/>
      <c r="L380" s="93"/>
      <c r="M380" s="93"/>
      <c r="N380" s="93"/>
      <c r="Q380" s="9"/>
    </row>
    <row r="381" spans="3:17" ht="14.25" customHeight="1" x14ac:dyDescent="0.2">
      <c r="C381" s="10"/>
      <c r="D381" s="10"/>
      <c r="E381" s="10"/>
      <c r="G381" s="93"/>
      <c r="H381" s="93"/>
      <c r="I381" s="94"/>
      <c r="J381" s="93"/>
      <c r="K381" s="93"/>
      <c r="L381" s="93"/>
      <c r="M381" s="93"/>
      <c r="N381" s="93"/>
      <c r="Q381" s="9"/>
    </row>
    <row r="382" spans="3:17" ht="14.25" customHeight="1" x14ac:dyDescent="0.2">
      <c r="C382" s="10"/>
      <c r="D382" s="10"/>
      <c r="E382" s="10"/>
      <c r="G382" s="93"/>
      <c r="H382" s="93"/>
      <c r="I382" s="94"/>
      <c r="J382" s="93"/>
      <c r="K382" s="93"/>
      <c r="L382" s="93"/>
      <c r="M382" s="93"/>
      <c r="N382" s="93"/>
      <c r="Q382" s="9"/>
    </row>
    <row r="383" spans="3:17" ht="14.25" customHeight="1" x14ac:dyDescent="0.2">
      <c r="C383" s="10"/>
      <c r="D383" s="10"/>
      <c r="E383" s="10"/>
      <c r="G383" s="93"/>
      <c r="H383" s="93"/>
      <c r="I383" s="94"/>
      <c r="J383" s="93"/>
      <c r="K383" s="93"/>
      <c r="L383" s="93"/>
      <c r="M383" s="93"/>
      <c r="N383" s="93"/>
      <c r="Q383" s="9"/>
    </row>
    <row r="384" spans="3:17" ht="14.25" customHeight="1" x14ac:dyDescent="0.2">
      <c r="C384" s="10"/>
      <c r="D384" s="10"/>
      <c r="E384" s="10"/>
      <c r="G384" s="93"/>
      <c r="H384" s="93"/>
      <c r="I384" s="94"/>
      <c r="J384" s="93"/>
      <c r="K384" s="93"/>
      <c r="L384" s="93"/>
      <c r="M384" s="93"/>
      <c r="N384" s="93"/>
      <c r="Q384" s="9"/>
    </row>
    <row r="385" spans="3:17" ht="14.25" customHeight="1" x14ac:dyDescent="0.2">
      <c r="C385" s="10"/>
      <c r="D385" s="10"/>
      <c r="E385" s="10"/>
      <c r="G385" s="93"/>
      <c r="H385" s="93"/>
      <c r="I385" s="94"/>
      <c r="J385" s="93"/>
      <c r="K385" s="93"/>
      <c r="L385" s="93"/>
      <c r="M385" s="93"/>
      <c r="N385" s="93"/>
      <c r="Q385" s="9"/>
    </row>
    <row r="386" spans="3:17" ht="14.25" customHeight="1" x14ac:dyDescent="0.2">
      <c r="C386" s="10"/>
      <c r="D386" s="10"/>
      <c r="E386" s="10"/>
      <c r="G386" s="93"/>
      <c r="H386" s="93"/>
      <c r="I386" s="94"/>
      <c r="J386" s="93"/>
      <c r="K386" s="93"/>
      <c r="L386" s="93"/>
      <c r="M386" s="93"/>
      <c r="N386" s="93"/>
      <c r="Q386" s="9"/>
    </row>
    <row r="387" spans="3:17" ht="14.25" customHeight="1" x14ac:dyDescent="0.2">
      <c r="C387" s="10"/>
      <c r="D387" s="10"/>
      <c r="E387" s="10"/>
      <c r="G387" s="93"/>
      <c r="H387" s="93"/>
      <c r="I387" s="94"/>
      <c r="J387" s="93"/>
      <c r="K387" s="93"/>
      <c r="L387" s="93"/>
      <c r="M387" s="93"/>
      <c r="N387" s="93"/>
      <c r="Q387" s="9"/>
    </row>
    <row r="388" spans="3:17" ht="14.25" customHeight="1" x14ac:dyDescent="0.2">
      <c r="C388" s="10"/>
      <c r="D388" s="10"/>
      <c r="E388" s="10"/>
      <c r="G388" s="93"/>
      <c r="H388" s="93"/>
      <c r="I388" s="94"/>
      <c r="J388" s="93"/>
      <c r="K388" s="93"/>
      <c r="L388" s="93"/>
      <c r="M388" s="93"/>
      <c r="N388" s="93"/>
      <c r="Q388" s="9"/>
    </row>
    <row r="389" spans="3:17" ht="14.25" customHeight="1" x14ac:dyDescent="0.2">
      <c r="C389" s="10"/>
      <c r="D389" s="10"/>
      <c r="E389" s="10"/>
      <c r="G389" s="93"/>
      <c r="H389" s="93"/>
      <c r="I389" s="94"/>
      <c r="J389" s="93"/>
      <c r="K389" s="93"/>
      <c r="L389" s="93"/>
      <c r="M389" s="93"/>
      <c r="N389" s="93"/>
      <c r="Q389" s="9"/>
    </row>
    <row r="390" spans="3:17" ht="14.25" customHeight="1" x14ac:dyDescent="0.2">
      <c r="C390" s="10"/>
      <c r="D390" s="10"/>
      <c r="E390" s="10"/>
      <c r="G390" s="93"/>
      <c r="H390" s="93"/>
      <c r="I390" s="94"/>
      <c r="J390" s="93"/>
      <c r="K390" s="93"/>
      <c r="L390" s="93"/>
      <c r="M390" s="93"/>
      <c r="N390" s="93"/>
      <c r="Q390" s="9"/>
    </row>
    <row r="391" spans="3:17" ht="14.25" customHeight="1" x14ac:dyDescent="0.2">
      <c r="C391" s="10"/>
      <c r="D391" s="10"/>
      <c r="E391" s="10"/>
      <c r="G391" s="93"/>
      <c r="H391" s="93"/>
      <c r="I391" s="94"/>
      <c r="J391" s="93"/>
      <c r="K391" s="93"/>
      <c r="L391" s="93"/>
      <c r="M391" s="93"/>
      <c r="N391" s="93"/>
      <c r="Q391" s="9"/>
    </row>
    <row r="392" spans="3:17" ht="14.25" customHeight="1" x14ac:dyDescent="0.2">
      <c r="C392" s="10"/>
      <c r="D392" s="10"/>
      <c r="E392" s="10"/>
      <c r="G392" s="93"/>
      <c r="H392" s="93"/>
      <c r="I392" s="94"/>
      <c r="J392" s="93"/>
      <c r="K392" s="93"/>
      <c r="L392" s="93"/>
      <c r="M392" s="93"/>
      <c r="N392" s="93"/>
      <c r="Q392" s="9"/>
    </row>
    <row r="393" spans="3:17" ht="14.25" customHeight="1" x14ac:dyDescent="0.2">
      <c r="C393" s="10"/>
      <c r="D393" s="10"/>
      <c r="E393" s="10"/>
      <c r="G393" s="93"/>
      <c r="H393" s="93"/>
      <c r="I393" s="94"/>
      <c r="J393" s="93"/>
      <c r="K393" s="93"/>
      <c r="L393" s="93"/>
      <c r="M393" s="93"/>
      <c r="N393" s="93"/>
      <c r="Q393" s="9"/>
    </row>
    <row r="394" spans="3:17" ht="14.25" customHeight="1" x14ac:dyDescent="0.2">
      <c r="C394" s="10"/>
      <c r="D394" s="10"/>
      <c r="E394" s="10"/>
      <c r="G394" s="93"/>
      <c r="H394" s="93"/>
      <c r="I394" s="94"/>
      <c r="J394" s="93"/>
      <c r="K394" s="93"/>
      <c r="L394" s="93"/>
      <c r="M394" s="93"/>
      <c r="N394" s="93"/>
      <c r="Q394" s="9"/>
    </row>
    <row r="395" spans="3:17" ht="14.25" customHeight="1" x14ac:dyDescent="0.2">
      <c r="C395" s="10"/>
      <c r="D395" s="10"/>
      <c r="E395" s="10"/>
      <c r="G395" s="93"/>
      <c r="H395" s="93"/>
      <c r="I395" s="94"/>
      <c r="J395" s="93"/>
      <c r="K395" s="93"/>
      <c r="L395" s="93"/>
      <c r="M395" s="93"/>
      <c r="N395" s="93"/>
      <c r="Q395" s="9"/>
    </row>
    <row r="396" spans="3:17" ht="14.25" customHeight="1" x14ac:dyDescent="0.2">
      <c r="C396" s="10"/>
      <c r="D396" s="10"/>
      <c r="E396" s="10"/>
      <c r="G396" s="93"/>
      <c r="H396" s="93"/>
      <c r="I396" s="94"/>
      <c r="J396" s="93"/>
      <c r="K396" s="93"/>
      <c r="L396" s="93"/>
      <c r="M396" s="93"/>
      <c r="N396" s="93"/>
      <c r="Q396" s="9"/>
    </row>
    <row r="397" spans="3:17" ht="14.25" customHeight="1" x14ac:dyDescent="0.2">
      <c r="C397" s="10"/>
      <c r="D397" s="10"/>
      <c r="E397" s="10"/>
      <c r="G397" s="93"/>
      <c r="H397" s="93"/>
      <c r="I397" s="94"/>
      <c r="J397" s="93"/>
      <c r="K397" s="93"/>
      <c r="L397" s="93"/>
      <c r="M397" s="93"/>
      <c r="N397" s="93"/>
      <c r="Q397" s="9"/>
    </row>
    <row r="398" spans="3:17" ht="14.25" customHeight="1" x14ac:dyDescent="0.2">
      <c r="C398" s="10"/>
      <c r="D398" s="10"/>
      <c r="E398" s="10"/>
      <c r="G398" s="93"/>
      <c r="H398" s="93"/>
      <c r="I398" s="94"/>
      <c r="J398" s="93"/>
      <c r="K398" s="93"/>
      <c r="L398" s="93"/>
      <c r="M398" s="93"/>
      <c r="N398" s="93"/>
      <c r="Q398" s="9"/>
    </row>
    <row r="399" spans="3:17" ht="14.25" customHeight="1" x14ac:dyDescent="0.2">
      <c r="C399" s="10"/>
      <c r="D399" s="10"/>
      <c r="E399" s="10"/>
      <c r="G399" s="93"/>
      <c r="H399" s="93"/>
      <c r="I399" s="94"/>
      <c r="J399" s="93"/>
      <c r="K399" s="93"/>
      <c r="L399" s="93"/>
      <c r="M399" s="93"/>
      <c r="N399" s="93"/>
      <c r="Q399" s="9"/>
    </row>
    <row r="400" spans="3:17" ht="14.25" customHeight="1" x14ac:dyDescent="0.2">
      <c r="C400" s="10"/>
      <c r="D400" s="10"/>
      <c r="E400" s="10"/>
      <c r="G400" s="93"/>
      <c r="H400" s="93"/>
      <c r="I400" s="94"/>
      <c r="J400" s="93"/>
      <c r="K400" s="93"/>
      <c r="L400" s="93"/>
      <c r="M400" s="93"/>
      <c r="N400" s="93"/>
      <c r="Q400" s="9"/>
    </row>
    <row r="401" spans="3:17" ht="14.25" customHeight="1" x14ac:dyDescent="0.2">
      <c r="C401" s="10"/>
      <c r="D401" s="10"/>
      <c r="E401" s="10"/>
      <c r="G401" s="93"/>
      <c r="H401" s="93"/>
      <c r="I401" s="94"/>
      <c r="J401" s="93"/>
      <c r="K401" s="93"/>
      <c r="L401" s="93"/>
      <c r="M401" s="93"/>
      <c r="N401" s="93"/>
      <c r="Q401" s="9"/>
    </row>
    <row r="402" spans="3:17" ht="14.25" customHeight="1" x14ac:dyDescent="0.2">
      <c r="C402" s="10"/>
      <c r="D402" s="10"/>
      <c r="E402" s="10"/>
      <c r="G402" s="93"/>
      <c r="H402" s="93"/>
      <c r="I402" s="94"/>
      <c r="J402" s="93"/>
      <c r="K402" s="93"/>
      <c r="L402" s="93"/>
      <c r="M402" s="93"/>
      <c r="N402" s="93"/>
      <c r="Q402" s="9"/>
    </row>
    <row r="403" spans="3:17" ht="14.25" customHeight="1" x14ac:dyDescent="0.2">
      <c r="C403" s="10"/>
      <c r="D403" s="10"/>
      <c r="E403" s="10"/>
      <c r="G403" s="93"/>
      <c r="H403" s="93"/>
      <c r="I403" s="94"/>
      <c r="J403" s="93"/>
      <c r="K403" s="93"/>
      <c r="L403" s="93"/>
      <c r="M403" s="93"/>
      <c r="N403" s="93"/>
      <c r="Q403" s="9"/>
    </row>
    <row r="404" spans="3:17" ht="14.25" customHeight="1" x14ac:dyDescent="0.2">
      <c r="C404" s="10"/>
      <c r="D404" s="10"/>
      <c r="E404" s="10"/>
      <c r="G404" s="93"/>
      <c r="H404" s="93"/>
      <c r="I404" s="94"/>
      <c r="J404" s="93"/>
      <c r="K404" s="93"/>
      <c r="L404" s="93"/>
      <c r="M404" s="93"/>
      <c r="N404" s="93"/>
      <c r="Q404" s="9"/>
    </row>
    <row r="405" spans="3:17" ht="14.25" customHeight="1" x14ac:dyDescent="0.2">
      <c r="C405" s="10"/>
      <c r="D405" s="10"/>
      <c r="E405" s="10"/>
      <c r="G405" s="93"/>
      <c r="H405" s="93"/>
      <c r="I405" s="94"/>
      <c r="J405" s="93"/>
      <c r="K405" s="93"/>
      <c r="L405" s="93"/>
      <c r="M405" s="93"/>
      <c r="N405" s="93"/>
      <c r="Q405" s="9"/>
    </row>
    <row r="406" spans="3:17" ht="14.25" customHeight="1" x14ac:dyDescent="0.2">
      <c r="C406" s="10"/>
      <c r="D406" s="10"/>
      <c r="E406" s="10"/>
      <c r="G406" s="93"/>
      <c r="H406" s="93"/>
      <c r="I406" s="94"/>
      <c r="J406" s="93"/>
      <c r="K406" s="93"/>
      <c r="L406" s="93"/>
      <c r="M406" s="93"/>
      <c r="N406" s="93"/>
      <c r="Q406" s="9"/>
    </row>
    <row r="407" spans="3:17" ht="14.25" customHeight="1" x14ac:dyDescent="0.2">
      <c r="C407" s="10"/>
      <c r="D407" s="10"/>
      <c r="E407" s="10"/>
      <c r="G407" s="93"/>
      <c r="H407" s="93"/>
      <c r="I407" s="94"/>
      <c r="J407" s="93"/>
      <c r="K407" s="93"/>
      <c r="L407" s="93"/>
      <c r="M407" s="93"/>
      <c r="N407" s="93"/>
      <c r="Q407" s="9"/>
    </row>
    <row r="408" spans="3:17" ht="14.25" customHeight="1" x14ac:dyDescent="0.2">
      <c r="C408" s="10"/>
      <c r="D408" s="10"/>
      <c r="E408" s="10"/>
      <c r="G408" s="93"/>
      <c r="H408" s="93"/>
      <c r="I408" s="94"/>
      <c r="J408" s="93"/>
      <c r="K408" s="93"/>
      <c r="L408" s="93"/>
      <c r="M408" s="93"/>
      <c r="N408" s="93"/>
      <c r="Q408" s="9"/>
    </row>
    <row r="409" spans="3:17" ht="14.25" customHeight="1" x14ac:dyDescent="0.2">
      <c r="C409" s="10"/>
      <c r="D409" s="10"/>
      <c r="E409" s="10"/>
      <c r="G409" s="93"/>
      <c r="H409" s="93"/>
      <c r="I409" s="94"/>
      <c r="J409" s="93"/>
      <c r="K409" s="93"/>
      <c r="L409" s="93"/>
      <c r="M409" s="93"/>
      <c r="N409" s="93"/>
      <c r="Q409" s="9"/>
    </row>
    <row r="410" spans="3:17" ht="14.25" customHeight="1" x14ac:dyDescent="0.2">
      <c r="C410" s="10"/>
      <c r="D410" s="10"/>
      <c r="E410" s="10"/>
      <c r="G410" s="93"/>
      <c r="H410" s="93"/>
      <c r="I410" s="94"/>
      <c r="J410" s="93"/>
      <c r="K410" s="93"/>
      <c r="L410" s="93"/>
      <c r="M410" s="93"/>
      <c r="N410" s="93"/>
      <c r="Q410" s="9"/>
    </row>
    <row r="411" spans="3:17" ht="14.25" customHeight="1" x14ac:dyDescent="0.2">
      <c r="C411" s="10"/>
      <c r="D411" s="10"/>
      <c r="E411" s="10"/>
      <c r="G411" s="93"/>
      <c r="H411" s="93"/>
      <c r="I411" s="94"/>
      <c r="J411" s="93"/>
      <c r="K411" s="93"/>
      <c r="L411" s="93"/>
      <c r="M411" s="93"/>
      <c r="N411" s="93"/>
      <c r="Q411" s="9"/>
    </row>
    <row r="412" spans="3:17" ht="14.25" customHeight="1" x14ac:dyDescent="0.2">
      <c r="C412" s="10"/>
      <c r="D412" s="10"/>
      <c r="E412" s="10"/>
      <c r="G412" s="93"/>
      <c r="H412" s="93"/>
      <c r="I412" s="94"/>
      <c r="J412" s="93"/>
      <c r="K412" s="93"/>
      <c r="L412" s="93"/>
      <c r="M412" s="93"/>
      <c r="N412" s="93"/>
      <c r="Q412" s="9"/>
    </row>
    <row r="413" spans="3:17" ht="14.25" customHeight="1" x14ac:dyDescent="0.2">
      <c r="C413" s="10"/>
      <c r="D413" s="10"/>
      <c r="E413" s="10"/>
      <c r="G413" s="93"/>
      <c r="H413" s="93"/>
      <c r="I413" s="94"/>
      <c r="J413" s="93"/>
      <c r="K413" s="93"/>
      <c r="L413" s="93"/>
      <c r="M413" s="93"/>
      <c r="N413" s="93"/>
      <c r="Q413" s="9"/>
    </row>
    <row r="414" spans="3:17" ht="14.25" customHeight="1" x14ac:dyDescent="0.2">
      <c r="C414" s="10"/>
      <c r="D414" s="10"/>
      <c r="E414" s="10"/>
      <c r="G414" s="93"/>
      <c r="H414" s="93"/>
      <c r="I414" s="94"/>
      <c r="J414" s="93"/>
      <c r="K414" s="93"/>
      <c r="L414" s="93"/>
      <c r="M414" s="93"/>
      <c r="N414" s="93"/>
      <c r="Q414" s="9"/>
    </row>
    <row r="415" spans="3:17" ht="14.25" customHeight="1" x14ac:dyDescent="0.2">
      <c r="C415" s="10"/>
      <c r="D415" s="10"/>
      <c r="E415" s="10"/>
      <c r="G415" s="93"/>
      <c r="H415" s="93"/>
      <c r="I415" s="94"/>
      <c r="J415" s="93"/>
      <c r="K415" s="93"/>
      <c r="L415" s="93"/>
      <c r="M415" s="93"/>
      <c r="N415" s="93"/>
      <c r="Q415" s="9"/>
    </row>
    <row r="416" spans="3:17" ht="14.25" customHeight="1" x14ac:dyDescent="0.2">
      <c r="C416" s="10"/>
      <c r="D416" s="10"/>
      <c r="E416" s="10"/>
      <c r="G416" s="93"/>
      <c r="H416" s="93"/>
      <c r="I416" s="94"/>
      <c r="J416" s="93"/>
      <c r="K416" s="93"/>
      <c r="L416" s="93"/>
      <c r="M416" s="93"/>
      <c r="N416" s="93"/>
      <c r="Q416" s="9"/>
    </row>
    <row r="417" spans="3:17" ht="14.25" customHeight="1" x14ac:dyDescent="0.2">
      <c r="C417" s="10"/>
      <c r="D417" s="10"/>
      <c r="E417" s="10"/>
      <c r="G417" s="93"/>
      <c r="H417" s="93"/>
      <c r="I417" s="94"/>
      <c r="J417" s="93"/>
      <c r="K417" s="93"/>
      <c r="L417" s="93"/>
      <c r="M417" s="93"/>
      <c r="N417" s="93"/>
      <c r="Q417" s="9"/>
    </row>
    <row r="418" spans="3:17" ht="14.25" customHeight="1" x14ac:dyDescent="0.2">
      <c r="C418" s="10"/>
      <c r="D418" s="10"/>
      <c r="E418" s="10"/>
      <c r="G418" s="93"/>
      <c r="H418" s="93"/>
      <c r="I418" s="94"/>
      <c r="J418" s="93"/>
      <c r="K418" s="93"/>
      <c r="L418" s="93"/>
      <c r="M418" s="93"/>
      <c r="N418" s="93"/>
      <c r="Q418" s="9"/>
    </row>
    <row r="419" spans="3:17" ht="14.25" customHeight="1" x14ac:dyDescent="0.2">
      <c r="C419" s="10"/>
      <c r="D419" s="10"/>
      <c r="E419" s="10"/>
      <c r="G419" s="93"/>
      <c r="H419" s="93"/>
      <c r="I419" s="94"/>
      <c r="J419" s="93"/>
      <c r="K419" s="93"/>
      <c r="L419" s="93"/>
      <c r="M419" s="93"/>
      <c r="N419" s="93"/>
      <c r="Q419" s="9"/>
    </row>
    <row r="420" spans="3:17" ht="14.25" customHeight="1" x14ac:dyDescent="0.2">
      <c r="C420" s="10"/>
      <c r="D420" s="10"/>
      <c r="E420" s="10"/>
      <c r="G420" s="93"/>
      <c r="H420" s="93"/>
      <c r="I420" s="94"/>
      <c r="J420" s="93"/>
      <c r="K420" s="93"/>
      <c r="L420" s="93"/>
      <c r="M420" s="93"/>
      <c r="N420" s="93"/>
      <c r="Q420" s="9"/>
    </row>
    <row r="421" spans="3:17" ht="14.25" customHeight="1" x14ac:dyDescent="0.2">
      <c r="C421" s="10"/>
      <c r="D421" s="10"/>
      <c r="E421" s="10"/>
      <c r="G421" s="93"/>
      <c r="H421" s="93"/>
      <c r="I421" s="94"/>
      <c r="J421" s="93"/>
      <c r="K421" s="93"/>
      <c r="L421" s="93"/>
      <c r="M421" s="93"/>
      <c r="N421" s="93"/>
      <c r="Q421" s="9"/>
    </row>
    <row r="422" spans="3:17" ht="14.25" customHeight="1" x14ac:dyDescent="0.2">
      <c r="C422" s="10"/>
      <c r="D422" s="10"/>
      <c r="E422" s="10"/>
      <c r="G422" s="93"/>
      <c r="H422" s="93"/>
      <c r="I422" s="94"/>
      <c r="J422" s="93"/>
      <c r="K422" s="93"/>
      <c r="L422" s="93"/>
      <c r="M422" s="93"/>
      <c r="N422" s="93"/>
      <c r="Q422" s="9"/>
    </row>
    <row r="423" spans="3:17" ht="14.25" customHeight="1" x14ac:dyDescent="0.2">
      <c r="C423" s="10"/>
      <c r="D423" s="10"/>
      <c r="E423" s="10"/>
      <c r="G423" s="93"/>
      <c r="H423" s="93"/>
      <c r="I423" s="94"/>
      <c r="J423" s="93"/>
      <c r="K423" s="93"/>
      <c r="L423" s="93"/>
      <c r="M423" s="93"/>
      <c r="N423" s="93"/>
      <c r="Q423" s="9"/>
    </row>
    <row r="424" spans="3:17" ht="14.25" customHeight="1" x14ac:dyDescent="0.2">
      <c r="C424" s="10"/>
      <c r="D424" s="10"/>
      <c r="E424" s="10"/>
      <c r="G424" s="93"/>
      <c r="H424" s="93"/>
      <c r="I424" s="94"/>
      <c r="J424" s="93"/>
      <c r="K424" s="93"/>
      <c r="L424" s="93"/>
      <c r="M424" s="93"/>
      <c r="N424" s="93"/>
      <c r="Q424" s="9"/>
    </row>
    <row r="425" spans="3:17" ht="14.25" customHeight="1" x14ac:dyDescent="0.2">
      <c r="C425" s="10"/>
      <c r="D425" s="10"/>
      <c r="E425" s="10"/>
      <c r="G425" s="93"/>
      <c r="H425" s="93"/>
      <c r="I425" s="94"/>
      <c r="J425" s="93"/>
      <c r="K425" s="93"/>
      <c r="L425" s="93"/>
      <c r="M425" s="93"/>
      <c r="N425" s="93"/>
      <c r="Q425" s="9"/>
    </row>
    <row r="426" spans="3:17" ht="14.25" customHeight="1" x14ac:dyDescent="0.2">
      <c r="C426" s="10"/>
      <c r="D426" s="10"/>
      <c r="E426" s="10"/>
      <c r="G426" s="93"/>
      <c r="H426" s="93"/>
      <c r="I426" s="94"/>
      <c r="J426" s="93"/>
      <c r="K426" s="93"/>
      <c r="L426" s="93"/>
      <c r="M426" s="93"/>
      <c r="N426" s="93"/>
      <c r="Q426" s="9"/>
    </row>
    <row r="427" spans="3:17" ht="14.25" customHeight="1" x14ac:dyDescent="0.2">
      <c r="C427" s="10"/>
      <c r="D427" s="10"/>
      <c r="E427" s="10"/>
      <c r="G427" s="93"/>
      <c r="H427" s="93"/>
      <c r="I427" s="94"/>
      <c r="J427" s="93"/>
      <c r="K427" s="93"/>
      <c r="L427" s="93"/>
      <c r="M427" s="93"/>
      <c r="N427" s="93"/>
      <c r="Q427" s="9"/>
    </row>
    <row r="428" spans="3:17" ht="14.25" customHeight="1" x14ac:dyDescent="0.2">
      <c r="C428" s="10"/>
      <c r="D428" s="10"/>
      <c r="E428" s="10"/>
      <c r="G428" s="93"/>
      <c r="H428" s="93"/>
      <c r="I428" s="94"/>
      <c r="J428" s="93"/>
      <c r="K428" s="93"/>
      <c r="L428" s="93"/>
      <c r="M428" s="93"/>
      <c r="N428" s="93"/>
      <c r="Q428" s="9"/>
    </row>
    <row r="429" spans="3:17" ht="14.25" customHeight="1" x14ac:dyDescent="0.2">
      <c r="C429" s="10"/>
      <c r="D429" s="10"/>
      <c r="E429" s="10"/>
      <c r="G429" s="93"/>
      <c r="H429" s="93"/>
      <c r="I429" s="94"/>
      <c r="J429" s="93"/>
      <c r="K429" s="93"/>
      <c r="L429" s="93"/>
      <c r="M429" s="93"/>
      <c r="N429" s="93"/>
      <c r="Q429" s="9"/>
    </row>
    <row r="430" spans="3:17" ht="14.25" customHeight="1" x14ac:dyDescent="0.2">
      <c r="C430" s="10"/>
      <c r="D430" s="10"/>
      <c r="E430" s="10"/>
      <c r="G430" s="93"/>
      <c r="H430" s="93"/>
      <c r="I430" s="94"/>
      <c r="J430" s="93"/>
      <c r="K430" s="93"/>
      <c r="L430" s="93"/>
      <c r="M430" s="93"/>
      <c r="N430" s="93"/>
      <c r="Q430" s="9"/>
    </row>
    <row r="431" spans="3:17" ht="14.25" customHeight="1" x14ac:dyDescent="0.2">
      <c r="C431" s="10"/>
      <c r="D431" s="10"/>
      <c r="E431" s="10"/>
      <c r="G431" s="93"/>
      <c r="H431" s="93"/>
      <c r="I431" s="94"/>
      <c r="J431" s="93"/>
      <c r="K431" s="93"/>
      <c r="L431" s="93"/>
      <c r="M431" s="93"/>
      <c r="N431" s="93"/>
      <c r="Q431" s="9"/>
    </row>
    <row r="432" spans="3:17" ht="14.25" customHeight="1" x14ac:dyDescent="0.2">
      <c r="C432" s="10"/>
      <c r="D432" s="10"/>
      <c r="E432" s="10"/>
      <c r="G432" s="93"/>
      <c r="H432" s="93"/>
      <c r="I432" s="94"/>
      <c r="J432" s="93"/>
      <c r="K432" s="93"/>
      <c r="L432" s="93"/>
      <c r="M432" s="93"/>
      <c r="N432" s="93"/>
      <c r="Q432" s="9"/>
    </row>
    <row r="433" spans="3:17" ht="14.25" customHeight="1" x14ac:dyDescent="0.2">
      <c r="C433" s="10"/>
      <c r="D433" s="10"/>
      <c r="E433" s="10"/>
      <c r="G433" s="93"/>
      <c r="H433" s="93"/>
      <c r="I433" s="94"/>
      <c r="J433" s="93"/>
      <c r="K433" s="93"/>
      <c r="L433" s="93"/>
      <c r="M433" s="93"/>
      <c r="N433" s="93"/>
      <c r="Q433" s="9"/>
    </row>
    <row r="434" spans="3:17" ht="14.25" customHeight="1" x14ac:dyDescent="0.2">
      <c r="C434" s="10"/>
      <c r="D434" s="10"/>
      <c r="E434" s="10"/>
      <c r="G434" s="93"/>
      <c r="H434" s="93"/>
      <c r="I434" s="94"/>
      <c r="J434" s="93"/>
      <c r="K434" s="93"/>
      <c r="L434" s="93"/>
      <c r="M434" s="93"/>
      <c r="N434" s="93"/>
      <c r="Q434" s="9"/>
    </row>
    <row r="435" spans="3:17" ht="14.25" customHeight="1" x14ac:dyDescent="0.2">
      <c r="C435" s="10"/>
      <c r="D435" s="10"/>
      <c r="E435" s="10"/>
      <c r="G435" s="93"/>
      <c r="H435" s="93"/>
      <c r="I435" s="94"/>
      <c r="J435" s="93"/>
      <c r="K435" s="93"/>
      <c r="L435" s="93"/>
      <c r="M435" s="93"/>
      <c r="N435" s="93"/>
      <c r="Q435" s="9"/>
    </row>
    <row r="436" spans="3:17" ht="14.25" customHeight="1" x14ac:dyDescent="0.2">
      <c r="C436" s="10"/>
      <c r="D436" s="10"/>
      <c r="E436" s="10"/>
      <c r="G436" s="93"/>
      <c r="H436" s="93"/>
      <c r="I436" s="94"/>
      <c r="J436" s="93"/>
      <c r="K436" s="93"/>
      <c r="L436" s="93"/>
      <c r="M436" s="93"/>
      <c r="N436" s="93"/>
      <c r="Q436" s="9"/>
    </row>
    <row r="437" spans="3:17" ht="14.25" customHeight="1" x14ac:dyDescent="0.2">
      <c r="C437" s="10"/>
      <c r="D437" s="10"/>
      <c r="E437" s="10"/>
      <c r="G437" s="93"/>
      <c r="H437" s="93"/>
      <c r="I437" s="94"/>
      <c r="J437" s="93"/>
      <c r="K437" s="93"/>
      <c r="L437" s="93"/>
      <c r="M437" s="93"/>
      <c r="N437" s="93"/>
      <c r="Q437" s="9"/>
    </row>
    <row r="438" spans="3:17" ht="14.25" customHeight="1" x14ac:dyDescent="0.2">
      <c r="C438" s="10"/>
      <c r="D438" s="10"/>
      <c r="E438" s="10"/>
      <c r="G438" s="93"/>
      <c r="H438" s="93"/>
      <c r="I438" s="94"/>
      <c r="J438" s="93"/>
      <c r="K438" s="93"/>
      <c r="L438" s="93"/>
      <c r="M438" s="93"/>
      <c r="N438" s="93"/>
      <c r="Q438" s="9"/>
    </row>
    <row r="439" spans="3:17" ht="14.25" customHeight="1" x14ac:dyDescent="0.2">
      <c r="C439" s="10"/>
      <c r="D439" s="10"/>
      <c r="E439" s="10"/>
      <c r="G439" s="93"/>
      <c r="H439" s="93"/>
      <c r="I439" s="94"/>
      <c r="J439" s="93"/>
      <c r="K439" s="93"/>
      <c r="L439" s="93"/>
      <c r="M439" s="93"/>
      <c r="N439" s="93"/>
      <c r="Q439" s="9"/>
    </row>
    <row r="440" spans="3:17" ht="14.25" customHeight="1" x14ac:dyDescent="0.2">
      <c r="C440" s="10"/>
      <c r="D440" s="10"/>
      <c r="E440" s="10"/>
      <c r="G440" s="93"/>
      <c r="H440" s="93"/>
      <c r="I440" s="94"/>
      <c r="J440" s="93"/>
      <c r="K440" s="93"/>
      <c r="L440" s="93"/>
      <c r="M440" s="93"/>
      <c r="N440" s="93"/>
      <c r="Q440" s="9"/>
    </row>
    <row r="441" spans="3:17" ht="14.25" customHeight="1" x14ac:dyDescent="0.2">
      <c r="C441" s="10"/>
      <c r="D441" s="10"/>
      <c r="E441" s="10"/>
      <c r="G441" s="93"/>
      <c r="H441" s="93"/>
      <c r="I441" s="94"/>
      <c r="J441" s="93"/>
      <c r="K441" s="93"/>
      <c r="L441" s="93"/>
      <c r="M441" s="93"/>
      <c r="N441" s="93"/>
      <c r="Q441" s="9"/>
    </row>
    <row r="442" spans="3:17" ht="14.25" customHeight="1" x14ac:dyDescent="0.2">
      <c r="C442" s="10"/>
      <c r="D442" s="10"/>
      <c r="E442" s="10"/>
      <c r="G442" s="93"/>
      <c r="H442" s="93"/>
      <c r="I442" s="94"/>
      <c r="J442" s="93"/>
      <c r="K442" s="93"/>
      <c r="L442" s="93"/>
      <c r="M442" s="93"/>
      <c r="N442" s="93"/>
      <c r="Q442" s="9"/>
    </row>
    <row r="443" spans="3:17" ht="14.25" customHeight="1" x14ac:dyDescent="0.2">
      <c r="C443" s="10"/>
      <c r="D443" s="10"/>
      <c r="E443" s="10"/>
      <c r="G443" s="93"/>
      <c r="H443" s="93"/>
      <c r="I443" s="94"/>
      <c r="J443" s="93"/>
      <c r="K443" s="93"/>
      <c r="L443" s="93"/>
      <c r="M443" s="93"/>
      <c r="N443" s="93"/>
      <c r="Q443" s="9"/>
    </row>
    <row r="444" spans="3:17" ht="14.25" customHeight="1" x14ac:dyDescent="0.2">
      <c r="C444" s="10"/>
      <c r="D444" s="10"/>
      <c r="E444" s="10"/>
      <c r="G444" s="93"/>
      <c r="H444" s="93"/>
      <c r="I444" s="94"/>
      <c r="J444" s="93"/>
      <c r="K444" s="93"/>
      <c r="L444" s="93"/>
      <c r="M444" s="93"/>
      <c r="N444" s="93"/>
      <c r="Q444" s="9"/>
    </row>
    <row r="445" spans="3:17" ht="14.25" customHeight="1" x14ac:dyDescent="0.2">
      <c r="C445" s="10"/>
      <c r="D445" s="10"/>
      <c r="E445" s="10"/>
      <c r="G445" s="93"/>
      <c r="H445" s="93"/>
      <c r="I445" s="94"/>
      <c r="J445" s="93"/>
      <c r="K445" s="93"/>
      <c r="L445" s="93"/>
      <c r="M445" s="93"/>
      <c r="N445" s="93"/>
      <c r="Q445" s="9"/>
    </row>
    <row r="446" spans="3:17" ht="14.25" customHeight="1" x14ac:dyDescent="0.2">
      <c r="C446" s="10"/>
      <c r="D446" s="10"/>
      <c r="E446" s="10"/>
      <c r="G446" s="93"/>
      <c r="H446" s="93"/>
      <c r="I446" s="94"/>
      <c r="J446" s="93"/>
      <c r="K446" s="93"/>
      <c r="L446" s="93"/>
      <c r="M446" s="93"/>
      <c r="N446" s="93"/>
      <c r="Q446" s="9"/>
    </row>
    <row r="447" spans="3:17" ht="14.25" customHeight="1" x14ac:dyDescent="0.2">
      <c r="C447" s="10"/>
      <c r="D447" s="10"/>
      <c r="E447" s="10"/>
      <c r="G447" s="93"/>
      <c r="H447" s="93"/>
      <c r="I447" s="94"/>
      <c r="J447" s="93"/>
      <c r="K447" s="93"/>
      <c r="L447" s="93"/>
      <c r="M447" s="93"/>
      <c r="N447" s="93"/>
      <c r="Q447" s="9"/>
    </row>
    <row r="448" spans="3:17" ht="14.25" customHeight="1" x14ac:dyDescent="0.2">
      <c r="C448" s="10"/>
      <c r="D448" s="10"/>
      <c r="E448" s="10"/>
      <c r="G448" s="93"/>
      <c r="H448" s="93"/>
      <c r="I448" s="94"/>
      <c r="J448" s="93"/>
      <c r="K448" s="93"/>
      <c r="L448" s="93"/>
      <c r="M448" s="93"/>
      <c r="N448" s="93"/>
      <c r="Q448" s="9"/>
    </row>
    <row r="449" spans="3:17" ht="14.25" customHeight="1" x14ac:dyDescent="0.2">
      <c r="C449" s="10"/>
      <c r="D449" s="10"/>
      <c r="E449" s="10"/>
      <c r="G449" s="93"/>
      <c r="H449" s="93"/>
      <c r="I449" s="94"/>
      <c r="J449" s="93"/>
      <c r="K449" s="93"/>
      <c r="L449" s="93"/>
      <c r="M449" s="93"/>
      <c r="N449" s="93"/>
      <c r="Q449" s="9"/>
    </row>
    <row r="450" spans="3:17" ht="14.25" customHeight="1" x14ac:dyDescent="0.2">
      <c r="C450" s="10"/>
      <c r="D450" s="10"/>
      <c r="E450" s="10"/>
      <c r="G450" s="93"/>
      <c r="H450" s="93"/>
      <c r="I450" s="94"/>
      <c r="J450" s="93"/>
      <c r="K450" s="93"/>
      <c r="L450" s="93"/>
      <c r="M450" s="93"/>
      <c r="N450" s="93"/>
      <c r="Q450" s="9"/>
    </row>
    <row r="451" spans="3:17" ht="14.25" customHeight="1" x14ac:dyDescent="0.2">
      <c r="C451" s="10"/>
      <c r="D451" s="10"/>
      <c r="E451" s="10"/>
      <c r="G451" s="93"/>
      <c r="H451" s="93"/>
      <c r="I451" s="94"/>
      <c r="J451" s="93"/>
      <c r="K451" s="93"/>
      <c r="L451" s="93"/>
      <c r="M451" s="93"/>
      <c r="N451" s="93"/>
      <c r="Q451" s="9"/>
    </row>
    <row r="452" spans="3:17" ht="14.25" customHeight="1" x14ac:dyDescent="0.2">
      <c r="C452" s="10"/>
      <c r="D452" s="10"/>
      <c r="E452" s="10"/>
      <c r="G452" s="93"/>
      <c r="H452" s="93"/>
      <c r="I452" s="94"/>
      <c r="J452" s="93"/>
      <c r="K452" s="93"/>
      <c r="L452" s="93"/>
      <c r="M452" s="93"/>
      <c r="N452" s="93"/>
      <c r="Q452" s="9"/>
    </row>
    <row r="453" spans="3:17" ht="14.25" customHeight="1" x14ac:dyDescent="0.2">
      <c r="C453" s="10"/>
      <c r="D453" s="10"/>
      <c r="E453" s="10"/>
      <c r="G453" s="93"/>
      <c r="H453" s="93"/>
      <c r="I453" s="94"/>
      <c r="J453" s="93"/>
      <c r="K453" s="93"/>
      <c r="L453" s="93"/>
      <c r="M453" s="93"/>
      <c r="N453" s="93"/>
      <c r="Q453" s="9"/>
    </row>
    <row r="454" spans="3:17" ht="14.25" customHeight="1" x14ac:dyDescent="0.2">
      <c r="C454" s="10"/>
      <c r="D454" s="10"/>
      <c r="E454" s="10"/>
      <c r="G454" s="93"/>
      <c r="H454" s="93"/>
      <c r="I454" s="94"/>
      <c r="J454" s="93"/>
      <c r="K454" s="93"/>
      <c r="L454" s="93"/>
      <c r="M454" s="93"/>
      <c r="N454" s="93"/>
      <c r="Q454" s="9"/>
    </row>
    <row r="455" spans="3:17" ht="14.25" customHeight="1" x14ac:dyDescent="0.2">
      <c r="C455" s="10"/>
      <c r="D455" s="10"/>
      <c r="E455" s="10"/>
      <c r="G455" s="93"/>
      <c r="H455" s="93"/>
      <c r="I455" s="94"/>
      <c r="J455" s="93"/>
      <c r="K455" s="93"/>
      <c r="L455" s="93"/>
      <c r="M455" s="93"/>
      <c r="N455" s="93"/>
      <c r="Q455" s="9"/>
    </row>
    <row r="456" spans="3:17" ht="14.25" customHeight="1" x14ac:dyDescent="0.2">
      <c r="C456" s="10"/>
      <c r="D456" s="10"/>
      <c r="E456" s="10"/>
      <c r="G456" s="93"/>
      <c r="H456" s="93"/>
      <c r="I456" s="94"/>
      <c r="J456" s="93"/>
      <c r="K456" s="93"/>
      <c r="L456" s="93"/>
      <c r="M456" s="93"/>
      <c r="N456" s="93"/>
      <c r="Q456" s="9"/>
    </row>
    <row r="457" spans="3:17" ht="14.25" customHeight="1" x14ac:dyDescent="0.2">
      <c r="C457" s="10"/>
      <c r="D457" s="10"/>
      <c r="E457" s="10"/>
      <c r="G457" s="93"/>
      <c r="H457" s="93"/>
      <c r="I457" s="94"/>
      <c r="J457" s="93"/>
      <c r="K457" s="93"/>
      <c r="L457" s="93"/>
      <c r="M457" s="93"/>
      <c r="N457" s="93"/>
      <c r="Q457" s="9"/>
    </row>
    <row r="458" spans="3:17" ht="14.25" customHeight="1" x14ac:dyDescent="0.2">
      <c r="C458" s="10"/>
      <c r="D458" s="10"/>
      <c r="E458" s="10"/>
      <c r="G458" s="93"/>
      <c r="H458" s="93"/>
      <c r="I458" s="94"/>
      <c r="J458" s="93"/>
      <c r="K458" s="93"/>
      <c r="L458" s="93"/>
      <c r="M458" s="93"/>
      <c r="N458" s="93"/>
      <c r="Q458" s="9"/>
    </row>
    <row r="459" spans="3:17" ht="14.25" customHeight="1" x14ac:dyDescent="0.2">
      <c r="C459" s="10"/>
      <c r="D459" s="10"/>
      <c r="E459" s="10"/>
      <c r="G459" s="93"/>
      <c r="H459" s="93"/>
      <c r="I459" s="94"/>
      <c r="J459" s="93"/>
      <c r="K459" s="93"/>
      <c r="L459" s="93"/>
      <c r="M459" s="93"/>
      <c r="N459" s="93"/>
      <c r="Q459" s="9"/>
    </row>
    <row r="460" spans="3:17" ht="14.25" customHeight="1" x14ac:dyDescent="0.2">
      <c r="C460" s="10"/>
      <c r="D460" s="10"/>
      <c r="E460" s="10"/>
      <c r="G460" s="93"/>
      <c r="H460" s="93"/>
      <c r="I460" s="94"/>
      <c r="J460" s="93"/>
      <c r="K460" s="93"/>
      <c r="L460" s="93"/>
      <c r="M460" s="93"/>
      <c r="N460" s="93"/>
      <c r="Q460" s="9"/>
    </row>
    <row r="461" spans="3:17" ht="14.25" customHeight="1" x14ac:dyDescent="0.2">
      <c r="C461" s="10"/>
      <c r="D461" s="10"/>
      <c r="E461" s="10"/>
      <c r="G461" s="93"/>
      <c r="H461" s="93"/>
      <c r="I461" s="94"/>
      <c r="J461" s="93"/>
      <c r="K461" s="93"/>
      <c r="L461" s="93"/>
      <c r="M461" s="93"/>
      <c r="N461" s="93"/>
      <c r="Q461" s="9"/>
    </row>
    <row r="462" spans="3:17" ht="14.25" customHeight="1" x14ac:dyDescent="0.2">
      <c r="C462" s="10"/>
      <c r="D462" s="10"/>
      <c r="E462" s="10"/>
      <c r="G462" s="93"/>
      <c r="H462" s="93"/>
      <c r="I462" s="94"/>
      <c r="J462" s="93"/>
      <c r="K462" s="93"/>
      <c r="L462" s="93"/>
      <c r="M462" s="93"/>
      <c r="N462" s="93"/>
      <c r="Q462" s="9"/>
    </row>
    <row r="463" spans="3:17" ht="14.25" customHeight="1" x14ac:dyDescent="0.2">
      <c r="C463" s="10"/>
      <c r="D463" s="10"/>
      <c r="E463" s="10"/>
      <c r="G463" s="93"/>
      <c r="H463" s="93"/>
      <c r="I463" s="94"/>
      <c r="J463" s="93"/>
      <c r="K463" s="93"/>
      <c r="L463" s="93"/>
      <c r="M463" s="93"/>
      <c r="N463" s="93"/>
      <c r="Q463" s="9"/>
    </row>
    <row r="464" spans="3:17" ht="14.25" customHeight="1" x14ac:dyDescent="0.2">
      <c r="C464" s="10"/>
      <c r="D464" s="10"/>
      <c r="E464" s="10"/>
      <c r="G464" s="93"/>
      <c r="H464" s="93"/>
      <c r="I464" s="94"/>
      <c r="J464" s="93"/>
      <c r="K464" s="93"/>
      <c r="L464" s="93"/>
      <c r="M464" s="93"/>
      <c r="N464" s="93"/>
      <c r="Q464" s="9"/>
    </row>
    <row r="465" spans="3:17" ht="14.25" customHeight="1" x14ac:dyDescent="0.2">
      <c r="C465" s="10"/>
      <c r="D465" s="10"/>
      <c r="E465" s="10"/>
      <c r="G465" s="93"/>
      <c r="H465" s="93"/>
      <c r="I465" s="94"/>
      <c r="J465" s="93"/>
      <c r="K465" s="93"/>
      <c r="L465" s="93"/>
      <c r="M465" s="93"/>
      <c r="N465" s="93"/>
      <c r="Q465" s="9"/>
    </row>
    <row r="466" spans="3:17" ht="14.25" customHeight="1" x14ac:dyDescent="0.2">
      <c r="C466" s="10"/>
      <c r="D466" s="10"/>
      <c r="E466" s="10"/>
      <c r="G466" s="93"/>
      <c r="H466" s="93"/>
      <c r="I466" s="94"/>
      <c r="J466" s="93"/>
      <c r="K466" s="93"/>
      <c r="L466" s="93"/>
      <c r="M466" s="93"/>
      <c r="N466" s="93"/>
      <c r="Q466" s="9"/>
    </row>
    <row r="467" spans="3:17" ht="14.25" customHeight="1" x14ac:dyDescent="0.2">
      <c r="C467" s="10"/>
      <c r="D467" s="10"/>
      <c r="E467" s="10"/>
      <c r="G467" s="93"/>
      <c r="H467" s="93"/>
      <c r="I467" s="94"/>
      <c r="J467" s="93"/>
      <c r="K467" s="93"/>
      <c r="L467" s="93"/>
      <c r="M467" s="93"/>
      <c r="N467" s="93"/>
      <c r="Q467" s="9"/>
    </row>
    <row r="468" spans="3:17" ht="14.25" customHeight="1" x14ac:dyDescent="0.2">
      <c r="C468" s="10"/>
      <c r="D468" s="10"/>
      <c r="E468" s="10"/>
      <c r="G468" s="93"/>
      <c r="H468" s="93"/>
      <c r="I468" s="94"/>
      <c r="J468" s="93"/>
      <c r="K468" s="93"/>
      <c r="L468" s="93"/>
      <c r="M468" s="93"/>
      <c r="N468" s="93"/>
      <c r="Q468" s="9"/>
    </row>
    <row r="469" spans="3:17" ht="14.25" customHeight="1" x14ac:dyDescent="0.2">
      <c r="C469" s="10"/>
      <c r="D469" s="10"/>
      <c r="E469" s="10"/>
      <c r="G469" s="93"/>
      <c r="H469" s="93"/>
      <c r="I469" s="94"/>
      <c r="J469" s="93"/>
      <c r="K469" s="93"/>
      <c r="L469" s="93"/>
      <c r="M469" s="93"/>
      <c r="N469" s="93"/>
      <c r="Q469" s="9"/>
    </row>
    <row r="470" spans="3:17" ht="14.25" customHeight="1" x14ac:dyDescent="0.2">
      <c r="C470" s="10"/>
      <c r="D470" s="10"/>
      <c r="E470" s="10"/>
      <c r="G470" s="93"/>
      <c r="H470" s="93"/>
      <c r="I470" s="94"/>
      <c r="J470" s="93"/>
      <c r="K470" s="93"/>
      <c r="L470" s="93"/>
      <c r="M470" s="93"/>
      <c r="N470" s="93"/>
      <c r="Q470" s="9"/>
    </row>
    <row r="471" spans="3:17" ht="14.25" customHeight="1" x14ac:dyDescent="0.2">
      <c r="C471" s="10"/>
      <c r="D471" s="10"/>
      <c r="E471" s="10"/>
      <c r="G471" s="93"/>
      <c r="H471" s="93"/>
      <c r="I471" s="94"/>
      <c r="J471" s="93"/>
      <c r="K471" s="93"/>
      <c r="L471" s="93"/>
      <c r="M471" s="93"/>
      <c r="N471" s="93"/>
      <c r="Q471" s="9"/>
    </row>
    <row r="472" spans="3:17" ht="14.25" customHeight="1" x14ac:dyDescent="0.2">
      <c r="C472" s="10"/>
      <c r="D472" s="10"/>
      <c r="E472" s="10"/>
      <c r="G472" s="93"/>
      <c r="H472" s="93"/>
      <c r="I472" s="94"/>
      <c r="J472" s="93"/>
      <c r="K472" s="93"/>
      <c r="L472" s="93"/>
      <c r="M472" s="93"/>
      <c r="N472" s="93"/>
      <c r="Q472" s="9"/>
    </row>
    <row r="473" spans="3:17" ht="14.25" customHeight="1" x14ac:dyDescent="0.2">
      <c r="C473" s="10"/>
      <c r="D473" s="10"/>
      <c r="E473" s="10"/>
      <c r="G473" s="93"/>
      <c r="H473" s="93"/>
      <c r="I473" s="94"/>
      <c r="J473" s="93"/>
      <c r="K473" s="93"/>
      <c r="L473" s="93"/>
      <c r="M473" s="93"/>
      <c r="N473" s="93"/>
      <c r="Q473" s="9"/>
    </row>
    <row r="474" spans="3:17" ht="14.25" customHeight="1" x14ac:dyDescent="0.2">
      <c r="C474" s="10"/>
      <c r="D474" s="10"/>
      <c r="E474" s="10"/>
      <c r="G474" s="93"/>
      <c r="H474" s="93"/>
      <c r="I474" s="94"/>
      <c r="J474" s="93"/>
      <c r="K474" s="93"/>
      <c r="L474" s="93"/>
      <c r="M474" s="93"/>
      <c r="N474" s="93"/>
      <c r="Q474" s="9"/>
    </row>
    <row r="475" spans="3:17" ht="14.25" customHeight="1" x14ac:dyDescent="0.2">
      <c r="C475" s="10"/>
      <c r="D475" s="10"/>
      <c r="E475" s="10"/>
      <c r="G475" s="93"/>
      <c r="H475" s="93"/>
      <c r="I475" s="94"/>
      <c r="J475" s="93"/>
      <c r="K475" s="93"/>
      <c r="L475" s="93"/>
      <c r="M475" s="93"/>
      <c r="N475" s="93"/>
      <c r="Q475" s="9"/>
    </row>
    <row r="476" spans="3:17" ht="14.25" customHeight="1" x14ac:dyDescent="0.2">
      <c r="C476" s="10"/>
      <c r="D476" s="10"/>
      <c r="E476" s="10"/>
      <c r="G476" s="93"/>
      <c r="H476" s="93"/>
      <c r="I476" s="94"/>
      <c r="J476" s="93"/>
      <c r="K476" s="93"/>
      <c r="L476" s="93"/>
      <c r="M476" s="93"/>
      <c r="N476" s="93"/>
      <c r="Q476" s="9"/>
    </row>
    <row r="477" spans="3:17" ht="14.25" customHeight="1" x14ac:dyDescent="0.2">
      <c r="C477" s="10"/>
      <c r="D477" s="10"/>
      <c r="E477" s="10"/>
      <c r="G477" s="93"/>
      <c r="H477" s="93"/>
      <c r="I477" s="94"/>
      <c r="J477" s="93"/>
      <c r="K477" s="93"/>
      <c r="L477" s="93"/>
      <c r="M477" s="93"/>
      <c r="N477" s="93"/>
      <c r="Q477" s="9"/>
    </row>
    <row r="478" spans="3:17" ht="14.25" customHeight="1" x14ac:dyDescent="0.2">
      <c r="C478" s="10"/>
      <c r="D478" s="10"/>
      <c r="E478" s="10"/>
      <c r="G478" s="93"/>
      <c r="H478" s="93"/>
      <c r="I478" s="94"/>
      <c r="J478" s="93"/>
      <c r="K478" s="93"/>
      <c r="L478" s="93"/>
      <c r="M478" s="93"/>
      <c r="N478" s="93"/>
      <c r="Q478" s="9"/>
    </row>
    <row r="479" spans="3:17" ht="14.25" customHeight="1" x14ac:dyDescent="0.2">
      <c r="C479" s="10"/>
      <c r="D479" s="10"/>
      <c r="E479" s="10"/>
      <c r="G479" s="93"/>
      <c r="H479" s="93"/>
      <c r="I479" s="94"/>
      <c r="J479" s="93"/>
      <c r="K479" s="93"/>
      <c r="L479" s="93"/>
      <c r="M479" s="93"/>
      <c r="N479" s="93"/>
      <c r="Q479" s="9"/>
    </row>
    <row r="480" spans="3:17" ht="14.25" customHeight="1" x14ac:dyDescent="0.2">
      <c r="C480" s="10"/>
      <c r="D480" s="10"/>
      <c r="E480" s="10"/>
      <c r="G480" s="93"/>
      <c r="H480" s="93"/>
      <c r="I480" s="94"/>
      <c r="J480" s="93"/>
      <c r="K480" s="93"/>
      <c r="L480" s="93"/>
      <c r="M480" s="93"/>
      <c r="N480" s="93"/>
      <c r="Q480" s="9"/>
    </row>
    <row r="481" spans="3:17" ht="14.25" customHeight="1" x14ac:dyDescent="0.2">
      <c r="C481" s="10"/>
      <c r="D481" s="10"/>
      <c r="E481" s="10"/>
      <c r="G481" s="93"/>
      <c r="H481" s="93"/>
      <c r="I481" s="94"/>
      <c r="J481" s="93"/>
      <c r="K481" s="93"/>
      <c r="L481" s="93"/>
      <c r="M481" s="93"/>
      <c r="N481" s="93"/>
      <c r="Q481" s="9"/>
    </row>
    <row r="482" spans="3:17" ht="14.25" customHeight="1" x14ac:dyDescent="0.2">
      <c r="C482" s="10"/>
      <c r="D482" s="10"/>
      <c r="E482" s="10"/>
      <c r="G482" s="93"/>
      <c r="H482" s="93"/>
      <c r="I482" s="94"/>
      <c r="J482" s="93"/>
      <c r="K482" s="93"/>
      <c r="L482" s="93"/>
      <c r="M482" s="93"/>
      <c r="N482" s="93"/>
      <c r="Q482" s="9"/>
    </row>
    <row r="483" spans="3:17" ht="14.25" customHeight="1" x14ac:dyDescent="0.2">
      <c r="C483" s="10"/>
      <c r="D483" s="10"/>
      <c r="E483" s="10"/>
      <c r="G483" s="93"/>
      <c r="H483" s="93"/>
      <c r="I483" s="94"/>
      <c r="J483" s="93"/>
      <c r="K483" s="93"/>
      <c r="L483" s="93"/>
      <c r="M483" s="93"/>
      <c r="N483" s="93"/>
      <c r="Q483" s="9"/>
    </row>
    <row r="484" spans="3:17" ht="14.25" customHeight="1" x14ac:dyDescent="0.2">
      <c r="C484" s="10"/>
      <c r="D484" s="10"/>
      <c r="E484" s="10"/>
      <c r="G484" s="93"/>
      <c r="H484" s="93"/>
      <c r="I484" s="94"/>
      <c r="J484" s="93"/>
      <c r="K484" s="93"/>
      <c r="L484" s="93"/>
      <c r="M484" s="93"/>
      <c r="N484" s="93"/>
      <c r="Q484" s="9"/>
    </row>
    <row r="485" spans="3:17" ht="14.25" customHeight="1" x14ac:dyDescent="0.2">
      <c r="C485" s="10"/>
      <c r="D485" s="10"/>
      <c r="E485" s="10"/>
      <c r="G485" s="93"/>
      <c r="H485" s="93"/>
      <c r="I485" s="94"/>
      <c r="J485" s="93"/>
      <c r="K485" s="93"/>
      <c r="L485" s="93"/>
      <c r="M485" s="93"/>
      <c r="N485" s="93"/>
      <c r="Q485" s="9"/>
    </row>
    <row r="486" spans="3:17" ht="14.25" customHeight="1" x14ac:dyDescent="0.2">
      <c r="C486" s="10"/>
      <c r="D486" s="10"/>
      <c r="E486" s="10"/>
      <c r="G486" s="93"/>
      <c r="H486" s="93"/>
      <c r="I486" s="94"/>
      <c r="J486" s="93"/>
      <c r="K486" s="93"/>
      <c r="L486" s="93"/>
      <c r="M486" s="93"/>
      <c r="N486" s="93"/>
      <c r="Q486" s="9"/>
    </row>
    <row r="487" spans="3:17" ht="14.25" customHeight="1" x14ac:dyDescent="0.2">
      <c r="C487" s="10"/>
      <c r="D487" s="10"/>
      <c r="E487" s="10"/>
      <c r="G487" s="93"/>
      <c r="H487" s="93"/>
      <c r="I487" s="94"/>
      <c r="J487" s="93"/>
      <c r="K487" s="93"/>
      <c r="L487" s="93"/>
      <c r="M487" s="93"/>
      <c r="N487" s="93"/>
      <c r="Q487" s="9"/>
    </row>
    <row r="488" spans="3:17" ht="14.25" customHeight="1" x14ac:dyDescent="0.2">
      <c r="C488" s="10"/>
      <c r="D488" s="10"/>
      <c r="E488" s="10"/>
      <c r="G488" s="93"/>
      <c r="H488" s="93"/>
      <c r="I488" s="94"/>
      <c r="J488" s="93"/>
      <c r="K488" s="93"/>
      <c r="L488" s="93"/>
      <c r="M488" s="93"/>
      <c r="N488" s="93"/>
      <c r="Q488" s="9"/>
    </row>
    <row r="489" spans="3:17" ht="14.25" customHeight="1" x14ac:dyDescent="0.2">
      <c r="C489" s="10"/>
      <c r="D489" s="10"/>
      <c r="E489" s="10"/>
      <c r="G489" s="93"/>
      <c r="H489" s="93"/>
      <c r="I489" s="94"/>
      <c r="J489" s="93"/>
      <c r="K489" s="93"/>
      <c r="L489" s="93"/>
      <c r="M489" s="93"/>
      <c r="N489" s="93"/>
      <c r="Q489" s="9"/>
    </row>
    <row r="490" spans="3:17" ht="14.25" customHeight="1" x14ac:dyDescent="0.2">
      <c r="C490" s="10"/>
      <c r="D490" s="10"/>
      <c r="E490" s="10"/>
      <c r="G490" s="93"/>
      <c r="H490" s="93"/>
      <c r="I490" s="94"/>
      <c r="J490" s="93"/>
      <c r="K490" s="93"/>
      <c r="L490" s="93"/>
      <c r="M490" s="93"/>
      <c r="N490" s="93"/>
      <c r="Q490" s="9"/>
    </row>
    <row r="491" spans="3:17" ht="14.25" customHeight="1" x14ac:dyDescent="0.2">
      <c r="C491" s="10"/>
      <c r="D491" s="10"/>
      <c r="E491" s="10"/>
      <c r="G491" s="93"/>
      <c r="H491" s="93"/>
      <c r="I491" s="94"/>
      <c r="J491" s="93"/>
      <c r="K491" s="93"/>
      <c r="L491" s="93"/>
      <c r="M491" s="93"/>
      <c r="N491" s="93"/>
      <c r="Q491" s="9"/>
    </row>
    <row r="492" spans="3:17" ht="14.25" customHeight="1" x14ac:dyDescent="0.2">
      <c r="C492" s="10"/>
      <c r="D492" s="10"/>
      <c r="E492" s="10"/>
      <c r="G492" s="93"/>
      <c r="H492" s="93"/>
      <c r="I492" s="94"/>
      <c r="J492" s="93"/>
      <c r="K492" s="93"/>
      <c r="L492" s="93"/>
      <c r="M492" s="93"/>
      <c r="N492" s="93"/>
      <c r="Q492" s="9"/>
    </row>
    <row r="493" spans="3:17" ht="14.25" customHeight="1" x14ac:dyDescent="0.2">
      <c r="C493" s="10"/>
      <c r="D493" s="10"/>
      <c r="E493" s="10"/>
      <c r="G493" s="93"/>
      <c r="H493" s="93"/>
      <c r="I493" s="94"/>
      <c r="J493" s="93"/>
      <c r="K493" s="93"/>
      <c r="L493" s="93"/>
      <c r="M493" s="93"/>
      <c r="N493" s="93"/>
      <c r="Q493" s="9"/>
    </row>
    <row r="494" spans="3:17" ht="14.25" customHeight="1" x14ac:dyDescent="0.2">
      <c r="C494" s="10"/>
      <c r="D494" s="10"/>
      <c r="E494" s="10"/>
      <c r="G494" s="93"/>
      <c r="H494" s="93"/>
      <c r="I494" s="94"/>
      <c r="J494" s="93"/>
      <c r="K494" s="93"/>
      <c r="L494" s="93"/>
      <c r="M494" s="93"/>
      <c r="N494" s="93"/>
      <c r="Q494" s="9"/>
    </row>
    <row r="495" spans="3:17" ht="14.25" customHeight="1" x14ac:dyDescent="0.2">
      <c r="C495" s="10"/>
      <c r="D495" s="10"/>
      <c r="E495" s="10"/>
      <c r="G495" s="93"/>
      <c r="H495" s="93"/>
      <c r="I495" s="94"/>
      <c r="J495" s="93"/>
      <c r="K495" s="93"/>
      <c r="L495" s="93"/>
      <c r="M495" s="93"/>
      <c r="N495" s="93"/>
      <c r="Q495" s="9"/>
    </row>
    <row r="496" spans="3:17" ht="14.25" customHeight="1" x14ac:dyDescent="0.2">
      <c r="C496" s="10"/>
      <c r="D496" s="10"/>
      <c r="E496" s="10"/>
      <c r="G496" s="93"/>
      <c r="H496" s="93"/>
      <c r="I496" s="94"/>
      <c r="J496" s="93"/>
      <c r="K496" s="93"/>
      <c r="L496" s="93"/>
      <c r="M496" s="93"/>
      <c r="N496" s="93"/>
      <c r="Q496" s="9"/>
    </row>
    <row r="497" spans="3:17" ht="14.25" customHeight="1" x14ac:dyDescent="0.2">
      <c r="C497" s="10"/>
      <c r="D497" s="10"/>
      <c r="E497" s="10"/>
      <c r="G497" s="93"/>
      <c r="H497" s="93"/>
      <c r="I497" s="94"/>
      <c r="J497" s="93"/>
      <c r="K497" s="93"/>
      <c r="L497" s="93"/>
      <c r="M497" s="93"/>
      <c r="N497" s="93"/>
      <c r="Q497" s="9"/>
    </row>
    <row r="498" spans="3:17" ht="14.25" customHeight="1" x14ac:dyDescent="0.2">
      <c r="C498" s="10"/>
      <c r="D498" s="10"/>
      <c r="E498" s="10"/>
      <c r="G498" s="93"/>
      <c r="H498" s="93"/>
      <c r="I498" s="94"/>
      <c r="J498" s="93"/>
      <c r="K498" s="93"/>
      <c r="L498" s="93"/>
      <c r="M498" s="93"/>
      <c r="N498" s="93"/>
      <c r="Q498" s="9"/>
    </row>
    <row r="499" spans="3:17" ht="14.25" customHeight="1" x14ac:dyDescent="0.2">
      <c r="C499" s="10"/>
      <c r="D499" s="10"/>
      <c r="E499" s="10"/>
      <c r="G499" s="93"/>
      <c r="H499" s="93"/>
      <c r="I499" s="94"/>
      <c r="J499" s="93"/>
      <c r="K499" s="93"/>
      <c r="L499" s="93"/>
      <c r="M499" s="93"/>
      <c r="N499" s="93"/>
      <c r="Q499" s="9"/>
    </row>
    <row r="500" spans="3:17" ht="14.25" customHeight="1" x14ac:dyDescent="0.2">
      <c r="C500" s="10"/>
      <c r="D500" s="10"/>
      <c r="E500" s="10"/>
      <c r="G500" s="93"/>
      <c r="H500" s="93"/>
      <c r="I500" s="94"/>
      <c r="J500" s="93"/>
      <c r="K500" s="93"/>
      <c r="L500" s="93"/>
      <c r="M500" s="93"/>
      <c r="N500" s="93"/>
      <c r="Q500" s="9"/>
    </row>
    <row r="501" spans="3:17" ht="14.25" customHeight="1" x14ac:dyDescent="0.2">
      <c r="C501" s="10"/>
      <c r="D501" s="10"/>
      <c r="E501" s="10"/>
      <c r="G501" s="93"/>
      <c r="H501" s="93"/>
      <c r="I501" s="94"/>
      <c r="J501" s="93"/>
      <c r="K501" s="93"/>
      <c r="L501" s="93"/>
      <c r="M501" s="93"/>
      <c r="N501" s="93"/>
      <c r="Q501" s="9"/>
    </row>
    <row r="502" spans="3:17" ht="14.25" customHeight="1" x14ac:dyDescent="0.2">
      <c r="C502" s="10"/>
      <c r="D502" s="10"/>
      <c r="E502" s="10"/>
      <c r="G502" s="93"/>
      <c r="H502" s="93"/>
      <c r="I502" s="94"/>
      <c r="J502" s="93"/>
      <c r="K502" s="93"/>
      <c r="L502" s="93"/>
      <c r="M502" s="93"/>
      <c r="N502" s="93"/>
      <c r="Q502" s="9"/>
    </row>
    <row r="503" spans="3:17" ht="14.25" customHeight="1" x14ac:dyDescent="0.2">
      <c r="C503" s="10"/>
      <c r="D503" s="10"/>
      <c r="E503" s="10"/>
      <c r="G503" s="93"/>
      <c r="H503" s="93"/>
      <c r="I503" s="94"/>
      <c r="J503" s="93"/>
      <c r="K503" s="93"/>
      <c r="L503" s="93"/>
      <c r="M503" s="93"/>
      <c r="N503" s="93"/>
      <c r="Q503" s="9"/>
    </row>
    <row r="504" spans="3:17" ht="14.25" customHeight="1" x14ac:dyDescent="0.2">
      <c r="C504" s="10"/>
      <c r="D504" s="10"/>
      <c r="E504" s="10"/>
      <c r="G504" s="93"/>
      <c r="H504" s="93"/>
      <c r="I504" s="94"/>
      <c r="J504" s="93"/>
      <c r="K504" s="93"/>
      <c r="L504" s="93"/>
      <c r="M504" s="93"/>
      <c r="N504" s="93"/>
      <c r="Q504" s="9"/>
    </row>
    <row r="505" spans="3:17" ht="14.25" customHeight="1" x14ac:dyDescent="0.2">
      <c r="C505" s="10"/>
      <c r="D505" s="10"/>
      <c r="E505" s="10"/>
      <c r="G505" s="93"/>
      <c r="H505" s="93"/>
      <c r="I505" s="94"/>
      <c r="J505" s="93"/>
      <c r="K505" s="93"/>
      <c r="L505" s="93"/>
      <c r="M505" s="93"/>
      <c r="N505" s="93"/>
      <c r="Q505" s="9"/>
    </row>
    <row r="506" spans="3:17" ht="14.25" customHeight="1" x14ac:dyDescent="0.2">
      <c r="C506" s="10"/>
      <c r="D506" s="10"/>
      <c r="E506" s="10"/>
      <c r="G506" s="93"/>
      <c r="H506" s="93"/>
      <c r="I506" s="94"/>
      <c r="J506" s="93"/>
      <c r="K506" s="93"/>
      <c r="L506" s="93"/>
      <c r="M506" s="93"/>
      <c r="N506" s="93"/>
      <c r="Q506" s="9"/>
    </row>
    <row r="507" spans="3:17" ht="14.25" customHeight="1" x14ac:dyDescent="0.2">
      <c r="C507" s="10"/>
      <c r="D507" s="10"/>
      <c r="E507" s="10"/>
      <c r="G507" s="93"/>
      <c r="H507" s="93"/>
      <c r="I507" s="94"/>
      <c r="J507" s="93"/>
      <c r="K507" s="93"/>
      <c r="L507" s="93"/>
      <c r="M507" s="93"/>
      <c r="N507" s="93"/>
      <c r="Q507" s="9"/>
    </row>
    <row r="508" spans="3:17" ht="14.25" customHeight="1" x14ac:dyDescent="0.2">
      <c r="C508" s="10"/>
      <c r="D508" s="10"/>
      <c r="E508" s="10"/>
      <c r="G508" s="93"/>
      <c r="H508" s="93"/>
      <c r="I508" s="94"/>
      <c r="J508" s="93"/>
      <c r="K508" s="93"/>
      <c r="L508" s="93"/>
      <c r="M508" s="93"/>
      <c r="N508" s="93"/>
      <c r="Q508" s="9"/>
    </row>
    <row r="509" spans="3:17" ht="14.25" customHeight="1" x14ac:dyDescent="0.2">
      <c r="C509" s="10"/>
      <c r="D509" s="10"/>
      <c r="E509" s="10"/>
      <c r="G509" s="93"/>
      <c r="H509" s="93"/>
      <c r="I509" s="94"/>
      <c r="J509" s="93"/>
      <c r="K509" s="93"/>
      <c r="L509" s="93"/>
      <c r="M509" s="93"/>
      <c r="N509" s="93"/>
      <c r="Q509" s="9"/>
    </row>
    <row r="510" spans="3:17" ht="14.25" customHeight="1" x14ac:dyDescent="0.2">
      <c r="C510" s="10"/>
      <c r="D510" s="10"/>
      <c r="E510" s="10"/>
      <c r="G510" s="93"/>
      <c r="H510" s="93"/>
      <c r="I510" s="94"/>
      <c r="J510" s="93"/>
      <c r="K510" s="93"/>
      <c r="L510" s="93"/>
      <c r="M510" s="93"/>
      <c r="N510" s="93"/>
      <c r="Q510" s="9"/>
    </row>
    <row r="511" spans="3:17" ht="14.25" customHeight="1" x14ac:dyDescent="0.2">
      <c r="C511" s="10"/>
      <c r="D511" s="10"/>
      <c r="E511" s="10"/>
      <c r="G511" s="93"/>
      <c r="H511" s="93"/>
      <c r="I511" s="94"/>
      <c r="J511" s="93"/>
      <c r="K511" s="93"/>
      <c r="L511" s="93"/>
      <c r="M511" s="93"/>
      <c r="N511" s="93"/>
      <c r="Q511" s="9"/>
    </row>
    <row r="512" spans="3:17" ht="14.25" customHeight="1" x14ac:dyDescent="0.2">
      <c r="C512" s="10"/>
      <c r="D512" s="10"/>
      <c r="E512" s="10"/>
      <c r="G512" s="93"/>
      <c r="H512" s="93"/>
      <c r="I512" s="94"/>
      <c r="J512" s="93"/>
      <c r="K512" s="93"/>
      <c r="L512" s="93"/>
      <c r="M512" s="93"/>
      <c r="N512" s="93"/>
      <c r="Q512" s="9"/>
    </row>
    <row r="513" spans="3:17" ht="14.25" customHeight="1" x14ac:dyDescent="0.2">
      <c r="C513" s="10"/>
      <c r="D513" s="10"/>
      <c r="E513" s="10"/>
      <c r="G513" s="93"/>
      <c r="H513" s="93"/>
      <c r="I513" s="94"/>
      <c r="J513" s="93"/>
      <c r="K513" s="93"/>
      <c r="L513" s="93"/>
      <c r="M513" s="93"/>
      <c r="N513" s="93"/>
      <c r="Q513" s="9"/>
    </row>
    <row r="514" spans="3:17" ht="14.25" customHeight="1" x14ac:dyDescent="0.2">
      <c r="C514" s="10"/>
      <c r="D514" s="10"/>
      <c r="E514" s="10"/>
      <c r="G514" s="93"/>
      <c r="H514" s="93"/>
      <c r="I514" s="94"/>
      <c r="J514" s="93"/>
      <c r="K514" s="93"/>
      <c r="L514" s="93"/>
      <c r="M514" s="93"/>
      <c r="N514" s="93"/>
      <c r="Q514" s="9"/>
    </row>
    <row r="515" spans="3:17" ht="14.25" customHeight="1" x14ac:dyDescent="0.2">
      <c r="C515" s="10"/>
      <c r="D515" s="10"/>
      <c r="E515" s="10"/>
      <c r="G515" s="93"/>
      <c r="H515" s="93"/>
      <c r="I515" s="94"/>
      <c r="J515" s="93"/>
      <c r="K515" s="93"/>
      <c r="L515" s="93"/>
      <c r="M515" s="93"/>
      <c r="N515" s="93"/>
      <c r="Q515" s="9"/>
    </row>
    <row r="516" spans="3:17" ht="14.25" customHeight="1" x14ac:dyDescent="0.2">
      <c r="C516" s="10"/>
      <c r="D516" s="10"/>
      <c r="E516" s="10"/>
      <c r="G516" s="93"/>
      <c r="H516" s="93"/>
      <c r="I516" s="94"/>
      <c r="J516" s="93"/>
      <c r="K516" s="93"/>
      <c r="L516" s="93"/>
      <c r="M516" s="93"/>
      <c r="N516" s="93"/>
      <c r="Q516" s="9"/>
    </row>
    <row r="517" spans="3:17" ht="14.25" customHeight="1" x14ac:dyDescent="0.2">
      <c r="C517" s="10"/>
      <c r="D517" s="10"/>
      <c r="E517" s="10"/>
      <c r="G517" s="93"/>
      <c r="H517" s="93"/>
      <c r="I517" s="94"/>
      <c r="J517" s="93"/>
      <c r="K517" s="93"/>
      <c r="L517" s="93"/>
      <c r="M517" s="93"/>
      <c r="N517" s="93"/>
      <c r="Q517" s="9"/>
    </row>
    <row r="518" spans="3:17" ht="14.25" customHeight="1" x14ac:dyDescent="0.2">
      <c r="C518" s="10"/>
      <c r="D518" s="10"/>
      <c r="E518" s="10"/>
      <c r="G518" s="93"/>
      <c r="H518" s="93"/>
      <c r="I518" s="94"/>
      <c r="J518" s="93"/>
      <c r="K518" s="93"/>
      <c r="L518" s="93"/>
      <c r="M518" s="93"/>
      <c r="N518" s="93"/>
      <c r="Q518" s="9"/>
    </row>
    <row r="519" spans="3:17" ht="14.25" customHeight="1" x14ac:dyDescent="0.2">
      <c r="C519" s="10"/>
      <c r="D519" s="10"/>
      <c r="E519" s="10"/>
      <c r="G519" s="93"/>
      <c r="H519" s="93"/>
      <c r="I519" s="94"/>
      <c r="J519" s="93"/>
      <c r="K519" s="93"/>
      <c r="L519" s="93"/>
      <c r="M519" s="93"/>
      <c r="N519" s="93"/>
      <c r="Q519" s="9"/>
    </row>
    <row r="520" spans="3:17" ht="14.25" customHeight="1" x14ac:dyDescent="0.2">
      <c r="C520" s="10"/>
      <c r="D520" s="10"/>
      <c r="E520" s="10"/>
      <c r="G520" s="93"/>
      <c r="H520" s="93"/>
      <c r="I520" s="94"/>
      <c r="J520" s="93"/>
      <c r="K520" s="93"/>
      <c r="L520" s="93"/>
      <c r="M520" s="93"/>
      <c r="N520" s="93"/>
      <c r="Q520" s="9"/>
    </row>
    <row r="521" spans="3:17" ht="14.25" customHeight="1" x14ac:dyDescent="0.2">
      <c r="C521" s="10"/>
      <c r="D521" s="10"/>
      <c r="E521" s="10"/>
      <c r="G521" s="93"/>
      <c r="H521" s="93"/>
      <c r="I521" s="94"/>
      <c r="J521" s="93"/>
      <c r="K521" s="93"/>
      <c r="L521" s="93"/>
      <c r="M521" s="93"/>
      <c r="N521" s="93"/>
      <c r="Q521" s="9"/>
    </row>
    <row r="522" spans="3:17" ht="14.25" customHeight="1" x14ac:dyDescent="0.2">
      <c r="C522" s="10"/>
      <c r="D522" s="10"/>
      <c r="E522" s="10"/>
      <c r="G522" s="93"/>
      <c r="H522" s="93"/>
      <c r="I522" s="94"/>
      <c r="J522" s="93"/>
      <c r="K522" s="93"/>
      <c r="L522" s="93"/>
      <c r="M522" s="93"/>
      <c r="N522" s="93"/>
      <c r="Q522" s="9"/>
    </row>
    <row r="523" spans="3:17" ht="14.25" customHeight="1" x14ac:dyDescent="0.2">
      <c r="C523" s="10"/>
      <c r="D523" s="10"/>
      <c r="E523" s="10"/>
      <c r="G523" s="93"/>
      <c r="H523" s="93"/>
      <c r="I523" s="94"/>
      <c r="J523" s="93"/>
      <c r="K523" s="93"/>
      <c r="L523" s="93"/>
      <c r="M523" s="93"/>
      <c r="N523" s="93"/>
      <c r="Q523" s="9"/>
    </row>
    <row r="524" spans="3:17" ht="14.25" customHeight="1" x14ac:dyDescent="0.2">
      <c r="C524" s="10"/>
      <c r="D524" s="10"/>
      <c r="E524" s="10"/>
      <c r="G524" s="93"/>
      <c r="H524" s="93"/>
      <c r="I524" s="94"/>
      <c r="J524" s="93"/>
      <c r="K524" s="93"/>
      <c r="L524" s="93"/>
      <c r="M524" s="93"/>
      <c r="N524" s="93"/>
      <c r="Q524" s="9"/>
    </row>
    <row r="525" spans="3:17" ht="14.25" customHeight="1" x14ac:dyDescent="0.2">
      <c r="C525" s="10"/>
      <c r="D525" s="10"/>
      <c r="E525" s="10"/>
      <c r="G525" s="93"/>
      <c r="H525" s="93"/>
      <c r="I525" s="94"/>
      <c r="J525" s="93"/>
      <c r="K525" s="93"/>
      <c r="L525" s="93"/>
      <c r="M525" s="93"/>
      <c r="N525" s="93"/>
      <c r="Q525" s="9"/>
    </row>
    <row r="526" spans="3:17" ht="14.25" customHeight="1" x14ac:dyDescent="0.2">
      <c r="C526" s="10"/>
      <c r="D526" s="10"/>
      <c r="E526" s="10"/>
      <c r="G526" s="93"/>
      <c r="H526" s="93"/>
      <c r="I526" s="94"/>
      <c r="J526" s="93"/>
      <c r="K526" s="93"/>
      <c r="L526" s="93"/>
      <c r="M526" s="93"/>
      <c r="N526" s="93"/>
      <c r="Q526" s="9"/>
    </row>
    <row r="527" spans="3:17" ht="14.25" customHeight="1" x14ac:dyDescent="0.2">
      <c r="C527" s="10"/>
      <c r="D527" s="10"/>
      <c r="E527" s="10"/>
      <c r="G527" s="93"/>
      <c r="H527" s="93"/>
      <c r="I527" s="94"/>
      <c r="J527" s="93"/>
      <c r="K527" s="93"/>
      <c r="L527" s="93"/>
      <c r="M527" s="93"/>
      <c r="N527" s="93"/>
      <c r="Q527" s="9"/>
    </row>
    <row r="528" spans="3:17" ht="14.25" customHeight="1" x14ac:dyDescent="0.2">
      <c r="C528" s="10"/>
      <c r="D528" s="10"/>
      <c r="E528" s="10"/>
      <c r="G528" s="93"/>
      <c r="H528" s="93"/>
      <c r="I528" s="94"/>
      <c r="J528" s="93"/>
      <c r="K528" s="93"/>
      <c r="L528" s="93"/>
      <c r="M528" s="93"/>
      <c r="N528" s="93"/>
      <c r="Q528" s="9"/>
    </row>
    <row r="529" spans="3:17" ht="14.25" customHeight="1" x14ac:dyDescent="0.2">
      <c r="C529" s="10"/>
      <c r="D529" s="10"/>
      <c r="E529" s="10"/>
      <c r="G529" s="93"/>
      <c r="H529" s="93"/>
      <c r="I529" s="94"/>
      <c r="J529" s="93"/>
      <c r="K529" s="93"/>
      <c r="L529" s="93"/>
      <c r="M529" s="93"/>
      <c r="N529" s="93"/>
      <c r="Q529" s="9"/>
    </row>
    <row r="530" spans="3:17" ht="14.25" customHeight="1" x14ac:dyDescent="0.2">
      <c r="C530" s="10"/>
      <c r="D530" s="10"/>
      <c r="E530" s="10"/>
      <c r="G530" s="93"/>
      <c r="H530" s="93"/>
      <c r="I530" s="94"/>
      <c r="J530" s="93"/>
      <c r="K530" s="93"/>
      <c r="L530" s="93"/>
      <c r="M530" s="93"/>
      <c r="N530" s="93"/>
      <c r="Q530" s="9"/>
    </row>
    <row r="531" spans="3:17" ht="14.25" customHeight="1" x14ac:dyDescent="0.2">
      <c r="C531" s="10"/>
      <c r="D531" s="10"/>
      <c r="E531" s="10"/>
      <c r="G531" s="93"/>
      <c r="H531" s="93"/>
      <c r="I531" s="94"/>
      <c r="J531" s="93"/>
      <c r="K531" s="93"/>
      <c r="L531" s="93"/>
      <c r="M531" s="93"/>
      <c r="N531" s="93"/>
      <c r="Q531" s="9"/>
    </row>
    <row r="532" spans="3:17" ht="14.25" customHeight="1" x14ac:dyDescent="0.2">
      <c r="C532" s="10"/>
      <c r="D532" s="10"/>
      <c r="E532" s="10"/>
      <c r="G532" s="93"/>
      <c r="H532" s="93"/>
      <c r="I532" s="94"/>
      <c r="J532" s="93"/>
      <c r="K532" s="93"/>
      <c r="L532" s="93"/>
      <c r="M532" s="93"/>
      <c r="N532" s="93"/>
      <c r="Q532" s="9"/>
    </row>
    <row r="533" spans="3:17" ht="14.25" customHeight="1" x14ac:dyDescent="0.2">
      <c r="C533" s="10"/>
      <c r="D533" s="10"/>
      <c r="E533" s="10"/>
      <c r="G533" s="93"/>
      <c r="H533" s="93"/>
      <c r="I533" s="94"/>
      <c r="J533" s="93"/>
      <c r="K533" s="93"/>
      <c r="L533" s="93"/>
      <c r="M533" s="93"/>
      <c r="N533" s="93"/>
      <c r="Q533" s="9"/>
    </row>
    <row r="534" spans="3:17" ht="14.25" customHeight="1" x14ac:dyDescent="0.2">
      <c r="C534" s="10"/>
      <c r="D534" s="10"/>
      <c r="E534" s="10"/>
      <c r="G534" s="93"/>
      <c r="H534" s="93"/>
      <c r="I534" s="94"/>
      <c r="J534" s="93"/>
      <c r="K534" s="93"/>
      <c r="L534" s="93"/>
      <c r="M534" s="93"/>
      <c r="N534" s="93"/>
      <c r="Q534" s="9"/>
    </row>
    <row r="535" spans="3:17" ht="14.25" customHeight="1" x14ac:dyDescent="0.2">
      <c r="C535" s="10"/>
      <c r="D535" s="10"/>
      <c r="E535" s="10"/>
      <c r="G535" s="93"/>
      <c r="H535" s="93"/>
      <c r="I535" s="94"/>
      <c r="J535" s="93"/>
      <c r="K535" s="93"/>
      <c r="L535" s="93"/>
      <c r="M535" s="93"/>
      <c r="N535" s="93"/>
      <c r="Q535" s="9"/>
    </row>
    <row r="536" spans="3:17" ht="14.25" customHeight="1" x14ac:dyDescent="0.2">
      <c r="C536" s="10"/>
      <c r="D536" s="10"/>
      <c r="E536" s="10"/>
      <c r="G536" s="93"/>
      <c r="H536" s="93"/>
      <c r="I536" s="94"/>
      <c r="J536" s="93"/>
      <c r="K536" s="93"/>
      <c r="L536" s="93"/>
      <c r="M536" s="93"/>
      <c r="N536" s="93"/>
      <c r="Q536" s="9"/>
    </row>
    <row r="537" spans="3:17" ht="14.25" customHeight="1" x14ac:dyDescent="0.2">
      <c r="C537" s="10"/>
      <c r="D537" s="10"/>
      <c r="E537" s="10"/>
      <c r="G537" s="93"/>
      <c r="H537" s="93"/>
      <c r="I537" s="94"/>
      <c r="J537" s="93"/>
      <c r="K537" s="93"/>
      <c r="L537" s="93"/>
      <c r="M537" s="93"/>
      <c r="N537" s="93"/>
      <c r="Q537" s="9"/>
    </row>
    <row r="538" spans="3:17" ht="14.25" customHeight="1" x14ac:dyDescent="0.2">
      <c r="C538" s="10"/>
      <c r="D538" s="10"/>
      <c r="E538" s="10"/>
      <c r="G538" s="93"/>
      <c r="H538" s="93"/>
      <c r="I538" s="94"/>
      <c r="J538" s="93"/>
      <c r="K538" s="93"/>
      <c r="L538" s="93"/>
      <c r="M538" s="93"/>
      <c r="N538" s="93"/>
      <c r="Q538" s="9"/>
    </row>
    <row r="539" spans="3:17" ht="14.25" customHeight="1" x14ac:dyDescent="0.2">
      <c r="C539" s="10"/>
      <c r="D539" s="10"/>
      <c r="E539" s="10"/>
      <c r="G539" s="93"/>
      <c r="H539" s="93"/>
      <c r="I539" s="94"/>
      <c r="J539" s="93"/>
      <c r="K539" s="93"/>
      <c r="L539" s="93"/>
      <c r="M539" s="93"/>
      <c r="N539" s="93"/>
      <c r="Q539" s="9"/>
    </row>
    <row r="540" spans="3:17" ht="14.25" customHeight="1" x14ac:dyDescent="0.2">
      <c r="C540" s="10"/>
      <c r="D540" s="10"/>
      <c r="E540" s="10"/>
      <c r="G540" s="93"/>
      <c r="H540" s="93"/>
      <c r="I540" s="94"/>
      <c r="J540" s="93"/>
      <c r="K540" s="93"/>
      <c r="L540" s="93"/>
      <c r="M540" s="93"/>
      <c r="N540" s="93"/>
      <c r="Q540" s="9"/>
    </row>
    <row r="541" spans="3:17" ht="14.25" customHeight="1" x14ac:dyDescent="0.2">
      <c r="C541" s="10"/>
      <c r="D541" s="10"/>
      <c r="E541" s="10"/>
      <c r="G541" s="93"/>
      <c r="H541" s="93"/>
      <c r="I541" s="94"/>
      <c r="J541" s="93"/>
      <c r="K541" s="93"/>
      <c r="L541" s="93"/>
      <c r="M541" s="93"/>
      <c r="N541" s="93"/>
      <c r="Q541" s="9"/>
    </row>
    <row r="542" spans="3:17" ht="14.25" customHeight="1" x14ac:dyDescent="0.2">
      <c r="C542" s="10"/>
      <c r="D542" s="10"/>
      <c r="E542" s="10"/>
      <c r="G542" s="93"/>
      <c r="H542" s="93"/>
      <c r="I542" s="94"/>
      <c r="J542" s="93"/>
      <c r="K542" s="93"/>
      <c r="L542" s="93"/>
      <c r="M542" s="93"/>
      <c r="N542" s="93"/>
      <c r="Q542" s="9"/>
    </row>
    <row r="543" spans="3:17" ht="14.25" customHeight="1" x14ac:dyDescent="0.2">
      <c r="C543" s="10"/>
      <c r="D543" s="10"/>
      <c r="E543" s="10"/>
      <c r="G543" s="93"/>
      <c r="H543" s="93"/>
      <c r="I543" s="94"/>
      <c r="J543" s="93"/>
      <c r="K543" s="93"/>
      <c r="L543" s="93"/>
      <c r="M543" s="93"/>
      <c r="N543" s="93"/>
      <c r="Q543" s="9"/>
    </row>
    <row r="544" spans="3:17" ht="14.25" customHeight="1" x14ac:dyDescent="0.2">
      <c r="C544" s="10"/>
      <c r="D544" s="10"/>
      <c r="E544" s="10"/>
      <c r="G544" s="93"/>
      <c r="H544" s="93"/>
      <c r="I544" s="94"/>
      <c r="J544" s="93"/>
      <c r="K544" s="93"/>
      <c r="L544" s="93"/>
      <c r="M544" s="93"/>
      <c r="N544" s="93"/>
      <c r="Q544" s="9"/>
    </row>
    <row r="545" spans="3:17" ht="14.25" customHeight="1" x14ac:dyDescent="0.2">
      <c r="C545" s="10"/>
      <c r="D545" s="10"/>
      <c r="E545" s="10"/>
      <c r="G545" s="93"/>
      <c r="H545" s="93"/>
      <c r="I545" s="94"/>
      <c r="J545" s="93"/>
      <c r="K545" s="93"/>
      <c r="L545" s="93"/>
      <c r="M545" s="93"/>
      <c r="N545" s="93"/>
      <c r="Q545" s="9"/>
    </row>
    <row r="546" spans="3:17" ht="14.25" customHeight="1" x14ac:dyDescent="0.2">
      <c r="C546" s="10"/>
      <c r="D546" s="10"/>
      <c r="E546" s="10"/>
      <c r="G546" s="93"/>
      <c r="H546" s="93"/>
      <c r="I546" s="94"/>
      <c r="J546" s="93"/>
      <c r="K546" s="93"/>
      <c r="L546" s="93"/>
      <c r="M546" s="93"/>
      <c r="N546" s="93"/>
      <c r="Q546" s="9"/>
    </row>
    <row r="547" spans="3:17" ht="14.25" customHeight="1" x14ac:dyDescent="0.2">
      <c r="C547" s="10"/>
      <c r="D547" s="10"/>
      <c r="E547" s="10"/>
      <c r="G547" s="93"/>
      <c r="H547" s="93"/>
      <c r="I547" s="94"/>
      <c r="J547" s="93"/>
      <c r="K547" s="93"/>
      <c r="L547" s="93"/>
      <c r="M547" s="93"/>
      <c r="N547" s="93"/>
      <c r="Q547" s="9"/>
    </row>
    <row r="548" spans="3:17" ht="14.25" customHeight="1" x14ac:dyDescent="0.2">
      <c r="C548" s="10"/>
      <c r="D548" s="10"/>
      <c r="E548" s="10"/>
      <c r="G548" s="93"/>
      <c r="H548" s="93"/>
      <c r="I548" s="94"/>
      <c r="J548" s="93"/>
      <c r="K548" s="93"/>
      <c r="L548" s="93"/>
      <c r="M548" s="93"/>
      <c r="N548" s="93"/>
      <c r="Q548" s="9"/>
    </row>
    <row r="549" spans="3:17" ht="14.25" customHeight="1" x14ac:dyDescent="0.2">
      <c r="C549" s="10"/>
      <c r="D549" s="10"/>
      <c r="E549" s="10"/>
      <c r="G549" s="93"/>
      <c r="H549" s="93"/>
      <c r="I549" s="94"/>
      <c r="J549" s="93"/>
      <c r="K549" s="93"/>
      <c r="L549" s="93"/>
      <c r="M549" s="93"/>
      <c r="N549" s="93"/>
      <c r="Q549" s="9"/>
    </row>
    <row r="550" spans="3:17" ht="14.25" customHeight="1" x14ac:dyDescent="0.2">
      <c r="C550" s="10"/>
      <c r="D550" s="10"/>
      <c r="E550" s="10"/>
      <c r="G550" s="93"/>
      <c r="H550" s="93"/>
      <c r="I550" s="94"/>
      <c r="J550" s="93"/>
      <c r="K550" s="93"/>
      <c r="L550" s="93"/>
      <c r="M550" s="93"/>
      <c r="N550" s="93"/>
      <c r="Q550" s="9"/>
    </row>
    <row r="551" spans="3:17" ht="14.25" customHeight="1" x14ac:dyDescent="0.2">
      <c r="C551" s="10"/>
      <c r="D551" s="10"/>
      <c r="E551" s="10"/>
      <c r="G551" s="93"/>
      <c r="H551" s="93"/>
      <c r="I551" s="94"/>
      <c r="J551" s="93"/>
      <c r="K551" s="93"/>
      <c r="L551" s="93"/>
      <c r="M551" s="93"/>
      <c r="N551" s="93"/>
      <c r="Q551" s="9"/>
    </row>
    <row r="552" spans="3:17" ht="14.25" customHeight="1" x14ac:dyDescent="0.2">
      <c r="C552" s="10"/>
      <c r="D552" s="10"/>
      <c r="E552" s="10"/>
      <c r="G552" s="93"/>
      <c r="H552" s="93"/>
      <c r="I552" s="94"/>
      <c r="J552" s="93"/>
      <c r="K552" s="93"/>
      <c r="L552" s="93"/>
      <c r="M552" s="93"/>
      <c r="N552" s="93"/>
      <c r="Q552" s="9"/>
    </row>
    <row r="553" spans="3:17" ht="14.25" customHeight="1" x14ac:dyDescent="0.2">
      <c r="C553" s="10"/>
      <c r="D553" s="10"/>
      <c r="E553" s="10"/>
      <c r="G553" s="93"/>
      <c r="H553" s="93"/>
      <c r="I553" s="94"/>
      <c r="J553" s="93"/>
      <c r="K553" s="93"/>
      <c r="L553" s="93"/>
      <c r="M553" s="93"/>
      <c r="N553" s="93"/>
      <c r="Q553" s="9"/>
    </row>
    <row r="554" spans="3:17" ht="14.25" customHeight="1" x14ac:dyDescent="0.2">
      <c r="C554" s="10"/>
      <c r="D554" s="10"/>
      <c r="E554" s="10"/>
      <c r="G554" s="93"/>
      <c r="H554" s="93"/>
      <c r="I554" s="94"/>
      <c r="J554" s="93"/>
      <c r="K554" s="93"/>
      <c r="L554" s="93"/>
      <c r="M554" s="93"/>
      <c r="N554" s="93"/>
      <c r="Q554" s="9"/>
    </row>
    <row r="555" spans="3:17" ht="14.25" customHeight="1" x14ac:dyDescent="0.2">
      <c r="C555" s="10"/>
      <c r="D555" s="10"/>
      <c r="E555" s="10"/>
      <c r="G555" s="93"/>
      <c r="H555" s="93"/>
      <c r="I555" s="94"/>
      <c r="J555" s="93"/>
      <c r="K555" s="93"/>
      <c r="L555" s="93"/>
      <c r="M555" s="93"/>
      <c r="N555" s="93"/>
      <c r="Q555" s="9"/>
    </row>
    <row r="556" spans="3:17" ht="14.25" customHeight="1" x14ac:dyDescent="0.2">
      <c r="C556" s="10"/>
      <c r="D556" s="10"/>
      <c r="E556" s="10"/>
      <c r="G556" s="93"/>
      <c r="H556" s="93"/>
      <c r="I556" s="94"/>
      <c r="J556" s="93"/>
      <c r="K556" s="93"/>
      <c r="L556" s="93"/>
      <c r="M556" s="93"/>
      <c r="N556" s="93"/>
      <c r="Q556" s="9"/>
    </row>
    <row r="557" spans="3:17" ht="14.25" customHeight="1" x14ac:dyDescent="0.2">
      <c r="C557" s="10"/>
      <c r="D557" s="10"/>
      <c r="E557" s="10"/>
      <c r="G557" s="93"/>
      <c r="H557" s="93"/>
      <c r="I557" s="94"/>
      <c r="J557" s="93"/>
      <c r="K557" s="93"/>
      <c r="L557" s="93"/>
      <c r="M557" s="93"/>
      <c r="N557" s="93"/>
      <c r="Q557" s="9"/>
    </row>
    <row r="558" spans="3:17" ht="14.25" customHeight="1" x14ac:dyDescent="0.2">
      <c r="C558" s="10"/>
      <c r="D558" s="10"/>
      <c r="E558" s="10"/>
      <c r="G558" s="93"/>
      <c r="H558" s="93"/>
      <c r="I558" s="94"/>
      <c r="J558" s="93"/>
      <c r="K558" s="93"/>
      <c r="L558" s="93"/>
      <c r="M558" s="93"/>
      <c r="N558" s="93"/>
      <c r="Q558" s="9"/>
    </row>
    <row r="559" spans="3:17" ht="14.25" customHeight="1" x14ac:dyDescent="0.2">
      <c r="C559" s="10"/>
      <c r="D559" s="10"/>
      <c r="E559" s="10"/>
      <c r="G559" s="93"/>
      <c r="H559" s="93"/>
      <c r="I559" s="94"/>
      <c r="J559" s="93"/>
      <c r="K559" s="93"/>
      <c r="L559" s="93"/>
      <c r="M559" s="93"/>
      <c r="N559" s="93"/>
      <c r="Q559" s="9"/>
    </row>
    <row r="560" spans="3:17" ht="14.25" customHeight="1" x14ac:dyDescent="0.2">
      <c r="C560" s="10"/>
      <c r="D560" s="10"/>
      <c r="E560" s="10"/>
      <c r="G560" s="93"/>
      <c r="H560" s="93"/>
      <c r="I560" s="94"/>
      <c r="J560" s="93"/>
      <c r="K560" s="93"/>
      <c r="L560" s="93"/>
      <c r="M560" s="93"/>
      <c r="N560" s="93"/>
      <c r="Q560" s="9"/>
    </row>
    <row r="561" spans="3:17" ht="14.25" customHeight="1" x14ac:dyDescent="0.2">
      <c r="C561" s="10"/>
      <c r="D561" s="10"/>
      <c r="E561" s="10"/>
      <c r="G561" s="93"/>
      <c r="H561" s="93"/>
      <c r="I561" s="94"/>
      <c r="J561" s="93"/>
      <c r="K561" s="93"/>
      <c r="L561" s="93"/>
      <c r="M561" s="93"/>
      <c r="N561" s="93"/>
      <c r="Q561" s="9"/>
    </row>
    <row r="562" spans="3:17" ht="14.25" customHeight="1" x14ac:dyDescent="0.2">
      <c r="C562" s="10"/>
      <c r="D562" s="10"/>
      <c r="E562" s="10"/>
      <c r="G562" s="93"/>
      <c r="H562" s="93"/>
      <c r="I562" s="94"/>
      <c r="J562" s="93"/>
      <c r="K562" s="93"/>
      <c r="L562" s="93"/>
      <c r="M562" s="93"/>
      <c r="N562" s="93"/>
      <c r="Q562" s="9"/>
    </row>
    <row r="563" spans="3:17" ht="14.25" customHeight="1" x14ac:dyDescent="0.2">
      <c r="C563" s="10"/>
      <c r="D563" s="10"/>
      <c r="E563" s="10"/>
      <c r="G563" s="93"/>
      <c r="H563" s="93"/>
      <c r="I563" s="94"/>
      <c r="J563" s="93"/>
      <c r="K563" s="93"/>
      <c r="L563" s="93"/>
      <c r="M563" s="93"/>
      <c r="N563" s="93"/>
      <c r="Q563" s="9"/>
    </row>
    <row r="564" spans="3:17" ht="14.25" customHeight="1" x14ac:dyDescent="0.2">
      <c r="C564" s="10"/>
      <c r="D564" s="10"/>
      <c r="E564" s="10"/>
      <c r="G564" s="93"/>
      <c r="H564" s="93"/>
      <c r="I564" s="94"/>
      <c r="J564" s="93"/>
      <c r="K564" s="93"/>
      <c r="L564" s="93"/>
      <c r="M564" s="93"/>
      <c r="N564" s="93"/>
      <c r="Q564" s="9"/>
    </row>
    <row r="565" spans="3:17" ht="14.25" customHeight="1" x14ac:dyDescent="0.2">
      <c r="C565" s="10"/>
      <c r="D565" s="10"/>
      <c r="E565" s="10"/>
      <c r="G565" s="93"/>
      <c r="H565" s="93"/>
      <c r="I565" s="94"/>
      <c r="J565" s="93"/>
      <c r="K565" s="93"/>
      <c r="L565" s="93"/>
      <c r="M565" s="93"/>
      <c r="N565" s="93"/>
      <c r="Q565" s="9"/>
    </row>
    <row r="566" spans="3:17" ht="14.25" customHeight="1" x14ac:dyDescent="0.2">
      <c r="C566" s="10"/>
      <c r="D566" s="10"/>
      <c r="E566" s="10"/>
      <c r="G566" s="93"/>
      <c r="H566" s="93"/>
      <c r="I566" s="94"/>
      <c r="J566" s="93"/>
      <c r="K566" s="93"/>
      <c r="L566" s="93"/>
      <c r="M566" s="93"/>
      <c r="N566" s="93"/>
      <c r="Q566" s="9"/>
    </row>
    <row r="567" spans="3:17" ht="14.25" customHeight="1" x14ac:dyDescent="0.2">
      <c r="C567" s="10"/>
      <c r="D567" s="10"/>
      <c r="E567" s="10"/>
      <c r="G567" s="93"/>
      <c r="H567" s="93"/>
      <c r="I567" s="94"/>
      <c r="J567" s="93"/>
      <c r="K567" s="93"/>
      <c r="L567" s="93"/>
      <c r="M567" s="93"/>
      <c r="N567" s="93"/>
      <c r="Q567" s="9"/>
    </row>
    <row r="568" spans="3:17" ht="14.25" customHeight="1" x14ac:dyDescent="0.2">
      <c r="C568" s="10"/>
      <c r="D568" s="10"/>
      <c r="E568" s="10"/>
      <c r="G568" s="93"/>
      <c r="H568" s="93"/>
      <c r="I568" s="94"/>
      <c r="J568" s="93"/>
      <c r="K568" s="93"/>
      <c r="L568" s="93"/>
      <c r="M568" s="93"/>
      <c r="N568" s="93"/>
      <c r="Q568" s="9"/>
    </row>
    <row r="569" spans="3:17" ht="14.25" customHeight="1" x14ac:dyDescent="0.2">
      <c r="C569" s="10"/>
      <c r="D569" s="10"/>
      <c r="E569" s="10"/>
      <c r="G569" s="93"/>
      <c r="H569" s="93"/>
      <c r="I569" s="94"/>
      <c r="J569" s="93"/>
      <c r="K569" s="93"/>
      <c r="L569" s="93"/>
      <c r="M569" s="93"/>
      <c r="N569" s="93"/>
      <c r="Q569" s="9"/>
    </row>
    <row r="570" spans="3:17" ht="14.25" customHeight="1" x14ac:dyDescent="0.2">
      <c r="C570" s="10"/>
      <c r="D570" s="10"/>
      <c r="E570" s="10"/>
      <c r="G570" s="93"/>
      <c r="H570" s="93"/>
      <c r="I570" s="94"/>
      <c r="J570" s="93"/>
      <c r="K570" s="93"/>
      <c r="L570" s="93"/>
      <c r="M570" s="93"/>
      <c r="N570" s="93"/>
      <c r="Q570" s="9"/>
    </row>
    <row r="571" spans="3:17" ht="14.25" customHeight="1" x14ac:dyDescent="0.2">
      <c r="C571" s="10"/>
      <c r="D571" s="10"/>
      <c r="E571" s="10"/>
      <c r="G571" s="93"/>
      <c r="H571" s="93"/>
      <c r="I571" s="94"/>
      <c r="J571" s="93"/>
      <c r="K571" s="93"/>
      <c r="L571" s="93"/>
      <c r="M571" s="93"/>
      <c r="N571" s="93"/>
      <c r="Q571" s="9"/>
    </row>
    <row r="572" spans="3:17" ht="14.25" customHeight="1" x14ac:dyDescent="0.2">
      <c r="C572" s="10"/>
      <c r="D572" s="10"/>
      <c r="E572" s="10"/>
      <c r="G572" s="93"/>
      <c r="H572" s="93"/>
      <c r="I572" s="94"/>
      <c r="J572" s="93"/>
      <c r="K572" s="93"/>
      <c r="L572" s="93"/>
      <c r="M572" s="93"/>
      <c r="N572" s="93"/>
      <c r="Q572" s="9"/>
    </row>
    <row r="573" spans="3:17" ht="14.25" customHeight="1" x14ac:dyDescent="0.2">
      <c r="C573" s="10"/>
      <c r="D573" s="10"/>
      <c r="E573" s="10"/>
      <c r="G573" s="93"/>
      <c r="H573" s="93"/>
      <c r="I573" s="94"/>
      <c r="J573" s="93"/>
      <c r="K573" s="93"/>
      <c r="L573" s="93"/>
      <c r="M573" s="93"/>
      <c r="N573" s="93"/>
      <c r="Q573" s="9"/>
    </row>
    <row r="574" spans="3:17" ht="14.25" customHeight="1" x14ac:dyDescent="0.2">
      <c r="C574" s="10"/>
      <c r="D574" s="10"/>
      <c r="E574" s="10"/>
      <c r="G574" s="93"/>
      <c r="H574" s="93"/>
      <c r="I574" s="94"/>
      <c r="J574" s="93"/>
      <c r="K574" s="93"/>
      <c r="L574" s="93"/>
      <c r="M574" s="93"/>
      <c r="N574" s="93"/>
      <c r="Q574" s="9"/>
    </row>
    <row r="575" spans="3:17" ht="14.25" customHeight="1" x14ac:dyDescent="0.2">
      <c r="C575" s="10"/>
      <c r="D575" s="10"/>
      <c r="E575" s="10"/>
      <c r="G575" s="93"/>
      <c r="H575" s="93"/>
      <c r="I575" s="94"/>
      <c r="J575" s="93"/>
      <c r="K575" s="93"/>
      <c r="L575" s="93"/>
      <c r="M575" s="93"/>
      <c r="N575" s="93"/>
      <c r="Q575" s="9"/>
    </row>
    <row r="576" spans="3:17" ht="14.25" customHeight="1" x14ac:dyDescent="0.2">
      <c r="C576" s="10"/>
      <c r="D576" s="10"/>
      <c r="E576" s="10"/>
      <c r="G576" s="93"/>
      <c r="H576" s="93"/>
      <c r="I576" s="94"/>
      <c r="J576" s="93"/>
      <c r="K576" s="93"/>
      <c r="L576" s="93"/>
      <c r="M576" s="93"/>
      <c r="N576" s="93"/>
      <c r="Q576" s="9"/>
    </row>
    <row r="577" spans="3:17" ht="14.25" customHeight="1" x14ac:dyDescent="0.2">
      <c r="C577" s="10"/>
      <c r="D577" s="10"/>
      <c r="E577" s="10"/>
      <c r="G577" s="93"/>
      <c r="H577" s="93"/>
      <c r="I577" s="94"/>
      <c r="J577" s="93"/>
      <c r="K577" s="93"/>
      <c r="L577" s="93"/>
      <c r="M577" s="93"/>
      <c r="N577" s="93"/>
      <c r="Q577" s="9"/>
    </row>
    <row r="578" spans="3:17" ht="14.25" customHeight="1" x14ac:dyDescent="0.2">
      <c r="C578" s="10"/>
      <c r="D578" s="10"/>
      <c r="E578" s="10"/>
      <c r="G578" s="93"/>
      <c r="H578" s="93"/>
      <c r="I578" s="94"/>
      <c r="J578" s="93"/>
      <c r="K578" s="93"/>
      <c r="L578" s="93"/>
      <c r="M578" s="93"/>
      <c r="N578" s="93"/>
      <c r="Q578" s="9"/>
    </row>
    <row r="579" spans="3:17" ht="14.25" customHeight="1" x14ac:dyDescent="0.2">
      <c r="C579" s="10"/>
      <c r="D579" s="10"/>
      <c r="E579" s="10"/>
      <c r="G579" s="93"/>
      <c r="H579" s="93"/>
      <c r="I579" s="94"/>
      <c r="J579" s="93"/>
      <c r="K579" s="93"/>
      <c r="L579" s="93"/>
      <c r="M579" s="93"/>
      <c r="N579" s="93"/>
      <c r="Q579" s="9"/>
    </row>
    <row r="580" spans="3:17" ht="14.25" customHeight="1" x14ac:dyDescent="0.2">
      <c r="C580" s="10"/>
      <c r="D580" s="10"/>
      <c r="E580" s="10"/>
      <c r="G580" s="93"/>
      <c r="H580" s="93"/>
      <c r="I580" s="94"/>
      <c r="J580" s="93"/>
      <c r="K580" s="93"/>
      <c r="L580" s="93"/>
      <c r="M580" s="93"/>
      <c r="N580" s="93"/>
      <c r="Q580" s="9"/>
    </row>
    <row r="581" spans="3:17" ht="14.25" customHeight="1" x14ac:dyDescent="0.2">
      <c r="C581" s="10"/>
      <c r="D581" s="10"/>
      <c r="E581" s="10"/>
      <c r="G581" s="93"/>
      <c r="H581" s="93"/>
      <c r="I581" s="94"/>
      <c r="J581" s="93"/>
      <c r="K581" s="93"/>
      <c r="L581" s="93"/>
      <c r="M581" s="93"/>
      <c r="N581" s="93"/>
      <c r="Q581" s="9"/>
    </row>
    <row r="582" spans="3:17" ht="14.25" customHeight="1" x14ac:dyDescent="0.2">
      <c r="C582" s="10"/>
      <c r="D582" s="10"/>
      <c r="E582" s="10"/>
      <c r="G582" s="93"/>
      <c r="H582" s="93"/>
      <c r="I582" s="94"/>
      <c r="J582" s="93"/>
      <c r="K582" s="93"/>
      <c r="L582" s="93"/>
      <c r="M582" s="93"/>
      <c r="N582" s="93"/>
      <c r="Q582" s="9"/>
    </row>
    <row r="583" spans="3:17" ht="14.25" customHeight="1" x14ac:dyDescent="0.2">
      <c r="C583" s="10"/>
      <c r="D583" s="10"/>
      <c r="E583" s="10"/>
      <c r="G583" s="93"/>
      <c r="H583" s="93"/>
      <c r="I583" s="94"/>
      <c r="J583" s="93"/>
      <c r="K583" s="93"/>
      <c r="L583" s="93"/>
      <c r="M583" s="93"/>
      <c r="N583" s="93"/>
      <c r="Q583" s="9"/>
    </row>
    <row r="584" spans="3:17" ht="14.25" customHeight="1" x14ac:dyDescent="0.2">
      <c r="C584" s="10"/>
      <c r="D584" s="10"/>
      <c r="E584" s="10"/>
      <c r="G584" s="93"/>
      <c r="H584" s="93"/>
      <c r="I584" s="94"/>
      <c r="J584" s="93"/>
      <c r="K584" s="93"/>
      <c r="L584" s="93"/>
      <c r="M584" s="93"/>
      <c r="N584" s="93"/>
      <c r="Q584" s="9"/>
    </row>
    <row r="585" spans="3:17" ht="14.25" customHeight="1" x14ac:dyDescent="0.2">
      <c r="C585" s="10"/>
      <c r="D585" s="10"/>
      <c r="E585" s="10"/>
      <c r="G585" s="93"/>
      <c r="H585" s="93"/>
      <c r="I585" s="94"/>
      <c r="J585" s="93"/>
      <c r="K585" s="93"/>
      <c r="L585" s="93"/>
      <c r="M585" s="93"/>
      <c r="N585" s="93"/>
      <c r="Q585" s="9"/>
    </row>
    <row r="586" spans="3:17" ht="14.25" customHeight="1" x14ac:dyDescent="0.2">
      <c r="C586" s="10"/>
      <c r="D586" s="10"/>
      <c r="E586" s="10"/>
      <c r="G586" s="93"/>
      <c r="H586" s="93"/>
      <c r="I586" s="94"/>
      <c r="J586" s="93"/>
      <c r="K586" s="93"/>
      <c r="L586" s="93"/>
      <c r="M586" s="93"/>
      <c r="N586" s="93"/>
      <c r="Q586" s="9"/>
    </row>
    <row r="587" spans="3:17" ht="14.25" customHeight="1" x14ac:dyDescent="0.2">
      <c r="C587" s="10"/>
      <c r="D587" s="10"/>
      <c r="E587" s="10"/>
      <c r="G587" s="93"/>
      <c r="H587" s="93"/>
      <c r="I587" s="94"/>
      <c r="J587" s="93"/>
      <c r="K587" s="93"/>
      <c r="L587" s="93"/>
      <c r="M587" s="93"/>
      <c r="N587" s="93"/>
      <c r="Q587" s="9"/>
    </row>
    <row r="588" spans="3:17" ht="14.25" customHeight="1" x14ac:dyDescent="0.2">
      <c r="C588" s="10"/>
      <c r="D588" s="10"/>
      <c r="E588" s="10"/>
      <c r="G588" s="93"/>
      <c r="H588" s="93"/>
      <c r="I588" s="94"/>
      <c r="J588" s="93"/>
      <c r="K588" s="93"/>
      <c r="L588" s="93"/>
      <c r="M588" s="93"/>
      <c r="N588" s="93"/>
      <c r="Q588" s="9"/>
    </row>
    <row r="589" spans="3:17" ht="14.25" customHeight="1" x14ac:dyDescent="0.2">
      <c r="C589" s="10"/>
      <c r="D589" s="10"/>
      <c r="E589" s="10"/>
      <c r="G589" s="93"/>
      <c r="H589" s="93"/>
      <c r="I589" s="94"/>
      <c r="J589" s="93"/>
      <c r="K589" s="93"/>
      <c r="L589" s="93"/>
      <c r="M589" s="93"/>
      <c r="N589" s="93"/>
      <c r="Q589" s="9"/>
    </row>
    <row r="590" spans="3:17" ht="14.25" customHeight="1" x14ac:dyDescent="0.2">
      <c r="C590" s="10"/>
      <c r="D590" s="10"/>
      <c r="E590" s="10"/>
      <c r="G590" s="93"/>
      <c r="H590" s="93"/>
      <c r="I590" s="94"/>
      <c r="J590" s="93"/>
      <c r="K590" s="93"/>
      <c r="L590" s="93"/>
      <c r="M590" s="93"/>
      <c r="N590" s="93"/>
      <c r="Q590" s="9"/>
    </row>
    <row r="591" spans="3:17" ht="14.25" customHeight="1" x14ac:dyDescent="0.2">
      <c r="C591" s="10"/>
      <c r="D591" s="10"/>
      <c r="E591" s="10"/>
      <c r="G591" s="93"/>
      <c r="H591" s="93"/>
      <c r="I591" s="94"/>
      <c r="J591" s="93"/>
      <c r="K591" s="93"/>
      <c r="L591" s="93"/>
      <c r="M591" s="93"/>
      <c r="N591" s="93"/>
      <c r="Q591" s="9"/>
    </row>
    <row r="592" spans="3:17" ht="14.25" customHeight="1" x14ac:dyDescent="0.2">
      <c r="C592" s="10"/>
      <c r="D592" s="10"/>
      <c r="E592" s="10"/>
      <c r="G592" s="93"/>
      <c r="H592" s="93"/>
      <c r="I592" s="94"/>
      <c r="J592" s="93"/>
      <c r="K592" s="93"/>
      <c r="L592" s="93"/>
      <c r="M592" s="93"/>
      <c r="N592" s="93"/>
      <c r="Q592" s="9"/>
    </row>
    <row r="593" spans="3:17" ht="14.25" customHeight="1" x14ac:dyDescent="0.2">
      <c r="C593" s="10"/>
      <c r="D593" s="10"/>
      <c r="E593" s="10"/>
      <c r="G593" s="93"/>
      <c r="H593" s="93"/>
      <c r="I593" s="94"/>
      <c r="J593" s="93"/>
      <c r="K593" s="93"/>
      <c r="L593" s="93"/>
      <c r="M593" s="93"/>
      <c r="N593" s="93"/>
      <c r="Q593" s="9"/>
    </row>
    <row r="594" spans="3:17" ht="14.25" customHeight="1" x14ac:dyDescent="0.2">
      <c r="C594" s="10"/>
      <c r="D594" s="10"/>
      <c r="E594" s="10"/>
      <c r="G594" s="93"/>
      <c r="H594" s="93"/>
      <c r="I594" s="94"/>
      <c r="J594" s="93"/>
      <c r="K594" s="93"/>
      <c r="L594" s="93"/>
      <c r="M594" s="93"/>
      <c r="N594" s="93"/>
      <c r="Q594" s="9"/>
    </row>
    <row r="595" spans="3:17" ht="14.25" customHeight="1" x14ac:dyDescent="0.2">
      <c r="C595" s="10"/>
      <c r="D595" s="10"/>
      <c r="E595" s="10"/>
      <c r="G595" s="93"/>
      <c r="H595" s="93"/>
      <c r="I595" s="94"/>
      <c r="J595" s="93"/>
      <c r="K595" s="93"/>
      <c r="L595" s="93"/>
      <c r="M595" s="93"/>
      <c r="N595" s="93"/>
      <c r="Q595" s="9"/>
    </row>
    <row r="596" spans="3:17" ht="14.25" customHeight="1" x14ac:dyDescent="0.2">
      <c r="C596" s="10"/>
      <c r="D596" s="10"/>
      <c r="E596" s="10"/>
      <c r="G596" s="93"/>
      <c r="H596" s="93"/>
      <c r="I596" s="94"/>
      <c r="J596" s="93"/>
      <c r="K596" s="93"/>
      <c r="L596" s="93"/>
      <c r="M596" s="93"/>
      <c r="N596" s="93"/>
      <c r="Q596" s="9"/>
    </row>
    <row r="597" spans="3:17" ht="14.25" customHeight="1" x14ac:dyDescent="0.2">
      <c r="C597" s="10"/>
      <c r="D597" s="10"/>
      <c r="E597" s="10"/>
      <c r="G597" s="93"/>
      <c r="H597" s="93"/>
      <c r="I597" s="94"/>
      <c r="J597" s="93"/>
      <c r="K597" s="93"/>
      <c r="L597" s="93"/>
      <c r="M597" s="93"/>
      <c r="N597" s="93"/>
      <c r="Q597" s="9"/>
    </row>
    <row r="598" spans="3:17" ht="14.25" customHeight="1" x14ac:dyDescent="0.2">
      <c r="C598" s="10"/>
      <c r="D598" s="10"/>
      <c r="E598" s="10"/>
      <c r="G598" s="93"/>
      <c r="H598" s="93"/>
      <c r="I598" s="94"/>
      <c r="J598" s="93"/>
      <c r="K598" s="93"/>
      <c r="L598" s="93"/>
      <c r="M598" s="93"/>
      <c r="N598" s="93"/>
      <c r="Q598" s="9"/>
    </row>
    <row r="599" spans="3:17" ht="14.25" customHeight="1" x14ac:dyDescent="0.2">
      <c r="C599" s="10"/>
      <c r="D599" s="10"/>
      <c r="E599" s="10"/>
      <c r="G599" s="93"/>
      <c r="H599" s="93"/>
      <c r="I599" s="94"/>
      <c r="J599" s="93"/>
      <c r="K599" s="93"/>
      <c r="L599" s="93"/>
      <c r="M599" s="93"/>
      <c r="N599" s="93"/>
      <c r="Q599" s="9"/>
    </row>
    <row r="600" spans="3:17" ht="14.25" customHeight="1" x14ac:dyDescent="0.2">
      <c r="C600" s="10"/>
      <c r="D600" s="10"/>
      <c r="E600" s="10"/>
      <c r="G600" s="93"/>
      <c r="H600" s="93"/>
      <c r="I600" s="94"/>
      <c r="J600" s="93"/>
      <c r="K600" s="93"/>
      <c r="L600" s="93"/>
      <c r="M600" s="93"/>
      <c r="N600" s="93"/>
      <c r="Q600" s="9"/>
    </row>
    <row r="601" spans="3:17" ht="14.25" customHeight="1" x14ac:dyDescent="0.2">
      <c r="C601" s="10"/>
      <c r="D601" s="10"/>
      <c r="E601" s="10"/>
      <c r="G601" s="93"/>
      <c r="H601" s="93"/>
      <c r="I601" s="94"/>
      <c r="J601" s="93"/>
      <c r="K601" s="93"/>
      <c r="L601" s="93"/>
      <c r="M601" s="93"/>
      <c r="N601" s="93"/>
      <c r="Q601" s="9"/>
    </row>
    <row r="602" spans="3:17" ht="14.25" customHeight="1" x14ac:dyDescent="0.2">
      <c r="C602" s="10"/>
      <c r="D602" s="10"/>
      <c r="E602" s="10"/>
      <c r="G602" s="93"/>
      <c r="H602" s="93"/>
      <c r="I602" s="94"/>
      <c r="J602" s="93"/>
      <c r="K602" s="93"/>
      <c r="L602" s="93"/>
      <c r="M602" s="93"/>
      <c r="N602" s="93"/>
      <c r="Q602" s="9"/>
    </row>
    <row r="603" spans="3:17" ht="14.25" customHeight="1" x14ac:dyDescent="0.2">
      <c r="C603" s="10"/>
      <c r="D603" s="10"/>
      <c r="E603" s="10"/>
      <c r="G603" s="93"/>
      <c r="H603" s="93"/>
      <c r="I603" s="94"/>
      <c r="J603" s="93"/>
      <c r="K603" s="93"/>
      <c r="L603" s="93"/>
      <c r="M603" s="93"/>
      <c r="N603" s="93"/>
      <c r="Q603" s="9"/>
    </row>
    <row r="604" spans="3:17" ht="14.25" customHeight="1" x14ac:dyDescent="0.2">
      <c r="C604" s="10"/>
      <c r="D604" s="10"/>
      <c r="E604" s="10"/>
      <c r="G604" s="93"/>
      <c r="H604" s="93"/>
      <c r="I604" s="94"/>
      <c r="J604" s="93"/>
      <c r="K604" s="93"/>
      <c r="L604" s="93"/>
      <c r="M604" s="93"/>
      <c r="N604" s="93"/>
      <c r="Q604" s="9"/>
    </row>
    <row r="605" spans="3:17" ht="14.25" customHeight="1" x14ac:dyDescent="0.2">
      <c r="C605" s="10"/>
      <c r="D605" s="10"/>
      <c r="E605" s="10"/>
      <c r="G605" s="93"/>
      <c r="H605" s="93"/>
      <c r="I605" s="94"/>
      <c r="J605" s="93"/>
      <c r="K605" s="93"/>
      <c r="L605" s="93"/>
      <c r="M605" s="93"/>
      <c r="N605" s="93"/>
      <c r="Q605" s="9"/>
    </row>
    <row r="606" spans="3:17" ht="14.25" customHeight="1" x14ac:dyDescent="0.2">
      <c r="C606" s="10"/>
      <c r="D606" s="10"/>
      <c r="E606" s="10"/>
      <c r="G606" s="93"/>
      <c r="H606" s="93"/>
      <c r="I606" s="94"/>
      <c r="J606" s="93"/>
      <c r="K606" s="93"/>
      <c r="L606" s="93"/>
      <c r="M606" s="93"/>
      <c r="N606" s="93"/>
      <c r="Q606" s="9"/>
    </row>
    <row r="607" spans="3:17" ht="14.25" customHeight="1" x14ac:dyDescent="0.2">
      <c r="C607" s="10"/>
      <c r="D607" s="10"/>
      <c r="E607" s="10"/>
      <c r="G607" s="93"/>
      <c r="H607" s="93"/>
      <c r="I607" s="94"/>
      <c r="J607" s="93"/>
      <c r="K607" s="93"/>
      <c r="L607" s="93"/>
      <c r="M607" s="93"/>
      <c r="N607" s="93"/>
      <c r="Q607" s="9"/>
    </row>
    <row r="608" spans="3:17" ht="14.25" customHeight="1" x14ac:dyDescent="0.2">
      <c r="C608" s="10"/>
      <c r="D608" s="10"/>
      <c r="E608" s="10"/>
      <c r="G608" s="93"/>
      <c r="H608" s="93"/>
      <c r="I608" s="94"/>
      <c r="J608" s="93"/>
      <c r="K608" s="93"/>
      <c r="L608" s="93"/>
      <c r="M608" s="93"/>
      <c r="N608" s="93"/>
      <c r="Q608" s="9"/>
    </row>
    <row r="609" spans="3:17" ht="14.25" customHeight="1" x14ac:dyDescent="0.2">
      <c r="C609" s="10"/>
      <c r="D609" s="10"/>
      <c r="E609" s="10"/>
      <c r="G609" s="93"/>
      <c r="H609" s="93"/>
      <c r="I609" s="94"/>
      <c r="J609" s="93"/>
      <c r="K609" s="93"/>
      <c r="L609" s="93"/>
      <c r="M609" s="93"/>
      <c r="N609" s="93"/>
      <c r="Q609" s="9"/>
    </row>
    <row r="610" spans="3:17" ht="14.25" customHeight="1" x14ac:dyDescent="0.2">
      <c r="C610" s="10"/>
      <c r="D610" s="10"/>
      <c r="E610" s="10"/>
      <c r="G610" s="93"/>
      <c r="H610" s="93"/>
      <c r="I610" s="94"/>
      <c r="J610" s="93"/>
      <c r="K610" s="93"/>
      <c r="L610" s="93"/>
      <c r="M610" s="93"/>
      <c r="N610" s="93"/>
      <c r="Q610" s="9"/>
    </row>
    <row r="611" spans="3:17" ht="14.25" customHeight="1" x14ac:dyDescent="0.2">
      <c r="C611" s="10"/>
      <c r="D611" s="10"/>
      <c r="E611" s="10"/>
      <c r="G611" s="93"/>
      <c r="H611" s="93"/>
      <c r="I611" s="94"/>
      <c r="J611" s="93"/>
      <c r="K611" s="93"/>
      <c r="L611" s="93"/>
      <c r="M611" s="93"/>
      <c r="N611" s="93"/>
      <c r="Q611" s="9"/>
    </row>
    <row r="612" spans="3:17" ht="14.25" customHeight="1" x14ac:dyDescent="0.2">
      <c r="C612" s="10"/>
      <c r="D612" s="10"/>
      <c r="E612" s="10"/>
      <c r="G612" s="93"/>
      <c r="H612" s="93"/>
      <c r="I612" s="94"/>
      <c r="J612" s="93"/>
      <c r="K612" s="93"/>
      <c r="L612" s="93"/>
      <c r="M612" s="93"/>
      <c r="N612" s="93"/>
      <c r="Q612" s="9"/>
    </row>
    <row r="613" spans="3:17" ht="14.25" customHeight="1" x14ac:dyDescent="0.2">
      <c r="C613" s="10"/>
      <c r="D613" s="10"/>
      <c r="E613" s="10"/>
      <c r="G613" s="93"/>
      <c r="H613" s="93"/>
      <c r="I613" s="94"/>
      <c r="J613" s="93"/>
      <c r="K613" s="93"/>
      <c r="L613" s="93"/>
      <c r="M613" s="93"/>
      <c r="N613" s="93"/>
      <c r="Q613" s="9"/>
    </row>
    <row r="614" spans="3:17" ht="14.25" customHeight="1" x14ac:dyDescent="0.2">
      <c r="C614" s="10"/>
      <c r="D614" s="10"/>
      <c r="E614" s="10"/>
      <c r="G614" s="93"/>
      <c r="H614" s="93"/>
      <c r="I614" s="94"/>
      <c r="J614" s="93"/>
      <c r="K614" s="93"/>
      <c r="L614" s="93"/>
      <c r="M614" s="93"/>
      <c r="N614" s="93"/>
      <c r="Q614" s="9"/>
    </row>
    <row r="615" spans="3:17" ht="14.25" customHeight="1" x14ac:dyDescent="0.2">
      <c r="C615" s="10"/>
      <c r="D615" s="10"/>
      <c r="E615" s="10"/>
      <c r="G615" s="93"/>
      <c r="H615" s="93"/>
      <c r="I615" s="94"/>
      <c r="J615" s="93"/>
      <c r="K615" s="93"/>
      <c r="L615" s="93"/>
      <c r="M615" s="93"/>
      <c r="N615" s="93"/>
      <c r="Q615" s="9"/>
    </row>
    <row r="616" spans="3:17" ht="14.25" customHeight="1" x14ac:dyDescent="0.2">
      <c r="C616" s="10"/>
      <c r="D616" s="10"/>
      <c r="E616" s="10"/>
      <c r="G616" s="93"/>
      <c r="H616" s="93"/>
      <c r="I616" s="94"/>
      <c r="J616" s="93"/>
      <c r="K616" s="93"/>
      <c r="L616" s="93"/>
      <c r="M616" s="93"/>
      <c r="N616" s="93"/>
      <c r="Q616" s="9"/>
    </row>
    <row r="617" spans="3:17" ht="14.25" customHeight="1" x14ac:dyDescent="0.2">
      <c r="C617" s="10"/>
      <c r="D617" s="10"/>
      <c r="E617" s="10"/>
      <c r="G617" s="93"/>
      <c r="H617" s="93"/>
      <c r="I617" s="94"/>
      <c r="J617" s="93"/>
      <c r="K617" s="93"/>
      <c r="L617" s="93"/>
      <c r="M617" s="93"/>
      <c r="N617" s="93"/>
      <c r="Q617" s="9"/>
    </row>
    <row r="618" spans="3:17" ht="14.25" customHeight="1" x14ac:dyDescent="0.2">
      <c r="C618" s="10"/>
      <c r="D618" s="10"/>
      <c r="E618" s="10"/>
      <c r="G618" s="93"/>
      <c r="H618" s="93"/>
      <c r="I618" s="94"/>
      <c r="J618" s="93"/>
      <c r="K618" s="93"/>
      <c r="L618" s="93"/>
      <c r="M618" s="93"/>
      <c r="N618" s="93"/>
      <c r="Q618" s="9"/>
    </row>
    <row r="619" spans="3:17" ht="14.25" customHeight="1" x14ac:dyDescent="0.2">
      <c r="C619" s="10"/>
      <c r="D619" s="10"/>
      <c r="E619" s="10"/>
      <c r="G619" s="93"/>
      <c r="H619" s="93"/>
      <c r="I619" s="94"/>
      <c r="J619" s="93"/>
      <c r="K619" s="93"/>
      <c r="L619" s="93"/>
      <c r="M619" s="93"/>
      <c r="N619" s="93"/>
      <c r="Q619" s="9"/>
    </row>
    <row r="620" spans="3:17" ht="14.25" customHeight="1" x14ac:dyDescent="0.2">
      <c r="C620" s="10"/>
      <c r="D620" s="10"/>
      <c r="E620" s="10"/>
      <c r="G620" s="93"/>
      <c r="H620" s="93"/>
      <c r="I620" s="94"/>
      <c r="J620" s="93"/>
      <c r="K620" s="93"/>
      <c r="L620" s="93"/>
      <c r="M620" s="93"/>
      <c r="N620" s="93"/>
      <c r="Q620" s="9"/>
    </row>
    <row r="621" spans="3:17" ht="14.25" customHeight="1" x14ac:dyDescent="0.2">
      <c r="C621" s="10"/>
      <c r="D621" s="10"/>
      <c r="E621" s="10"/>
      <c r="G621" s="93"/>
      <c r="H621" s="93"/>
      <c r="I621" s="94"/>
      <c r="J621" s="93"/>
      <c r="K621" s="93"/>
      <c r="L621" s="93"/>
      <c r="M621" s="93"/>
      <c r="N621" s="93"/>
      <c r="Q621" s="9"/>
    </row>
    <row r="622" spans="3:17" ht="14.25" customHeight="1" x14ac:dyDescent="0.2">
      <c r="C622" s="10"/>
      <c r="D622" s="10"/>
      <c r="E622" s="10"/>
      <c r="G622" s="93"/>
      <c r="H622" s="93"/>
      <c r="I622" s="94"/>
      <c r="J622" s="93"/>
      <c r="K622" s="93"/>
      <c r="L622" s="93"/>
      <c r="M622" s="93"/>
      <c r="N622" s="93"/>
      <c r="Q622" s="9"/>
    </row>
    <row r="623" spans="3:17" ht="14.25" customHeight="1" x14ac:dyDescent="0.2">
      <c r="C623" s="10"/>
      <c r="D623" s="10"/>
      <c r="E623" s="10"/>
      <c r="G623" s="93"/>
      <c r="H623" s="93"/>
      <c r="I623" s="94"/>
      <c r="J623" s="93"/>
      <c r="K623" s="93"/>
      <c r="L623" s="93"/>
      <c r="M623" s="93"/>
      <c r="N623" s="93"/>
      <c r="Q623" s="9"/>
    </row>
    <row r="624" spans="3:17" ht="14.25" customHeight="1" x14ac:dyDescent="0.2">
      <c r="C624" s="10"/>
      <c r="D624" s="10"/>
      <c r="E624" s="10"/>
      <c r="G624" s="93"/>
      <c r="H624" s="93"/>
      <c r="I624" s="94"/>
      <c r="J624" s="93"/>
      <c r="K624" s="93"/>
      <c r="L624" s="93"/>
      <c r="M624" s="93"/>
      <c r="N624" s="93"/>
      <c r="Q624" s="9"/>
    </row>
    <row r="625" spans="3:17" ht="14.25" customHeight="1" x14ac:dyDescent="0.2">
      <c r="C625" s="10"/>
      <c r="D625" s="10"/>
      <c r="E625" s="10"/>
      <c r="G625" s="93"/>
      <c r="H625" s="93"/>
      <c r="I625" s="94"/>
      <c r="J625" s="93"/>
      <c r="K625" s="93"/>
      <c r="L625" s="93"/>
      <c r="M625" s="93"/>
      <c r="N625" s="93"/>
      <c r="Q625" s="9"/>
    </row>
    <row r="626" spans="3:17" ht="14.25" customHeight="1" x14ac:dyDescent="0.2">
      <c r="C626" s="10"/>
      <c r="D626" s="10"/>
      <c r="E626" s="10"/>
      <c r="G626" s="93"/>
      <c r="H626" s="93"/>
      <c r="I626" s="94"/>
      <c r="J626" s="93"/>
      <c r="K626" s="93"/>
      <c r="L626" s="93"/>
      <c r="M626" s="93"/>
      <c r="N626" s="93"/>
      <c r="Q626" s="9"/>
    </row>
    <row r="627" spans="3:17" ht="14.25" customHeight="1" x14ac:dyDescent="0.2">
      <c r="C627" s="10"/>
      <c r="D627" s="10"/>
      <c r="E627" s="10"/>
      <c r="G627" s="93"/>
      <c r="H627" s="93"/>
      <c r="I627" s="94"/>
      <c r="J627" s="93"/>
      <c r="K627" s="93"/>
      <c r="L627" s="93"/>
      <c r="M627" s="93"/>
      <c r="N627" s="93"/>
      <c r="Q627" s="9"/>
    </row>
    <row r="628" spans="3:17" ht="14.25" customHeight="1" x14ac:dyDescent="0.2">
      <c r="C628" s="10"/>
      <c r="D628" s="10"/>
      <c r="E628" s="10"/>
      <c r="G628" s="93"/>
      <c r="H628" s="93"/>
      <c r="I628" s="94"/>
      <c r="J628" s="93"/>
      <c r="K628" s="93"/>
      <c r="L628" s="93"/>
      <c r="M628" s="93"/>
      <c r="N628" s="93"/>
      <c r="Q628" s="9"/>
    </row>
    <row r="629" spans="3:17" ht="14.25" customHeight="1" x14ac:dyDescent="0.2">
      <c r="C629" s="10"/>
      <c r="D629" s="10"/>
      <c r="E629" s="10"/>
      <c r="G629" s="93"/>
      <c r="H629" s="93"/>
      <c r="I629" s="94"/>
      <c r="J629" s="93"/>
      <c r="K629" s="93"/>
      <c r="L629" s="93"/>
      <c r="M629" s="93"/>
      <c r="N629" s="93"/>
      <c r="Q629" s="9"/>
    </row>
    <row r="630" spans="3:17" ht="14.25" customHeight="1" x14ac:dyDescent="0.2">
      <c r="C630" s="10"/>
      <c r="D630" s="10"/>
      <c r="E630" s="10"/>
      <c r="G630" s="93"/>
      <c r="H630" s="93"/>
      <c r="I630" s="94"/>
      <c r="J630" s="93"/>
      <c r="K630" s="93"/>
      <c r="L630" s="93"/>
      <c r="M630" s="93"/>
      <c r="N630" s="93"/>
      <c r="Q630" s="9"/>
    </row>
    <row r="631" spans="3:17" ht="14.25" customHeight="1" x14ac:dyDescent="0.2">
      <c r="C631" s="10"/>
      <c r="D631" s="10"/>
      <c r="E631" s="10"/>
      <c r="G631" s="93"/>
      <c r="H631" s="93"/>
      <c r="I631" s="94"/>
      <c r="J631" s="93"/>
      <c r="K631" s="93"/>
      <c r="L631" s="93"/>
      <c r="M631" s="93"/>
      <c r="N631" s="93"/>
      <c r="Q631" s="9"/>
    </row>
    <row r="632" spans="3:17" ht="14.25" customHeight="1" x14ac:dyDescent="0.2">
      <c r="C632" s="10"/>
      <c r="D632" s="10"/>
      <c r="E632" s="10"/>
      <c r="G632" s="93"/>
      <c r="H632" s="93"/>
      <c r="I632" s="94"/>
      <c r="J632" s="93"/>
      <c r="K632" s="93"/>
      <c r="L632" s="93"/>
      <c r="M632" s="93"/>
      <c r="N632" s="93"/>
      <c r="Q632" s="9"/>
    </row>
    <row r="633" spans="3:17" ht="14.25" customHeight="1" x14ac:dyDescent="0.2">
      <c r="C633" s="10"/>
      <c r="D633" s="10"/>
      <c r="E633" s="10"/>
      <c r="G633" s="93"/>
      <c r="H633" s="93"/>
      <c r="I633" s="94"/>
      <c r="J633" s="93"/>
      <c r="K633" s="93"/>
      <c r="L633" s="93"/>
      <c r="M633" s="93"/>
      <c r="N633" s="93"/>
      <c r="Q633" s="9"/>
    </row>
    <row r="634" spans="3:17" ht="14.25" customHeight="1" x14ac:dyDescent="0.2">
      <c r="C634" s="10"/>
      <c r="D634" s="10"/>
      <c r="E634" s="10"/>
      <c r="G634" s="93"/>
      <c r="H634" s="93"/>
      <c r="I634" s="94"/>
      <c r="J634" s="93"/>
      <c r="K634" s="93"/>
      <c r="L634" s="93"/>
      <c r="M634" s="93"/>
      <c r="N634" s="93"/>
      <c r="Q634" s="9"/>
    </row>
    <row r="635" spans="3:17" ht="14.25" customHeight="1" x14ac:dyDescent="0.2">
      <c r="C635" s="10"/>
      <c r="D635" s="10"/>
      <c r="E635" s="10"/>
      <c r="G635" s="93"/>
      <c r="H635" s="93"/>
      <c r="I635" s="94"/>
      <c r="J635" s="93"/>
      <c r="K635" s="93"/>
      <c r="L635" s="93"/>
      <c r="M635" s="93"/>
      <c r="N635" s="93"/>
      <c r="Q635" s="9"/>
    </row>
    <row r="636" spans="3:17" ht="14.25" customHeight="1" x14ac:dyDescent="0.2">
      <c r="C636" s="10"/>
      <c r="D636" s="10"/>
      <c r="E636" s="10"/>
      <c r="G636" s="93"/>
      <c r="H636" s="93"/>
      <c r="I636" s="94"/>
      <c r="J636" s="93"/>
      <c r="K636" s="93"/>
      <c r="L636" s="93"/>
      <c r="M636" s="93"/>
      <c r="N636" s="93"/>
      <c r="Q636" s="9"/>
    </row>
    <row r="637" spans="3:17" ht="14.25" customHeight="1" x14ac:dyDescent="0.2">
      <c r="C637" s="10"/>
      <c r="D637" s="10"/>
      <c r="E637" s="10"/>
      <c r="G637" s="93"/>
      <c r="H637" s="93"/>
      <c r="I637" s="94"/>
      <c r="J637" s="93"/>
      <c r="K637" s="93"/>
      <c r="L637" s="93"/>
      <c r="M637" s="93"/>
      <c r="N637" s="93"/>
      <c r="Q637" s="9"/>
    </row>
    <row r="638" spans="3:17" ht="14.25" customHeight="1" x14ac:dyDescent="0.2">
      <c r="C638" s="10"/>
      <c r="D638" s="10"/>
      <c r="E638" s="10"/>
      <c r="G638" s="93"/>
      <c r="H638" s="93"/>
      <c r="I638" s="94"/>
      <c r="J638" s="93"/>
      <c r="K638" s="93"/>
      <c r="L638" s="93"/>
      <c r="M638" s="93"/>
      <c r="N638" s="93"/>
      <c r="Q638" s="9"/>
    </row>
    <row r="639" spans="3:17" ht="14.25" customHeight="1" x14ac:dyDescent="0.2">
      <c r="C639" s="10"/>
      <c r="D639" s="10"/>
      <c r="E639" s="10"/>
      <c r="G639" s="93"/>
      <c r="H639" s="93"/>
      <c r="I639" s="94"/>
      <c r="J639" s="93"/>
      <c r="K639" s="93"/>
      <c r="L639" s="93"/>
      <c r="M639" s="93"/>
      <c r="N639" s="93"/>
      <c r="Q639" s="9"/>
    </row>
    <row r="640" spans="3:17" ht="14.25" customHeight="1" x14ac:dyDescent="0.2">
      <c r="C640" s="10"/>
      <c r="D640" s="10"/>
      <c r="E640" s="10"/>
      <c r="G640" s="93"/>
      <c r="H640" s="93"/>
      <c r="I640" s="94"/>
      <c r="J640" s="93"/>
      <c r="K640" s="93"/>
      <c r="L640" s="93"/>
      <c r="M640" s="93"/>
      <c r="N640" s="93"/>
      <c r="Q640" s="9"/>
    </row>
    <row r="641" spans="3:17" ht="14.25" customHeight="1" x14ac:dyDescent="0.2">
      <c r="C641" s="10"/>
      <c r="D641" s="10"/>
      <c r="E641" s="10"/>
      <c r="G641" s="93"/>
      <c r="H641" s="93"/>
      <c r="I641" s="94"/>
      <c r="J641" s="93"/>
      <c r="K641" s="93"/>
      <c r="L641" s="93"/>
      <c r="M641" s="93"/>
      <c r="N641" s="93"/>
      <c r="Q641" s="9"/>
    </row>
    <row r="642" spans="3:17" ht="14.25" customHeight="1" x14ac:dyDescent="0.2">
      <c r="C642" s="10"/>
      <c r="D642" s="10"/>
      <c r="E642" s="10"/>
      <c r="G642" s="93"/>
      <c r="H642" s="93"/>
      <c r="I642" s="94"/>
      <c r="J642" s="93"/>
      <c r="K642" s="93"/>
      <c r="L642" s="93"/>
      <c r="M642" s="93"/>
      <c r="N642" s="93"/>
      <c r="Q642" s="9"/>
    </row>
    <row r="643" spans="3:17" ht="14.25" customHeight="1" x14ac:dyDescent="0.2">
      <c r="C643" s="10"/>
      <c r="D643" s="10"/>
      <c r="E643" s="10"/>
      <c r="G643" s="93"/>
      <c r="H643" s="93"/>
      <c r="I643" s="94"/>
      <c r="J643" s="93"/>
      <c r="K643" s="93"/>
      <c r="L643" s="93"/>
      <c r="M643" s="93"/>
      <c r="N643" s="93"/>
      <c r="Q643" s="9"/>
    </row>
    <row r="644" spans="3:17" ht="14.25" customHeight="1" x14ac:dyDescent="0.2">
      <c r="C644" s="10"/>
      <c r="D644" s="10"/>
      <c r="E644" s="10"/>
      <c r="G644" s="93"/>
      <c r="H644" s="93"/>
      <c r="I644" s="94"/>
      <c r="J644" s="93"/>
      <c r="K644" s="93"/>
      <c r="L644" s="93"/>
      <c r="M644" s="93"/>
      <c r="N644" s="93"/>
      <c r="Q644" s="9"/>
    </row>
    <row r="645" spans="3:17" ht="14.25" customHeight="1" x14ac:dyDescent="0.2">
      <c r="C645" s="10"/>
      <c r="D645" s="10"/>
      <c r="E645" s="10"/>
      <c r="G645" s="93"/>
      <c r="H645" s="93"/>
      <c r="I645" s="94"/>
      <c r="J645" s="93"/>
      <c r="K645" s="93"/>
      <c r="L645" s="93"/>
      <c r="M645" s="93"/>
      <c r="N645" s="93"/>
      <c r="Q645" s="9"/>
    </row>
    <row r="646" spans="3:17" ht="14.25" customHeight="1" x14ac:dyDescent="0.2">
      <c r="C646" s="10"/>
      <c r="D646" s="10"/>
      <c r="E646" s="10"/>
      <c r="G646" s="93"/>
      <c r="H646" s="93"/>
      <c r="I646" s="94"/>
      <c r="J646" s="93"/>
      <c r="K646" s="93"/>
      <c r="L646" s="93"/>
      <c r="M646" s="93"/>
      <c r="N646" s="93"/>
      <c r="Q646" s="9"/>
    </row>
    <row r="647" spans="3:17" ht="14.25" customHeight="1" x14ac:dyDescent="0.2">
      <c r="C647" s="10"/>
      <c r="D647" s="10"/>
      <c r="E647" s="10"/>
      <c r="G647" s="93"/>
      <c r="H647" s="93"/>
      <c r="I647" s="94"/>
      <c r="J647" s="93"/>
      <c r="K647" s="93"/>
      <c r="L647" s="93"/>
      <c r="M647" s="93"/>
      <c r="N647" s="93"/>
      <c r="Q647" s="9"/>
    </row>
    <row r="648" spans="3:17" ht="14.25" customHeight="1" x14ac:dyDescent="0.2">
      <c r="C648" s="10"/>
      <c r="D648" s="10"/>
      <c r="E648" s="10"/>
      <c r="G648" s="93"/>
      <c r="H648" s="93"/>
      <c r="I648" s="94"/>
      <c r="J648" s="93"/>
      <c r="K648" s="93"/>
      <c r="L648" s="93"/>
      <c r="M648" s="93"/>
      <c r="N648" s="93"/>
      <c r="Q648" s="9"/>
    </row>
    <row r="649" spans="3:17" ht="14.25" customHeight="1" x14ac:dyDescent="0.2">
      <c r="C649" s="10"/>
      <c r="D649" s="10"/>
      <c r="E649" s="10"/>
      <c r="G649" s="93"/>
      <c r="H649" s="93"/>
      <c r="I649" s="94"/>
      <c r="J649" s="93"/>
      <c r="K649" s="93"/>
      <c r="L649" s="93"/>
      <c r="M649" s="93"/>
      <c r="N649" s="93"/>
      <c r="Q649" s="9"/>
    </row>
    <row r="650" spans="3:17" ht="14.25" customHeight="1" x14ac:dyDescent="0.2">
      <c r="C650" s="10"/>
      <c r="D650" s="10"/>
      <c r="E650" s="10"/>
      <c r="G650" s="93"/>
      <c r="H650" s="93"/>
      <c r="I650" s="94"/>
      <c r="J650" s="93"/>
      <c r="K650" s="93"/>
      <c r="L650" s="93"/>
      <c r="M650" s="93"/>
      <c r="N650" s="93"/>
      <c r="Q650" s="9"/>
    </row>
    <row r="651" spans="3:17" ht="14.25" customHeight="1" x14ac:dyDescent="0.2">
      <c r="C651" s="10"/>
      <c r="D651" s="10"/>
      <c r="E651" s="10"/>
      <c r="G651" s="93"/>
      <c r="H651" s="93"/>
      <c r="I651" s="94"/>
      <c r="J651" s="93"/>
      <c r="K651" s="93"/>
      <c r="L651" s="93"/>
      <c r="M651" s="93"/>
      <c r="N651" s="93"/>
      <c r="Q651" s="9"/>
    </row>
    <row r="652" spans="3:17" ht="14.25" customHeight="1" x14ac:dyDescent="0.2">
      <c r="C652" s="10"/>
      <c r="D652" s="10"/>
      <c r="E652" s="10"/>
      <c r="G652" s="93"/>
      <c r="H652" s="93"/>
      <c r="I652" s="94"/>
      <c r="J652" s="93"/>
      <c r="K652" s="93"/>
      <c r="L652" s="93"/>
      <c r="M652" s="93"/>
      <c r="N652" s="93"/>
      <c r="Q652" s="9"/>
    </row>
    <row r="653" spans="3:17" ht="14.25" customHeight="1" x14ac:dyDescent="0.2">
      <c r="C653" s="10"/>
      <c r="D653" s="10"/>
      <c r="E653" s="10"/>
      <c r="G653" s="93"/>
      <c r="H653" s="93"/>
      <c r="I653" s="94"/>
      <c r="J653" s="93"/>
      <c r="K653" s="93"/>
      <c r="L653" s="93"/>
      <c r="M653" s="93"/>
      <c r="N653" s="93"/>
      <c r="Q653" s="9"/>
    </row>
    <row r="654" spans="3:17" ht="14.25" customHeight="1" x14ac:dyDescent="0.2">
      <c r="C654" s="10"/>
      <c r="D654" s="10"/>
      <c r="E654" s="10"/>
      <c r="G654" s="93"/>
      <c r="H654" s="93"/>
      <c r="I654" s="94"/>
      <c r="J654" s="93"/>
      <c r="K654" s="93"/>
      <c r="L654" s="93"/>
      <c r="M654" s="93"/>
      <c r="N654" s="93"/>
      <c r="Q654" s="9"/>
    </row>
    <row r="655" spans="3:17" ht="14.25" customHeight="1" x14ac:dyDescent="0.2">
      <c r="C655" s="10"/>
      <c r="D655" s="10"/>
      <c r="E655" s="10"/>
      <c r="G655" s="93"/>
      <c r="H655" s="93"/>
      <c r="I655" s="94"/>
      <c r="J655" s="93"/>
      <c r="K655" s="93"/>
      <c r="L655" s="93"/>
      <c r="M655" s="93"/>
      <c r="N655" s="93"/>
      <c r="Q655" s="9"/>
    </row>
    <row r="656" spans="3:17" ht="14.25" customHeight="1" x14ac:dyDescent="0.2">
      <c r="C656" s="10"/>
      <c r="D656" s="10"/>
      <c r="E656" s="10"/>
      <c r="G656" s="93"/>
      <c r="H656" s="93"/>
      <c r="I656" s="94"/>
      <c r="J656" s="93"/>
      <c r="K656" s="93"/>
      <c r="L656" s="93"/>
      <c r="M656" s="93"/>
      <c r="N656" s="93"/>
      <c r="Q656" s="9"/>
    </row>
    <row r="657" spans="3:17" ht="14.25" customHeight="1" x14ac:dyDescent="0.2">
      <c r="C657" s="10"/>
      <c r="D657" s="10"/>
      <c r="E657" s="10"/>
      <c r="G657" s="93"/>
      <c r="H657" s="93"/>
      <c r="I657" s="94"/>
      <c r="J657" s="93"/>
      <c r="K657" s="93"/>
      <c r="L657" s="93"/>
      <c r="M657" s="93"/>
      <c r="N657" s="93"/>
      <c r="Q657" s="9"/>
    </row>
    <row r="658" spans="3:17" ht="14.25" customHeight="1" x14ac:dyDescent="0.2">
      <c r="C658" s="10"/>
      <c r="D658" s="10"/>
      <c r="E658" s="10"/>
      <c r="G658" s="93"/>
      <c r="H658" s="93"/>
      <c r="I658" s="94"/>
      <c r="J658" s="93"/>
      <c r="K658" s="93"/>
      <c r="L658" s="93"/>
      <c r="M658" s="93"/>
      <c r="N658" s="93"/>
      <c r="Q658" s="9"/>
    </row>
    <row r="659" spans="3:17" ht="14.25" customHeight="1" x14ac:dyDescent="0.2">
      <c r="C659" s="10"/>
      <c r="D659" s="10"/>
      <c r="E659" s="10"/>
      <c r="G659" s="93"/>
      <c r="H659" s="93"/>
      <c r="I659" s="94"/>
      <c r="J659" s="93"/>
      <c r="K659" s="93"/>
      <c r="L659" s="93"/>
      <c r="M659" s="93"/>
      <c r="N659" s="93"/>
      <c r="Q659" s="9"/>
    </row>
    <row r="660" spans="3:17" ht="14.25" customHeight="1" x14ac:dyDescent="0.2">
      <c r="C660" s="10"/>
      <c r="D660" s="10"/>
      <c r="E660" s="10"/>
      <c r="G660" s="93"/>
      <c r="H660" s="93"/>
      <c r="I660" s="94"/>
      <c r="J660" s="93"/>
      <c r="K660" s="93"/>
      <c r="L660" s="93"/>
      <c r="M660" s="93"/>
      <c r="N660" s="93"/>
      <c r="Q660" s="9"/>
    </row>
    <row r="661" spans="3:17" ht="14.25" customHeight="1" x14ac:dyDescent="0.2">
      <c r="C661" s="10"/>
      <c r="D661" s="10"/>
      <c r="E661" s="10"/>
      <c r="G661" s="93"/>
      <c r="H661" s="93"/>
      <c r="I661" s="94"/>
      <c r="J661" s="93"/>
      <c r="K661" s="93"/>
      <c r="L661" s="93"/>
      <c r="M661" s="93"/>
      <c r="N661" s="93"/>
      <c r="Q661" s="9"/>
    </row>
    <row r="662" spans="3:17" ht="14.25" customHeight="1" x14ac:dyDescent="0.2">
      <c r="C662" s="10"/>
      <c r="D662" s="10"/>
      <c r="E662" s="10"/>
      <c r="G662" s="93"/>
      <c r="H662" s="93"/>
      <c r="I662" s="94"/>
      <c r="J662" s="93"/>
      <c r="K662" s="93"/>
      <c r="L662" s="93"/>
      <c r="M662" s="93"/>
      <c r="N662" s="93"/>
      <c r="Q662" s="9"/>
    </row>
    <row r="663" spans="3:17" ht="14.25" customHeight="1" x14ac:dyDescent="0.2">
      <c r="C663" s="10"/>
      <c r="D663" s="10"/>
      <c r="E663" s="10"/>
      <c r="G663" s="93"/>
      <c r="H663" s="93"/>
      <c r="I663" s="94"/>
      <c r="J663" s="93"/>
      <c r="K663" s="93"/>
      <c r="L663" s="93"/>
      <c r="M663" s="93"/>
      <c r="N663" s="93"/>
      <c r="Q663" s="9"/>
    </row>
    <row r="664" spans="3:17" ht="14.25" customHeight="1" x14ac:dyDescent="0.2">
      <c r="C664" s="10"/>
      <c r="D664" s="10"/>
      <c r="E664" s="10"/>
      <c r="G664" s="93"/>
      <c r="H664" s="93"/>
      <c r="I664" s="94"/>
      <c r="J664" s="93"/>
      <c r="K664" s="93"/>
      <c r="L664" s="93"/>
      <c r="M664" s="93"/>
      <c r="N664" s="93"/>
      <c r="Q664" s="9"/>
    </row>
    <row r="665" spans="3:17" ht="14.25" customHeight="1" x14ac:dyDescent="0.2">
      <c r="C665" s="10"/>
      <c r="D665" s="10"/>
      <c r="E665" s="10"/>
      <c r="G665" s="93"/>
      <c r="H665" s="93"/>
      <c r="I665" s="94"/>
      <c r="J665" s="93"/>
      <c r="K665" s="93"/>
      <c r="L665" s="93"/>
      <c r="M665" s="93"/>
      <c r="N665" s="93"/>
      <c r="Q665" s="9"/>
    </row>
    <row r="666" spans="3:17" ht="14.25" customHeight="1" x14ac:dyDescent="0.2">
      <c r="C666" s="10"/>
      <c r="D666" s="10"/>
      <c r="E666" s="10"/>
      <c r="G666" s="93"/>
      <c r="H666" s="93"/>
      <c r="I666" s="94"/>
      <c r="J666" s="93"/>
      <c r="K666" s="93"/>
      <c r="L666" s="93"/>
      <c r="M666" s="93"/>
      <c r="N666" s="93"/>
      <c r="Q666" s="9"/>
    </row>
    <row r="667" spans="3:17" ht="14.25" customHeight="1" x14ac:dyDescent="0.2">
      <c r="C667" s="10"/>
      <c r="D667" s="10"/>
      <c r="E667" s="10"/>
      <c r="G667" s="93"/>
      <c r="H667" s="93"/>
      <c r="I667" s="94"/>
      <c r="J667" s="93"/>
      <c r="K667" s="93"/>
      <c r="L667" s="93"/>
      <c r="M667" s="93"/>
      <c r="N667" s="93"/>
      <c r="Q667" s="9"/>
    </row>
    <row r="668" spans="3:17" ht="14.25" customHeight="1" x14ac:dyDescent="0.2">
      <c r="C668" s="10"/>
      <c r="D668" s="10"/>
      <c r="E668" s="10"/>
      <c r="G668" s="93"/>
      <c r="H668" s="93"/>
      <c r="I668" s="94"/>
      <c r="J668" s="93"/>
      <c r="K668" s="93"/>
      <c r="L668" s="93"/>
      <c r="M668" s="93"/>
      <c r="N668" s="93"/>
      <c r="Q668" s="9"/>
    </row>
    <row r="669" spans="3:17" ht="14.25" customHeight="1" x14ac:dyDescent="0.2">
      <c r="C669" s="10"/>
      <c r="D669" s="10"/>
      <c r="E669" s="10"/>
      <c r="G669" s="93"/>
      <c r="H669" s="93"/>
      <c r="I669" s="94"/>
      <c r="J669" s="93"/>
      <c r="K669" s="93"/>
      <c r="L669" s="93"/>
      <c r="M669" s="93"/>
      <c r="N669" s="93"/>
      <c r="Q669" s="9"/>
    </row>
    <row r="670" spans="3:17" ht="14.25" customHeight="1" x14ac:dyDescent="0.2">
      <c r="C670" s="10"/>
      <c r="D670" s="10"/>
      <c r="E670" s="10"/>
      <c r="G670" s="93"/>
      <c r="H670" s="93"/>
      <c r="I670" s="94"/>
      <c r="J670" s="93"/>
      <c r="K670" s="93"/>
      <c r="L670" s="93"/>
      <c r="M670" s="93"/>
      <c r="N670" s="93"/>
      <c r="Q670" s="9"/>
    </row>
    <row r="671" spans="3:17" ht="14.25" customHeight="1" x14ac:dyDescent="0.2">
      <c r="C671" s="10"/>
      <c r="D671" s="10"/>
      <c r="E671" s="10"/>
      <c r="G671" s="93"/>
      <c r="H671" s="93"/>
      <c r="I671" s="94"/>
      <c r="J671" s="93"/>
      <c r="K671" s="93"/>
      <c r="L671" s="93"/>
      <c r="M671" s="93"/>
      <c r="N671" s="93"/>
      <c r="Q671" s="9"/>
    </row>
    <row r="672" spans="3:17" ht="14.25" customHeight="1" x14ac:dyDescent="0.2">
      <c r="C672" s="10"/>
      <c r="D672" s="10"/>
      <c r="E672" s="10"/>
      <c r="G672" s="93"/>
      <c r="H672" s="93"/>
      <c r="I672" s="94"/>
      <c r="J672" s="93"/>
      <c r="K672" s="93"/>
      <c r="L672" s="93"/>
      <c r="M672" s="93"/>
      <c r="N672" s="93"/>
      <c r="Q672" s="9"/>
    </row>
    <row r="673" spans="3:17" ht="14.25" customHeight="1" x14ac:dyDescent="0.2">
      <c r="C673" s="10"/>
      <c r="D673" s="10"/>
      <c r="E673" s="10"/>
      <c r="G673" s="93"/>
      <c r="H673" s="93"/>
      <c r="I673" s="94"/>
      <c r="J673" s="93"/>
      <c r="K673" s="93"/>
      <c r="L673" s="93"/>
      <c r="M673" s="93"/>
      <c r="N673" s="93"/>
      <c r="Q673" s="9"/>
    </row>
    <row r="674" spans="3:17" ht="14.25" customHeight="1" x14ac:dyDescent="0.2">
      <c r="C674" s="10"/>
      <c r="D674" s="10"/>
      <c r="E674" s="10"/>
      <c r="G674" s="93"/>
      <c r="H674" s="93"/>
      <c r="I674" s="94"/>
      <c r="J674" s="93"/>
      <c r="K674" s="93"/>
      <c r="L674" s="93"/>
      <c r="M674" s="93"/>
      <c r="N674" s="93"/>
      <c r="Q674" s="9"/>
    </row>
    <row r="675" spans="3:17" ht="14.25" customHeight="1" x14ac:dyDescent="0.2">
      <c r="C675" s="10"/>
      <c r="D675" s="10"/>
      <c r="E675" s="10"/>
      <c r="G675" s="93"/>
      <c r="H675" s="93"/>
      <c r="I675" s="94"/>
      <c r="J675" s="93"/>
      <c r="K675" s="93"/>
      <c r="L675" s="93"/>
      <c r="M675" s="93"/>
      <c r="N675" s="93"/>
      <c r="Q675" s="9"/>
    </row>
    <row r="676" spans="3:17" ht="14.25" customHeight="1" x14ac:dyDescent="0.2">
      <c r="C676" s="10"/>
      <c r="D676" s="10"/>
      <c r="E676" s="10"/>
      <c r="G676" s="93"/>
      <c r="H676" s="93"/>
      <c r="I676" s="94"/>
      <c r="J676" s="93"/>
      <c r="K676" s="93"/>
      <c r="L676" s="93"/>
      <c r="M676" s="93"/>
      <c r="N676" s="93"/>
      <c r="Q676" s="9"/>
    </row>
    <row r="677" spans="3:17" ht="14.25" customHeight="1" x14ac:dyDescent="0.2">
      <c r="C677" s="10"/>
      <c r="D677" s="10"/>
      <c r="E677" s="10"/>
      <c r="G677" s="93"/>
      <c r="H677" s="93"/>
      <c r="I677" s="94"/>
      <c r="J677" s="93"/>
      <c r="K677" s="93"/>
      <c r="L677" s="93"/>
      <c r="M677" s="93"/>
      <c r="N677" s="93"/>
      <c r="Q677" s="9"/>
    </row>
    <row r="678" spans="3:17" ht="14.25" customHeight="1" x14ac:dyDescent="0.2">
      <c r="C678" s="10"/>
      <c r="D678" s="10"/>
      <c r="E678" s="10"/>
      <c r="G678" s="93"/>
      <c r="H678" s="93"/>
      <c r="I678" s="94"/>
      <c r="J678" s="93"/>
      <c r="K678" s="93"/>
      <c r="L678" s="93"/>
      <c r="M678" s="93"/>
      <c r="N678" s="93"/>
      <c r="Q678" s="9"/>
    </row>
    <row r="679" spans="3:17" ht="14.25" customHeight="1" x14ac:dyDescent="0.2">
      <c r="C679" s="10"/>
      <c r="D679" s="10"/>
      <c r="E679" s="10"/>
      <c r="G679" s="93"/>
      <c r="H679" s="93"/>
      <c r="I679" s="94"/>
      <c r="J679" s="93"/>
      <c r="K679" s="93"/>
      <c r="L679" s="93"/>
      <c r="M679" s="93"/>
      <c r="N679" s="93"/>
      <c r="Q679" s="9"/>
    </row>
    <row r="680" spans="3:17" ht="14.25" customHeight="1" x14ac:dyDescent="0.2">
      <c r="C680" s="10"/>
      <c r="D680" s="10"/>
      <c r="E680" s="10"/>
      <c r="G680" s="93"/>
      <c r="H680" s="93"/>
      <c r="I680" s="94"/>
      <c r="J680" s="93"/>
      <c r="K680" s="93"/>
      <c r="L680" s="93"/>
      <c r="M680" s="93"/>
      <c r="N680" s="93"/>
      <c r="Q680" s="9"/>
    </row>
    <row r="681" spans="3:17" ht="14.25" customHeight="1" x14ac:dyDescent="0.2">
      <c r="C681" s="10"/>
      <c r="D681" s="10"/>
      <c r="E681" s="10"/>
      <c r="G681" s="93"/>
      <c r="H681" s="93"/>
      <c r="I681" s="94"/>
      <c r="J681" s="93"/>
      <c r="K681" s="93"/>
      <c r="L681" s="93"/>
      <c r="M681" s="93"/>
      <c r="N681" s="93"/>
      <c r="Q681" s="9"/>
    </row>
    <row r="682" spans="3:17" ht="14.25" customHeight="1" x14ac:dyDescent="0.2">
      <c r="C682" s="10"/>
      <c r="D682" s="10"/>
      <c r="E682" s="10"/>
      <c r="G682" s="93"/>
      <c r="H682" s="93"/>
      <c r="I682" s="94"/>
      <c r="J682" s="93"/>
      <c r="K682" s="93"/>
      <c r="L682" s="93"/>
      <c r="M682" s="93"/>
      <c r="N682" s="93"/>
      <c r="Q682" s="9"/>
    </row>
    <row r="683" spans="3:17" ht="14.25" customHeight="1" x14ac:dyDescent="0.2">
      <c r="C683" s="10"/>
      <c r="D683" s="10"/>
      <c r="E683" s="10"/>
      <c r="G683" s="93"/>
      <c r="H683" s="93"/>
      <c r="I683" s="94"/>
      <c r="J683" s="93"/>
      <c r="K683" s="93"/>
      <c r="L683" s="93"/>
      <c r="M683" s="93"/>
      <c r="N683" s="93"/>
      <c r="Q683" s="9"/>
    </row>
    <row r="684" spans="3:17" ht="14.25" customHeight="1" x14ac:dyDescent="0.2">
      <c r="C684" s="10"/>
      <c r="D684" s="10"/>
      <c r="E684" s="10"/>
      <c r="G684" s="93"/>
      <c r="H684" s="93"/>
      <c r="I684" s="94"/>
      <c r="J684" s="93"/>
      <c r="K684" s="93"/>
      <c r="L684" s="93"/>
      <c r="M684" s="93"/>
      <c r="N684" s="93"/>
      <c r="Q684" s="9"/>
    </row>
    <row r="685" spans="3:17" ht="14.25" customHeight="1" x14ac:dyDescent="0.2">
      <c r="C685" s="10"/>
      <c r="D685" s="10"/>
      <c r="E685" s="10"/>
      <c r="G685" s="93"/>
      <c r="H685" s="93"/>
      <c r="I685" s="94"/>
      <c r="J685" s="93"/>
      <c r="K685" s="93"/>
      <c r="L685" s="93"/>
      <c r="M685" s="93"/>
      <c r="N685" s="93"/>
      <c r="Q685" s="9"/>
    </row>
    <row r="686" spans="3:17" ht="14.25" customHeight="1" x14ac:dyDescent="0.2">
      <c r="C686" s="10"/>
      <c r="D686" s="10"/>
      <c r="E686" s="10"/>
      <c r="G686" s="93"/>
      <c r="H686" s="93"/>
      <c r="I686" s="94"/>
      <c r="J686" s="93"/>
      <c r="K686" s="93"/>
      <c r="L686" s="93"/>
      <c r="M686" s="93"/>
      <c r="N686" s="93"/>
      <c r="Q686" s="9"/>
    </row>
    <row r="687" spans="3:17" ht="14.25" customHeight="1" x14ac:dyDescent="0.2">
      <c r="C687" s="10"/>
      <c r="D687" s="10"/>
      <c r="E687" s="10"/>
      <c r="G687" s="93"/>
      <c r="H687" s="93"/>
      <c r="I687" s="94"/>
      <c r="J687" s="93"/>
      <c r="K687" s="93"/>
      <c r="L687" s="93"/>
      <c r="M687" s="93"/>
      <c r="N687" s="93"/>
      <c r="Q687" s="9"/>
    </row>
    <row r="688" spans="3:17" ht="14.25" customHeight="1" x14ac:dyDescent="0.2">
      <c r="C688" s="10"/>
      <c r="D688" s="10"/>
      <c r="E688" s="10"/>
      <c r="G688" s="93"/>
      <c r="H688" s="93"/>
      <c r="I688" s="94"/>
      <c r="J688" s="93"/>
      <c r="K688" s="93"/>
      <c r="L688" s="93"/>
      <c r="M688" s="93"/>
      <c r="N688" s="93"/>
      <c r="Q688" s="9"/>
    </row>
    <row r="689" spans="3:17" ht="14.25" customHeight="1" x14ac:dyDescent="0.2">
      <c r="C689" s="10"/>
      <c r="D689" s="10"/>
      <c r="E689" s="10"/>
      <c r="G689" s="93"/>
      <c r="H689" s="93"/>
      <c r="I689" s="94"/>
      <c r="J689" s="93"/>
      <c r="K689" s="93"/>
      <c r="L689" s="93"/>
      <c r="M689" s="93"/>
      <c r="N689" s="93"/>
      <c r="Q689" s="9"/>
    </row>
    <row r="690" spans="3:17" ht="14.25" customHeight="1" x14ac:dyDescent="0.2">
      <c r="C690" s="10"/>
      <c r="D690" s="10"/>
      <c r="E690" s="10"/>
      <c r="G690" s="93"/>
      <c r="H690" s="93"/>
      <c r="I690" s="94"/>
      <c r="J690" s="93"/>
      <c r="K690" s="93"/>
      <c r="L690" s="93"/>
      <c r="M690" s="93"/>
      <c r="N690" s="93"/>
      <c r="Q690" s="9"/>
    </row>
    <row r="691" spans="3:17" ht="14.25" customHeight="1" x14ac:dyDescent="0.2">
      <c r="C691" s="10"/>
      <c r="D691" s="10"/>
      <c r="E691" s="10"/>
      <c r="G691" s="93"/>
      <c r="H691" s="93"/>
      <c r="I691" s="94"/>
      <c r="J691" s="93"/>
      <c r="K691" s="93"/>
      <c r="L691" s="93"/>
      <c r="M691" s="93"/>
      <c r="N691" s="93"/>
      <c r="Q691" s="9"/>
    </row>
    <row r="692" spans="3:17" ht="14.25" customHeight="1" x14ac:dyDescent="0.2">
      <c r="C692" s="10"/>
      <c r="D692" s="10"/>
      <c r="E692" s="10"/>
      <c r="G692" s="93"/>
      <c r="H692" s="93"/>
      <c r="I692" s="94"/>
      <c r="J692" s="93"/>
      <c r="K692" s="93"/>
      <c r="L692" s="93"/>
      <c r="M692" s="93"/>
      <c r="N692" s="93"/>
      <c r="Q692" s="9"/>
    </row>
    <row r="693" spans="3:17" ht="14.25" customHeight="1" x14ac:dyDescent="0.2">
      <c r="C693" s="10"/>
      <c r="D693" s="10"/>
      <c r="E693" s="10"/>
      <c r="G693" s="93"/>
      <c r="H693" s="93"/>
      <c r="I693" s="94"/>
      <c r="J693" s="93"/>
      <c r="K693" s="93"/>
      <c r="L693" s="93"/>
      <c r="M693" s="93"/>
      <c r="N693" s="93"/>
      <c r="Q693" s="9"/>
    </row>
    <row r="694" spans="3:17" ht="14.25" customHeight="1" x14ac:dyDescent="0.2">
      <c r="C694" s="10"/>
      <c r="D694" s="10"/>
      <c r="E694" s="10"/>
      <c r="G694" s="93"/>
      <c r="H694" s="93"/>
      <c r="I694" s="94"/>
      <c r="J694" s="93"/>
      <c r="K694" s="93"/>
      <c r="L694" s="93"/>
      <c r="M694" s="93"/>
      <c r="N694" s="93"/>
      <c r="Q694" s="9"/>
    </row>
    <row r="695" spans="3:17" ht="14.25" customHeight="1" x14ac:dyDescent="0.2">
      <c r="C695" s="10"/>
      <c r="D695" s="10"/>
      <c r="E695" s="10"/>
      <c r="G695" s="93"/>
      <c r="H695" s="93"/>
      <c r="I695" s="94"/>
      <c r="J695" s="93"/>
      <c r="K695" s="93"/>
      <c r="L695" s="93"/>
      <c r="M695" s="93"/>
      <c r="N695" s="93"/>
      <c r="Q695" s="9"/>
    </row>
    <row r="696" spans="3:17" ht="14.25" customHeight="1" x14ac:dyDescent="0.2">
      <c r="C696" s="10"/>
      <c r="D696" s="10"/>
      <c r="E696" s="10"/>
      <c r="G696" s="93"/>
      <c r="H696" s="93"/>
      <c r="I696" s="94"/>
      <c r="J696" s="93"/>
      <c r="K696" s="93"/>
      <c r="L696" s="93"/>
      <c r="M696" s="93"/>
      <c r="N696" s="93"/>
      <c r="Q696" s="9"/>
    </row>
    <row r="697" spans="3:17" ht="14.25" customHeight="1" x14ac:dyDescent="0.2">
      <c r="C697" s="10"/>
      <c r="D697" s="10"/>
      <c r="E697" s="10"/>
      <c r="G697" s="93"/>
      <c r="H697" s="93"/>
      <c r="I697" s="94"/>
      <c r="J697" s="93"/>
      <c r="K697" s="93"/>
      <c r="L697" s="93"/>
      <c r="M697" s="93"/>
      <c r="N697" s="93"/>
      <c r="Q697" s="9"/>
    </row>
    <row r="698" spans="3:17" ht="14.25" customHeight="1" x14ac:dyDescent="0.2">
      <c r="C698" s="10"/>
      <c r="D698" s="10"/>
      <c r="E698" s="10"/>
      <c r="G698" s="93"/>
      <c r="H698" s="93"/>
      <c r="I698" s="94"/>
      <c r="J698" s="93"/>
      <c r="K698" s="93"/>
      <c r="L698" s="93"/>
      <c r="M698" s="93"/>
      <c r="N698" s="93"/>
      <c r="Q698" s="9"/>
    </row>
    <row r="699" spans="3:17" ht="14.25" customHeight="1" x14ac:dyDescent="0.2">
      <c r="C699" s="10"/>
      <c r="D699" s="10"/>
      <c r="E699" s="10"/>
      <c r="G699" s="93"/>
      <c r="H699" s="93"/>
      <c r="I699" s="94"/>
      <c r="J699" s="93"/>
      <c r="K699" s="93"/>
      <c r="L699" s="93"/>
      <c r="M699" s="93"/>
      <c r="N699" s="93"/>
      <c r="Q699" s="9"/>
    </row>
    <row r="700" spans="3:17" ht="14.25" customHeight="1" x14ac:dyDescent="0.2">
      <c r="C700" s="10"/>
      <c r="D700" s="10"/>
      <c r="E700" s="10"/>
      <c r="G700" s="93"/>
      <c r="H700" s="93"/>
      <c r="I700" s="94"/>
      <c r="J700" s="93"/>
      <c r="K700" s="93"/>
      <c r="L700" s="93"/>
      <c r="M700" s="93"/>
      <c r="N700" s="93"/>
      <c r="Q700" s="9"/>
    </row>
    <row r="701" spans="3:17" ht="14.25" customHeight="1" x14ac:dyDescent="0.2">
      <c r="C701" s="10"/>
      <c r="D701" s="10"/>
      <c r="E701" s="10"/>
      <c r="G701" s="93"/>
      <c r="H701" s="93"/>
      <c r="I701" s="94"/>
      <c r="J701" s="93"/>
      <c r="K701" s="93"/>
      <c r="L701" s="93"/>
      <c r="M701" s="93"/>
      <c r="N701" s="93"/>
      <c r="Q701" s="9"/>
    </row>
    <row r="702" spans="3:17" ht="14.25" customHeight="1" x14ac:dyDescent="0.2">
      <c r="C702" s="10"/>
      <c r="D702" s="10"/>
      <c r="E702" s="10"/>
      <c r="G702" s="93"/>
      <c r="H702" s="93"/>
      <c r="I702" s="94"/>
      <c r="J702" s="93"/>
      <c r="K702" s="93"/>
      <c r="L702" s="93"/>
      <c r="M702" s="93"/>
      <c r="N702" s="93"/>
      <c r="Q702" s="9"/>
    </row>
    <row r="703" spans="3:17" ht="14.25" customHeight="1" x14ac:dyDescent="0.2">
      <c r="C703" s="10"/>
      <c r="D703" s="10"/>
      <c r="E703" s="10"/>
      <c r="G703" s="93"/>
      <c r="H703" s="93"/>
      <c r="I703" s="94"/>
      <c r="J703" s="93"/>
      <c r="K703" s="93"/>
      <c r="L703" s="93"/>
      <c r="M703" s="93"/>
      <c r="N703" s="93"/>
      <c r="Q703" s="9"/>
    </row>
    <row r="704" spans="3:17" ht="14.25" customHeight="1" x14ac:dyDescent="0.2">
      <c r="C704" s="10"/>
      <c r="D704" s="10"/>
      <c r="E704" s="10"/>
      <c r="G704" s="93"/>
      <c r="H704" s="93"/>
      <c r="I704" s="94"/>
      <c r="J704" s="93"/>
      <c r="K704" s="93"/>
      <c r="L704" s="93"/>
      <c r="M704" s="93"/>
      <c r="N704" s="93"/>
      <c r="Q704" s="9"/>
    </row>
    <row r="705" spans="3:17" ht="14.25" customHeight="1" x14ac:dyDescent="0.2">
      <c r="C705" s="10"/>
      <c r="D705" s="10"/>
      <c r="E705" s="10"/>
      <c r="G705" s="93"/>
      <c r="H705" s="93"/>
      <c r="I705" s="94"/>
      <c r="J705" s="93"/>
      <c r="K705" s="93"/>
      <c r="L705" s="93"/>
      <c r="M705" s="93"/>
      <c r="N705" s="93"/>
      <c r="Q705" s="9"/>
    </row>
    <row r="706" spans="3:17" ht="14.25" customHeight="1" x14ac:dyDescent="0.2">
      <c r="C706" s="10"/>
      <c r="D706" s="10"/>
      <c r="E706" s="10"/>
      <c r="G706" s="93"/>
      <c r="H706" s="93"/>
      <c r="I706" s="94"/>
      <c r="J706" s="93"/>
      <c r="K706" s="93"/>
      <c r="L706" s="93"/>
      <c r="M706" s="93"/>
      <c r="N706" s="93"/>
      <c r="Q706" s="9"/>
    </row>
    <row r="707" spans="3:17" ht="14.25" customHeight="1" x14ac:dyDescent="0.2">
      <c r="C707" s="10"/>
      <c r="D707" s="10"/>
      <c r="E707" s="10"/>
      <c r="G707" s="93"/>
      <c r="H707" s="93"/>
      <c r="I707" s="94"/>
      <c r="J707" s="93"/>
      <c r="K707" s="93"/>
      <c r="L707" s="93"/>
      <c r="M707" s="93"/>
      <c r="N707" s="93"/>
      <c r="Q707" s="9"/>
    </row>
    <row r="708" spans="3:17" ht="14.25" customHeight="1" x14ac:dyDescent="0.2">
      <c r="C708" s="10"/>
      <c r="D708" s="10"/>
      <c r="E708" s="10"/>
      <c r="G708" s="93"/>
      <c r="H708" s="93"/>
      <c r="I708" s="94"/>
      <c r="J708" s="93"/>
      <c r="K708" s="93"/>
      <c r="L708" s="93"/>
      <c r="M708" s="93"/>
      <c r="N708" s="93"/>
      <c r="Q708" s="9"/>
    </row>
    <row r="709" spans="3:17" ht="14.25" customHeight="1" x14ac:dyDescent="0.2">
      <c r="C709" s="10"/>
      <c r="D709" s="10"/>
      <c r="E709" s="10"/>
      <c r="G709" s="93"/>
      <c r="H709" s="93"/>
      <c r="I709" s="94"/>
      <c r="J709" s="93"/>
      <c r="K709" s="93"/>
      <c r="L709" s="93"/>
      <c r="M709" s="93"/>
      <c r="N709" s="93"/>
      <c r="Q709" s="9"/>
    </row>
    <row r="710" spans="3:17" ht="14.25" customHeight="1" x14ac:dyDescent="0.2">
      <c r="C710" s="10"/>
      <c r="D710" s="10"/>
      <c r="E710" s="10"/>
      <c r="G710" s="93"/>
      <c r="H710" s="93"/>
      <c r="I710" s="94"/>
      <c r="J710" s="93"/>
      <c r="K710" s="93"/>
      <c r="L710" s="93"/>
      <c r="M710" s="93"/>
      <c r="N710" s="93"/>
      <c r="Q710" s="9"/>
    </row>
    <row r="711" spans="3:17" ht="14.25" customHeight="1" x14ac:dyDescent="0.2">
      <c r="C711" s="10"/>
      <c r="D711" s="10"/>
      <c r="E711" s="10"/>
      <c r="G711" s="93"/>
      <c r="H711" s="93"/>
      <c r="I711" s="94"/>
      <c r="J711" s="93"/>
      <c r="K711" s="93"/>
      <c r="L711" s="93"/>
      <c r="M711" s="93"/>
      <c r="N711" s="93"/>
      <c r="Q711" s="9"/>
    </row>
    <row r="712" spans="3:17" ht="14.25" customHeight="1" x14ac:dyDescent="0.2">
      <c r="C712" s="10"/>
      <c r="D712" s="10"/>
      <c r="E712" s="10"/>
      <c r="G712" s="93"/>
      <c r="H712" s="93"/>
      <c r="I712" s="94"/>
      <c r="J712" s="93"/>
      <c r="K712" s="93"/>
      <c r="L712" s="93"/>
      <c r="M712" s="93"/>
      <c r="N712" s="93"/>
      <c r="Q712" s="9"/>
    </row>
    <row r="713" spans="3:17" ht="14.25" customHeight="1" x14ac:dyDescent="0.2">
      <c r="C713" s="10"/>
      <c r="D713" s="10"/>
      <c r="E713" s="10"/>
      <c r="G713" s="93"/>
      <c r="H713" s="93"/>
      <c r="I713" s="94"/>
      <c r="J713" s="93"/>
      <c r="K713" s="93"/>
      <c r="L713" s="93"/>
      <c r="M713" s="93"/>
      <c r="N713" s="93"/>
      <c r="Q713" s="9"/>
    </row>
    <row r="714" spans="3:17" ht="14.25" customHeight="1" x14ac:dyDescent="0.2">
      <c r="C714" s="10"/>
      <c r="D714" s="10"/>
      <c r="E714" s="10"/>
      <c r="G714" s="93"/>
      <c r="H714" s="93"/>
      <c r="I714" s="94"/>
      <c r="J714" s="93"/>
      <c r="K714" s="93"/>
      <c r="L714" s="93"/>
      <c r="M714" s="93"/>
      <c r="N714" s="93"/>
      <c r="Q714" s="9"/>
    </row>
    <row r="715" spans="3:17" ht="14.25" customHeight="1" x14ac:dyDescent="0.2">
      <c r="C715" s="10"/>
      <c r="D715" s="10"/>
      <c r="E715" s="10"/>
      <c r="G715" s="93"/>
      <c r="H715" s="93"/>
      <c r="I715" s="94"/>
      <c r="J715" s="93"/>
      <c r="K715" s="93"/>
      <c r="L715" s="93"/>
      <c r="M715" s="93"/>
      <c r="N715" s="93"/>
      <c r="Q715" s="9"/>
    </row>
    <row r="716" spans="3:17" ht="14.25" customHeight="1" x14ac:dyDescent="0.2">
      <c r="C716" s="10"/>
      <c r="D716" s="10"/>
      <c r="E716" s="10"/>
      <c r="G716" s="93"/>
      <c r="H716" s="93"/>
      <c r="I716" s="94"/>
      <c r="J716" s="93"/>
      <c r="K716" s="93"/>
      <c r="L716" s="93"/>
      <c r="M716" s="93"/>
      <c r="N716" s="93"/>
      <c r="Q716" s="9"/>
    </row>
    <row r="717" spans="3:17" ht="14.25" customHeight="1" x14ac:dyDescent="0.2">
      <c r="C717" s="10"/>
      <c r="D717" s="10"/>
      <c r="E717" s="10"/>
      <c r="G717" s="93"/>
      <c r="H717" s="93"/>
      <c r="I717" s="94"/>
      <c r="J717" s="93"/>
      <c r="K717" s="93"/>
      <c r="L717" s="93"/>
      <c r="M717" s="93"/>
      <c r="N717" s="93"/>
      <c r="Q717" s="9"/>
    </row>
    <row r="718" spans="3:17" ht="14.25" customHeight="1" x14ac:dyDescent="0.2">
      <c r="C718" s="10"/>
      <c r="D718" s="10"/>
      <c r="E718" s="10"/>
      <c r="G718" s="93"/>
      <c r="H718" s="93"/>
      <c r="I718" s="94"/>
      <c r="J718" s="93"/>
      <c r="K718" s="93"/>
      <c r="L718" s="93"/>
      <c r="M718" s="93"/>
      <c r="N718" s="93"/>
      <c r="Q718" s="9"/>
    </row>
    <row r="719" spans="3:17" ht="14.25" customHeight="1" x14ac:dyDescent="0.2">
      <c r="C719" s="10"/>
      <c r="D719" s="10"/>
      <c r="E719" s="10"/>
      <c r="G719" s="93"/>
      <c r="H719" s="93"/>
      <c r="I719" s="94"/>
      <c r="J719" s="93"/>
      <c r="K719" s="93"/>
      <c r="L719" s="93"/>
      <c r="M719" s="93"/>
      <c r="N719" s="93"/>
      <c r="Q719" s="9"/>
    </row>
    <row r="720" spans="3:17" ht="14.25" customHeight="1" x14ac:dyDescent="0.2">
      <c r="C720" s="10"/>
      <c r="D720" s="10"/>
      <c r="E720" s="10"/>
      <c r="G720" s="93"/>
      <c r="H720" s="93"/>
      <c r="I720" s="94"/>
      <c r="J720" s="93"/>
      <c r="K720" s="93"/>
      <c r="L720" s="93"/>
      <c r="M720" s="93"/>
      <c r="N720" s="93"/>
      <c r="Q720" s="9"/>
    </row>
    <row r="721" spans="3:17" ht="14.25" customHeight="1" x14ac:dyDescent="0.2">
      <c r="C721" s="10"/>
      <c r="D721" s="10"/>
      <c r="E721" s="10"/>
      <c r="G721" s="93"/>
      <c r="H721" s="93"/>
      <c r="I721" s="94"/>
      <c r="J721" s="93"/>
      <c r="K721" s="93"/>
      <c r="L721" s="93"/>
      <c r="M721" s="93"/>
      <c r="N721" s="93"/>
      <c r="Q721" s="9"/>
    </row>
    <row r="722" spans="3:17" ht="14.25" customHeight="1" x14ac:dyDescent="0.2">
      <c r="C722" s="10"/>
      <c r="D722" s="10"/>
      <c r="E722" s="10"/>
      <c r="G722" s="93"/>
      <c r="H722" s="93"/>
      <c r="I722" s="94"/>
      <c r="J722" s="93"/>
      <c r="K722" s="93"/>
      <c r="L722" s="93"/>
      <c r="M722" s="93"/>
      <c r="N722" s="93"/>
      <c r="Q722" s="9"/>
    </row>
    <row r="723" spans="3:17" ht="14.25" customHeight="1" x14ac:dyDescent="0.2">
      <c r="C723" s="10"/>
      <c r="D723" s="10"/>
      <c r="E723" s="10"/>
      <c r="G723" s="93"/>
      <c r="H723" s="93"/>
      <c r="I723" s="94"/>
      <c r="J723" s="93"/>
      <c r="K723" s="93"/>
      <c r="L723" s="93"/>
      <c r="M723" s="93"/>
      <c r="N723" s="93"/>
      <c r="Q723" s="9"/>
    </row>
    <row r="724" spans="3:17" ht="14.25" customHeight="1" x14ac:dyDescent="0.2">
      <c r="C724" s="10"/>
      <c r="D724" s="10"/>
      <c r="E724" s="10"/>
      <c r="G724" s="93"/>
      <c r="H724" s="93"/>
      <c r="I724" s="94"/>
      <c r="J724" s="93"/>
      <c r="K724" s="93"/>
      <c r="L724" s="93"/>
      <c r="M724" s="93"/>
      <c r="N724" s="93"/>
      <c r="Q724" s="9"/>
    </row>
    <row r="725" spans="3:17" ht="14.25" customHeight="1" x14ac:dyDescent="0.2">
      <c r="C725" s="10"/>
      <c r="D725" s="10"/>
      <c r="E725" s="10"/>
      <c r="G725" s="93"/>
      <c r="H725" s="93"/>
      <c r="I725" s="94"/>
      <c r="J725" s="93"/>
      <c r="K725" s="93"/>
      <c r="L725" s="93"/>
      <c r="M725" s="93"/>
      <c r="N725" s="93"/>
      <c r="Q725" s="9"/>
    </row>
    <row r="726" spans="3:17" ht="14.25" customHeight="1" x14ac:dyDescent="0.2">
      <c r="C726" s="10"/>
      <c r="D726" s="10"/>
      <c r="E726" s="10"/>
      <c r="G726" s="93"/>
      <c r="H726" s="93"/>
      <c r="I726" s="94"/>
      <c r="J726" s="93"/>
      <c r="K726" s="93"/>
      <c r="L726" s="93"/>
      <c r="M726" s="93"/>
      <c r="N726" s="93"/>
      <c r="Q726" s="9"/>
    </row>
    <row r="727" spans="3:17" ht="14.25" customHeight="1" x14ac:dyDescent="0.2">
      <c r="C727" s="10"/>
      <c r="D727" s="10"/>
      <c r="E727" s="10"/>
      <c r="G727" s="93"/>
      <c r="H727" s="93"/>
      <c r="I727" s="94"/>
      <c r="J727" s="93"/>
      <c r="K727" s="93"/>
      <c r="L727" s="93"/>
      <c r="M727" s="93"/>
      <c r="N727" s="93"/>
      <c r="Q727" s="9"/>
    </row>
    <row r="728" spans="3:17" ht="14.25" customHeight="1" x14ac:dyDescent="0.2">
      <c r="C728" s="10"/>
      <c r="D728" s="10"/>
      <c r="E728" s="10"/>
      <c r="G728" s="93"/>
      <c r="H728" s="93"/>
      <c r="I728" s="94"/>
      <c r="J728" s="93"/>
      <c r="K728" s="93"/>
      <c r="L728" s="93"/>
      <c r="M728" s="93"/>
      <c r="N728" s="93"/>
      <c r="Q728" s="9"/>
    </row>
    <row r="729" spans="3:17" ht="14.25" customHeight="1" x14ac:dyDescent="0.2">
      <c r="C729" s="10"/>
      <c r="D729" s="10"/>
      <c r="E729" s="10"/>
      <c r="G729" s="93"/>
      <c r="H729" s="93"/>
      <c r="I729" s="94"/>
      <c r="J729" s="93"/>
      <c r="K729" s="93"/>
      <c r="L729" s="93"/>
      <c r="M729" s="93"/>
      <c r="N729" s="93"/>
      <c r="Q729" s="9"/>
    </row>
    <row r="730" spans="3:17" ht="14.25" customHeight="1" x14ac:dyDescent="0.2">
      <c r="C730" s="10"/>
      <c r="D730" s="10"/>
      <c r="E730" s="10"/>
      <c r="G730" s="93"/>
      <c r="H730" s="93"/>
      <c r="I730" s="94"/>
      <c r="J730" s="93"/>
      <c r="K730" s="93"/>
      <c r="L730" s="93"/>
      <c r="M730" s="93"/>
      <c r="N730" s="93"/>
      <c r="Q730" s="9"/>
    </row>
    <row r="731" spans="3:17" ht="14.25" customHeight="1" x14ac:dyDescent="0.2">
      <c r="C731" s="10"/>
      <c r="D731" s="10"/>
      <c r="E731" s="10"/>
      <c r="G731" s="93"/>
      <c r="H731" s="93"/>
      <c r="I731" s="94"/>
      <c r="J731" s="93"/>
      <c r="K731" s="93"/>
      <c r="L731" s="93"/>
      <c r="M731" s="93"/>
      <c r="N731" s="93"/>
      <c r="Q731" s="9"/>
    </row>
    <row r="732" spans="3:17" ht="14.25" customHeight="1" x14ac:dyDescent="0.2">
      <c r="C732" s="10"/>
      <c r="D732" s="10"/>
      <c r="E732" s="10"/>
      <c r="G732" s="93"/>
      <c r="H732" s="93"/>
      <c r="I732" s="94"/>
      <c r="J732" s="93"/>
      <c r="K732" s="93"/>
      <c r="L732" s="93"/>
      <c r="M732" s="93"/>
      <c r="N732" s="93"/>
      <c r="Q732" s="9"/>
    </row>
    <row r="733" spans="3:17" ht="14.25" customHeight="1" x14ac:dyDescent="0.2">
      <c r="C733" s="10"/>
      <c r="D733" s="10"/>
      <c r="E733" s="10"/>
      <c r="G733" s="93"/>
      <c r="H733" s="93"/>
      <c r="I733" s="94"/>
      <c r="J733" s="93"/>
      <c r="K733" s="93"/>
      <c r="L733" s="93"/>
      <c r="M733" s="93"/>
      <c r="N733" s="93"/>
      <c r="Q733" s="9"/>
    </row>
    <row r="734" spans="3:17" ht="14.25" customHeight="1" x14ac:dyDescent="0.2">
      <c r="C734" s="10"/>
      <c r="D734" s="10"/>
      <c r="E734" s="10"/>
      <c r="G734" s="93"/>
      <c r="H734" s="93"/>
      <c r="I734" s="94"/>
      <c r="J734" s="93"/>
      <c r="K734" s="93"/>
      <c r="L734" s="93"/>
      <c r="M734" s="93"/>
      <c r="N734" s="93"/>
      <c r="Q734" s="9"/>
    </row>
    <row r="735" spans="3:17" ht="14.25" customHeight="1" x14ac:dyDescent="0.2">
      <c r="C735" s="10"/>
      <c r="D735" s="10"/>
      <c r="E735" s="10"/>
      <c r="G735" s="93"/>
      <c r="H735" s="93"/>
      <c r="I735" s="94"/>
      <c r="J735" s="93"/>
      <c r="K735" s="93"/>
      <c r="L735" s="93"/>
      <c r="M735" s="93"/>
      <c r="N735" s="93"/>
      <c r="Q735" s="9"/>
    </row>
    <row r="736" spans="3:17" ht="14.25" customHeight="1" x14ac:dyDescent="0.2">
      <c r="C736" s="10"/>
      <c r="D736" s="10"/>
      <c r="E736" s="10"/>
      <c r="G736" s="93"/>
      <c r="H736" s="93"/>
      <c r="I736" s="94"/>
      <c r="J736" s="93"/>
      <c r="K736" s="93"/>
      <c r="L736" s="93"/>
      <c r="M736" s="93"/>
      <c r="N736" s="93"/>
      <c r="Q736" s="9"/>
    </row>
    <row r="737" spans="3:17" ht="14.25" customHeight="1" x14ac:dyDescent="0.2">
      <c r="C737" s="10"/>
      <c r="D737" s="10"/>
      <c r="E737" s="10"/>
      <c r="G737" s="93"/>
      <c r="H737" s="93"/>
      <c r="I737" s="94"/>
      <c r="J737" s="93"/>
      <c r="K737" s="93"/>
      <c r="L737" s="93"/>
      <c r="M737" s="93"/>
      <c r="N737" s="93"/>
      <c r="Q737" s="9"/>
    </row>
    <row r="738" spans="3:17" ht="14.25" customHeight="1" x14ac:dyDescent="0.2">
      <c r="C738" s="10"/>
      <c r="D738" s="10"/>
      <c r="E738" s="10"/>
      <c r="G738" s="93"/>
      <c r="H738" s="93"/>
      <c r="I738" s="94"/>
      <c r="J738" s="93"/>
      <c r="K738" s="93"/>
      <c r="L738" s="93"/>
      <c r="M738" s="93"/>
      <c r="N738" s="93"/>
      <c r="Q738" s="9"/>
    </row>
    <row r="739" spans="3:17" ht="14.25" customHeight="1" x14ac:dyDescent="0.2">
      <c r="C739" s="10"/>
      <c r="D739" s="10"/>
      <c r="E739" s="10"/>
      <c r="G739" s="93"/>
      <c r="H739" s="93"/>
      <c r="I739" s="94"/>
      <c r="J739" s="93"/>
      <c r="K739" s="93"/>
      <c r="L739" s="93"/>
      <c r="M739" s="93"/>
      <c r="N739" s="93"/>
      <c r="Q739" s="9"/>
    </row>
    <row r="740" spans="3:17" ht="14.25" customHeight="1" x14ac:dyDescent="0.2">
      <c r="C740" s="10"/>
      <c r="D740" s="10"/>
      <c r="E740" s="10"/>
      <c r="G740" s="93"/>
      <c r="H740" s="93"/>
      <c r="I740" s="94"/>
      <c r="J740" s="93"/>
      <c r="K740" s="93"/>
      <c r="L740" s="93"/>
      <c r="M740" s="93"/>
      <c r="N740" s="93"/>
      <c r="Q740" s="9"/>
    </row>
    <row r="741" spans="3:17" ht="14.25" customHeight="1" x14ac:dyDescent="0.2">
      <c r="C741" s="10"/>
      <c r="D741" s="10"/>
      <c r="E741" s="10"/>
      <c r="G741" s="93"/>
      <c r="H741" s="93"/>
      <c r="I741" s="94"/>
      <c r="J741" s="93"/>
      <c r="K741" s="93"/>
      <c r="L741" s="93"/>
      <c r="M741" s="93"/>
      <c r="N741" s="93"/>
      <c r="Q741" s="9"/>
    </row>
    <row r="742" spans="3:17" ht="14.25" customHeight="1" x14ac:dyDescent="0.2">
      <c r="C742" s="10"/>
      <c r="D742" s="10"/>
      <c r="E742" s="10"/>
      <c r="G742" s="93"/>
      <c r="H742" s="93"/>
      <c r="I742" s="94"/>
      <c r="J742" s="93"/>
      <c r="K742" s="93"/>
      <c r="L742" s="93"/>
      <c r="M742" s="93"/>
      <c r="N742" s="93"/>
      <c r="Q742" s="9"/>
    </row>
    <row r="743" spans="3:17" ht="14.25" customHeight="1" x14ac:dyDescent="0.2">
      <c r="C743" s="10"/>
      <c r="D743" s="10"/>
      <c r="E743" s="10"/>
      <c r="G743" s="93"/>
      <c r="H743" s="93"/>
      <c r="I743" s="94"/>
      <c r="J743" s="93"/>
      <c r="K743" s="93"/>
      <c r="L743" s="93"/>
      <c r="M743" s="93"/>
      <c r="N743" s="93"/>
      <c r="Q743" s="9"/>
    </row>
    <row r="744" spans="3:17" ht="14.25" customHeight="1" x14ac:dyDescent="0.2">
      <c r="C744" s="10"/>
      <c r="D744" s="10"/>
      <c r="E744" s="10"/>
      <c r="G744" s="93"/>
      <c r="H744" s="93"/>
      <c r="I744" s="94"/>
      <c r="J744" s="93"/>
      <c r="K744" s="93"/>
      <c r="L744" s="93"/>
      <c r="M744" s="93"/>
      <c r="N744" s="93"/>
      <c r="Q744" s="9"/>
    </row>
    <row r="745" spans="3:17" ht="14.25" customHeight="1" x14ac:dyDescent="0.2">
      <c r="C745" s="10"/>
      <c r="D745" s="10"/>
      <c r="E745" s="10"/>
      <c r="G745" s="93"/>
      <c r="H745" s="93"/>
      <c r="I745" s="94"/>
      <c r="J745" s="93"/>
      <c r="K745" s="93"/>
      <c r="L745" s="93"/>
      <c r="M745" s="93"/>
      <c r="N745" s="93"/>
      <c r="Q745" s="9"/>
    </row>
    <row r="746" spans="3:17" ht="14.25" customHeight="1" x14ac:dyDescent="0.2">
      <c r="C746" s="10"/>
      <c r="D746" s="10"/>
      <c r="E746" s="10"/>
      <c r="G746" s="93"/>
      <c r="H746" s="93"/>
      <c r="I746" s="94"/>
      <c r="J746" s="93"/>
      <c r="K746" s="93"/>
      <c r="L746" s="93"/>
      <c r="M746" s="93"/>
      <c r="N746" s="93"/>
      <c r="Q746" s="9"/>
    </row>
    <row r="747" spans="3:17" ht="14.25" customHeight="1" x14ac:dyDescent="0.2">
      <c r="C747" s="10"/>
      <c r="D747" s="10"/>
      <c r="E747" s="10"/>
      <c r="G747" s="93"/>
      <c r="H747" s="93"/>
      <c r="I747" s="94"/>
      <c r="J747" s="93"/>
      <c r="K747" s="93"/>
      <c r="L747" s="93"/>
      <c r="M747" s="93"/>
      <c r="N747" s="93"/>
      <c r="Q747" s="9"/>
    </row>
    <row r="748" spans="3:17" ht="14.25" customHeight="1" x14ac:dyDescent="0.2">
      <c r="C748" s="10"/>
      <c r="D748" s="10"/>
      <c r="E748" s="10"/>
      <c r="G748" s="93"/>
      <c r="H748" s="93"/>
      <c r="I748" s="94"/>
      <c r="J748" s="93"/>
      <c r="K748" s="93"/>
      <c r="L748" s="93"/>
      <c r="M748" s="93"/>
      <c r="N748" s="93"/>
      <c r="Q748" s="9"/>
    </row>
    <row r="749" spans="3:17" ht="14.25" customHeight="1" x14ac:dyDescent="0.2">
      <c r="C749" s="10"/>
      <c r="D749" s="10"/>
      <c r="E749" s="10"/>
      <c r="G749" s="93"/>
      <c r="H749" s="93"/>
      <c r="I749" s="94"/>
      <c r="J749" s="93"/>
      <c r="K749" s="93"/>
      <c r="L749" s="93"/>
      <c r="M749" s="93"/>
      <c r="N749" s="93"/>
      <c r="Q749" s="9"/>
    </row>
    <row r="750" spans="3:17" ht="14.25" customHeight="1" x14ac:dyDescent="0.2">
      <c r="C750" s="10"/>
      <c r="D750" s="10"/>
      <c r="E750" s="10"/>
      <c r="G750" s="93"/>
      <c r="H750" s="93"/>
      <c r="I750" s="94"/>
      <c r="J750" s="93"/>
      <c r="K750" s="93"/>
      <c r="L750" s="93"/>
      <c r="M750" s="93"/>
      <c r="N750" s="93"/>
      <c r="Q750" s="9"/>
    </row>
    <row r="751" spans="3:17" ht="14.25" customHeight="1" x14ac:dyDescent="0.2">
      <c r="C751" s="10"/>
      <c r="D751" s="10"/>
      <c r="E751" s="10"/>
      <c r="G751" s="93"/>
      <c r="H751" s="93"/>
      <c r="I751" s="94"/>
      <c r="J751" s="93"/>
      <c r="K751" s="93"/>
      <c r="L751" s="93"/>
      <c r="M751" s="93"/>
      <c r="N751" s="93"/>
      <c r="Q751" s="9"/>
    </row>
    <row r="752" spans="3:17" ht="14.25" customHeight="1" x14ac:dyDescent="0.2">
      <c r="C752" s="10"/>
      <c r="D752" s="10"/>
      <c r="E752" s="10"/>
      <c r="G752" s="93"/>
      <c r="H752" s="93"/>
      <c r="I752" s="94"/>
      <c r="J752" s="93"/>
      <c r="K752" s="93"/>
      <c r="L752" s="93"/>
      <c r="M752" s="93"/>
      <c r="N752" s="93"/>
      <c r="Q752" s="9"/>
    </row>
    <row r="753" spans="3:17" ht="14.25" customHeight="1" x14ac:dyDescent="0.2">
      <c r="C753" s="10"/>
      <c r="D753" s="10"/>
      <c r="E753" s="10"/>
      <c r="G753" s="93"/>
      <c r="H753" s="93"/>
      <c r="I753" s="94"/>
      <c r="J753" s="93"/>
      <c r="K753" s="93"/>
      <c r="L753" s="93"/>
      <c r="M753" s="93"/>
      <c r="N753" s="93"/>
      <c r="Q753" s="9"/>
    </row>
    <row r="754" spans="3:17" ht="14.25" customHeight="1" x14ac:dyDescent="0.2">
      <c r="C754" s="10"/>
      <c r="D754" s="10"/>
      <c r="E754" s="10"/>
      <c r="G754" s="93"/>
      <c r="H754" s="93"/>
      <c r="I754" s="94"/>
      <c r="J754" s="93"/>
      <c r="K754" s="93"/>
      <c r="L754" s="93"/>
      <c r="M754" s="93"/>
      <c r="N754" s="93"/>
      <c r="Q754" s="9"/>
    </row>
    <row r="755" spans="3:17" ht="14.25" customHeight="1" x14ac:dyDescent="0.2">
      <c r="C755" s="10"/>
      <c r="D755" s="10"/>
      <c r="E755" s="10"/>
      <c r="G755" s="93"/>
      <c r="H755" s="93"/>
      <c r="I755" s="94"/>
      <c r="J755" s="93"/>
      <c r="K755" s="93"/>
      <c r="L755" s="93"/>
      <c r="M755" s="93"/>
      <c r="N755" s="93"/>
      <c r="Q755" s="9"/>
    </row>
    <row r="756" spans="3:17" ht="14.25" customHeight="1" x14ac:dyDescent="0.2">
      <c r="C756" s="10"/>
      <c r="D756" s="10"/>
      <c r="E756" s="10"/>
      <c r="G756" s="93"/>
      <c r="H756" s="93"/>
      <c r="I756" s="94"/>
      <c r="J756" s="93"/>
      <c r="K756" s="93"/>
      <c r="L756" s="93"/>
      <c r="M756" s="93"/>
      <c r="N756" s="93"/>
      <c r="Q756" s="9"/>
    </row>
    <row r="757" spans="3:17" ht="14.25" customHeight="1" x14ac:dyDescent="0.2">
      <c r="C757" s="10"/>
      <c r="D757" s="10"/>
      <c r="E757" s="10"/>
      <c r="G757" s="93"/>
      <c r="H757" s="93"/>
      <c r="I757" s="94"/>
      <c r="J757" s="93"/>
      <c r="K757" s="93"/>
      <c r="L757" s="93"/>
      <c r="M757" s="93"/>
      <c r="N757" s="93"/>
      <c r="Q757" s="9"/>
    </row>
    <row r="758" spans="3:17" ht="14.25" customHeight="1" x14ac:dyDescent="0.2">
      <c r="C758" s="10"/>
      <c r="D758" s="10"/>
      <c r="E758" s="10"/>
      <c r="G758" s="93"/>
      <c r="H758" s="93"/>
      <c r="I758" s="94"/>
      <c r="J758" s="93"/>
      <c r="K758" s="93"/>
      <c r="L758" s="93"/>
      <c r="M758" s="93"/>
      <c r="N758" s="93"/>
      <c r="Q758" s="9"/>
    </row>
    <row r="759" spans="3:17" ht="14.25" customHeight="1" x14ac:dyDescent="0.2">
      <c r="C759" s="10"/>
      <c r="D759" s="10"/>
      <c r="E759" s="10"/>
      <c r="G759" s="93"/>
      <c r="H759" s="93"/>
      <c r="I759" s="94"/>
      <c r="J759" s="93"/>
      <c r="K759" s="93"/>
      <c r="L759" s="93"/>
      <c r="M759" s="93"/>
      <c r="N759" s="93"/>
      <c r="Q759" s="9"/>
    </row>
    <row r="760" spans="3:17" ht="14.25" customHeight="1" x14ac:dyDescent="0.2">
      <c r="C760" s="10"/>
      <c r="D760" s="10"/>
      <c r="E760" s="10"/>
      <c r="G760" s="93"/>
      <c r="H760" s="93"/>
      <c r="I760" s="94"/>
      <c r="J760" s="93"/>
      <c r="K760" s="93"/>
      <c r="L760" s="93"/>
      <c r="M760" s="93"/>
      <c r="N760" s="93"/>
      <c r="Q760" s="9"/>
    </row>
    <row r="761" spans="3:17" ht="14.25" customHeight="1" x14ac:dyDescent="0.2">
      <c r="C761" s="10"/>
      <c r="D761" s="10"/>
      <c r="E761" s="10"/>
      <c r="G761" s="93"/>
      <c r="H761" s="93"/>
      <c r="I761" s="94"/>
      <c r="J761" s="93"/>
      <c r="K761" s="93"/>
      <c r="L761" s="93"/>
      <c r="M761" s="93"/>
      <c r="N761" s="93"/>
      <c r="Q761" s="9"/>
    </row>
    <row r="762" spans="3:17" ht="14.25" customHeight="1" x14ac:dyDescent="0.2">
      <c r="C762" s="10"/>
      <c r="D762" s="10"/>
      <c r="E762" s="10"/>
      <c r="G762" s="93"/>
      <c r="H762" s="93"/>
      <c r="I762" s="94"/>
      <c r="J762" s="93"/>
      <c r="K762" s="93"/>
      <c r="L762" s="93"/>
      <c r="M762" s="93"/>
      <c r="N762" s="93"/>
      <c r="Q762" s="9"/>
    </row>
    <row r="763" spans="3:17" ht="14.25" customHeight="1" x14ac:dyDescent="0.2">
      <c r="C763" s="10"/>
      <c r="D763" s="10"/>
      <c r="E763" s="10"/>
      <c r="G763" s="93"/>
      <c r="H763" s="93"/>
      <c r="I763" s="94"/>
      <c r="J763" s="93"/>
      <c r="K763" s="93"/>
      <c r="L763" s="93"/>
      <c r="M763" s="93"/>
      <c r="N763" s="93"/>
      <c r="Q763" s="9"/>
    </row>
    <row r="764" spans="3:17" ht="14.25" customHeight="1" x14ac:dyDescent="0.2">
      <c r="C764" s="10"/>
      <c r="D764" s="10"/>
      <c r="E764" s="10"/>
      <c r="G764" s="93"/>
      <c r="H764" s="93"/>
      <c r="I764" s="94"/>
      <c r="J764" s="93"/>
      <c r="K764" s="93"/>
      <c r="L764" s="93"/>
      <c r="M764" s="93"/>
      <c r="N764" s="93"/>
      <c r="Q764" s="9"/>
    </row>
    <row r="765" spans="3:17" ht="14.25" customHeight="1" x14ac:dyDescent="0.2">
      <c r="C765" s="10"/>
      <c r="D765" s="10"/>
      <c r="E765" s="10"/>
      <c r="G765" s="93"/>
      <c r="H765" s="93"/>
      <c r="I765" s="94"/>
      <c r="J765" s="93"/>
      <c r="K765" s="93"/>
      <c r="L765" s="93"/>
      <c r="M765" s="93"/>
      <c r="N765" s="93"/>
      <c r="Q765" s="9"/>
    </row>
    <row r="766" spans="3:17" ht="14.25" customHeight="1" x14ac:dyDescent="0.2">
      <c r="C766" s="10"/>
      <c r="D766" s="10"/>
      <c r="E766" s="10"/>
      <c r="G766" s="93"/>
      <c r="H766" s="93"/>
      <c r="I766" s="94"/>
      <c r="J766" s="93"/>
      <c r="K766" s="93"/>
      <c r="L766" s="93"/>
      <c r="M766" s="93"/>
      <c r="N766" s="93"/>
      <c r="Q766" s="9"/>
    </row>
    <row r="767" spans="3:17" ht="14.25" customHeight="1" x14ac:dyDescent="0.2">
      <c r="C767" s="10"/>
      <c r="D767" s="10"/>
      <c r="E767" s="10"/>
      <c r="G767" s="93"/>
      <c r="H767" s="93"/>
      <c r="I767" s="94"/>
      <c r="J767" s="93"/>
      <c r="K767" s="93"/>
      <c r="L767" s="93"/>
      <c r="M767" s="93"/>
      <c r="N767" s="93"/>
      <c r="Q767" s="9"/>
    </row>
    <row r="768" spans="3:17" ht="14.25" customHeight="1" x14ac:dyDescent="0.2">
      <c r="C768" s="10"/>
      <c r="D768" s="10"/>
      <c r="E768" s="10"/>
      <c r="G768" s="93"/>
      <c r="H768" s="93"/>
      <c r="I768" s="94"/>
      <c r="J768" s="93"/>
      <c r="K768" s="93"/>
      <c r="L768" s="93"/>
      <c r="M768" s="93"/>
      <c r="N768" s="93"/>
      <c r="Q768" s="9"/>
    </row>
    <row r="769" spans="3:17" ht="14.25" customHeight="1" x14ac:dyDescent="0.2">
      <c r="C769" s="10"/>
      <c r="D769" s="10"/>
      <c r="E769" s="10"/>
      <c r="G769" s="93"/>
      <c r="H769" s="93"/>
      <c r="I769" s="94"/>
      <c r="J769" s="93"/>
      <c r="K769" s="93"/>
      <c r="L769" s="93"/>
      <c r="M769" s="93"/>
      <c r="N769" s="93"/>
      <c r="Q769" s="9"/>
    </row>
    <row r="770" spans="3:17" ht="14.25" customHeight="1" x14ac:dyDescent="0.2">
      <c r="C770" s="10"/>
      <c r="D770" s="10"/>
      <c r="E770" s="10"/>
      <c r="G770" s="93"/>
      <c r="H770" s="93"/>
      <c r="I770" s="94"/>
      <c r="J770" s="93"/>
      <c r="K770" s="93"/>
      <c r="L770" s="93"/>
      <c r="M770" s="93"/>
      <c r="N770" s="93"/>
      <c r="Q770" s="9"/>
    </row>
    <row r="771" spans="3:17" ht="14.25" customHeight="1" x14ac:dyDescent="0.2">
      <c r="C771" s="10"/>
      <c r="D771" s="10"/>
      <c r="E771" s="10"/>
      <c r="G771" s="93"/>
      <c r="H771" s="93"/>
      <c r="I771" s="94"/>
      <c r="J771" s="93"/>
      <c r="K771" s="93"/>
      <c r="L771" s="93"/>
      <c r="M771" s="93"/>
      <c r="N771" s="93"/>
      <c r="Q771" s="9"/>
    </row>
    <row r="772" spans="3:17" ht="14.25" customHeight="1" x14ac:dyDescent="0.2">
      <c r="C772" s="10"/>
      <c r="D772" s="10"/>
      <c r="E772" s="10"/>
      <c r="G772" s="93"/>
      <c r="H772" s="93"/>
      <c r="I772" s="94"/>
      <c r="J772" s="93"/>
      <c r="K772" s="93"/>
      <c r="L772" s="93"/>
      <c r="M772" s="93"/>
      <c r="N772" s="93"/>
      <c r="Q772" s="9"/>
    </row>
    <row r="773" spans="3:17" ht="14.25" customHeight="1" x14ac:dyDescent="0.2">
      <c r="C773" s="10"/>
      <c r="D773" s="10"/>
      <c r="E773" s="10"/>
      <c r="G773" s="93"/>
      <c r="H773" s="93"/>
      <c r="I773" s="94"/>
      <c r="J773" s="93"/>
      <c r="K773" s="93"/>
      <c r="L773" s="93"/>
      <c r="M773" s="93"/>
      <c r="N773" s="93"/>
      <c r="Q773" s="9"/>
    </row>
    <row r="774" spans="3:17" ht="14.25" customHeight="1" x14ac:dyDescent="0.2">
      <c r="C774" s="10"/>
      <c r="D774" s="10"/>
      <c r="E774" s="10"/>
      <c r="G774" s="93"/>
      <c r="H774" s="93"/>
      <c r="I774" s="94"/>
      <c r="J774" s="93"/>
      <c r="K774" s="93"/>
      <c r="L774" s="93"/>
      <c r="M774" s="93"/>
      <c r="N774" s="93"/>
      <c r="Q774" s="9"/>
    </row>
    <row r="775" spans="3:17" ht="14.25" customHeight="1" x14ac:dyDescent="0.2">
      <c r="C775" s="10"/>
      <c r="D775" s="10"/>
      <c r="E775" s="10"/>
      <c r="G775" s="93"/>
      <c r="H775" s="93"/>
      <c r="I775" s="94"/>
      <c r="J775" s="93"/>
      <c r="K775" s="93"/>
      <c r="L775" s="93"/>
      <c r="M775" s="93"/>
      <c r="N775" s="93"/>
      <c r="Q775" s="9"/>
    </row>
    <row r="776" spans="3:17" ht="14.25" customHeight="1" x14ac:dyDescent="0.2">
      <c r="C776" s="10"/>
      <c r="D776" s="10"/>
      <c r="E776" s="10"/>
      <c r="G776" s="93"/>
      <c r="H776" s="93"/>
      <c r="I776" s="94"/>
      <c r="J776" s="93"/>
      <c r="K776" s="93"/>
      <c r="L776" s="93"/>
      <c r="M776" s="93"/>
      <c r="N776" s="93"/>
      <c r="Q776" s="9"/>
    </row>
    <row r="777" spans="3:17" ht="14.25" customHeight="1" x14ac:dyDescent="0.2">
      <c r="C777" s="10"/>
      <c r="D777" s="10"/>
      <c r="E777" s="10"/>
      <c r="G777" s="93"/>
      <c r="H777" s="93"/>
      <c r="I777" s="94"/>
      <c r="J777" s="93"/>
      <c r="K777" s="93"/>
      <c r="L777" s="93"/>
      <c r="M777" s="93"/>
      <c r="N777" s="93"/>
      <c r="Q777" s="9"/>
    </row>
    <row r="778" spans="3:17" ht="14.25" customHeight="1" x14ac:dyDescent="0.2">
      <c r="C778" s="10"/>
      <c r="D778" s="10"/>
      <c r="E778" s="10"/>
      <c r="G778" s="93"/>
      <c r="H778" s="93"/>
      <c r="I778" s="94"/>
      <c r="J778" s="93"/>
      <c r="K778" s="93"/>
      <c r="L778" s="93"/>
      <c r="M778" s="93"/>
      <c r="N778" s="93"/>
      <c r="Q778" s="9"/>
    </row>
    <row r="779" spans="3:17" ht="14.25" customHeight="1" x14ac:dyDescent="0.2">
      <c r="C779" s="10"/>
      <c r="D779" s="10"/>
      <c r="E779" s="10"/>
      <c r="G779" s="93"/>
      <c r="H779" s="93"/>
      <c r="I779" s="94"/>
      <c r="J779" s="93"/>
      <c r="K779" s="93"/>
      <c r="L779" s="93"/>
      <c r="M779" s="93"/>
      <c r="N779" s="93"/>
      <c r="Q779" s="9"/>
    </row>
    <row r="780" spans="3:17" ht="14.25" customHeight="1" x14ac:dyDescent="0.2">
      <c r="C780" s="10"/>
      <c r="D780" s="10"/>
      <c r="E780" s="10"/>
      <c r="G780" s="93"/>
      <c r="H780" s="93"/>
      <c r="I780" s="94"/>
      <c r="J780" s="93"/>
      <c r="K780" s="93"/>
      <c r="L780" s="93"/>
      <c r="M780" s="93"/>
      <c r="N780" s="93"/>
      <c r="Q780" s="9"/>
    </row>
    <row r="781" spans="3:17" ht="14.25" customHeight="1" x14ac:dyDescent="0.2">
      <c r="C781" s="10"/>
      <c r="D781" s="10"/>
      <c r="E781" s="10"/>
      <c r="G781" s="93"/>
      <c r="H781" s="93"/>
      <c r="I781" s="94"/>
      <c r="J781" s="93"/>
      <c r="K781" s="93"/>
      <c r="L781" s="93"/>
      <c r="M781" s="93"/>
      <c r="N781" s="93"/>
      <c r="Q781" s="9"/>
    </row>
    <row r="782" spans="3:17" ht="14.25" customHeight="1" x14ac:dyDescent="0.2">
      <c r="C782" s="10"/>
      <c r="D782" s="10"/>
      <c r="E782" s="10"/>
      <c r="G782" s="93"/>
      <c r="H782" s="93"/>
      <c r="I782" s="94"/>
      <c r="J782" s="93"/>
      <c r="K782" s="93"/>
      <c r="L782" s="93"/>
      <c r="M782" s="93"/>
      <c r="N782" s="93"/>
      <c r="Q782" s="9"/>
    </row>
    <row r="783" spans="3:17" ht="14.25" customHeight="1" x14ac:dyDescent="0.2">
      <c r="C783" s="10"/>
      <c r="D783" s="10"/>
      <c r="E783" s="10"/>
      <c r="G783" s="93"/>
      <c r="H783" s="93"/>
      <c r="I783" s="94"/>
      <c r="J783" s="93"/>
      <c r="K783" s="93"/>
      <c r="L783" s="93"/>
      <c r="M783" s="93"/>
      <c r="N783" s="93"/>
      <c r="Q783" s="9"/>
    </row>
    <row r="784" spans="3:17" ht="14.25" customHeight="1" x14ac:dyDescent="0.2">
      <c r="C784" s="10"/>
      <c r="D784" s="10"/>
      <c r="E784" s="10"/>
      <c r="G784" s="93"/>
      <c r="H784" s="93"/>
      <c r="I784" s="94"/>
      <c r="J784" s="93"/>
      <c r="K784" s="93"/>
      <c r="L784" s="93"/>
      <c r="M784" s="93"/>
      <c r="N784" s="93"/>
      <c r="Q784" s="9"/>
    </row>
    <row r="785" spans="3:17" ht="14.25" customHeight="1" x14ac:dyDescent="0.2">
      <c r="C785" s="10"/>
      <c r="D785" s="10"/>
      <c r="E785" s="10"/>
      <c r="G785" s="93"/>
      <c r="H785" s="93"/>
      <c r="I785" s="94"/>
      <c r="J785" s="93"/>
      <c r="K785" s="93"/>
      <c r="L785" s="93"/>
      <c r="M785" s="93"/>
      <c r="N785" s="93"/>
      <c r="Q785" s="9"/>
    </row>
    <row r="786" spans="3:17" ht="14.25" customHeight="1" x14ac:dyDescent="0.2">
      <c r="C786" s="10"/>
      <c r="D786" s="10"/>
      <c r="E786" s="10"/>
      <c r="G786" s="93"/>
      <c r="H786" s="93"/>
      <c r="I786" s="94"/>
      <c r="J786" s="93"/>
      <c r="K786" s="93"/>
      <c r="L786" s="93"/>
      <c r="M786" s="93"/>
      <c r="N786" s="93"/>
      <c r="Q786" s="9"/>
    </row>
    <row r="787" spans="3:17" ht="14.25" customHeight="1" x14ac:dyDescent="0.2">
      <c r="C787" s="10"/>
      <c r="D787" s="10"/>
      <c r="E787" s="10"/>
      <c r="G787" s="93"/>
      <c r="H787" s="93"/>
      <c r="I787" s="94"/>
      <c r="J787" s="93"/>
      <c r="K787" s="93"/>
      <c r="L787" s="93"/>
      <c r="M787" s="93"/>
      <c r="N787" s="93"/>
      <c r="Q787" s="9"/>
    </row>
    <row r="788" spans="3:17" ht="14.25" customHeight="1" x14ac:dyDescent="0.2">
      <c r="C788" s="10"/>
      <c r="D788" s="10"/>
      <c r="E788" s="10"/>
      <c r="G788" s="93"/>
      <c r="H788" s="93"/>
      <c r="I788" s="94"/>
      <c r="J788" s="93"/>
      <c r="K788" s="93"/>
      <c r="L788" s="93"/>
      <c r="M788" s="93"/>
      <c r="N788" s="93"/>
      <c r="Q788" s="9"/>
    </row>
    <row r="789" spans="3:17" ht="14.25" customHeight="1" x14ac:dyDescent="0.2">
      <c r="C789" s="10"/>
      <c r="D789" s="10"/>
      <c r="E789" s="10"/>
      <c r="G789" s="93"/>
      <c r="H789" s="93"/>
      <c r="I789" s="94"/>
      <c r="J789" s="93"/>
      <c r="K789" s="93"/>
      <c r="L789" s="93"/>
      <c r="M789" s="93"/>
      <c r="N789" s="93"/>
      <c r="Q789" s="9"/>
    </row>
    <row r="790" spans="3:17" ht="14.25" customHeight="1" x14ac:dyDescent="0.2">
      <c r="C790" s="10"/>
      <c r="D790" s="10"/>
      <c r="E790" s="10"/>
      <c r="G790" s="93"/>
      <c r="H790" s="93"/>
      <c r="I790" s="94"/>
      <c r="J790" s="93"/>
      <c r="K790" s="93"/>
      <c r="L790" s="93"/>
      <c r="M790" s="93"/>
      <c r="N790" s="93"/>
      <c r="Q790" s="9"/>
    </row>
    <row r="791" spans="3:17" ht="14.25" customHeight="1" x14ac:dyDescent="0.2">
      <c r="C791" s="10"/>
      <c r="D791" s="10"/>
      <c r="E791" s="10"/>
      <c r="G791" s="93"/>
      <c r="H791" s="93"/>
      <c r="I791" s="94"/>
      <c r="J791" s="93"/>
      <c r="K791" s="93"/>
      <c r="L791" s="93"/>
      <c r="M791" s="93"/>
      <c r="N791" s="93"/>
      <c r="Q791" s="9"/>
    </row>
    <row r="792" spans="3:17" ht="14.25" customHeight="1" x14ac:dyDescent="0.2">
      <c r="C792" s="10"/>
      <c r="D792" s="10"/>
      <c r="E792" s="10"/>
      <c r="G792" s="93"/>
      <c r="H792" s="93"/>
      <c r="I792" s="94"/>
      <c r="J792" s="93"/>
      <c r="K792" s="93"/>
      <c r="L792" s="93"/>
      <c r="M792" s="93"/>
      <c r="N792" s="93"/>
      <c r="Q792" s="9"/>
    </row>
    <row r="793" spans="3:17" ht="14.25" customHeight="1" x14ac:dyDescent="0.2">
      <c r="C793" s="10"/>
      <c r="D793" s="10"/>
      <c r="E793" s="10"/>
      <c r="G793" s="93"/>
      <c r="H793" s="93"/>
      <c r="I793" s="94"/>
      <c r="J793" s="93"/>
      <c r="K793" s="93"/>
      <c r="L793" s="93"/>
      <c r="M793" s="93"/>
      <c r="N793" s="93"/>
      <c r="Q793" s="9"/>
    </row>
    <row r="794" spans="3:17" ht="14.25" customHeight="1" x14ac:dyDescent="0.2">
      <c r="C794" s="10"/>
      <c r="D794" s="10"/>
      <c r="E794" s="10"/>
      <c r="G794" s="93"/>
      <c r="H794" s="93"/>
      <c r="I794" s="94"/>
      <c r="J794" s="93"/>
      <c r="K794" s="93"/>
      <c r="L794" s="93"/>
      <c r="M794" s="93"/>
      <c r="N794" s="93"/>
      <c r="Q794" s="9"/>
    </row>
    <row r="795" spans="3:17" ht="14.25" customHeight="1" x14ac:dyDescent="0.2">
      <c r="C795" s="10"/>
      <c r="D795" s="10"/>
      <c r="E795" s="10"/>
      <c r="G795" s="93"/>
      <c r="H795" s="93"/>
      <c r="I795" s="94"/>
      <c r="J795" s="93"/>
      <c r="K795" s="93"/>
      <c r="L795" s="93"/>
      <c r="M795" s="93"/>
      <c r="N795" s="93"/>
      <c r="Q795" s="9"/>
    </row>
    <row r="796" spans="3:17" ht="14.25" customHeight="1" x14ac:dyDescent="0.2">
      <c r="C796" s="10"/>
      <c r="D796" s="10"/>
      <c r="E796" s="10"/>
      <c r="G796" s="93"/>
      <c r="H796" s="93"/>
      <c r="I796" s="94"/>
      <c r="J796" s="93"/>
      <c r="K796" s="93"/>
      <c r="L796" s="93"/>
      <c r="M796" s="93"/>
      <c r="N796" s="93"/>
      <c r="Q796" s="9"/>
    </row>
    <row r="797" spans="3:17" ht="14.25" customHeight="1" x14ac:dyDescent="0.2">
      <c r="C797" s="10"/>
      <c r="D797" s="10"/>
      <c r="E797" s="10"/>
      <c r="G797" s="93"/>
      <c r="H797" s="93"/>
      <c r="I797" s="94"/>
      <c r="J797" s="93"/>
      <c r="K797" s="93"/>
      <c r="L797" s="93"/>
      <c r="M797" s="93"/>
      <c r="N797" s="93"/>
      <c r="Q797" s="9"/>
    </row>
    <row r="798" spans="3:17" ht="14.25" customHeight="1" x14ac:dyDescent="0.2">
      <c r="C798" s="10"/>
      <c r="D798" s="10"/>
      <c r="E798" s="10"/>
      <c r="G798" s="93"/>
      <c r="H798" s="93"/>
      <c r="I798" s="94"/>
      <c r="J798" s="93"/>
      <c r="K798" s="93"/>
      <c r="L798" s="93"/>
      <c r="M798" s="93"/>
      <c r="N798" s="93"/>
      <c r="Q798" s="9"/>
    </row>
    <row r="799" spans="3:17" ht="14.25" customHeight="1" x14ac:dyDescent="0.2">
      <c r="C799" s="10"/>
      <c r="D799" s="10"/>
      <c r="E799" s="10"/>
      <c r="G799" s="93"/>
      <c r="H799" s="93"/>
      <c r="I799" s="94"/>
      <c r="J799" s="93"/>
      <c r="K799" s="93"/>
      <c r="L799" s="93"/>
      <c r="M799" s="93"/>
      <c r="N799" s="93"/>
      <c r="Q799" s="9"/>
    </row>
    <row r="800" spans="3:17" ht="14.25" customHeight="1" x14ac:dyDescent="0.2">
      <c r="C800" s="10"/>
      <c r="D800" s="10"/>
      <c r="E800" s="10"/>
      <c r="G800" s="93"/>
      <c r="H800" s="93"/>
      <c r="I800" s="94"/>
      <c r="J800" s="93"/>
      <c r="K800" s="93"/>
      <c r="L800" s="93"/>
      <c r="M800" s="93"/>
      <c r="N800" s="93"/>
      <c r="Q800" s="9"/>
    </row>
    <row r="801" spans="3:17" ht="14.25" customHeight="1" x14ac:dyDescent="0.2">
      <c r="C801" s="10"/>
      <c r="D801" s="10"/>
      <c r="E801" s="10"/>
      <c r="G801" s="93"/>
      <c r="H801" s="93"/>
      <c r="I801" s="94"/>
      <c r="J801" s="93"/>
      <c r="K801" s="93"/>
      <c r="L801" s="93"/>
      <c r="M801" s="93"/>
      <c r="N801" s="93"/>
      <c r="Q801" s="9"/>
    </row>
    <row r="802" spans="3:17" ht="14.25" customHeight="1" x14ac:dyDescent="0.2">
      <c r="C802" s="10"/>
      <c r="D802" s="10"/>
      <c r="E802" s="10"/>
      <c r="G802" s="93"/>
      <c r="H802" s="93"/>
      <c r="I802" s="94"/>
      <c r="J802" s="93"/>
      <c r="K802" s="93"/>
      <c r="L802" s="93"/>
      <c r="M802" s="93"/>
      <c r="N802" s="93"/>
      <c r="Q802" s="9"/>
    </row>
    <row r="803" spans="3:17" ht="14.25" customHeight="1" x14ac:dyDescent="0.2">
      <c r="C803" s="10"/>
      <c r="D803" s="10"/>
      <c r="E803" s="10"/>
      <c r="G803" s="93"/>
      <c r="H803" s="93"/>
      <c r="I803" s="94"/>
      <c r="J803" s="93"/>
      <c r="K803" s="93"/>
      <c r="L803" s="93"/>
      <c r="M803" s="93"/>
      <c r="N803" s="93"/>
      <c r="Q803" s="9"/>
    </row>
    <row r="804" spans="3:17" ht="14.25" customHeight="1" x14ac:dyDescent="0.2">
      <c r="C804" s="10"/>
      <c r="D804" s="10"/>
      <c r="E804" s="10"/>
      <c r="G804" s="93"/>
      <c r="H804" s="93"/>
      <c r="I804" s="94"/>
      <c r="J804" s="93"/>
      <c r="K804" s="93"/>
      <c r="L804" s="93"/>
      <c r="M804" s="93"/>
      <c r="N804" s="93"/>
      <c r="Q804" s="9"/>
    </row>
    <row r="805" spans="3:17" ht="14.25" customHeight="1" x14ac:dyDescent="0.2">
      <c r="C805" s="10"/>
      <c r="D805" s="10"/>
      <c r="E805" s="10"/>
      <c r="G805" s="93"/>
      <c r="H805" s="93"/>
      <c r="I805" s="94"/>
      <c r="J805" s="93"/>
      <c r="K805" s="93"/>
      <c r="L805" s="93"/>
      <c r="M805" s="93"/>
      <c r="N805" s="93"/>
      <c r="Q805" s="9"/>
    </row>
    <row r="806" spans="3:17" ht="14.25" customHeight="1" x14ac:dyDescent="0.2">
      <c r="C806" s="10"/>
      <c r="D806" s="10"/>
      <c r="E806" s="10"/>
      <c r="G806" s="93"/>
      <c r="H806" s="93"/>
      <c r="I806" s="94"/>
      <c r="J806" s="93"/>
      <c r="K806" s="93"/>
      <c r="L806" s="93"/>
      <c r="M806" s="93"/>
      <c r="N806" s="93"/>
      <c r="Q806" s="9"/>
    </row>
    <row r="807" spans="3:17" ht="14.25" customHeight="1" x14ac:dyDescent="0.2">
      <c r="C807" s="10"/>
      <c r="D807" s="10"/>
      <c r="E807" s="10"/>
      <c r="G807" s="93"/>
      <c r="H807" s="93"/>
      <c r="I807" s="94"/>
      <c r="J807" s="93"/>
      <c r="K807" s="93"/>
      <c r="L807" s="93"/>
      <c r="M807" s="93"/>
      <c r="N807" s="93"/>
      <c r="Q807" s="9"/>
    </row>
    <row r="808" spans="3:17" ht="14.25" customHeight="1" x14ac:dyDescent="0.2">
      <c r="C808" s="10"/>
      <c r="D808" s="10"/>
      <c r="E808" s="10"/>
      <c r="G808" s="93"/>
      <c r="H808" s="93"/>
      <c r="I808" s="94"/>
      <c r="J808" s="93"/>
      <c r="K808" s="93"/>
      <c r="L808" s="93"/>
      <c r="M808" s="93"/>
      <c r="N808" s="93"/>
      <c r="Q808" s="9"/>
    </row>
    <row r="809" spans="3:17" ht="14.25" customHeight="1" x14ac:dyDescent="0.2">
      <c r="C809" s="10"/>
      <c r="D809" s="10"/>
      <c r="E809" s="10"/>
      <c r="G809" s="93"/>
      <c r="H809" s="93"/>
      <c r="I809" s="94"/>
      <c r="J809" s="93"/>
      <c r="K809" s="93"/>
      <c r="L809" s="93"/>
      <c r="M809" s="93"/>
      <c r="N809" s="93"/>
      <c r="Q809" s="9"/>
    </row>
    <row r="810" spans="3:17" ht="14.25" customHeight="1" x14ac:dyDescent="0.2">
      <c r="C810" s="10"/>
      <c r="D810" s="10"/>
      <c r="E810" s="10"/>
      <c r="G810" s="93"/>
      <c r="H810" s="93"/>
      <c r="I810" s="94"/>
      <c r="J810" s="93"/>
      <c r="K810" s="93"/>
      <c r="L810" s="93"/>
      <c r="M810" s="93"/>
      <c r="N810" s="93"/>
      <c r="Q810" s="9"/>
    </row>
    <row r="811" spans="3:17" ht="14.25" customHeight="1" x14ac:dyDescent="0.2">
      <c r="C811" s="10"/>
      <c r="D811" s="10"/>
      <c r="E811" s="10"/>
      <c r="G811" s="93"/>
      <c r="H811" s="93"/>
      <c r="I811" s="94"/>
      <c r="J811" s="93"/>
      <c r="K811" s="93"/>
      <c r="L811" s="93"/>
      <c r="M811" s="93"/>
      <c r="N811" s="93"/>
      <c r="Q811" s="9"/>
    </row>
    <row r="812" spans="3:17" ht="14.25" customHeight="1" x14ac:dyDescent="0.2">
      <c r="C812" s="10"/>
      <c r="D812" s="10"/>
      <c r="E812" s="10"/>
      <c r="G812" s="93"/>
      <c r="H812" s="93"/>
      <c r="I812" s="94"/>
      <c r="J812" s="93"/>
      <c r="K812" s="93"/>
      <c r="L812" s="93"/>
      <c r="M812" s="93"/>
      <c r="N812" s="93"/>
      <c r="Q812" s="9"/>
    </row>
    <row r="813" spans="3:17" ht="14.25" customHeight="1" x14ac:dyDescent="0.2">
      <c r="C813" s="10"/>
      <c r="D813" s="10"/>
      <c r="E813" s="10"/>
      <c r="G813" s="93"/>
      <c r="H813" s="93"/>
      <c r="I813" s="94"/>
      <c r="J813" s="93"/>
      <c r="K813" s="93"/>
      <c r="L813" s="93"/>
      <c r="M813" s="93"/>
      <c r="N813" s="93"/>
      <c r="Q813" s="9"/>
    </row>
    <row r="814" spans="3:17" ht="14.25" customHeight="1" x14ac:dyDescent="0.2">
      <c r="C814" s="10"/>
      <c r="D814" s="10"/>
      <c r="E814" s="10"/>
      <c r="G814" s="93"/>
      <c r="H814" s="93"/>
      <c r="I814" s="94"/>
      <c r="J814" s="93"/>
      <c r="K814" s="93"/>
      <c r="L814" s="93"/>
      <c r="M814" s="93"/>
      <c r="N814" s="93"/>
      <c r="Q814" s="9"/>
    </row>
    <row r="815" spans="3:17" ht="14.25" customHeight="1" x14ac:dyDescent="0.2">
      <c r="C815" s="10"/>
      <c r="D815" s="10"/>
      <c r="E815" s="10"/>
      <c r="G815" s="93"/>
      <c r="H815" s="93"/>
      <c r="I815" s="94"/>
      <c r="J815" s="93"/>
      <c r="K815" s="93"/>
      <c r="L815" s="93"/>
      <c r="M815" s="93"/>
      <c r="N815" s="93"/>
      <c r="Q815" s="9"/>
    </row>
    <row r="816" spans="3:17" ht="14.25" customHeight="1" x14ac:dyDescent="0.2">
      <c r="C816" s="10"/>
      <c r="D816" s="10"/>
      <c r="E816" s="10"/>
      <c r="G816" s="93"/>
      <c r="H816" s="93"/>
      <c r="I816" s="94"/>
      <c r="J816" s="93"/>
      <c r="K816" s="93"/>
      <c r="L816" s="93"/>
      <c r="M816" s="93"/>
      <c r="N816" s="93"/>
      <c r="Q816" s="9"/>
    </row>
    <row r="817" spans="3:17" ht="14.25" customHeight="1" x14ac:dyDescent="0.2">
      <c r="C817" s="10"/>
      <c r="D817" s="10"/>
      <c r="E817" s="10"/>
      <c r="G817" s="93"/>
      <c r="H817" s="93"/>
      <c r="I817" s="94"/>
      <c r="J817" s="93"/>
      <c r="K817" s="93"/>
      <c r="L817" s="93"/>
      <c r="M817" s="93"/>
      <c r="N817" s="93"/>
      <c r="Q817" s="9"/>
    </row>
    <row r="818" spans="3:17" ht="14.25" customHeight="1" x14ac:dyDescent="0.2">
      <c r="C818" s="10"/>
      <c r="D818" s="10"/>
      <c r="E818" s="10"/>
      <c r="G818" s="93"/>
      <c r="H818" s="93"/>
      <c r="I818" s="94"/>
      <c r="J818" s="93"/>
      <c r="K818" s="93"/>
      <c r="L818" s="93"/>
      <c r="M818" s="93"/>
      <c r="N818" s="93"/>
      <c r="Q818" s="9"/>
    </row>
    <row r="819" spans="3:17" ht="14.25" customHeight="1" x14ac:dyDescent="0.2">
      <c r="C819" s="10"/>
      <c r="D819" s="10"/>
      <c r="E819" s="10"/>
      <c r="G819" s="93"/>
      <c r="H819" s="93"/>
      <c r="I819" s="94"/>
      <c r="J819" s="93"/>
      <c r="K819" s="93"/>
      <c r="L819" s="93"/>
      <c r="M819" s="93"/>
      <c r="N819" s="93"/>
      <c r="Q819" s="9"/>
    </row>
    <row r="820" spans="3:17" ht="14.25" customHeight="1" x14ac:dyDescent="0.2">
      <c r="C820" s="10"/>
      <c r="D820" s="10"/>
      <c r="E820" s="10"/>
      <c r="G820" s="93"/>
      <c r="H820" s="93"/>
      <c r="I820" s="94"/>
      <c r="J820" s="93"/>
      <c r="K820" s="93"/>
      <c r="L820" s="93"/>
      <c r="M820" s="93"/>
      <c r="N820" s="93"/>
      <c r="Q820" s="9"/>
    </row>
    <row r="821" spans="3:17" ht="14.25" customHeight="1" x14ac:dyDescent="0.2">
      <c r="C821" s="10"/>
      <c r="D821" s="10"/>
      <c r="E821" s="10"/>
      <c r="G821" s="93"/>
      <c r="H821" s="93"/>
      <c r="I821" s="94"/>
      <c r="J821" s="93"/>
      <c r="K821" s="93"/>
      <c r="L821" s="93"/>
      <c r="M821" s="93"/>
      <c r="N821" s="93"/>
      <c r="Q821" s="9"/>
    </row>
    <row r="822" spans="3:17" ht="14.25" customHeight="1" x14ac:dyDescent="0.2">
      <c r="C822" s="10"/>
      <c r="D822" s="10"/>
      <c r="E822" s="10"/>
      <c r="G822" s="93"/>
      <c r="H822" s="93"/>
      <c r="I822" s="94"/>
      <c r="J822" s="93"/>
      <c r="K822" s="93"/>
      <c r="L822" s="93"/>
      <c r="M822" s="93"/>
      <c r="N822" s="93"/>
      <c r="Q822" s="9"/>
    </row>
    <row r="823" spans="3:17" ht="14.25" customHeight="1" x14ac:dyDescent="0.2">
      <c r="C823" s="10"/>
      <c r="D823" s="10"/>
      <c r="E823" s="10"/>
      <c r="G823" s="93"/>
      <c r="H823" s="93"/>
      <c r="I823" s="94"/>
      <c r="J823" s="93"/>
      <c r="K823" s="93"/>
      <c r="L823" s="93"/>
      <c r="M823" s="93"/>
      <c r="N823" s="93"/>
      <c r="Q823" s="9"/>
    </row>
    <row r="824" spans="3:17" ht="14.25" customHeight="1" x14ac:dyDescent="0.2">
      <c r="C824" s="10"/>
      <c r="D824" s="10"/>
      <c r="E824" s="10"/>
      <c r="G824" s="93"/>
      <c r="H824" s="93"/>
      <c r="I824" s="94"/>
      <c r="J824" s="93"/>
      <c r="K824" s="93"/>
      <c r="L824" s="93"/>
      <c r="M824" s="93"/>
      <c r="N824" s="93"/>
      <c r="Q824" s="9"/>
    </row>
    <row r="825" spans="3:17" ht="14.25" customHeight="1" x14ac:dyDescent="0.2">
      <c r="C825" s="10"/>
      <c r="D825" s="10"/>
      <c r="E825" s="10"/>
      <c r="G825" s="93"/>
      <c r="H825" s="93"/>
      <c r="I825" s="94"/>
      <c r="J825" s="93"/>
      <c r="K825" s="93"/>
      <c r="L825" s="93"/>
      <c r="M825" s="93"/>
      <c r="N825" s="93"/>
      <c r="Q825" s="9"/>
    </row>
    <row r="826" spans="3:17" ht="14.25" customHeight="1" x14ac:dyDescent="0.2">
      <c r="C826" s="10"/>
      <c r="D826" s="10"/>
      <c r="E826" s="10"/>
      <c r="G826" s="93"/>
      <c r="H826" s="93"/>
      <c r="I826" s="94"/>
      <c r="J826" s="93"/>
      <c r="K826" s="93"/>
      <c r="L826" s="93"/>
      <c r="M826" s="93"/>
      <c r="N826" s="93"/>
      <c r="Q826" s="9"/>
    </row>
    <row r="827" spans="3:17" ht="14.25" customHeight="1" x14ac:dyDescent="0.2">
      <c r="C827" s="10"/>
      <c r="D827" s="10"/>
      <c r="E827" s="10"/>
      <c r="G827" s="93"/>
      <c r="H827" s="93"/>
      <c r="I827" s="94"/>
      <c r="J827" s="93"/>
      <c r="K827" s="93"/>
      <c r="L827" s="93"/>
      <c r="M827" s="93"/>
      <c r="N827" s="93"/>
      <c r="Q827" s="9"/>
    </row>
    <row r="828" spans="3:17" ht="14.25" customHeight="1" x14ac:dyDescent="0.2">
      <c r="C828" s="10"/>
      <c r="D828" s="10"/>
      <c r="E828" s="10"/>
      <c r="G828" s="93"/>
      <c r="H828" s="93"/>
      <c r="I828" s="94"/>
      <c r="J828" s="93"/>
      <c r="K828" s="93"/>
      <c r="L828" s="93"/>
      <c r="M828" s="93"/>
      <c r="N828" s="93"/>
      <c r="Q828" s="9"/>
    </row>
    <row r="829" spans="3:17" ht="14.25" customHeight="1" x14ac:dyDescent="0.2">
      <c r="C829" s="10"/>
      <c r="D829" s="10"/>
      <c r="E829" s="10"/>
      <c r="G829" s="93"/>
      <c r="H829" s="93"/>
      <c r="I829" s="94"/>
      <c r="J829" s="93"/>
      <c r="K829" s="93"/>
      <c r="L829" s="93"/>
      <c r="M829" s="93"/>
      <c r="N829" s="93"/>
      <c r="Q829" s="9"/>
    </row>
    <row r="830" spans="3:17" ht="14.25" customHeight="1" x14ac:dyDescent="0.2">
      <c r="C830" s="10"/>
      <c r="D830" s="10"/>
      <c r="E830" s="10"/>
      <c r="G830" s="93"/>
      <c r="H830" s="93"/>
      <c r="I830" s="94"/>
      <c r="J830" s="93"/>
      <c r="K830" s="93"/>
      <c r="L830" s="93"/>
      <c r="M830" s="93"/>
      <c r="N830" s="93"/>
      <c r="Q830" s="9"/>
    </row>
    <row r="831" spans="3:17" ht="14.25" customHeight="1" x14ac:dyDescent="0.2">
      <c r="C831" s="10"/>
      <c r="D831" s="10"/>
      <c r="E831" s="10"/>
      <c r="G831" s="93"/>
      <c r="H831" s="93"/>
      <c r="I831" s="94"/>
      <c r="J831" s="93"/>
      <c r="K831" s="93"/>
      <c r="L831" s="93"/>
      <c r="M831" s="93"/>
      <c r="N831" s="93"/>
      <c r="Q831" s="9"/>
    </row>
    <row r="832" spans="3:17" ht="14.25" customHeight="1" x14ac:dyDescent="0.2">
      <c r="C832" s="10"/>
      <c r="D832" s="10"/>
      <c r="E832" s="10"/>
      <c r="G832" s="93"/>
      <c r="H832" s="93"/>
      <c r="I832" s="94"/>
      <c r="J832" s="93"/>
      <c r="K832" s="93"/>
      <c r="L832" s="93"/>
      <c r="M832" s="93"/>
      <c r="N832" s="93"/>
      <c r="Q832" s="9"/>
    </row>
    <row r="833" spans="3:17" ht="14.25" customHeight="1" x14ac:dyDescent="0.2">
      <c r="C833" s="10"/>
      <c r="D833" s="10"/>
      <c r="E833" s="10"/>
      <c r="G833" s="93"/>
      <c r="H833" s="93"/>
      <c r="I833" s="94"/>
      <c r="J833" s="93"/>
      <c r="K833" s="93"/>
      <c r="L833" s="93"/>
      <c r="M833" s="93"/>
      <c r="N833" s="93"/>
      <c r="Q833" s="9"/>
    </row>
    <row r="834" spans="3:17" ht="14.25" customHeight="1" x14ac:dyDescent="0.2">
      <c r="C834" s="10"/>
      <c r="D834" s="10"/>
      <c r="E834" s="10"/>
      <c r="G834" s="93"/>
      <c r="H834" s="93"/>
      <c r="I834" s="94"/>
      <c r="J834" s="93"/>
      <c r="K834" s="93"/>
      <c r="L834" s="93"/>
      <c r="M834" s="93"/>
      <c r="N834" s="93"/>
      <c r="Q834" s="9"/>
    </row>
    <row r="835" spans="3:17" ht="14.25" customHeight="1" x14ac:dyDescent="0.2">
      <c r="C835" s="10"/>
      <c r="D835" s="10"/>
      <c r="E835" s="10"/>
      <c r="G835" s="93"/>
      <c r="H835" s="93"/>
      <c r="I835" s="94"/>
      <c r="J835" s="93"/>
      <c r="K835" s="93"/>
      <c r="L835" s="93"/>
      <c r="M835" s="93"/>
      <c r="N835" s="93"/>
      <c r="Q835" s="9"/>
    </row>
    <row r="836" spans="3:17" ht="14.25" customHeight="1" x14ac:dyDescent="0.2">
      <c r="C836" s="10"/>
      <c r="D836" s="10"/>
      <c r="E836" s="10"/>
      <c r="G836" s="93"/>
      <c r="H836" s="93"/>
      <c r="I836" s="94"/>
      <c r="J836" s="93"/>
      <c r="K836" s="93"/>
      <c r="L836" s="93"/>
      <c r="M836" s="93"/>
      <c r="N836" s="93"/>
      <c r="Q836" s="9"/>
    </row>
    <row r="837" spans="3:17" ht="14.25" customHeight="1" x14ac:dyDescent="0.2">
      <c r="C837" s="10"/>
      <c r="D837" s="10"/>
      <c r="E837" s="10"/>
      <c r="G837" s="93"/>
      <c r="H837" s="93"/>
      <c r="I837" s="94"/>
      <c r="J837" s="93"/>
      <c r="K837" s="93"/>
      <c r="L837" s="93"/>
      <c r="M837" s="93"/>
      <c r="N837" s="93"/>
      <c r="Q837" s="9"/>
    </row>
    <row r="838" spans="3:17" ht="14.25" customHeight="1" x14ac:dyDescent="0.2">
      <c r="C838" s="10"/>
      <c r="D838" s="10"/>
      <c r="E838" s="10"/>
      <c r="G838" s="93"/>
      <c r="H838" s="93"/>
      <c r="I838" s="94"/>
      <c r="J838" s="93"/>
      <c r="K838" s="93"/>
      <c r="L838" s="93"/>
      <c r="M838" s="93"/>
      <c r="N838" s="93"/>
      <c r="Q838" s="9"/>
    </row>
    <row r="839" spans="3:17" ht="14.25" customHeight="1" x14ac:dyDescent="0.2">
      <c r="C839" s="10"/>
      <c r="D839" s="10"/>
      <c r="E839" s="10"/>
      <c r="G839" s="93"/>
      <c r="H839" s="93"/>
      <c r="I839" s="94"/>
      <c r="J839" s="93"/>
      <c r="K839" s="93"/>
      <c r="L839" s="93"/>
      <c r="M839" s="93"/>
      <c r="N839" s="93"/>
      <c r="Q839" s="9"/>
    </row>
    <row r="840" spans="3:17" ht="14.25" customHeight="1" x14ac:dyDescent="0.2">
      <c r="C840" s="10"/>
      <c r="D840" s="10"/>
      <c r="E840" s="10"/>
      <c r="G840" s="93"/>
      <c r="H840" s="93"/>
      <c r="I840" s="94"/>
      <c r="J840" s="93"/>
      <c r="K840" s="93"/>
      <c r="L840" s="93"/>
      <c r="M840" s="93"/>
      <c r="N840" s="93"/>
      <c r="Q840" s="9"/>
    </row>
    <row r="841" spans="3:17" ht="14.25" customHeight="1" x14ac:dyDescent="0.2">
      <c r="C841" s="10"/>
      <c r="D841" s="10"/>
      <c r="E841" s="10"/>
      <c r="G841" s="93"/>
      <c r="H841" s="93"/>
      <c r="I841" s="94"/>
      <c r="J841" s="93"/>
      <c r="K841" s="93"/>
      <c r="L841" s="93"/>
      <c r="M841" s="93"/>
      <c r="N841" s="93"/>
      <c r="Q841" s="9"/>
    </row>
    <row r="842" spans="3:17" ht="14.25" customHeight="1" x14ac:dyDescent="0.2">
      <c r="C842" s="10"/>
      <c r="D842" s="10"/>
      <c r="E842" s="10"/>
      <c r="G842" s="93"/>
      <c r="H842" s="93"/>
      <c r="I842" s="94"/>
      <c r="J842" s="93"/>
      <c r="K842" s="93"/>
      <c r="L842" s="93"/>
      <c r="M842" s="93"/>
      <c r="N842" s="93"/>
      <c r="Q842" s="9"/>
    </row>
    <row r="843" spans="3:17" ht="14.25" customHeight="1" x14ac:dyDescent="0.2">
      <c r="C843" s="10"/>
      <c r="D843" s="10"/>
      <c r="E843" s="10"/>
      <c r="G843" s="93"/>
      <c r="H843" s="93"/>
      <c r="I843" s="94"/>
      <c r="J843" s="93"/>
      <c r="K843" s="93"/>
      <c r="L843" s="93"/>
      <c r="M843" s="93"/>
      <c r="N843" s="93"/>
      <c r="Q843" s="9"/>
    </row>
    <row r="844" spans="3:17" ht="14.25" customHeight="1" x14ac:dyDescent="0.2">
      <c r="C844" s="10"/>
      <c r="D844" s="10"/>
      <c r="E844" s="10"/>
      <c r="G844" s="93"/>
      <c r="H844" s="93"/>
      <c r="I844" s="94"/>
      <c r="J844" s="93"/>
      <c r="K844" s="93"/>
      <c r="L844" s="93"/>
      <c r="M844" s="93"/>
      <c r="N844" s="93"/>
      <c r="Q844" s="9"/>
    </row>
    <row r="845" spans="3:17" ht="14.25" customHeight="1" x14ac:dyDescent="0.2">
      <c r="C845" s="10"/>
      <c r="D845" s="10"/>
      <c r="E845" s="10"/>
      <c r="G845" s="93"/>
      <c r="H845" s="93"/>
      <c r="I845" s="94"/>
      <c r="J845" s="93"/>
      <c r="K845" s="93"/>
      <c r="L845" s="93"/>
      <c r="M845" s="93"/>
      <c r="N845" s="93"/>
      <c r="Q845" s="9"/>
    </row>
    <row r="846" spans="3:17" ht="14.25" customHeight="1" x14ac:dyDescent="0.2">
      <c r="C846" s="10"/>
      <c r="D846" s="10"/>
      <c r="E846" s="10"/>
      <c r="G846" s="93"/>
      <c r="H846" s="93"/>
      <c r="I846" s="94"/>
      <c r="J846" s="93"/>
      <c r="K846" s="93"/>
      <c r="L846" s="93"/>
      <c r="M846" s="93"/>
      <c r="N846" s="93"/>
      <c r="Q846" s="9"/>
    </row>
    <row r="847" spans="3:17" ht="14.25" customHeight="1" x14ac:dyDescent="0.2">
      <c r="C847" s="10"/>
      <c r="D847" s="10"/>
      <c r="E847" s="10"/>
      <c r="G847" s="93"/>
      <c r="H847" s="93"/>
      <c r="I847" s="94"/>
      <c r="J847" s="93"/>
      <c r="K847" s="93"/>
      <c r="L847" s="93"/>
      <c r="M847" s="93"/>
      <c r="N847" s="93"/>
      <c r="Q847" s="9"/>
    </row>
    <row r="848" spans="3:17" ht="14.25" customHeight="1" x14ac:dyDescent="0.2">
      <c r="C848" s="10"/>
      <c r="D848" s="10"/>
      <c r="E848" s="10"/>
      <c r="G848" s="93"/>
      <c r="H848" s="93"/>
      <c r="I848" s="94"/>
      <c r="J848" s="93"/>
      <c r="K848" s="93"/>
      <c r="L848" s="93"/>
      <c r="M848" s="93"/>
      <c r="N848" s="93"/>
      <c r="Q848" s="9"/>
    </row>
    <row r="849" spans="3:17" ht="14.25" customHeight="1" x14ac:dyDescent="0.2">
      <c r="C849" s="10"/>
      <c r="D849" s="10"/>
      <c r="E849" s="10"/>
      <c r="G849" s="93"/>
      <c r="H849" s="93"/>
      <c r="I849" s="94"/>
      <c r="J849" s="93"/>
      <c r="K849" s="93"/>
      <c r="L849" s="93"/>
      <c r="M849" s="93"/>
      <c r="N849" s="93"/>
      <c r="Q849" s="9"/>
    </row>
    <row r="850" spans="3:17" ht="14.25" customHeight="1" x14ac:dyDescent="0.2">
      <c r="C850" s="10"/>
      <c r="D850" s="10"/>
      <c r="E850" s="10"/>
      <c r="G850" s="93"/>
      <c r="H850" s="93"/>
      <c r="I850" s="94"/>
      <c r="J850" s="93"/>
      <c r="K850" s="93"/>
      <c r="L850" s="93"/>
      <c r="M850" s="93"/>
      <c r="N850" s="93"/>
      <c r="Q850" s="9"/>
    </row>
    <row r="851" spans="3:17" ht="14.25" customHeight="1" x14ac:dyDescent="0.2">
      <c r="C851" s="10"/>
      <c r="D851" s="10"/>
      <c r="E851" s="10"/>
      <c r="G851" s="93"/>
      <c r="H851" s="93"/>
      <c r="I851" s="94"/>
      <c r="J851" s="93"/>
      <c r="K851" s="93"/>
      <c r="L851" s="93"/>
      <c r="M851" s="93"/>
      <c r="N851" s="93"/>
      <c r="Q851" s="9"/>
    </row>
    <row r="852" spans="3:17" ht="14.25" customHeight="1" x14ac:dyDescent="0.2">
      <c r="C852" s="10"/>
      <c r="D852" s="10"/>
      <c r="E852" s="10"/>
      <c r="G852" s="93"/>
      <c r="H852" s="93"/>
      <c r="I852" s="94"/>
      <c r="J852" s="93"/>
      <c r="K852" s="93"/>
      <c r="L852" s="93"/>
      <c r="M852" s="93"/>
      <c r="N852" s="93"/>
      <c r="Q852" s="9"/>
    </row>
    <row r="853" spans="3:17" ht="14.25" customHeight="1" x14ac:dyDescent="0.2">
      <c r="C853" s="10"/>
      <c r="D853" s="10"/>
      <c r="E853" s="10"/>
      <c r="G853" s="93"/>
      <c r="H853" s="93"/>
      <c r="I853" s="94"/>
      <c r="J853" s="93"/>
      <c r="K853" s="93"/>
      <c r="L853" s="93"/>
      <c r="M853" s="93"/>
      <c r="N853" s="93"/>
      <c r="Q853" s="9"/>
    </row>
    <row r="854" spans="3:17" ht="14.25" customHeight="1" x14ac:dyDescent="0.2">
      <c r="C854" s="10"/>
      <c r="D854" s="10"/>
      <c r="E854" s="10"/>
      <c r="G854" s="93"/>
      <c r="H854" s="93"/>
      <c r="I854" s="94"/>
      <c r="J854" s="93"/>
      <c r="K854" s="93"/>
      <c r="L854" s="93"/>
      <c r="M854" s="93"/>
      <c r="N854" s="93"/>
      <c r="Q854" s="9"/>
    </row>
    <row r="855" spans="3:17" ht="14.25" customHeight="1" x14ac:dyDescent="0.2">
      <c r="C855" s="10"/>
      <c r="D855" s="10"/>
      <c r="E855" s="10"/>
      <c r="G855" s="93"/>
      <c r="H855" s="93"/>
      <c r="I855" s="94"/>
      <c r="J855" s="93"/>
      <c r="K855" s="93"/>
      <c r="L855" s="93"/>
      <c r="M855" s="93"/>
      <c r="N855" s="93"/>
      <c r="Q855" s="9"/>
    </row>
    <row r="856" spans="3:17" ht="14.25" customHeight="1" x14ac:dyDescent="0.2">
      <c r="C856" s="10"/>
      <c r="D856" s="10"/>
      <c r="E856" s="10"/>
      <c r="G856" s="93"/>
      <c r="H856" s="93"/>
      <c r="I856" s="94"/>
      <c r="J856" s="93"/>
      <c r="K856" s="93"/>
      <c r="L856" s="93"/>
      <c r="M856" s="93"/>
      <c r="N856" s="93"/>
      <c r="Q856" s="9"/>
    </row>
    <row r="857" spans="3:17" ht="14.25" customHeight="1" x14ac:dyDescent="0.2">
      <c r="C857" s="10"/>
      <c r="D857" s="10"/>
      <c r="E857" s="10"/>
      <c r="G857" s="93"/>
      <c r="H857" s="93"/>
      <c r="I857" s="94"/>
      <c r="J857" s="93"/>
      <c r="K857" s="93"/>
      <c r="L857" s="93"/>
      <c r="M857" s="93"/>
      <c r="N857" s="93"/>
      <c r="Q857" s="9"/>
    </row>
    <row r="858" spans="3:17" ht="14.25" customHeight="1" x14ac:dyDescent="0.2">
      <c r="C858" s="10"/>
      <c r="D858" s="10"/>
      <c r="E858" s="10"/>
      <c r="G858" s="93"/>
      <c r="H858" s="93"/>
      <c r="I858" s="94"/>
      <c r="J858" s="93"/>
      <c r="K858" s="93"/>
      <c r="L858" s="93"/>
      <c r="M858" s="93"/>
      <c r="N858" s="93"/>
      <c r="Q858" s="9"/>
    </row>
    <row r="859" spans="3:17" ht="14.25" customHeight="1" x14ac:dyDescent="0.2">
      <c r="C859" s="10"/>
      <c r="D859" s="10"/>
      <c r="E859" s="10"/>
      <c r="G859" s="93"/>
      <c r="H859" s="93"/>
      <c r="I859" s="94"/>
      <c r="J859" s="93"/>
      <c r="K859" s="93"/>
      <c r="L859" s="93"/>
      <c r="M859" s="93"/>
      <c r="N859" s="93"/>
      <c r="Q859" s="9"/>
    </row>
    <row r="860" spans="3:17" ht="14.25" customHeight="1" x14ac:dyDescent="0.2">
      <c r="C860" s="10"/>
      <c r="D860" s="10"/>
      <c r="E860" s="10"/>
      <c r="G860" s="93"/>
      <c r="H860" s="93"/>
      <c r="I860" s="94"/>
      <c r="J860" s="93"/>
      <c r="K860" s="93"/>
      <c r="L860" s="93"/>
      <c r="M860" s="93"/>
      <c r="N860" s="93"/>
      <c r="Q860" s="9"/>
    </row>
    <row r="861" spans="3:17" ht="14.25" customHeight="1" x14ac:dyDescent="0.2">
      <c r="C861" s="10"/>
      <c r="D861" s="10"/>
      <c r="E861" s="10"/>
      <c r="G861" s="93"/>
      <c r="H861" s="93"/>
      <c r="I861" s="94"/>
      <c r="J861" s="93"/>
      <c r="K861" s="93"/>
      <c r="L861" s="93"/>
      <c r="M861" s="93"/>
      <c r="N861" s="93"/>
      <c r="Q861" s="9"/>
    </row>
    <row r="862" spans="3:17" ht="14.25" customHeight="1" x14ac:dyDescent="0.2">
      <c r="C862" s="10"/>
      <c r="D862" s="10"/>
      <c r="E862" s="10"/>
      <c r="G862" s="93"/>
      <c r="H862" s="93"/>
      <c r="I862" s="94"/>
      <c r="J862" s="93"/>
      <c r="K862" s="93"/>
      <c r="L862" s="93"/>
      <c r="M862" s="93"/>
      <c r="N862" s="93"/>
      <c r="Q862" s="9"/>
    </row>
    <row r="863" spans="3:17" ht="14.25" customHeight="1" x14ac:dyDescent="0.2">
      <c r="C863" s="10"/>
      <c r="D863" s="10"/>
      <c r="E863" s="10"/>
      <c r="G863" s="93"/>
      <c r="H863" s="93"/>
      <c r="I863" s="94"/>
      <c r="J863" s="93"/>
      <c r="K863" s="93"/>
      <c r="L863" s="93"/>
      <c r="M863" s="93"/>
      <c r="N863" s="93"/>
      <c r="Q863" s="9"/>
    </row>
    <row r="864" spans="3:17" ht="14.25" customHeight="1" x14ac:dyDescent="0.2">
      <c r="C864" s="10"/>
      <c r="D864" s="10"/>
      <c r="E864" s="10"/>
      <c r="G864" s="93"/>
      <c r="H864" s="93"/>
      <c r="I864" s="94"/>
      <c r="J864" s="93"/>
      <c r="K864" s="93"/>
      <c r="L864" s="93"/>
      <c r="M864" s="93"/>
      <c r="N864" s="93"/>
      <c r="Q864" s="9"/>
    </row>
    <row r="865" spans="3:17" ht="14.25" customHeight="1" x14ac:dyDescent="0.2">
      <c r="C865" s="10"/>
      <c r="D865" s="10"/>
      <c r="E865" s="10"/>
      <c r="G865" s="93"/>
      <c r="H865" s="93"/>
      <c r="I865" s="94"/>
      <c r="J865" s="93"/>
      <c r="K865" s="93"/>
      <c r="L865" s="93"/>
      <c r="M865" s="93"/>
      <c r="N865" s="93"/>
      <c r="Q865" s="9"/>
    </row>
    <row r="866" spans="3:17" ht="14.25" customHeight="1" x14ac:dyDescent="0.2">
      <c r="C866" s="10"/>
      <c r="D866" s="10"/>
      <c r="E866" s="10"/>
      <c r="G866" s="93"/>
      <c r="H866" s="93"/>
      <c r="I866" s="94"/>
      <c r="J866" s="93"/>
      <c r="K866" s="93"/>
      <c r="L866" s="93"/>
      <c r="M866" s="93"/>
      <c r="N866" s="93"/>
      <c r="Q866" s="9"/>
    </row>
    <row r="867" spans="3:17" ht="14.25" customHeight="1" x14ac:dyDescent="0.2">
      <c r="C867" s="10"/>
      <c r="D867" s="10"/>
      <c r="E867" s="10"/>
      <c r="G867" s="93"/>
      <c r="H867" s="93"/>
      <c r="I867" s="94"/>
      <c r="J867" s="93"/>
      <c r="K867" s="93"/>
      <c r="L867" s="93"/>
      <c r="M867" s="93"/>
      <c r="N867" s="93"/>
      <c r="Q867" s="9"/>
    </row>
    <row r="868" spans="3:17" ht="14.25" customHeight="1" x14ac:dyDescent="0.2">
      <c r="C868" s="10"/>
      <c r="D868" s="10"/>
      <c r="E868" s="10"/>
      <c r="G868" s="93"/>
      <c r="H868" s="93"/>
      <c r="I868" s="94"/>
      <c r="J868" s="93"/>
      <c r="K868" s="93"/>
      <c r="L868" s="93"/>
      <c r="M868" s="93"/>
      <c r="N868" s="93"/>
      <c r="Q868" s="9"/>
    </row>
    <row r="869" spans="3:17" ht="14.25" customHeight="1" x14ac:dyDescent="0.2">
      <c r="C869" s="10"/>
      <c r="D869" s="10"/>
      <c r="E869" s="10"/>
      <c r="G869" s="93"/>
      <c r="H869" s="93"/>
      <c r="I869" s="94"/>
      <c r="J869" s="93"/>
      <c r="K869" s="93"/>
      <c r="L869" s="93"/>
      <c r="M869" s="93"/>
      <c r="N869" s="93"/>
      <c r="Q869" s="9"/>
    </row>
    <row r="870" spans="3:17" ht="14.25" customHeight="1" x14ac:dyDescent="0.2">
      <c r="C870" s="10"/>
      <c r="D870" s="10"/>
      <c r="E870" s="10"/>
      <c r="G870" s="93"/>
      <c r="H870" s="93"/>
      <c r="I870" s="94"/>
      <c r="J870" s="93"/>
      <c r="K870" s="93"/>
      <c r="L870" s="93"/>
      <c r="M870" s="93"/>
      <c r="N870" s="93"/>
      <c r="Q870" s="9"/>
    </row>
    <row r="871" spans="3:17" ht="14.25" customHeight="1" x14ac:dyDescent="0.2">
      <c r="C871" s="10"/>
      <c r="D871" s="10"/>
      <c r="E871" s="10"/>
      <c r="G871" s="93"/>
      <c r="H871" s="93"/>
      <c r="I871" s="94"/>
      <c r="J871" s="93"/>
      <c r="K871" s="93"/>
      <c r="L871" s="93"/>
      <c r="M871" s="93"/>
      <c r="N871" s="93"/>
      <c r="Q871" s="9"/>
    </row>
    <row r="872" spans="3:17" ht="14.25" customHeight="1" x14ac:dyDescent="0.2">
      <c r="C872" s="10"/>
      <c r="D872" s="10"/>
      <c r="E872" s="10"/>
      <c r="G872" s="93"/>
      <c r="H872" s="93"/>
      <c r="I872" s="94"/>
      <c r="J872" s="93"/>
      <c r="K872" s="93"/>
      <c r="L872" s="93"/>
      <c r="M872" s="93"/>
      <c r="N872" s="93"/>
      <c r="Q872" s="9"/>
    </row>
    <row r="873" spans="3:17" ht="14.25" customHeight="1" x14ac:dyDescent="0.2">
      <c r="C873" s="10"/>
      <c r="D873" s="10"/>
      <c r="E873" s="10"/>
      <c r="G873" s="93"/>
      <c r="H873" s="93"/>
      <c r="I873" s="94"/>
      <c r="J873" s="93"/>
      <c r="K873" s="93"/>
      <c r="L873" s="93"/>
      <c r="M873" s="93"/>
      <c r="N873" s="93"/>
      <c r="Q873" s="9"/>
    </row>
    <row r="874" spans="3:17" ht="14.25" customHeight="1" x14ac:dyDescent="0.2">
      <c r="C874" s="10"/>
      <c r="D874" s="10"/>
      <c r="E874" s="10"/>
      <c r="G874" s="93"/>
      <c r="H874" s="93"/>
      <c r="I874" s="94"/>
      <c r="J874" s="93"/>
      <c r="K874" s="93"/>
      <c r="L874" s="93"/>
      <c r="M874" s="93"/>
      <c r="N874" s="93"/>
      <c r="Q874" s="9"/>
    </row>
    <row r="875" spans="3:17" ht="14.25" customHeight="1" x14ac:dyDescent="0.2">
      <c r="C875" s="10"/>
      <c r="D875" s="10"/>
      <c r="E875" s="10"/>
      <c r="G875" s="93"/>
      <c r="H875" s="93"/>
      <c r="I875" s="94"/>
      <c r="J875" s="93"/>
      <c r="K875" s="93"/>
      <c r="L875" s="93"/>
      <c r="M875" s="93"/>
      <c r="N875" s="93"/>
      <c r="Q875" s="9"/>
    </row>
    <row r="876" spans="3:17" ht="14.25" customHeight="1" x14ac:dyDescent="0.2">
      <c r="C876" s="10"/>
      <c r="D876" s="10"/>
      <c r="E876" s="10"/>
      <c r="G876" s="93"/>
      <c r="H876" s="93"/>
      <c r="I876" s="94"/>
      <c r="J876" s="93"/>
      <c r="K876" s="93"/>
      <c r="L876" s="93"/>
      <c r="M876" s="93"/>
      <c r="N876" s="93"/>
      <c r="Q876" s="9"/>
    </row>
    <row r="877" spans="3:17" ht="14.25" customHeight="1" x14ac:dyDescent="0.2">
      <c r="C877" s="10"/>
      <c r="D877" s="10"/>
      <c r="E877" s="10"/>
      <c r="G877" s="93"/>
      <c r="H877" s="93"/>
      <c r="I877" s="94"/>
      <c r="J877" s="93"/>
      <c r="K877" s="93"/>
      <c r="L877" s="93"/>
      <c r="M877" s="93"/>
      <c r="N877" s="93"/>
      <c r="Q877" s="9"/>
    </row>
    <row r="878" spans="3:17" ht="14.25" customHeight="1" x14ac:dyDescent="0.2">
      <c r="C878" s="10"/>
      <c r="D878" s="10"/>
      <c r="E878" s="10"/>
      <c r="G878" s="93"/>
      <c r="H878" s="93"/>
      <c r="I878" s="94"/>
      <c r="J878" s="93"/>
      <c r="K878" s="93"/>
      <c r="L878" s="93"/>
      <c r="M878" s="93"/>
      <c r="N878" s="93"/>
      <c r="Q878" s="9"/>
    </row>
    <row r="879" spans="3:17" ht="14.25" customHeight="1" x14ac:dyDescent="0.2">
      <c r="C879" s="10"/>
      <c r="D879" s="10"/>
      <c r="E879" s="10"/>
      <c r="G879" s="93"/>
      <c r="H879" s="93"/>
      <c r="I879" s="94"/>
      <c r="J879" s="93"/>
      <c r="K879" s="93"/>
      <c r="L879" s="93"/>
      <c r="M879" s="93"/>
      <c r="N879" s="93"/>
      <c r="Q879" s="9"/>
    </row>
    <row r="880" spans="3:17" ht="14.25" customHeight="1" x14ac:dyDescent="0.2">
      <c r="C880" s="10"/>
      <c r="D880" s="10"/>
      <c r="E880" s="10"/>
      <c r="G880" s="93"/>
      <c r="H880" s="93"/>
      <c r="I880" s="94"/>
      <c r="J880" s="93"/>
      <c r="K880" s="93"/>
      <c r="L880" s="93"/>
      <c r="M880" s="93"/>
      <c r="N880" s="93"/>
      <c r="Q880" s="9"/>
    </row>
    <row r="881" spans="3:17" ht="14.25" customHeight="1" x14ac:dyDescent="0.2">
      <c r="C881" s="10"/>
      <c r="D881" s="10"/>
      <c r="E881" s="10"/>
      <c r="G881" s="93"/>
      <c r="H881" s="93"/>
      <c r="I881" s="94"/>
      <c r="J881" s="93"/>
      <c r="K881" s="93"/>
      <c r="L881" s="93"/>
      <c r="M881" s="93"/>
      <c r="N881" s="93"/>
      <c r="Q881" s="9"/>
    </row>
    <row r="882" spans="3:17" ht="14.25" customHeight="1" x14ac:dyDescent="0.2">
      <c r="C882" s="10"/>
      <c r="D882" s="10"/>
      <c r="E882" s="10"/>
      <c r="G882" s="93"/>
      <c r="H882" s="93"/>
      <c r="I882" s="94"/>
      <c r="J882" s="93"/>
      <c r="K882" s="93"/>
      <c r="L882" s="93"/>
      <c r="M882" s="93"/>
      <c r="N882" s="93"/>
      <c r="Q882" s="9"/>
    </row>
    <row r="883" spans="3:17" ht="14.25" customHeight="1" x14ac:dyDescent="0.2">
      <c r="C883" s="10"/>
      <c r="D883" s="10"/>
      <c r="E883" s="10"/>
      <c r="G883" s="93"/>
      <c r="H883" s="93"/>
      <c r="I883" s="94"/>
      <c r="J883" s="93"/>
      <c r="K883" s="93"/>
      <c r="L883" s="93"/>
      <c r="M883" s="93"/>
      <c r="N883" s="93"/>
      <c r="Q883" s="9"/>
    </row>
    <row r="884" spans="3:17" ht="14.25" customHeight="1" x14ac:dyDescent="0.2">
      <c r="C884" s="10"/>
      <c r="D884" s="10"/>
      <c r="E884" s="10"/>
      <c r="G884" s="93"/>
      <c r="H884" s="93"/>
      <c r="I884" s="94"/>
      <c r="J884" s="93"/>
      <c r="K884" s="93"/>
      <c r="L884" s="93"/>
      <c r="M884" s="93"/>
      <c r="N884" s="93"/>
      <c r="Q884" s="9"/>
    </row>
    <row r="885" spans="3:17" ht="14.25" customHeight="1" x14ac:dyDescent="0.2">
      <c r="C885" s="10"/>
      <c r="D885" s="10"/>
      <c r="E885" s="10"/>
      <c r="G885" s="93"/>
      <c r="H885" s="93"/>
      <c r="I885" s="94"/>
      <c r="J885" s="93"/>
      <c r="K885" s="93"/>
      <c r="L885" s="93"/>
      <c r="M885" s="93"/>
      <c r="N885" s="93"/>
      <c r="Q885" s="9"/>
    </row>
    <row r="886" spans="3:17" ht="14.25" customHeight="1" x14ac:dyDescent="0.2">
      <c r="C886" s="10"/>
      <c r="D886" s="10"/>
      <c r="E886" s="10"/>
      <c r="G886" s="93"/>
      <c r="H886" s="93"/>
      <c r="I886" s="94"/>
      <c r="J886" s="93"/>
      <c r="K886" s="93"/>
      <c r="L886" s="93"/>
      <c r="M886" s="93"/>
      <c r="N886" s="93"/>
      <c r="Q886" s="9"/>
    </row>
    <row r="887" spans="3:17" ht="14.25" customHeight="1" x14ac:dyDescent="0.2">
      <c r="C887" s="10"/>
      <c r="D887" s="10"/>
      <c r="E887" s="10"/>
      <c r="G887" s="93"/>
      <c r="H887" s="93"/>
      <c r="I887" s="94"/>
      <c r="J887" s="93"/>
      <c r="K887" s="93"/>
      <c r="L887" s="93"/>
      <c r="M887" s="93"/>
      <c r="N887" s="93"/>
      <c r="Q887" s="9"/>
    </row>
    <row r="888" spans="3:17" ht="14.25" customHeight="1" x14ac:dyDescent="0.2">
      <c r="C888" s="10"/>
      <c r="D888" s="10"/>
      <c r="E888" s="10"/>
      <c r="G888" s="93"/>
      <c r="H888" s="93"/>
      <c r="I888" s="94"/>
      <c r="J888" s="93"/>
      <c r="K888" s="93"/>
      <c r="L888" s="93"/>
      <c r="M888" s="93"/>
      <c r="N888" s="93"/>
      <c r="Q888" s="9"/>
    </row>
    <row r="889" spans="3:17" ht="14.25" customHeight="1" x14ac:dyDescent="0.2">
      <c r="C889" s="10"/>
      <c r="D889" s="10"/>
      <c r="E889" s="10"/>
      <c r="G889" s="93"/>
      <c r="H889" s="93"/>
      <c r="I889" s="94"/>
      <c r="J889" s="93"/>
      <c r="K889" s="93"/>
      <c r="L889" s="93"/>
      <c r="M889" s="93"/>
      <c r="N889" s="93"/>
      <c r="Q889" s="9"/>
    </row>
    <row r="890" spans="3:17" ht="14.25" customHeight="1" x14ac:dyDescent="0.2">
      <c r="C890" s="10"/>
      <c r="D890" s="10"/>
      <c r="E890" s="10"/>
      <c r="G890" s="93"/>
      <c r="H890" s="93"/>
      <c r="I890" s="94"/>
      <c r="J890" s="93"/>
      <c r="K890" s="93"/>
      <c r="L890" s="93"/>
      <c r="M890" s="93"/>
      <c r="N890" s="93"/>
      <c r="Q890" s="9"/>
    </row>
    <row r="891" spans="3:17" ht="14.25" customHeight="1" x14ac:dyDescent="0.2">
      <c r="C891" s="10"/>
      <c r="D891" s="10"/>
      <c r="E891" s="10"/>
      <c r="G891" s="93"/>
      <c r="H891" s="93"/>
      <c r="I891" s="94"/>
      <c r="J891" s="93"/>
      <c r="K891" s="93"/>
      <c r="L891" s="93"/>
      <c r="M891" s="93"/>
      <c r="N891" s="93"/>
      <c r="Q891" s="9"/>
    </row>
    <row r="892" spans="3:17" ht="14.25" customHeight="1" x14ac:dyDescent="0.2">
      <c r="C892" s="10"/>
      <c r="D892" s="10"/>
      <c r="E892" s="10"/>
      <c r="G892" s="93"/>
      <c r="H892" s="93"/>
      <c r="I892" s="94"/>
      <c r="J892" s="93"/>
      <c r="K892" s="93"/>
      <c r="L892" s="93"/>
      <c r="M892" s="93"/>
      <c r="N892" s="93"/>
      <c r="Q892" s="9"/>
    </row>
    <row r="893" spans="3:17" ht="14.25" customHeight="1" x14ac:dyDescent="0.2">
      <c r="C893" s="10"/>
      <c r="D893" s="10"/>
      <c r="E893" s="10"/>
      <c r="G893" s="93"/>
      <c r="H893" s="93"/>
      <c r="I893" s="94"/>
      <c r="J893" s="93"/>
      <c r="K893" s="93"/>
      <c r="L893" s="93"/>
      <c r="M893" s="93"/>
      <c r="N893" s="93"/>
      <c r="Q893" s="9"/>
    </row>
    <row r="894" spans="3:17" ht="14.25" customHeight="1" x14ac:dyDescent="0.2">
      <c r="C894" s="10"/>
      <c r="D894" s="10"/>
      <c r="E894" s="10"/>
      <c r="G894" s="93"/>
      <c r="H894" s="93"/>
      <c r="I894" s="94"/>
      <c r="J894" s="93"/>
      <c r="K894" s="93"/>
      <c r="L894" s="93"/>
      <c r="M894" s="93"/>
      <c r="N894" s="93"/>
      <c r="Q894" s="9"/>
    </row>
    <row r="895" spans="3:17" ht="14.25" customHeight="1" x14ac:dyDescent="0.2">
      <c r="C895" s="10"/>
      <c r="D895" s="10"/>
      <c r="E895" s="10"/>
      <c r="G895" s="93"/>
      <c r="H895" s="93"/>
      <c r="I895" s="94"/>
      <c r="J895" s="93"/>
      <c r="K895" s="93"/>
      <c r="L895" s="93"/>
      <c r="M895" s="93"/>
      <c r="N895" s="93"/>
      <c r="Q895" s="9"/>
    </row>
    <row r="896" spans="3:17" ht="14.25" customHeight="1" x14ac:dyDescent="0.2">
      <c r="C896" s="10"/>
      <c r="D896" s="10"/>
      <c r="E896" s="10"/>
      <c r="G896" s="93"/>
      <c r="H896" s="93"/>
      <c r="I896" s="94"/>
      <c r="J896" s="93"/>
      <c r="K896" s="93"/>
      <c r="L896" s="93"/>
      <c r="M896" s="93"/>
      <c r="N896" s="93"/>
      <c r="Q896" s="9"/>
    </row>
    <row r="897" spans="3:17" ht="14.25" customHeight="1" x14ac:dyDescent="0.2">
      <c r="C897" s="10"/>
      <c r="D897" s="10"/>
      <c r="E897" s="10"/>
      <c r="G897" s="93"/>
      <c r="H897" s="93"/>
      <c r="I897" s="94"/>
      <c r="J897" s="93"/>
      <c r="K897" s="93"/>
      <c r="L897" s="93"/>
      <c r="M897" s="93"/>
      <c r="N897" s="93"/>
      <c r="Q897" s="9"/>
    </row>
    <row r="898" spans="3:17" ht="14.25" customHeight="1" x14ac:dyDescent="0.2">
      <c r="C898" s="10"/>
      <c r="D898" s="10"/>
      <c r="E898" s="10"/>
      <c r="G898" s="93"/>
      <c r="H898" s="93"/>
      <c r="I898" s="94"/>
      <c r="J898" s="93"/>
      <c r="K898" s="93"/>
      <c r="L898" s="93"/>
      <c r="M898" s="93"/>
      <c r="N898" s="93"/>
      <c r="Q898" s="9"/>
    </row>
    <row r="899" spans="3:17" ht="14.25" customHeight="1" x14ac:dyDescent="0.2">
      <c r="C899" s="10"/>
      <c r="D899" s="10"/>
      <c r="E899" s="10"/>
      <c r="G899" s="93"/>
      <c r="H899" s="93"/>
      <c r="I899" s="94"/>
      <c r="J899" s="93"/>
      <c r="K899" s="93"/>
      <c r="L899" s="93"/>
      <c r="M899" s="93"/>
      <c r="N899" s="93"/>
      <c r="Q899" s="9"/>
    </row>
    <row r="900" spans="3:17" ht="14.25" customHeight="1" x14ac:dyDescent="0.2">
      <c r="C900" s="10"/>
      <c r="D900" s="10"/>
      <c r="E900" s="10"/>
      <c r="G900" s="93"/>
      <c r="H900" s="93"/>
      <c r="I900" s="94"/>
      <c r="J900" s="93"/>
      <c r="K900" s="93"/>
      <c r="L900" s="93"/>
      <c r="M900" s="93"/>
      <c r="N900" s="93"/>
      <c r="Q900" s="9"/>
    </row>
    <row r="901" spans="3:17" ht="14.25" customHeight="1" x14ac:dyDescent="0.2">
      <c r="C901" s="10"/>
      <c r="D901" s="10"/>
      <c r="E901" s="10"/>
      <c r="G901" s="93"/>
      <c r="H901" s="93"/>
      <c r="I901" s="94"/>
      <c r="J901" s="93"/>
      <c r="K901" s="93"/>
      <c r="L901" s="93"/>
      <c r="M901" s="93"/>
      <c r="N901" s="93"/>
      <c r="Q901" s="9"/>
    </row>
    <row r="902" spans="3:17" ht="14.25" customHeight="1" x14ac:dyDescent="0.2">
      <c r="C902" s="10"/>
      <c r="D902" s="10"/>
      <c r="E902" s="10"/>
      <c r="G902" s="93"/>
      <c r="H902" s="93"/>
      <c r="I902" s="94"/>
      <c r="J902" s="93"/>
      <c r="K902" s="93"/>
      <c r="L902" s="93"/>
      <c r="M902" s="93"/>
      <c r="N902" s="93"/>
      <c r="Q902" s="9"/>
    </row>
    <row r="903" spans="3:17" ht="14.25" customHeight="1" x14ac:dyDescent="0.2">
      <c r="C903" s="10"/>
      <c r="D903" s="10"/>
      <c r="E903" s="10"/>
      <c r="G903" s="93"/>
      <c r="H903" s="93"/>
      <c r="I903" s="94"/>
      <c r="J903" s="93"/>
      <c r="K903" s="93"/>
      <c r="L903" s="93"/>
      <c r="M903" s="93"/>
      <c r="N903" s="93"/>
      <c r="Q903" s="9"/>
    </row>
    <row r="904" spans="3:17" ht="14.25" customHeight="1" x14ac:dyDescent="0.2">
      <c r="C904" s="10"/>
      <c r="D904" s="10"/>
      <c r="E904" s="10"/>
      <c r="G904" s="93"/>
      <c r="H904" s="93"/>
      <c r="I904" s="94"/>
      <c r="J904" s="93"/>
      <c r="K904" s="93"/>
      <c r="L904" s="93"/>
      <c r="M904" s="93"/>
      <c r="N904" s="93"/>
      <c r="Q904" s="9"/>
    </row>
    <row r="905" spans="3:17" ht="14.25" customHeight="1" x14ac:dyDescent="0.2">
      <c r="C905" s="10"/>
      <c r="D905" s="10"/>
      <c r="E905" s="10"/>
      <c r="G905" s="93"/>
      <c r="H905" s="93"/>
      <c r="I905" s="94"/>
      <c r="J905" s="93"/>
      <c r="K905" s="93"/>
      <c r="L905" s="93"/>
      <c r="M905" s="93"/>
      <c r="N905" s="93"/>
      <c r="Q905" s="9"/>
    </row>
    <row r="906" spans="3:17" ht="14.25" customHeight="1" x14ac:dyDescent="0.2">
      <c r="C906" s="10"/>
      <c r="D906" s="10"/>
      <c r="E906" s="10"/>
      <c r="G906" s="93"/>
      <c r="H906" s="93"/>
      <c r="I906" s="94"/>
      <c r="J906" s="93"/>
      <c r="K906" s="93"/>
      <c r="L906" s="93"/>
      <c r="M906" s="93"/>
      <c r="N906" s="93"/>
      <c r="Q906" s="9"/>
    </row>
    <row r="907" spans="3:17" ht="14.25" customHeight="1" x14ac:dyDescent="0.2">
      <c r="C907" s="10"/>
      <c r="D907" s="10"/>
      <c r="E907" s="10"/>
      <c r="G907" s="93"/>
      <c r="H907" s="93"/>
      <c r="I907" s="94"/>
      <c r="J907" s="93"/>
      <c r="K907" s="93"/>
      <c r="L907" s="93"/>
      <c r="M907" s="93"/>
      <c r="N907" s="93"/>
      <c r="Q907" s="9"/>
    </row>
    <row r="908" spans="3:17" ht="14.25" customHeight="1" x14ac:dyDescent="0.2">
      <c r="C908" s="10"/>
      <c r="D908" s="10"/>
      <c r="E908" s="10"/>
      <c r="G908" s="93"/>
      <c r="H908" s="93"/>
      <c r="I908" s="94"/>
      <c r="J908" s="93"/>
      <c r="K908" s="93"/>
      <c r="L908" s="93"/>
      <c r="M908" s="93"/>
      <c r="N908" s="93"/>
      <c r="Q908" s="9"/>
    </row>
    <row r="909" spans="3:17" ht="14.25" customHeight="1" x14ac:dyDescent="0.2">
      <c r="C909" s="10"/>
      <c r="D909" s="10"/>
      <c r="E909" s="10"/>
      <c r="G909" s="93"/>
      <c r="H909" s="93"/>
      <c r="I909" s="94"/>
      <c r="J909" s="93"/>
      <c r="K909" s="93"/>
      <c r="L909" s="93"/>
      <c r="M909" s="93"/>
      <c r="N909" s="93"/>
      <c r="Q909" s="9"/>
    </row>
    <row r="910" spans="3:17" ht="14.25" customHeight="1" x14ac:dyDescent="0.2">
      <c r="C910" s="10"/>
      <c r="D910" s="10"/>
      <c r="E910" s="10"/>
      <c r="G910" s="93"/>
      <c r="H910" s="93"/>
      <c r="I910" s="94"/>
      <c r="J910" s="93"/>
      <c r="K910" s="93"/>
      <c r="L910" s="93"/>
      <c r="M910" s="93"/>
      <c r="N910" s="93"/>
      <c r="Q910" s="9"/>
    </row>
    <row r="911" spans="3:17" ht="14.25" customHeight="1" x14ac:dyDescent="0.2">
      <c r="C911" s="10"/>
      <c r="D911" s="10"/>
      <c r="E911" s="10"/>
      <c r="G911" s="93"/>
      <c r="H911" s="93"/>
      <c r="I911" s="94"/>
      <c r="J911" s="93"/>
      <c r="K911" s="93"/>
      <c r="L911" s="93"/>
      <c r="M911" s="93"/>
      <c r="N911" s="93"/>
      <c r="Q911" s="9"/>
    </row>
    <row r="912" spans="3:17" ht="14.25" customHeight="1" x14ac:dyDescent="0.2">
      <c r="C912" s="10"/>
      <c r="D912" s="10"/>
      <c r="E912" s="10"/>
      <c r="G912" s="93"/>
      <c r="H912" s="93"/>
      <c r="I912" s="94"/>
      <c r="J912" s="93"/>
      <c r="K912" s="93"/>
      <c r="L912" s="93"/>
      <c r="M912" s="93"/>
      <c r="N912" s="93"/>
      <c r="Q912" s="9"/>
    </row>
    <row r="913" spans="3:17" ht="14.25" customHeight="1" x14ac:dyDescent="0.2">
      <c r="C913" s="10"/>
      <c r="D913" s="10"/>
      <c r="E913" s="10"/>
      <c r="G913" s="93"/>
      <c r="H913" s="93"/>
      <c r="I913" s="94"/>
      <c r="J913" s="93"/>
      <c r="K913" s="93"/>
      <c r="L913" s="93"/>
      <c r="M913" s="93"/>
      <c r="N913" s="93"/>
      <c r="Q913" s="9"/>
    </row>
    <row r="914" spans="3:17" ht="14.25" customHeight="1" x14ac:dyDescent="0.2">
      <c r="C914" s="10"/>
      <c r="D914" s="10"/>
      <c r="E914" s="10"/>
      <c r="G914" s="93"/>
      <c r="H914" s="93"/>
      <c r="I914" s="94"/>
      <c r="J914" s="93"/>
      <c r="K914" s="93"/>
      <c r="L914" s="93"/>
      <c r="M914" s="93"/>
      <c r="N914" s="93"/>
      <c r="Q914" s="9"/>
    </row>
    <row r="915" spans="3:17" ht="14.25" customHeight="1" x14ac:dyDescent="0.2">
      <c r="C915" s="10"/>
      <c r="D915" s="10"/>
      <c r="E915" s="10"/>
      <c r="G915" s="93"/>
      <c r="H915" s="93"/>
      <c r="I915" s="94"/>
      <c r="J915" s="93"/>
      <c r="K915" s="93"/>
      <c r="L915" s="93"/>
      <c r="M915" s="93"/>
      <c r="N915" s="93"/>
      <c r="Q915" s="9"/>
    </row>
    <row r="916" spans="3:17" ht="14.25" customHeight="1" x14ac:dyDescent="0.2">
      <c r="C916" s="10"/>
      <c r="D916" s="10"/>
      <c r="E916" s="10"/>
      <c r="G916" s="93"/>
      <c r="H916" s="93"/>
      <c r="I916" s="94"/>
      <c r="J916" s="93"/>
      <c r="K916" s="93"/>
      <c r="L916" s="93"/>
      <c r="M916" s="93"/>
      <c r="N916" s="93"/>
      <c r="Q916" s="9"/>
    </row>
    <row r="917" spans="3:17" ht="14.25" customHeight="1" x14ac:dyDescent="0.2">
      <c r="C917" s="10"/>
      <c r="D917" s="10"/>
      <c r="E917" s="10"/>
      <c r="G917" s="93"/>
      <c r="H917" s="93"/>
      <c r="I917" s="94"/>
      <c r="J917" s="93"/>
      <c r="K917" s="93"/>
      <c r="L917" s="93"/>
      <c r="M917" s="93"/>
      <c r="N917" s="93"/>
      <c r="Q917" s="9"/>
    </row>
    <row r="918" spans="3:17" ht="14.25" customHeight="1" x14ac:dyDescent="0.2">
      <c r="C918" s="10"/>
      <c r="D918" s="10"/>
      <c r="E918" s="10"/>
      <c r="G918" s="93"/>
      <c r="H918" s="93"/>
      <c r="I918" s="94"/>
      <c r="J918" s="93"/>
      <c r="K918" s="93"/>
      <c r="L918" s="93"/>
      <c r="M918" s="93"/>
      <c r="N918" s="93"/>
      <c r="Q918" s="9"/>
    </row>
    <row r="919" spans="3:17" ht="14.25" customHeight="1" x14ac:dyDescent="0.2">
      <c r="C919" s="10"/>
      <c r="D919" s="10"/>
      <c r="E919" s="10"/>
      <c r="G919" s="93"/>
      <c r="H919" s="93"/>
      <c r="I919" s="94"/>
      <c r="J919" s="93"/>
      <c r="K919" s="93"/>
      <c r="L919" s="93"/>
      <c r="M919" s="93"/>
      <c r="N919" s="93"/>
      <c r="Q919" s="9"/>
    </row>
    <row r="920" spans="3:17" ht="14.25" customHeight="1" x14ac:dyDescent="0.2">
      <c r="C920" s="10"/>
      <c r="D920" s="10"/>
      <c r="E920" s="10"/>
      <c r="G920" s="93"/>
      <c r="H920" s="93"/>
      <c r="I920" s="94"/>
      <c r="J920" s="93"/>
      <c r="K920" s="93"/>
      <c r="L920" s="93"/>
      <c r="M920" s="93"/>
      <c r="N920" s="93"/>
      <c r="Q920" s="9"/>
    </row>
    <row r="921" spans="3:17" ht="14.25" customHeight="1" x14ac:dyDescent="0.2">
      <c r="C921" s="10"/>
      <c r="D921" s="10"/>
      <c r="E921" s="10"/>
      <c r="G921" s="93"/>
      <c r="H921" s="93"/>
      <c r="I921" s="94"/>
      <c r="J921" s="93"/>
      <c r="K921" s="93"/>
      <c r="L921" s="93"/>
      <c r="M921" s="93"/>
      <c r="N921" s="93"/>
      <c r="Q921" s="9"/>
    </row>
    <row r="922" spans="3:17" ht="14.25" customHeight="1" x14ac:dyDescent="0.2">
      <c r="C922" s="10"/>
      <c r="D922" s="10"/>
      <c r="E922" s="10"/>
      <c r="G922" s="93"/>
      <c r="H922" s="93"/>
      <c r="I922" s="94"/>
      <c r="J922" s="93"/>
      <c r="K922" s="93"/>
      <c r="L922" s="93"/>
      <c r="M922" s="93"/>
      <c r="N922" s="93"/>
      <c r="Q922" s="9"/>
    </row>
    <row r="923" spans="3:17" ht="14.25" customHeight="1" x14ac:dyDescent="0.2">
      <c r="C923" s="10"/>
      <c r="D923" s="10"/>
      <c r="E923" s="10"/>
      <c r="G923" s="93"/>
      <c r="H923" s="93"/>
      <c r="I923" s="94"/>
      <c r="J923" s="93"/>
      <c r="K923" s="93"/>
      <c r="L923" s="93"/>
      <c r="M923" s="93"/>
      <c r="N923" s="93"/>
      <c r="Q923" s="9"/>
    </row>
    <row r="924" spans="3:17" ht="14.25" customHeight="1" x14ac:dyDescent="0.2">
      <c r="C924" s="10"/>
      <c r="D924" s="10"/>
      <c r="E924" s="10"/>
      <c r="G924" s="93"/>
      <c r="H924" s="93"/>
      <c r="I924" s="94"/>
      <c r="J924" s="93"/>
      <c r="K924" s="93"/>
      <c r="L924" s="93"/>
      <c r="M924" s="93"/>
      <c r="N924" s="93"/>
      <c r="Q924" s="9"/>
    </row>
    <row r="925" spans="3:17" ht="14.25" customHeight="1" x14ac:dyDescent="0.2">
      <c r="C925" s="10"/>
      <c r="D925" s="10"/>
      <c r="E925" s="10"/>
      <c r="G925" s="93"/>
      <c r="H925" s="93"/>
      <c r="I925" s="94"/>
      <c r="J925" s="93"/>
      <c r="K925" s="93"/>
      <c r="L925" s="93"/>
      <c r="M925" s="93"/>
      <c r="N925" s="93"/>
      <c r="Q925" s="9"/>
    </row>
    <row r="926" spans="3:17" ht="14.25" customHeight="1" x14ac:dyDescent="0.2">
      <c r="C926" s="10"/>
      <c r="D926" s="10"/>
      <c r="E926" s="10"/>
      <c r="G926" s="93"/>
      <c r="H926" s="93"/>
      <c r="I926" s="94"/>
      <c r="J926" s="93"/>
      <c r="K926" s="93"/>
      <c r="L926" s="93"/>
      <c r="M926" s="93"/>
      <c r="N926" s="93"/>
      <c r="Q926" s="9"/>
    </row>
    <row r="927" spans="3:17" ht="14.25" customHeight="1" x14ac:dyDescent="0.2">
      <c r="C927" s="10"/>
      <c r="D927" s="10"/>
      <c r="E927" s="10"/>
      <c r="G927" s="93"/>
      <c r="H927" s="93"/>
      <c r="I927" s="94"/>
      <c r="J927" s="93"/>
      <c r="K927" s="93"/>
      <c r="L927" s="93"/>
      <c r="M927" s="93"/>
      <c r="N927" s="93"/>
      <c r="Q927" s="9"/>
    </row>
    <row r="928" spans="3:17" ht="14.25" customHeight="1" x14ac:dyDescent="0.2">
      <c r="C928" s="10"/>
      <c r="D928" s="10"/>
      <c r="E928" s="10"/>
      <c r="G928" s="93"/>
      <c r="H928" s="93"/>
      <c r="I928" s="94"/>
      <c r="J928" s="93"/>
      <c r="K928" s="93"/>
      <c r="L928" s="93"/>
      <c r="M928" s="93"/>
      <c r="N928" s="93"/>
      <c r="Q928" s="9"/>
    </row>
    <row r="929" spans="3:17" ht="14.25" customHeight="1" x14ac:dyDescent="0.2">
      <c r="C929" s="10"/>
      <c r="D929" s="10"/>
      <c r="E929" s="10"/>
      <c r="G929" s="93"/>
      <c r="H929" s="93"/>
      <c r="I929" s="94"/>
      <c r="J929" s="93"/>
      <c r="K929" s="93"/>
      <c r="L929" s="93"/>
      <c r="M929" s="93"/>
      <c r="N929" s="93"/>
      <c r="Q929" s="9"/>
    </row>
    <row r="930" spans="3:17" ht="14.25" customHeight="1" x14ac:dyDescent="0.2">
      <c r="C930" s="10"/>
      <c r="D930" s="10"/>
      <c r="E930" s="10"/>
      <c r="G930" s="93"/>
      <c r="H930" s="93"/>
      <c r="I930" s="94"/>
      <c r="J930" s="93"/>
      <c r="K930" s="93"/>
      <c r="L930" s="93"/>
      <c r="M930" s="93"/>
      <c r="N930" s="93"/>
      <c r="Q930" s="9"/>
    </row>
    <row r="931" spans="3:17" ht="14.25" customHeight="1" x14ac:dyDescent="0.2">
      <c r="C931" s="10"/>
      <c r="D931" s="10"/>
      <c r="E931" s="10"/>
      <c r="G931" s="93"/>
      <c r="H931" s="93"/>
      <c r="I931" s="94"/>
      <c r="J931" s="93"/>
      <c r="K931" s="93"/>
      <c r="L931" s="93"/>
      <c r="M931" s="93"/>
      <c r="N931" s="93"/>
      <c r="Q931" s="9"/>
    </row>
    <row r="932" spans="3:17" ht="14.25" customHeight="1" x14ac:dyDescent="0.2">
      <c r="C932" s="10"/>
      <c r="D932" s="10"/>
      <c r="E932" s="10"/>
      <c r="G932" s="93"/>
      <c r="H932" s="93"/>
      <c r="I932" s="94"/>
      <c r="J932" s="93"/>
      <c r="K932" s="93"/>
      <c r="L932" s="93"/>
      <c r="M932" s="93"/>
      <c r="N932" s="93"/>
      <c r="Q932" s="9"/>
    </row>
    <row r="933" spans="3:17" ht="14.25" customHeight="1" x14ac:dyDescent="0.2">
      <c r="C933" s="10"/>
      <c r="D933" s="10"/>
      <c r="E933" s="10"/>
      <c r="G933" s="93"/>
      <c r="H933" s="93"/>
      <c r="I933" s="94"/>
      <c r="J933" s="93"/>
      <c r="K933" s="93"/>
      <c r="L933" s="93"/>
      <c r="M933" s="93"/>
      <c r="N933" s="93"/>
      <c r="Q933" s="9"/>
    </row>
    <row r="934" spans="3:17" ht="14.25" customHeight="1" x14ac:dyDescent="0.2">
      <c r="C934" s="10"/>
      <c r="D934" s="10"/>
      <c r="E934" s="10"/>
      <c r="G934" s="93"/>
      <c r="H934" s="93"/>
      <c r="I934" s="94"/>
      <c r="J934" s="93"/>
      <c r="K934" s="93"/>
      <c r="L934" s="93"/>
      <c r="M934" s="93"/>
      <c r="N934" s="93"/>
      <c r="Q934" s="9"/>
    </row>
    <row r="935" spans="3:17" ht="14.25" customHeight="1" x14ac:dyDescent="0.2">
      <c r="C935" s="10"/>
      <c r="D935" s="10"/>
      <c r="E935" s="10"/>
      <c r="G935" s="93"/>
      <c r="H935" s="93"/>
      <c r="I935" s="94"/>
      <c r="J935" s="93"/>
      <c r="K935" s="93"/>
      <c r="L935" s="93"/>
      <c r="M935" s="93"/>
      <c r="N935" s="93"/>
      <c r="Q935" s="9"/>
    </row>
    <row r="936" spans="3:17" ht="14.25" customHeight="1" x14ac:dyDescent="0.2">
      <c r="C936" s="10"/>
      <c r="D936" s="10"/>
      <c r="E936" s="10"/>
      <c r="G936" s="93"/>
      <c r="H936" s="93"/>
      <c r="I936" s="94"/>
      <c r="J936" s="93"/>
      <c r="K936" s="93"/>
      <c r="L936" s="93"/>
      <c r="M936" s="93"/>
      <c r="N936" s="93"/>
      <c r="Q936" s="9"/>
    </row>
    <row r="937" spans="3:17" ht="14.25" customHeight="1" x14ac:dyDescent="0.2">
      <c r="C937" s="10"/>
      <c r="D937" s="10"/>
      <c r="E937" s="10"/>
      <c r="G937" s="93"/>
      <c r="H937" s="93"/>
      <c r="I937" s="94"/>
      <c r="J937" s="93"/>
      <c r="K937" s="93"/>
      <c r="L937" s="93"/>
      <c r="M937" s="93"/>
      <c r="N937" s="93"/>
      <c r="Q937" s="9"/>
    </row>
    <row r="938" spans="3:17" ht="14.25" customHeight="1" x14ac:dyDescent="0.2">
      <c r="C938" s="10"/>
      <c r="D938" s="10"/>
      <c r="E938" s="10"/>
      <c r="G938" s="93"/>
      <c r="H938" s="93"/>
      <c r="I938" s="94"/>
      <c r="J938" s="93"/>
      <c r="K938" s="93"/>
      <c r="L938" s="93"/>
      <c r="M938" s="93"/>
      <c r="N938" s="93"/>
      <c r="Q938" s="9"/>
    </row>
    <row r="939" spans="3:17" ht="14.25" customHeight="1" x14ac:dyDescent="0.2">
      <c r="C939" s="10"/>
      <c r="D939" s="10"/>
      <c r="E939" s="10"/>
      <c r="G939" s="93"/>
      <c r="H939" s="93"/>
      <c r="I939" s="94"/>
      <c r="J939" s="93"/>
      <c r="K939" s="93"/>
      <c r="L939" s="93"/>
      <c r="M939" s="93"/>
      <c r="N939" s="93"/>
      <c r="Q939" s="9"/>
    </row>
    <row r="940" spans="3:17" ht="14.25" customHeight="1" x14ac:dyDescent="0.2">
      <c r="C940" s="10"/>
      <c r="D940" s="10"/>
      <c r="E940" s="10"/>
      <c r="G940" s="93"/>
      <c r="H940" s="93"/>
      <c r="I940" s="94"/>
      <c r="J940" s="93"/>
      <c r="K940" s="93"/>
      <c r="L940" s="93"/>
      <c r="M940" s="93"/>
      <c r="N940" s="93"/>
      <c r="Q940" s="9"/>
    </row>
    <row r="941" spans="3:17" ht="14.25" customHeight="1" x14ac:dyDescent="0.2">
      <c r="C941" s="10"/>
      <c r="D941" s="10"/>
      <c r="E941" s="10"/>
      <c r="G941" s="93"/>
      <c r="H941" s="93"/>
      <c r="I941" s="94"/>
      <c r="J941" s="93"/>
      <c r="K941" s="93"/>
      <c r="L941" s="93"/>
      <c r="M941" s="93"/>
      <c r="N941" s="93"/>
      <c r="Q941" s="9"/>
    </row>
    <row r="942" spans="3:17" ht="14.25" customHeight="1" x14ac:dyDescent="0.2">
      <c r="C942" s="10"/>
      <c r="D942" s="10"/>
      <c r="E942" s="10"/>
      <c r="G942" s="93"/>
      <c r="H942" s="93"/>
      <c r="I942" s="94"/>
      <c r="J942" s="93"/>
      <c r="K942" s="93"/>
      <c r="L942" s="93"/>
      <c r="M942" s="93"/>
      <c r="N942" s="93"/>
      <c r="Q942" s="9"/>
    </row>
    <row r="943" spans="3:17" ht="14.25" customHeight="1" x14ac:dyDescent="0.2">
      <c r="C943" s="10"/>
      <c r="D943" s="10"/>
      <c r="E943" s="10"/>
      <c r="G943" s="93"/>
      <c r="H943" s="93"/>
      <c r="I943" s="94"/>
      <c r="J943" s="93"/>
      <c r="K943" s="93"/>
      <c r="L943" s="93"/>
      <c r="M943" s="93"/>
      <c r="N943" s="93"/>
      <c r="Q943" s="9"/>
    </row>
    <row r="944" spans="3:17" ht="14.25" customHeight="1" x14ac:dyDescent="0.2">
      <c r="C944" s="10"/>
      <c r="D944" s="10"/>
      <c r="E944" s="10"/>
      <c r="G944" s="93"/>
      <c r="H944" s="93"/>
      <c r="I944" s="94"/>
      <c r="J944" s="93"/>
      <c r="K944" s="93"/>
      <c r="L944" s="93"/>
      <c r="M944" s="93"/>
      <c r="N944" s="93"/>
      <c r="Q944" s="9"/>
    </row>
    <row r="945" spans="3:17" ht="14.25" customHeight="1" x14ac:dyDescent="0.2">
      <c r="C945" s="10"/>
      <c r="D945" s="10"/>
      <c r="E945" s="10"/>
      <c r="G945" s="93"/>
      <c r="H945" s="93"/>
      <c r="I945" s="94"/>
      <c r="J945" s="93"/>
      <c r="K945" s="93"/>
      <c r="L945" s="93"/>
      <c r="M945" s="93"/>
      <c r="N945" s="93"/>
      <c r="Q945" s="9"/>
    </row>
    <row r="946" spans="3:17" ht="14.25" customHeight="1" x14ac:dyDescent="0.2">
      <c r="C946" s="10"/>
      <c r="D946" s="10"/>
      <c r="E946" s="10"/>
      <c r="G946" s="93"/>
      <c r="H946" s="93"/>
      <c r="I946" s="94"/>
      <c r="J946" s="93"/>
      <c r="K946" s="93"/>
      <c r="L946" s="93"/>
      <c r="M946" s="93"/>
      <c r="N946" s="93"/>
      <c r="Q946" s="9"/>
    </row>
    <row r="947" spans="3:17" ht="14.25" customHeight="1" x14ac:dyDescent="0.2">
      <c r="C947" s="10"/>
      <c r="D947" s="10"/>
      <c r="E947" s="10"/>
      <c r="G947" s="93"/>
      <c r="H947" s="93"/>
      <c r="I947" s="94"/>
      <c r="J947" s="93"/>
      <c r="K947" s="93"/>
      <c r="L947" s="93"/>
      <c r="M947" s="93"/>
      <c r="N947" s="93"/>
      <c r="Q947" s="9"/>
    </row>
    <row r="948" spans="3:17" ht="14.25" customHeight="1" x14ac:dyDescent="0.2">
      <c r="C948" s="10"/>
      <c r="D948" s="10"/>
      <c r="E948" s="10"/>
      <c r="G948" s="93"/>
      <c r="H948" s="93"/>
      <c r="I948" s="94"/>
      <c r="J948" s="93"/>
      <c r="K948" s="93"/>
      <c r="L948" s="93"/>
      <c r="M948" s="93"/>
      <c r="N948" s="93"/>
      <c r="Q948" s="9"/>
    </row>
    <row r="949" spans="3:17" ht="14.25" customHeight="1" x14ac:dyDescent="0.2">
      <c r="C949" s="10"/>
      <c r="D949" s="10"/>
      <c r="E949" s="10"/>
      <c r="G949" s="93"/>
      <c r="H949" s="93"/>
      <c r="I949" s="94"/>
      <c r="J949" s="93"/>
      <c r="K949" s="93"/>
      <c r="L949" s="93"/>
      <c r="M949" s="93"/>
      <c r="N949" s="93"/>
      <c r="Q949" s="9"/>
    </row>
    <row r="950" spans="3:17" ht="14.25" customHeight="1" x14ac:dyDescent="0.2">
      <c r="C950" s="10"/>
      <c r="D950" s="10"/>
      <c r="E950" s="10"/>
      <c r="G950" s="93"/>
      <c r="H950" s="93"/>
      <c r="I950" s="94"/>
      <c r="J950" s="93"/>
      <c r="K950" s="93"/>
      <c r="L950" s="93"/>
      <c r="M950" s="93"/>
      <c r="N950" s="93"/>
      <c r="Q950" s="9"/>
    </row>
    <row r="951" spans="3:17" ht="14.25" customHeight="1" x14ac:dyDescent="0.2">
      <c r="C951" s="10"/>
      <c r="D951" s="10"/>
      <c r="E951" s="10"/>
      <c r="G951" s="93"/>
      <c r="H951" s="93"/>
      <c r="I951" s="94"/>
      <c r="J951" s="93"/>
      <c r="K951" s="93"/>
      <c r="L951" s="93"/>
      <c r="M951" s="93"/>
      <c r="N951" s="93"/>
      <c r="Q951" s="9"/>
    </row>
    <row r="952" spans="3:17" ht="14.25" customHeight="1" x14ac:dyDescent="0.2">
      <c r="C952" s="10"/>
      <c r="D952" s="10"/>
      <c r="E952" s="10"/>
      <c r="G952" s="93"/>
      <c r="H952" s="93"/>
      <c r="I952" s="94"/>
      <c r="J952" s="93"/>
      <c r="K952" s="93"/>
      <c r="L952" s="93"/>
      <c r="M952" s="93"/>
      <c r="N952" s="93"/>
      <c r="Q952" s="9"/>
    </row>
    <row r="953" spans="3:17" ht="14.25" customHeight="1" x14ac:dyDescent="0.2">
      <c r="C953" s="10"/>
      <c r="D953" s="10"/>
      <c r="E953" s="10"/>
      <c r="G953" s="93"/>
      <c r="H953" s="93"/>
      <c r="I953" s="94"/>
      <c r="J953" s="93"/>
      <c r="K953" s="93"/>
      <c r="L953" s="93"/>
      <c r="M953" s="93"/>
      <c r="N953" s="93"/>
      <c r="Q953" s="9"/>
    </row>
    <row r="954" spans="3:17" ht="14.25" customHeight="1" x14ac:dyDescent="0.2">
      <c r="C954" s="10"/>
      <c r="D954" s="10"/>
      <c r="E954" s="10"/>
      <c r="G954" s="93"/>
      <c r="H954" s="93"/>
      <c r="I954" s="94"/>
      <c r="J954" s="93"/>
      <c r="K954" s="93"/>
      <c r="L954" s="93"/>
      <c r="M954" s="93"/>
      <c r="N954" s="93"/>
      <c r="Q954" s="9"/>
    </row>
    <row r="955" spans="3:17" ht="14.25" customHeight="1" x14ac:dyDescent="0.2">
      <c r="C955" s="10"/>
      <c r="D955" s="10"/>
      <c r="E955" s="10"/>
      <c r="G955" s="93"/>
      <c r="H955" s="93"/>
      <c r="I955" s="94"/>
      <c r="J955" s="93"/>
      <c r="K955" s="93"/>
      <c r="L955" s="93"/>
      <c r="M955" s="93"/>
      <c r="N955" s="93"/>
      <c r="Q955" s="9"/>
    </row>
    <row r="956" spans="3:17" ht="14.25" customHeight="1" x14ac:dyDescent="0.2">
      <c r="C956" s="10"/>
      <c r="D956" s="10"/>
      <c r="E956" s="10"/>
      <c r="G956" s="93"/>
      <c r="H956" s="93"/>
      <c r="I956" s="94"/>
      <c r="J956" s="93"/>
      <c r="K956" s="93"/>
      <c r="L956" s="93"/>
      <c r="M956" s="93"/>
      <c r="N956" s="93"/>
      <c r="Q956" s="9"/>
    </row>
    <row r="957" spans="3:17" ht="14.25" customHeight="1" x14ac:dyDescent="0.2">
      <c r="C957" s="10"/>
      <c r="D957" s="10"/>
      <c r="E957" s="10"/>
      <c r="G957" s="93"/>
      <c r="H957" s="93"/>
      <c r="I957" s="94"/>
      <c r="J957" s="93"/>
      <c r="K957" s="93"/>
      <c r="L957" s="93"/>
      <c r="M957" s="93"/>
      <c r="N957" s="93"/>
      <c r="Q957" s="9"/>
    </row>
    <row r="958" spans="3:17" ht="14.25" customHeight="1" x14ac:dyDescent="0.2">
      <c r="C958" s="10"/>
      <c r="D958" s="10"/>
      <c r="E958" s="10"/>
      <c r="G958" s="93"/>
      <c r="H958" s="93"/>
      <c r="I958" s="94"/>
      <c r="J958" s="93"/>
      <c r="K958" s="93"/>
      <c r="L958" s="93"/>
      <c r="M958" s="93"/>
      <c r="N958" s="93"/>
      <c r="Q958" s="9"/>
    </row>
    <row r="959" spans="3:17" ht="14.25" customHeight="1" x14ac:dyDescent="0.2">
      <c r="C959" s="10"/>
      <c r="D959" s="10"/>
      <c r="E959" s="10"/>
      <c r="G959" s="93"/>
      <c r="H959" s="93"/>
      <c r="I959" s="94"/>
      <c r="J959" s="93"/>
      <c r="K959" s="93"/>
      <c r="L959" s="93"/>
      <c r="M959" s="93"/>
      <c r="N959" s="93"/>
      <c r="Q959" s="9"/>
    </row>
    <row r="960" spans="3:17" ht="14.25" customHeight="1" x14ac:dyDescent="0.2">
      <c r="C960" s="10"/>
      <c r="D960" s="10"/>
      <c r="E960" s="10"/>
      <c r="G960" s="93"/>
      <c r="H960" s="93"/>
      <c r="I960" s="94"/>
      <c r="J960" s="93"/>
      <c r="K960" s="93"/>
      <c r="L960" s="93"/>
      <c r="M960" s="93"/>
      <c r="N960" s="93"/>
      <c r="Q960" s="9"/>
    </row>
    <row r="961" spans="3:17" ht="14.25" customHeight="1" x14ac:dyDescent="0.2">
      <c r="C961" s="10"/>
      <c r="D961" s="10"/>
      <c r="E961" s="10"/>
      <c r="G961" s="93"/>
      <c r="H961" s="93"/>
      <c r="I961" s="94"/>
      <c r="J961" s="93"/>
      <c r="K961" s="93"/>
      <c r="L961" s="93"/>
      <c r="M961" s="93"/>
      <c r="N961" s="93"/>
      <c r="Q961" s="9"/>
    </row>
    <row r="962" spans="3:17" ht="14.25" customHeight="1" x14ac:dyDescent="0.2">
      <c r="C962" s="10"/>
      <c r="D962" s="10"/>
      <c r="E962" s="10"/>
      <c r="G962" s="93"/>
      <c r="H962" s="93"/>
      <c r="I962" s="94"/>
      <c r="J962" s="93"/>
      <c r="K962" s="93"/>
      <c r="L962" s="93"/>
      <c r="M962" s="93"/>
      <c r="N962" s="93"/>
      <c r="Q962" s="9"/>
    </row>
    <row r="963" spans="3:17" ht="14.25" customHeight="1" x14ac:dyDescent="0.2">
      <c r="C963" s="10"/>
      <c r="D963" s="10"/>
      <c r="E963" s="10"/>
      <c r="G963" s="93"/>
      <c r="H963" s="93"/>
      <c r="I963" s="94"/>
      <c r="J963" s="93"/>
      <c r="K963" s="93"/>
      <c r="L963" s="93"/>
      <c r="M963" s="93"/>
      <c r="N963" s="93"/>
      <c r="Q963" s="9"/>
    </row>
    <row r="964" spans="3:17" ht="14.25" customHeight="1" x14ac:dyDescent="0.2">
      <c r="C964" s="10"/>
      <c r="D964" s="10"/>
      <c r="E964" s="10"/>
      <c r="G964" s="93"/>
      <c r="H964" s="93"/>
      <c r="I964" s="94"/>
      <c r="J964" s="93"/>
      <c r="K964" s="93"/>
      <c r="L964" s="93"/>
      <c r="M964" s="93"/>
      <c r="N964" s="93"/>
      <c r="Q964" s="9"/>
    </row>
    <row r="965" spans="3:17" ht="14.25" customHeight="1" x14ac:dyDescent="0.2">
      <c r="C965" s="10"/>
      <c r="D965" s="10"/>
      <c r="E965" s="10"/>
      <c r="G965" s="93"/>
      <c r="H965" s="93"/>
      <c r="I965" s="94"/>
      <c r="J965" s="93"/>
      <c r="K965" s="93"/>
      <c r="L965" s="93"/>
      <c r="M965" s="93"/>
      <c r="N965" s="93"/>
      <c r="Q965" s="9"/>
    </row>
    <row r="966" spans="3:17" ht="14.25" customHeight="1" x14ac:dyDescent="0.2">
      <c r="C966" s="10"/>
      <c r="D966" s="10"/>
      <c r="E966" s="10"/>
      <c r="G966" s="93"/>
      <c r="H966" s="93"/>
      <c r="I966" s="94"/>
      <c r="J966" s="93"/>
      <c r="K966" s="93"/>
      <c r="L966" s="93"/>
      <c r="M966" s="93"/>
      <c r="N966" s="93"/>
      <c r="Q966" s="9"/>
    </row>
    <row r="967" spans="3:17" ht="14.25" customHeight="1" x14ac:dyDescent="0.2">
      <c r="C967" s="10"/>
      <c r="D967" s="10"/>
      <c r="E967" s="10"/>
      <c r="G967" s="93"/>
      <c r="H967" s="93"/>
      <c r="I967" s="94"/>
      <c r="J967" s="93"/>
      <c r="K967" s="93"/>
      <c r="L967" s="93"/>
      <c r="M967" s="93"/>
      <c r="N967" s="93"/>
      <c r="Q967" s="9"/>
    </row>
    <row r="968" spans="3:17" ht="14.25" customHeight="1" x14ac:dyDescent="0.2">
      <c r="C968" s="10"/>
      <c r="D968" s="10"/>
      <c r="E968" s="10"/>
      <c r="G968" s="93"/>
      <c r="H968" s="93"/>
      <c r="I968" s="94"/>
      <c r="J968" s="93"/>
      <c r="K968" s="93"/>
      <c r="L968" s="93"/>
      <c r="M968" s="93"/>
      <c r="N968" s="93"/>
      <c r="Q968" s="9"/>
    </row>
    <row r="969" spans="3:17" ht="14.25" customHeight="1" x14ac:dyDescent="0.2">
      <c r="C969" s="10"/>
      <c r="D969" s="10"/>
      <c r="E969" s="10"/>
      <c r="G969" s="93"/>
      <c r="H969" s="93"/>
      <c r="I969" s="94"/>
      <c r="J969" s="93"/>
      <c r="K969" s="93"/>
      <c r="L969" s="93"/>
      <c r="M969" s="93"/>
      <c r="N969" s="93"/>
      <c r="Q969" s="9"/>
    </row>
    <row r="970" spans="3:17" ht="14.25" customHeight="1" x14ac:dyDescent="0.2">
      <c r="C970" s="10"/>
      <c r="D970" s="10"/>
      <c r="E970" s="10"/>
      <c r="G970" s="93"/>
      <c r="H970" s="93"/>
      <c r="I970" s="94"/>
      <c r="J970" s="93"/>
      <c r="K970" s="93"/>
      <c r="L970" s="93"/>
      <c r="M970" s="93"/>
      <c r="N970" s="93"/>
      <c r="Q970" s="9"/>
    </row>
    <row r="971" spans="3:17" ht="14.25" customHeight="1" x14ac:dyDescent="0.2">
      <c r="C971" s="10"/>
      <c r="D971" s="10"/>
      <c r="E971" s="10"/>
      <c r="G971" s="93"/>
      <c r="H971" s="93"/>
      <c r="I971" s="94"/>
      <c r="J971" s="93"/>
      <c r="K971" s="93"/>
      <c r="L971" s="93"/>
      <c r="M971" s="93"/>
      <c r="N971" s="93"/>
      <c r="Q971" s="9"/>
    </row>
    <row r="972" spans="3:17" ht="14.25" customHeight="1" x14ac:dyDescent="0.2">
      <c r="C972" s="10"/>
      <c r="D972" s="10"/>
      <c r="E972" s="10"/>
      <c r="G972" s="93"/>
      <c r="H972" s="93"/>
      <c r="I972" s="94"/>
      <c r="J972" s="93"/>
      <c r="K972" s="93"/>
      <c r="L972" s="93"/>
      <c r="M972" s="93"/>
      <c r="N972" s="93"/>
      <c r="Q972" s="9"/>
    </row>
    <row r="973" spans="3:17" ht="14.25" customHeight="1" x14ac:dyDescent="0.2">
      <c r="C973" s="10"/>
      <c r="D973" s="10"/>
      <c r="E973" s="10"/>
      <c r="G973" s="93"/>
      <c r="H973" s="93"/>
      <c r="I973" s="94"/>
      <c r="J973" s="93"/>
      <c r="K973" s="93"/>
      <c r="L973" s="93"/>
      <c r="M973" s="93"/>
      <c r="N973" s="93"/>
      <c r="Q973" s="9"/>
    </row>
    <row r="974" spans="3:17" ht="14.25" customHeight="1" x14ac:dyDescent="0.2">
      <c r="C974" s="10"/>
      <c r="D974" s="10"/>
      <c r="E974" s="10"/>
      <c r="G974" s="93"/>
      <c r="H974" s="93"/>
      <c r="I974" s="94"/>
      <c r="J974" s="93"/>
      <c r="K974" s="93"/>
      <c r="L974" s="93"/>
      <c r="M974" s="93"/>
      <c r="N974" s="93"/>
      <c r="Q974" s="9"/>
    </row>
    <row r="975" spans="3:17" ht="14.25" customHeight="1" x14ac:dyDescent="0.2">
      <c r="C975" s="10"/>
      <c r="D975" s="10"/>
      <c r="E975" s="10"/>
      <c r="G975" s="93"/>
      <c r="H975" s="93"/>
      <c r="I975" s="94"/>
      <c r="J975" s="93"/>
      <c r="K975" s="93"/>
      <c r="L975" s="93"/>
      <c r="M975" s="93"/>
      <c r="N975" s="93"/>
      <c r="Q975" s="9"/>
    </row>
    <row r="976" spans="3:17" ht="14.25" customHeight="1" x14ac:dyDescent="0.2">
      <c r="C976" s="10"/>
      <c r="D976" s="10"/>
      <c r="E976" s="10"/>
      <c r="G976" s="93"/>
      <c r="H976" s="93"/>
      <c r="I976" s="94"/>
      <c r="J976" s="93"/>
      <c r="K976" s="93"/>
      <c r="L976" s="93"/>
      <c r="M976" s="93"/>
      <c r="N976" s="93"/>
      <c r="Q976" s="9"/>
    </row>
    <row r="977" spans="3:17" ht="14.25" customHeight="1" x14ac:dyDescent="0.2">
      <c r="C977" s="10"/>
      <c r="D977" s="10"/>
      <c r="E977" s="10"/>
      <c r="G977" s="93"/>
      <c r="H977" s="93"/>
      <c r="I977" s="94"/>
      <c r="J977" s="93"/>
      <c r="K977" s="93"/>
      <c r="L977" s="93"/>
      <c r="M977" s="93"/>
      <c r="N977" s="93"/>
      <c r="Q977" s="9"/>
    </row>
    <row r="978" spans="3:17" ht="14.25" customHeight="1" x14ac:dyDescent="0.2">
      <c r="C978" s="10"/>
      <c r="D978" s="10"/>
      <c r="E978" s="10"/>
      <c r="G978" s="93"/>
      <c r="H978" s="93"/>
      <c r="I978" s="94"/>
      <c r="J978" s="93"/>
      <c r="K978" s="93"/>
      <c r="L978" s="93"/>
      <c r="M978" s="93"/>
      <c r="N978" s="93"/>
      <c r="Q978" s="9"/>
    </row>
    <row r="979" spans="3:17" ht="14.25" customHeight="1" x14ac:dyDescent="0.2">
      <c r="C979" s="10"/>
      <c r="D979" s="10"/>
      <c r="E979" s="10"/>
      <c r="G979" s="93"/>
      <c r="H979" s="93"/>
      <c r="I979" s="94"/>
      <c r="J979" s="93"/>
      <c r="K979" s="93"/>
      <c r="L979" s="93"/>
      <c r="M979" s="93"/>
      <c r="N979" s="93"/>
      <c r="Q979" s="9"/>
    </row>
    <row r="980" spans="3:17" ht="14.25" customHeight="1" x14ac:dyDescent="0.2">
      <c r="C980" s="10"/>
      <c r="D980" s="10"/>
      <c r="E980" s="10"/>
      <c r="G980" s="93"/>
      <c r="H980" s="93"/>
      <c r="I980" s="94"/>
      <c r="J980" s="93"/>
      <c r="K980" s="93"/>
      <c r="L980" s="93"/>
      <c r="M980" s="93"/>
      <c r="N980" s="93"/>
      <c r="Q980" s="9"/>
    </row>
    <row r="981" spans="3:17" ht="14.25" customHeight="1" x14ac:dyDescent="0.2">
      <c r="C981" s="10"/>
      <c r="D981" s="10"/>
      <c r="E981" s="10"/>
      <c r="G981" s="93"/>
      <c r="H981" s="93"/>
      <c r="I981" s="94"/>
      <c r="J981" s="93"/>
      <c r="K981" s="93"/>
      <c r="L981" s="93"/>
      <c r="M981" s="93"/>
      <c r="N981" s="93"/>
      <c r="Q981" s="9"/>
    </row>
    <row r="982" spans="3:17" ht="14.25" customHeight="1" x14ac:dyDescent="0.2">
      <c r="C982" s="10"/>
      <c r="D982" s="10"/>
      <c r="E982" s="10"/>
      <c r="G982" s="93"/>
      <c r="H982" s="93"/>
      <c r="I982" s="94"/>
      <c r="J982" s="93"/>
      <c r="K982" s="93"/>
      <c r="L982" s="93"/>
      <c r="M982" s="93"/>
      <c r="N982" s="93"/>
      <c r="Q982" s="9"/>
    </row>
    <row r="983" spans="3:17" ht="14.25" customHeight="1" x14ac:dyDescent="0.2">
      <c r="C983" s="10"/>
      <c r="D983" s="10"/>
      <c r="E983" s="10"/>
      <c r="G983" s="93"/>
      <c r="H983" s="93"/>
      <c r="I983" s="94"/>
      <c r="J983" s="93"/>
      <c r="K983" s="93"/>
      <c r="L983" s="93"/>
      <c r="M983" s="93"/>
      <c r="N983" s="93"/>
      <c r="Q983" s="9"/>
    </row>
    <row r="984" spans="3:17" ht="14.25" customHeight="1" x14ac:dyDescent="0.2">
      <c r="C984" s="10"/>
      <c r="D984" s="10"/>
      <c r="E984" s="10"/>
      <c r="G984" s="93"/>
      <c r="H984" s="93"/>
      <c r="I984" s="94"/>
      <c r="J984" s="93"/>
      <c r="K984" s="93"/>
      <c r="L984" s="93"/>
      <c r="M984" s="93"/>
      <c r="N984" s="93"/>
      <c r="Q984" s="9"/>
    </row>
    <row r="985" spans="3:17" ht="14.25" customHeight="1" x14ac:dyDescent="0.2">
      <c r="C985" s="10"/>
      <c r="D985" s="10"/>
      <c r="E985" s="10"/>
      <c r="G985" s="93"/>
      <c r="H985" s="93"/>
      <c r="I985" s="94"/>
      <c r="J985" s="93"/>
      <c r="K985" s="93"/>
      <c r="L985" s="93"/>
      <c r="M985" s="93"/>
      <c r="N985" s="93"/>
      <c r="Q985" s="9"/>
    </row>
    <row r="986" spans="3:17" ht="14.25" customHeight="1" x14ac:dyDescent="0.2">
      <c r="C986" s="10"/>
      <c r="D986" s="10"/>
      <c r="E986" s="10"/>
      <c r="G986" s="93"/>
      <c r="H986" s="93"/>
      <c r="I986" s="94"/>
      <c r="J986" s="93"/>
      <c r="K986" s="93"/>
      <c r="L986" s="93"/>
      <c r="M986" s="93"/>
      <c r="N986" s="93"/>
      <c r="Q986" s="9"/>
    </row>
    <row r="987" spans="3:17" ht="14.25" customHeight="1" x14ac:dyDescent="0.2">
      <c r="C987" s="10"/>
      <c r="D987" s="10"/>
      <c r="E987" s="10"/>
      <c r="G987" s="93"/>
      <c r="H987" s="93"/>
      <c r="I987" s="94"/>
      <c r="J987" s="93"/>
      <c r="K987" s="93"/>
      <c r="L987" s="93"/>
      <c r="M987" s="93"/>
      <c r="N987" s="93"/>
      <c r="Q987" s="9"/>
    </row>
    <row r="988" spans="3:17" ht="14.25" customHeight="1" x14ac:dyDescent="0.2">
      <c r="C988" s="10"/>
      <c r="D988" s="10"/>
      <c r="E988" s="10"/>
      <c r="G988" s="93"/>
      <c r="H988" s="93"/>
      <c r="I988" s="94"/>
      <c r="J988" s="93"/>
      <c r="K988" s="93"/>
      <c r="L988" s="93"/>
      <c r="M988" s="93"/>
      <c r="N988" s="93"/>
      <c r="Q988" s="9"/>
    </row>
    <row r="989" spans="3:17" ht="14.25" customHeight="1" x14ac:dyDescent="0.2">
      <c r="C989" s="10"/>
      <c r="D989" s="10"/>
      <c r="E989" s="10"/>
      <c r="G989" s="93"/>
      <c r="H989" s="93"/>
      <c r="I989" s="94"/>
      <c r="J989" s="93"/>
      <c r="K989" s="93"/>
      <c r="L989" s="93"/>
      <c r="M989" s="93"/>
      <c r="N989" s="93"/>
      <c r="Q989" s="9"/>
    </row>
    <row r="990" spans="3:17" ht="14.25" customHeight="1" x14ac:dyDescent="0.2">
      <c r="C990" s="10"/>
      <c r="D990" s="10"/>
      <c r="E990" s="10"/>
      <c r="G990" s="93"/>
      <c r="H990" s="93"/>
      <c r="I990" s="94"/>
      <c r="J990" s="93"/>
      <c r="K990" s="93"/>
      <c r="L990" s="93"/>
      <c r="M990" s="93"/>
      <c r="N990" s="93"/>
      <c r="Q990" s="9"/>
    </row>
    <row r="991" spans="3:17" ht="14.25" customHeight="1" x14ac:dyDescent="0.2">
      <c r="C991" s="10"/>
      <c r="D991" s="10"/>
      <c r="E991" s="10"/>
      <c r="G991" s="93"/>
      <c r="H991" s="93"/>
      <c r="I991" s="94"/>
      <c r="J991" s="93"/>
      <c r="K991" s="93"/>
      <c r="L991" s="93"/>
      <c r="M991" s="93"/>
      <c r="N991" s="93"/>
      <c r="Q991" s="9"/>
    </row>
    <row r="992" spans="3:17" ht="14.25" customHeight="1" x14ac:dyDescent="0.2">
      <c r="C992" s="10"/>
      <c r="D992" s="10"/>
      <c r="E992" s="10"/>
      <c r="G992" s="93"/>
      <c r="H992" s="93"/>
      <c r="I992" s="94"/>
      <c r="J992" s="93"/>
      <c r="K992" s="93"/>
      <c r="L992" s="93"/>
      <c r="M992" s="93"/>
      <c r="N992" s="93"/>
      <c r="Q992" s="9"/>
    </row>
    <row r="993" spans="3:17" ht="14.25" customHeight="1" x14ac:dyDescent="0.2">
      <c r="C993" s="10"/>
      <c r="D993" s="10"/>
      <c r="E993" s="10"/>
      <c r="G993" s="93"/>
      <c r="H993" s="93"/>
      <c r="I993" s="94"/>
      <c r="J993" s="93"/>
      <c r="K993" s="93"/>
      <c r="L993" s="93"/>
      <c r="M993" s="93"/>
      <c r="N993" s="93"/>
      <c r="Q993" s="9"/>
    </row>
    <row r="994" spans="3:17" ht="14.25" customHeight="1" x14ac:dyDescent="0.2">
      <c r="C994" s="10"/>
      <c r="D994" s="10"/>
      <c r="E994" s="10"/>
      <c r="G994" s="93"/>
      <c r="H994" s="93"/>
      <c r="I994" s="94"/>
      <c r="J994" s="93"/>
      <c r="K994" s="93"/>
      <c r="L994" s="93"/>
      <c r="M994" s="93"/>
      <c r="N994" s="93"/>
      <c r="Q994" s="9"/>
    </row>
    <row r="995" spans="3:17" ht="14.25" customHeight="1" x14ac:dyDescent="0.2">
      <c r="C995" s="10"/>
      <c r="D995" s="10"/>
      <c r="E995" s="10"/>
      <c r="G995" s="93"/>
      <c r="H995" s="93"/>
      <c r="I995" s="94"/>
      <c r="J995" s="93"/>
      <c r="K995" s="93"/>
      <c r="L995" s="93"/>
      <c r="M995" s="93"/>
      <c r="N995" s="93"/>
      <c r="Q995" s="9"/>
    </row>
    <row r="996" spans="3:17" ht="14.25" customHeight="1" x14ac:dyDescent="0.2">
      <c r="C996" s="10"/>
      <c r="D996" s="10"/>
      <c r="E996" s="10"/>
      <c r="G996" s="93"/>
      <c r="H996" s="93"/>
      <c r="I996" s="94"/>
      <c r="J996" s="93"/>
      <c r="K996" s="93"/>
      <c r="L996" s="93"/>
      <c r="M996" s="93"/>
      <c r="N996" s="93"/>
      <c r="Q996" s="9"/>
    </row>
    <row r="997" spans="3:17" ht="14.25" customHeight="1" x14ac:dyDescent="0.2">
      <c r="C997" s="10"/>
      <c r="D997" s="10"/>
      <c r="E997" s="10"/>
      <c r="G997" s="93"/>
      <c r="H997" s="93"/>
      <c r="I997" s="94"/>
      <c r="J997" s="93"/>
      <c r="K997" s="93"/>
      <c r="L997" s="93"/>
      <c r="M997" s="93"/>
      <c r="N997" s="93"/>
      <c r="Q997" s="9"/>
    </row>
    <row r="998" spans="3:17" ht="14.25" customHeight="1" x14ac:dyDescent="0.2">
      <c r="C998" s="10"/>
      <c r="D998" s="10"/>
      <c r="E998" s="10"/>
      <c r="G998" s="93"/>
      <c r="H998" s="93"/>
      <c r="I998" s="94"/>
      <c r="J998" s="93"/>
      <c r="K998" s="93"/>
      <c r="L998" s="93"/>
      <c r="M998" s="93"/>
      <c r="N998" s="93"/>
      <c r="Q998" s="9"/>
    </row>
    <row r="999" spans="3:17" ht="14.25" customHeight="1" x14ac:dyDescent="0.2">
      <c r="C999" s="10"/>
      <c r="D999" s="10"/>
      <c r="E999" s="10"/>
      <c r="G999" s="93"/>
      <c r="H999" s="93"/>
      <c r="I999" s="94"/>
      <c r="J999" s="93"/>
      <c r="K999" s="93"/>
      <c r="L999" s="93"/>
      <c r="M999" s="93"/>
      <c r="N999" s="93"/>
      <c r="Q999" s="9"/>
    </row>
    <row r="1000" spans="3:17" ht="14.25" customHeight="1" x14ac:dyDescent="0.2">
      <c r="C1000" s="10"/>
      <c r="D1000" s="10"/>
      <c r="E1000" s="10"/>
      <c r="G1000" s="93"/>
      <c r="H1000" s="93"/>
      <c r="I1000" s="94"/>
      <c r="J1000" s="93"/>
      <c r="K1000" s="93"/>
      <c r="L1000" s="93"/>
      <c r="M1000" s="93"/>
      <c r="N1000" s="93"/>
      <c r="Q1000" s="9"/>
    </row>
  </sheetData>
  <autoFilter ref="A4:P51" xr:uid="{00000000-0009-0000-0000-000009000000}"/>
  <mergeCells count="4">
    <mergeCell ref="G119:L119"/>
    <mergeCell ref="N123:O124"/>
    <mergeCell ref="J126:L126"/>
    <mergeCell ref="N130:O130"/>
  </mergeCells>
  <conditionalFormatting sqref="H92:H96">
    <cfRule type="cellIs" dxfId="11" priority="1" operator="greaterThan">
      <formula>0</formula>
    </cfRule>
    <cfRule type="cellIs" dxfId="10" priority="2" operator="lessThan">
      <formula>0</formula>
    </cfRule>
  </conditionalFormatting>
  <conditionalFormatting sqref="J92:J96">
    <cfRule type="cellIs" dxfId="9" priority="3" operator="greaterThan">
      <formula>0</formula>
    </cfRule>
    <cfRule type="cellIs" dxfId="8" priority="4" operator="lessThan">
      <formula>0</formula>
    </cfRule>
  </conditionalFormatting>
  <conditionalFormatting sqref="L92:L96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N92:N96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N126">
    <cfRule type="cellIs" dxfId="3" priority="9" operator="greaterThan">
      <formula>0</formula>
    </cfRule>
    <cfRule type="cellIs" dxfId="2" priority="10" operator="lessThan">
      <formula>0</formula>
    </cfRule>
  </conditionalFormatting>
  <conditionalFormatting sqref="P92:P96">
    <cfRule type="cellIs" dxfId="1" priority="11" operator="greaterThan">
      <formula>0</formula>
    </cfRule>
    <cfRule type="cellIs" dxfId="0" priority="12" operator="lessThan">
      <formula>0</formula>
    </cfRule>
  </conditionalFormatting>
  <pageMargins left="0.70866141732283472" right="0.70866141732283472" top="0.74803149606299213" bottom="0.74803149606299213" header="0" footer="0"/>
  <pageSetup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52C2CD69F0F9479FD29205535AE807" ma:contentTypeVersion="11" ma:contentTypeDescription="Crear nuevo documento." ma:contentTypeScope="" ma:versionID="c14c62bc1adc737f34ee9f85e147b422">
  <xsd:schema xmlns:xsd="http://www.w3.org/2001/XMLSchema" xmlns:xs="http://www.w3.org/2001/XMLSchema" xmlns:p="http://schemas.microsoft.com/office/2006/metadata/properties" xmlns:ns2="b015d34e-ca66-4b1e-a293-6e153f93d945" xmlns:ns3="4741005c-3561-4890-8a8e-006a570a4baa" targetNamespace="http://schemas.microsoft.com/office/2006/metadata/properties" ma:root="true" ma:fieldsID="4c20beaf748029937e0d9a991449efa4" ns2:_="" ns3:_="">
    <xsd:import namespace="b015d34e-ca66-4b1e-a293-6e153f93d945"/>
    <xsd:import namespace="4741005c-3561-4890-8a8e-006a570a4b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5d34e-ca66-4b1e-a293-6e153f93d9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b7e2734-96ab-4589-aa07-67d2f4d715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1005c-3561-4890-8a8e-006a570a4b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2a4644f-202d-4d02-98bb-f8b05d08aebf}" ma:internalName="TaxCatchAll" ma:showField="CatchAllData" ma:web="4741005c-3561-4890-8a8e-006a570a4b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15d34e-ca66-4b1e-a293-6e153f93d945">
      <Terms xmlns="http://schemas.microsoft.com/office/infopath/2007/PartnerControls"/>
    </lcf76f155ced4ddcb4097134ff3c332f>
    <TaxCatchAll xmlns="4741005c-3561-4890-8a8e-006a570a4b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58EEE9-1171-47F4-BFA3-80FBB5C6F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5d34e-ca66-4b1e-a293-6e153f93d945"/>
    <ds:schemaRef ds:uri="4741005c-3561-4890-8a8e-006a570a4b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23E9F9-CA0E-4DB8-9A69-2EDF9ADFCF78}">
  <ds:schemaRefs>
    <ds:schemaRef ds:uri="http://schemas.microsoft.com/office/2006/metadata/properties"/>
    <ds:schemaRef ds:uri="http://schemas.microsoft.com/office/infopath/2007/PartnerControls"/>
    <ds:schemaRef ds:uri="b015d34e-ca66-4b1e-a293-6e153f93d945"/>
    <ds:schemaRef ds:uri="4741005c-3561-4890-8a8e-006a570a4baa"/>
  </ds:schemaRefs>
</ds:datastoreItem>
</file>

<file path=customXml/itemProps3.xml><?xml version="1.0" encoding="utf-8"?>
<ds:datastoreItem xmlns:ds="http://schemas.openxmlformats.org/officeDocument/2006/customXml" ds:itemID="{73290D28-E29F-471D-A827-C1A5A4CB91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DEVENGADOS</vt:lpstr>
      <vt:lpstr>CONSOLIDADO FINAL</vt:lpstr>
      <vt:lpstr>PRES DIRECTORIO 24</vt:lpstr>
      <vt:lpstr>Hoja1</vt:lpstr>
      <vt:lpstr>PRES GO BIG 24</vt:lpstr>
      <vt:lpstr>NORMALIZADO</vt:lpstr>
      <vt:lpstr>CONSOLIDADO (2)</vt:lpstr>
      <vt:lpstr>NORMALIZADO!___thinkcell22FAAAAAAAAAAAAAAAAD2QNRWT3X52CCTEDRHI5K4NIFG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vladimir Silver</dc:creator>
  <cp:keywords/>
  <dc:description/>
  <cp:lastModifiedBy>Microsoft Office User</cp:lastModifiedBy>
  <cp:revision/>
  <dcterms:created xsi:type="dcterms:W3CDTF">2024-04-14T03:39:03Z</dcterms:created>
  <dcterms:modified xsi:type="dcterms:W3CDTF">2025-01-27T14:32:25Z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0x0101008B52C2CD69F0F9479FD29205535AE807</vt:lpwstr>
  </property>
  <property fmtid="{D5CDD505-2E9C-101B-9397-08002B2CF9AE}" pid="3" name="MediaServiceImageTags">
    <vt:lpwstr/>
  </property>
</Properties>
</file>