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Condori\Documents\"/>
    </mc:Choice>
  </mc:AlternateContent>
  <xr:revisionPtr revIDLastSave="85" documentId="13_ncr:1_{3C6FEB8B-CDA1-409B-92D5-B9B69FAF7109}" xr6:coauthVersionLast="47" xr6:coauthVersionMax="47" xr10:uidLastSave="{3A9F2772-4989-42E0-A669-41067CF8DF17}"/>
  <bookViews>
    <workbookView xWindow="-120" yWindow="-120" windowWidth="15600" windowHeight="11160" xr2:uid="{E4982D0A-4373-4A58-B6A0-8E228630DEB9}"/>
  </bookViews>
  <sheets>
    <sheet name="Hoja1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4" i="1"/>
  <c r="F25" i="1"/>
  <c r="F26" i="1"/>
  <c r="F28" i="1"/>
  <c r="F29" i="1"/>
  <c r="F30" i="1"/>
  <c r="E30" i="1"/>
  <c r="D30" i="1"/>
  <c r="C30" i="1"/>
  <c r="B30" i="1"/>
  <c r="E29" i="1"/>
  <c r="D29" i="1"/>
  <c r="C29" i="1"/>
  <c r="B29" i="1"/>
  <c r="E28" i="1"/>
  <c r="D28" i="1"/>
  <c r="C28" i="1"/>
  <c r="B28" i="1"/>
  <c r="E26" i="1"/>
  <c r="D26" i="1"/>
  <c r="C26" i="1"/>
  <c r="B26" i="1"/>
  <c r="E25" i="1"/>
  <c r="D25" i="1"/>
  <c r="C25" i="1"/>
  <c r="B25" i="1"/>
  <c r="D24" i="1"/>
  <c r="E24" i="1"/>
  <c r="C24" i="1"/>
  <c r="B24" i="1"/>
  <c r="F3" i="1"/>
  <c r="I7" i="1"/>
  <c r="I6" i="1"/>
  <c r="F9" i="1"/>
  <c r="F10" i="1"/>
  <c r="F11" i="1"/>
  <c r="F12" i="1"/>
  <c r="F13" i="1"/>
  <c r="F14" i="1"/>
  <c r="F15" i="1"/>
  <c r="F16" i="1"/>
  <c r="F17" i="1"/>
  <c r="F18" i="1"/>
  <c r="F8" i="1"/>
  <c r="E3" i="1"/>
  <c r="D3" i="1"/>
  <c r="E6" i="1"/>
  <c r="D6" i="1"/>
  <c r="D21" i="1"/>
  <c r="B10" i="1"/>
  <c r="B8" i="1" s="1"/>
  <c r="E8" i="1"/>
  <c r="D8" i="1"/>
  <c r="C19" i="1"/>
  <c r="B19" i="1"/>
  <c r="C17" i="1"/>
  <c r="C15" i="1"/>
  <c r="C11" i="1"/>
  <c r="C10" i="1"/>
  <c r="C8" i="1" s="1"/>
  <c r="C3" i="1"/>
  <c r="B3" i="1"/>
  <c r="D19" i="1" l="1"/>
  <c r="E21" i="1"/>
  <c r="E19" i="1" s="1"/>
</calcChain>
</file>

<file path=xl/sharedStrings.xml><?xml version="1.0" encoding="utf-8"?>
<sst xmlns="http://schemas.openxmlformats.org/spreadsheetml/2006/main" count="35" uniqueCount="29">
  <si>
    <t>MENSUAL</t>
  </si>
  <si>
    <t>Ingresos</t>
  </si>
  <si>
    <t>Tigo Campañas</t>
  </si>
  <si>
    <t>Minsal</t>
  </si>
  <si>
    <t xml:space="preserve">-   </t>
  </si>
  <si>
    <t>DIRECTORIO/HOJAS DE CALCULO/CALCULOS/V2 GASTO PRESUPUESTO</t>
  </si>
  <si>
    <t>Tigo Business</t>
  </si>
  <si>
    <t>META INGRESO</t>
  </si>
  <si>
    <t>GASTOS DE ADMINISTRACION</t>
  </si>
  <si>
    <t xml:space="preserve">COMBUSTIBLE Y LUBRICANTES </t>
  </si>
  <si>
    <t xml:space="preserve">HONORARIOS PROFESIONALES </t>
  </si>
  <si>
    <t>SERVICIOS BASICOS</t>
  </si>
  <si>
    <t>ALQUILER</t>
  </si>
  <si>
    <t xml:space="preserve">GASTOS NO DEDUCIBLES </t>
  </si>
  <si>
    <t xml:space="preserve"> -   </t>
  </si>
  <si>
    <t>COMISIONES</t>
  </si>
  <si>
    <t>MANTEMIENTO</t>
  </si>
  <si>
    <t>VIATICOS</t>
  </si>
  <si>
    <t>DIETAS</t>
  </si>
  <si>
    <t>GASTOS ADMINISTRATIVOS</t>
  </si>
  <si>
    <t>GASTOS FINANCIEROS E IMPOSITIVOS</t>
  </si>
  <si>
    <t>COMISIONES BANCARIAS</t>
  </si>
  <si>
    <t>DEUDA FISCAL</t>
  </si>
  <si>
    <t>GROSS PROFIT</t>
  </si>
  <si>
    <t>NET INCOME</t>
  </si>
  <si>
    <t>EBITDA</t>
  </si>
  <si>
    <t>GROSS MARGIN</t>
  </si>
  <si>
    <t>NET MARGIN</t>
  </si>
  <si>
    <t>EBITDA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</si>
</sst>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2" fillId="0" borderId="0" xfId="0" applyNumberFormat="1" applyFont="1"/>
    <xf numFmtId="43" fontId="2" fillId="0" borderId="0" xfId="1" applyFont="1"/>
    <xf numFmtId="43" fontId="3" fillId="0" borderId="0" xfId="1" applyFont="1" applyFill="1" applyAlignment="1">
      <alignment horizontal="center"/>
    </xf>
    <xf numFmtId="9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ridge4digital1.sharepoint.com/sites/Contafinanzas/Documentos%20compartidos/B4D/DIRECTORIO%202025/HOJAS%20DE%20CALCULO/INFORMACION/GASTOS%202024%20ESV.xlsx" TargetMode="External"/><Relationship Id="rId1" Type="http://schemas.openxmlformats.org/officeDocument/2006/relationships/externalLinkPath" Target="/sites/Contafinanzas/Documentos%20compartidos/B4D/DIRECTORIO%202025/HOJAS%20DE%20CALCULO/INFORMACION/GASTOS%202024%20ES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ridge4digital1.sharepoint.com/sites/Contafinanzas/Documentos%20compartidos/B4D/DIRECTORIO%202025/HOJAS%20DE%20CALCULO/INFORMACION/GASTO%20ESV%20PRESUPUESTO.xlsx" TargetMode="External"/><Relationship Id="rId1" Type="http://schemas.openxmlformats.org/officeDocument/2006/relationships/externalLinkPath" Target="/sites/Contafinanzas/Documentos%20compartidos/B4D/DIRECTORIO%202025/HOJAS%20DE%20CALCULO/INFORMACION/GASTO%20ESV%20PRESUPUEST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ridge4digital1.sharepoint.com/sites/Contafinanzas/Documentos%20compartidos/B4D/DIRECTORIO%202025/HOJAS%20DE%20CALCULO/CALCULOS/V2%20GASTOS%20PRESUPUESTO.xlsx" TargetMode="External"/><Relationship Id="rId1" Type="http://schemas.openxmlformats.org/officeDocument/2006/relationships/externalLinkPath" Target="/sites/Contafinanzas/Documentos%20compartidos/B4D/DIRECTORIO%202025/HOJAS%20DE%20CALCULO/CALCULOS/V2%20GASTOS%20PRESUPUE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whxwSYWanUqsC-LCGvwLQ1wAQUdhNZBIio4AalcKS6pO0xWwZsoeS6KTbhU_k9lF" itemId="01VT7KRJPAYRNOC3RIIJCLTK474HOUSXMS">
      <xxl21:absoluteUrl r:id="rId2"/>
    </xxl21:alternateUrls>
    <sheetNames>
      <sheetName val="Anexo ER"/>
      <sheetName val="GASTOS"/>
    </sheetNames>
    <sheetDataSet>
      <sheetData sheetId="0">
        <row r="7">
          <cell r="D7">
            <v>2155.59</v>
          </cell>
          <cell r="F7">
            <v>2155.59</v>
          </cell>
        </row>
        <row r="8">
          <cell r="D8">
            <v>3335</v>
          </cell>
          <cell r="F8">
            <v>3335</v>
          </cell>
        </row>
        <row r="11">
          <cell r="D11">
            <v>3267.89</v>
          </cell>
          <cell r="F11">
            <v>3267.89</v>
          </cell>
        </row>
        <row r="12">
          <cell r="D12">
            <v>284.42</v>
          </cell>
          <cell r="F12">
            <v>284.42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whxwSYWanUqsC-LCGvwLQ1wAQUdhNZBIio4AalcKS6pO0xWwZsoeS6KTbhU_k9lF" itemId="01VT7KRJIK3BXX6JJ3EBF2T6Y3IX5IZPCW">
      <xxl21:absoluteUrl r:id="rId2"/>
    </xxl21:alternateUrls>
    <sheetNames>
      <sheetName val="Sheet1"/>
    </sheetNames>
    <sheetDataSet>
      <sheetData sheetId="0">
        <row r="2">
          <cell r="F2">
            <v>10580.376543361865</v>
          </cell>
        </row>
        <row r="3">
          <cell r="F3">
            <v>80</v>
          </cell>
        </row>
        <row r="4">
          <cell r="F4">
            <v>6839.5093211396415</v>
          </cell>
        </row>
        <row r="5">
          <cell r="F5">
            <v>41.867222222222217</v>
          </cell>
        </row>
        <row r="6">
          <cell r="F6">
            <v>0</v>
          </cell>
        </row>
        <row r="7">
          <cell r="F7">
            <v>280</v>
          </cell>
        </row>
        <row r="8">
          <cell r="F8">
            <v>4</v>
          </cell>
        </row>
        <row r="9">
          <cell r="F9">
            <v>500</v>
          </cell>
        </row>
        <row r="10">
          <cell r="F10">
            <v>10</v>
          </cell>
        </row>
        <row r="11">
          <cell r="F11">
            <v>2625</v>
          </cell>
        </row>
        <row r="12">
          <cell r="F12">
            <v>200</v>
          </cell>
        </row>
        <row r="13">
          <cell r="F13">
            <v>5840.416666666667</v>
          </cell>
        </row>
        <row r="14">
          <cell r="F14">
            <v>100</v>
          </cell>
        </row>
        <row r="15">
          <cell r="F15">
            <v>5740.416666666667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whxwSYWanUqsC-LCGvwLQ1wAQUdhNZBIio4AalcKS6pO0xWwZsoeS6KTbhU_k9lF" itemId="01VT7KRJPZKYN22GVHUFD2C53MERZ65NTF">
      <xxl21:absoluteUrl r:id="rId2"/>
    </xxl21:alternateUrls>
    <sheetNames>
      <sheetName val="AL 31 DE DICIEMBRE-2024"/>
      <sheetName val="GASTOS"/>
      <sheetName val="ANUAL"/>
      <sheetName val="AJUSTES"/>
      <sheetName val="BUDGET GASTOS"/>
      <sheetName val="ANALISIS "/>
      <sheetName val="ANALISIS CON INGRESOS reorg"/>
      <sheetName val="ANALISIS CON INGRESOS norm"/>
      <sheetName val="CALCULOS DIRECTORIO"/>
      <sheetName val="CUADRO NUEVO"/>
      <sheetName val="CUADRO DE OBJETIVOS"/>
      <sheetName val="inversiones"/>
      <sheetName val="FLUJOS"/>
      <sheetName val="Sheet2"/>
      <sheetName val="INFO AÑO PAS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4">
          <cell r="E14">
            <v>292596.21862068959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73E4-2337-427A-979E-AB5A0194C603}">
  <dimension ref="A1:I30"/>
  <sheetViews>
    <sheetView tabSelected="1" workbookViewId="0">
      <selection activeCell="G21" sqref="G21"/>
    </sheetView>
  </sheetViews>
  <sheetFormatPr defaultColWidth="11.42578125" defaultRowHeight="15"/>
  <cols>
    <col min="1" max="1" width="34.85546875" bestFit="1" customWidth="1"/>
    <col min="4" max="4" width="14.5703125" bestFit="1" customWidth="1"/>
    <col min="8" max="8" width="13.85546875" customWidth="1"/>
    <col min="9" max="9" width="11.5703125" bestFit="1" customWidth="1"/>
  </cols>
  <sheetData>
    <row r="1" spans="1:9">
      <c r="B1" s="1">
        <v>45658</v>
      </c>
      <c r="C1" s="1">
        <v>45689</v>
      </c>
      <c r="D1" s="1">
        <v>45292</v>
      </c>
      <c r="E1" s="1">
        <v>45323</v>
      </c>
      <c r="F1" t="s">
        <v>0</v>
      </c>
    </row>
    <row r="3" spans="1:9">
      <c r="A3" s="4" t="s">
        <v>1</v>
      </c>
      <c r="B3" s="5">
        <f>SUM(B4:B6)</f>
        <v>23806.16</v>
      </c>
      <c r="C3" s="5">
        <f>SUM(C4:C6)</f>
        <v>24748.34</v>
      </c>
      <c r="D3" s="5">
        <f>SUM(D4:D6)</f>
        <v>9042.9</v>
      </c>
      <c r="E3" s="5">
        <f>SUM(E4:E6)</f>
        <v>27383.739999999998</v>
      </c>
      <c r="F3" s="5">
        <f>I7</f>
        <v>24383.0182183908</v>
      </c>
    </row>
    <row r="4" spans="1:9">
      <c r="A4" t="s">
        <v>2</v>
      </c>
      <c r="B4" s="2">
        <v>780.55</v>
      </c>
      <c r="C4" s="2">
        <v>689.56</v>
      </c>
      <c r="D4" s="3">
        <v>0</v>
      </c>
      <c r="E4" s="3">
        <v>0</v>
      </c>
    </row>
    <row r="5" spans="1:9">
      <c r="A5" t="s">
        <v>3</v>
      </c>
      <c r="B5" s="2">
        <v>13170.42</v>
      </c>
      <c r="C5" s="2">
        <v>13170.42</v>
      </c>
      <c r="D5" s="3" t="s">
        <v>4</v>
      </c>
      <c r="E5" s="3">
        <v>18340.84</v>
      </c>
      <c r="H5" t="s">
        <v>5</v>
      </c>
    </row>
    <row r="6" spans="1:9">
      <c r="A6" t="s">
        <v>6</v>
      </c>
      <c r="B6" s="2">
        <v>9855.19</v>
      </c>
      <c r="C6" s="2">
        <v>10888.36</v>
      </c>
      <c r="D6" s="3">
        <f>'[1]Anexo ER'!$D$7+'[1]Anexo ER'!$D$8+'[1]Anexo ER'!$D$11+'[1]Anexo ER'!$D$12</f>
        <v>9042.9</v>
      </c>
      <c r="E6" s="3">
        <f>'[1]Anexo ER'!$F$7+'[1]Anexo ER'!$F$8+'[1]Anexo ER'!$F$11+'[1]Anexo ER'!$F$12</f>
        <v>9042.9</v>
      </c>
      <c r="H6" t="s">
        <v>7</v>
      </c>
      <c r="I6" s="3">
        <f>'[3]CUADRO NUEVO'!$E$14</f>
        <v>292596.21862068959</v>
      </c>
    </row>
    <row r="7" spans="1:9">
      <c r="H7" t="s">
        <v>0</v>
      </c>
      <c r="I7">
        <f>+I6/12</f>
        <v>24383.0182183908</v>
      </c>
    </row>
    <row r="8" spans="1:9">
      <c r="A8" s="4" t="s">
        <v>8</v>
      </c>
      <c r="B8" s="5">
        <f>SUM(B9:B17)</f>
        <v>6420.01</v>
      </c>
      <c r="C8" s="5">
        <f>SUM(C9:C17)</f>
        <v>7469.15</v>
      </c>
      <c r="D8" s="6">
        <f>SUM(D9:D18)</f>
        <v>7613.2300000000005</v>
      </c>
      <c r="E8" s="6">
        <f>SUM(E9:E18)</f>
        <v>7522.25</v>
      </c>
      <c r="F8" s="6">
        <f>[2]Sheet1!F2</f>
        <v>10580.376543361865</v>
      </c>
    </row>
    <row r="9" spans="1:9">
      <c r="A9" t="s">
        <v>9</v>
      </c>
      <c r="B9" s="2">
        <v>219.45</v>
      </c>
      <c r="C9" s="2">
        <v>151.12</v>
      </c>
      <c r="D9" s="2">
        <v>142.34</v>
      </c>
      <c r="E9" s="2">
        <v>106.02</v>
      </c>
      <c r="F9" s="2">
        <f>[2]Sheet1!F3</f>
        <v>80</v>
      </c>
    </row>
    <row r="10" spans="1:9">
      <c r="A10" t="s">
        <v>10</v>
      </c>
      <c r="B10" s="2">
        <f>777.77+650+2100</f>
        <v>3527.77</v>
      </c>
      <c r="C10" s="2">
        <f>B10</f>
        <v>3527.77</v>
      </c>
      <c r="D10" s="2">
        <v>3649.99</v>
      </c>
      <c r="E10" s="2">
        <v>1894.43</v>
      </c>
      <c r="F10" s="2">
        <f>[2]Sheet1!F4</f>
        <v>6839.5093211396415</v>
      </c>
    </row>
    <row r="11" spans="1:9">
      <c r="A11" t="s">
        <v>11</v>
      </c>
      <c r="B11" s="2">
        <v>47.79</v>
      </c>
      <c r="C11" s="2">
        <f>B11</f>
        <v>47.79</v>
      </c>
      <c r="D11" s="2">
        <v>511.85</v>
      </c>
      <c r="E11" s="2"/>
      <c r="F11" s="2">
        <f>[2]Sheet1!F5</f>
        <v>41.867222222222217</v>
      </c>
    </row>
    <row r="12" spans="1:9">
      <c r="A12" t="s">
        <v>12</v>
      </c>
      <c r="B12" s="2">
        <v>0</v>
      </c>
      <c r="C12" s="2">
        <v>0</v>
      </c>
      <c r="D12" s="2">
        <v>106.8</v>
      </c>
      <c r="E12" s="2">
        <v>2896.8</v>
      </c>
      <c r="F12" s="2">
        <f>[2]Sheet1!F6</f>
        <v>0</v>
      </c>
    </row>
    <row r="13" spans="1:9">
      <c r="A13" t="s">
        <v>13</v>
      </c>
      <c r="B13" s="2">
        <v>0</v>
      </c>
      <c r="C13" s="2">
        <v>0</v>
      </c>
      <c r="D13" s="2">
        <v>540.38</v>
      </c>
      <c r="E13" s="2" t="s">
        <v>14</v>
      </c>
      <c r="F13" s="2">
        <f>[2]Sheet1!F7</f>
        <v>280</v>
      </c>
    </row>
    <row r="14" spans="1:9">
      <c r="A14" t="s">
        <v>15</v>
      </c>
      <c r="B14" s="2">
        <v>0</v>
      </c>
      <c r="C14" s="2">
        <v>0</v>
      </c>
      <c r="D14" s="2">
        <v>36.869999999999997</v>
      </c>
      <c r="E14" s="2" t="s">
        <v>14</v>
      </c>
      <c r="F14" s="2">
        <f>[2]Sheet1!F8</f>
        <v>4</v>
      </c>
    </row>
    <row r="15" spans="1:9">
      <c r="A15" t="s">
        <v>16</v>
      </c>
      <c r="B15" s="2">
        <v>0</v>
      </c>
      <c r="C15" s="2">
        <f>110.62+1006.85</f>
        <v>1117.47</v>
      </c>
      <c r="D15" s="2" t="s">
        <v>14</v>
      </c>
      <c r="E15" s="2" t="s">
        <v>14</v>
      </c>
      <c r="F15" s="2">
        <f>[2]Sheet1!F9</f>
        <v>500</v>
      </c>
    </row>
    <row r="16" spans="1:9">
      <c r="A16" t="s">
        <v>17</v>
      </c>
      <c r="B16" s="2">
        <v>0</v>
      </c>
      <c r="C16" s="2">
        <v>0</v>
      </c>
      <c r="D16" s="2" t="s">
        <v>14</v>
      </c>
      <c r="E16" s="2" t="s">
        <v>14</v>
      </c>
      <c r="F16" s="2">
        <f>[2]Sheet1!F10</f>
        <v>10</v>
      </c>
    </row>
    <row r="17" spans="1:6">
      <c r="A17" t="s">
        <v>18</v>
      </c>
      <c r="B17" s="2">
        <v>2625</v>
      </c>
      <c r="C17" s="2">
        <f>B17</f>
        <v>2625</v>
      </c>
      <c r="D17" s="2">
        <v>2625</v>
      </c>
      <c r="E17" s="2">
        <v>2625</v>
      </c>
      <c r="F17" s="2">
        <f>[2]Sheet1!F11</f>
        <v>2625</v>
      </c>
    </row>
    <row r="18" spans="1:6">
      <c r="A18" t="s">
        <v>19</v>
      </c>
      <c r="B18" s="2">
        <v>0</v>
      </c>
      <c r="C18" s="2">
        <v>0</v>
      </c>
      <c r="D18" s="2">
        <v>0</v>
      </c>
      <c r="E18" s="2">
        <v>0</v>
      </c>
      <c r="F18" s="2">
        <f>[2]Sheet1!F12</f>
        <v>200</v>
      </c>
    </row>
    <row r="19" spans="1:6">
      <c r="A19" s="4" t="s">
        <v>20</v>
      </c>
      <c r="B19" s="5">
        <f>SUM(B20:B21)</f>
        <v>5804.86</v>
      </c>
      <c r="C19" s="5">
        <f>SUM(C20:C21)</f>
        <v>5833.11</v>
      </c>
      <c r="D19" s="5">
        <f>SUM(D20:D21)</f>
        <v>5804.86</v>
      </c>
      <c r="E19" s="5">
        <f>SUM(E20:E21)</f>
        <v>5776.61</v>
      </c>
      <c r="F19" s="5">
        <f>[2]Sheet1!F13</f>
        <v>5840.416666666667</v>
      </c>
    </row>
    <row r="20" spans="1:6">
      <c r="A20" t="s">
        <v>21</v>
      </c>
      <c r="B20" s="2">
        <v>28.25</v>
      </c>
      <c r="C20">
        <v>56.5</v>
      </c>
      <c r="D20" s="7">
        <v>28.25</v>
      </c>
      <c r="E20" s="2">
        <v>0</v>
      </c>
      <c r="F20" s="2">
        <f>[2]Sheet1!F14</f>
        <v>100</v>
      </c>
    </row>
    <row r="21" spans="1:6">
      <c r="A21" t="s">
        <v>22</v>
      </c>
      <c r="B21" s="2">
        <v>5776.61</v>
      </c>
      <c r="C21" s="2">
        <v>5776.61</v>
      </c>
      <c r="D21" s="2">
        <f>C21</f>
        <v>5776.61</v>
      </c>
      <c r="E21" s="2">
        <f>D21</f>
        <v>5776.61</v>
      </c>
      <c r="F21" s="2">
        <f>[2]Sheet1!F15</f>
        <v>5740.416666666667</v>
      </c>
    </row>
    <row r="23" spans="1:6">
      <c r="B23" s="3"/>
      <c r="C23" s="3"/>
      <c r="D23" s="3"/>
      <c r="E23" s="3"/>
      <c r="F23" s="3"/>
    </row>
    <row r="24" spans="1:6">
      <c r="A24" t="s">
        <v>23</v>
      </c>
      <c r="B24" s="3">
        <f>B3</f>
        <v>23806.16</v>
      </c>
      <c r="C24" s="3">
        <f>C3</f>
        <v>24748.34</v>
      </c>
      <c r="D24" s="3">
        <f t="shared" ref="D24:F24" si="0">D3</f>
        <v>9042.9</v>
      </c>
      <c r="E24" s="3">
        <f t="shared" si="0"/>
        <v>27383.739999999998</v>
      </c>
      <c r="F24" s="3">
        <f t="shared" si="0"/>
        <v>24383.0182183908</v>
      </c>
    </row>
    <row r="25" spans="1:6">
      <c r="A25" t="s">
        <v>24</v>
      </c>
      <c r="B25" s="3">
        <f>B3-B8-B19</f>
        <v>11581.29</v>
      </c>
      <c r="C25" s="3">
        <f t="shared" ref="C25:F25" si="1">C3-C8-C19</f>
        <v>11446.080000000002</v>
      </c>
      <c r="D25" s="3">
        <f t="shared" si="1"/>
        <v>-4375.1900000000005</v>
      </c>
      <c r="E25" s="3">
        <f t="shared" si="1"/>
        <v>14084.879999999997</v>
      </c>
      <c r="F25" s="3">
        <f t="shared" si="1"/>
        <v>7962.2250083622685</v>
      </c>
    </row>
    <row r="26" spans="1:6">
      <c r="A26" t="s">
        <v>25</v>
      </c>
      <c r="B26" s="3">
        <f>B3-B8</f>
        <v>17386.150000000001</v>
      </c>
      <c r="C26" s="3">
        <f t="shared" ref="C26:F26" si="2">C3-C8</f>
        <v>17279.190000000002</v>
      </c>
      <c r="D26" s="3">
        <f t="shared" si="2"/>
        <v>1429.6699999999992</v>
      </c>
      <c r="E26" s="3">
        <f t="shared" si="2"/>
        <v>19861.489999999998</v>
      </c>
      <c r="F26" s="3">
        <f t="shared" si="2"/>
        <v>13802.641675028935</v>
      </c>
    </row>
    <row r="28" spans="1:6">
      <c r="A28" t="s">
        <v>26</v>
      </c>
      <c r="B28">
        <f>B24/B3</f>
        <v>1</v>
      </c>
      <c r="C28">
        <f t="shared" ref="C28:F28" si="3">C24/C3</f>
        <v>1</v>
      </c>
      <c r="D28">
        <f t="shared" si="3"/>
        <v>1</v>
      </c>
      <c r="E28">
        <f t="shared" si="3"/>
        <v>1</v>
      </c>
      <c r="F28">
        <f t="shared" si="3"/>
        <v>1</v>
      </c>
    </row>
    <row r="29" spans="1:6">
      <c r="A29" t="s">
        <v>27</v>
      </c>
      <c r="B29" s="8">
        <f>B25/B3</f>
        <v>0.48648291030556801</v>
      </c>
      <c r="C29" s="8">
        <f t="shared" ref="C29:F29" si="4">C25/C3</f>
        <v>0.46249889891604856</v>
      </c>
      <c r="D29" s="8">
        <f t="shared" si="4"/>
        <v>-0.48382598502692725</v>
      </c>
      <c r="E29" s="8">
        <f t="shared" si="4"/>
        <v>0.51435194754259272</v>
      </c>
      <c r="F29" s="8">
        <f t="shared" si="4"/>
        <v>0.32654796617248927</v>
      </c>
    </row>
    <row r="30" spans="1:6">
      <c r="A30" t="s">
        <v>28</v>
      </c>
      <c r="B30" s="8">
        <f>B26/B3</f>
        <v>0.7303214798186688</v>
      </c>
      <c r="C30" s="8">
        <f t="shared" ref="C30:F30" si="5">C26/C3</f>
        <v>0.69819591940307923</v>
      </c>
      <c r="D30" s="8">
        <f t="shared" si="5"/>
        <v>0.15809861880591394</v>
      </c>
      <c r="E30" s="8">
        <f t="shared" si="5"/>
        <v>0.72530231443915261</v>
      </c>
      <c r="F30" s="8">
        <f t="shared" si="5"/>
        <v>0.56607601041852751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15d34e-ca66-4b1e-a293-6e153f93d945">
      <Terms xmlns="http://schemas.microsoft.com/office/infopath/2007/PartnerControls"/>
    </lcf76f155ced4ddcb4097134ff3c332f>
    <TaxCatchAll xmlns="4741005c-3561-4890-8a8e-006a570a4b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52C2CD69F0F9479FD29205535AE807" ma:contentTypeVersion="11" ma:contentTypeDescription="Crear nuevo documento." ma:contentTypeScope="" ma:versionID="dae582d3215346edcbdde1d81a1d3f92">
  <xsd:schema xmlns:xsd="http://www.w3.org/2001/XMLSchema" xmlns:xs="http://www.w3.org/2001/XMLSchema" xmlns:p="http://schemas.microsoft.com/office/2006/metadata/properties" xmlns:ns2="b015d34e-ca66-4b1e-a293-6e153f93d945" xmlns:ns3="4741005c-3561-4890-8a8e-006a570a4baa" targetNamespace="http://schemas.microsoft.com/office/2006/metadata/properties" ma:root="true" ma:fieldsID="b62c521f121a44ba99d84ce738842cdb" ns2:_="" ns3:_="">
    <xsd:import namespace="b015d34e-ca66-4b1e-a293-6e153f93d945"/>
    <xsd:import namespace="4741005c-3561-4890-8a8e-006a570a4b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5d34e-ca66-4b1e-a293-6e153f93d9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b7e2734-96ab-4589-aa07-67d2f4d715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1005c-3561-4890-8a8e-006a570a4b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2a4644f-202d-4d02-98bb-f8b05d08aebf}" ma:internalName="TaxCatchAll" ma:showField="CatchAllData" ma:web="4741005c-3561-4890-8a8e-006a570a4b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C50AA7-CD8A-467D-A84F-F3D19B74DFF9}"/>
</file>

<file path=customXml/itemProps2.xml><?xml version="1.0" encoding="utf-8"?>
<ds:datastoreItem xmlns:ds="http://schemas.openxmlformats.org/officeDocument/2006/customXml" ds:itemID="{50A7CA71-08F2-4616-8E3A-D64FBCC21FB3}"/>
</file>

<file path=customXml/itemProps3.xml><?xml version="1.0" encoding="utf-8"?>
<ds:datastoreItem xmlns:ds="http://schemas.openxmlformats.org/officeDocument/2006/customXml" ds:itemID="{0998E9A6-2241-4AFF-9C1A-9F574512FE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JulioCondori</dc:creator>
  <cp:keywords/>
  <dc:description/>
  <cp:lastModifiedBy>Julio Cesar</cp:lastModifiedBy>
  <cp:revision/>
  <dcterms:created xsi:type="dcterms:W3CDTF">2025-03-27T13:30:06Z</dcterms:created>
  <dcterms:modified xsi:type="dcterms:W3CDTF">2025-03-27T19:28:30Z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0x0101008B52C2CD69F0F9479FD29205535AE807</vt:lpwstr>
  </property>
  <property fmtid="{D5CDD505-2E9C-101B-9397-08002B2CF9AE}" pid="3" name="MediaServiceImageTags">
    <vt:lpwstr/>
  </property>
</Properties>
</file>