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pr\OneDrive\Documents\java\Project1\vtapi\src\"/>
    </mc:Choice>
  </mc:AlternateContent>
  <xr:revisionPtr revIDLastSave="0" documentId="13_ncr:1_{8CDDFD98-EA83-4A85-8858-4F0201CA4376}" xr6:coauthVersionLast="47" xr6:coauthVersionMax="47" xr10:uidLastSave="{00000000-0000-0000-0000-000000000000}"/>
  <bookViews>
    <workbookView xWindow="-120" yWindow="-120" windowWidth="29040" windowHeight="15720" xr2:uid="{62811E85-ECC8-4D39-A5AD-30BFABDD8343}"/>
  </bookViews>
  <sheets>
    <sheet name="DATA" sheetId="1" r:id="rId1"/>
    <sheet name="FILE SUMMARY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2" l="1"/>
  <c r="C116" i="2"/>
  <c r="C114" i="2"/>
  <c r="C112" i="2"/>
  <c r="C107" i="2" a="1"/>
  <c r="C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O41" i="2"/>
  <c r="N41" i="2"/>
  <c r="L41" i="2"/>
  <c r="K41" i="2"/>
  <c r="I41" i="2"/>
  <c r="H41" i="2"/>
  <c r="F41" i="2"/>
  <c r="E41" i="2"/>
  <c r="O40" i="2"/>
  <c r="N40" i="2"/>
  <c r="L40" i="2"/>
  <c r="K40" i="2"/>
  <c r="I40" i="2"/>
  <c r="H40" i="2"/>
  <c r="F40" i="2"/>
  <c r="E40" i="2"/>
  <c r="O39" i="2"/>
  <c r="N39" i="2"/>
  <c r="L39" i="2"/>
  <c r="K39" i="2"/>
  <c r="I39" i="2"/>
  <c r="H39" i="2"/>
  <c r="F39" i="2"/>
  <c r="E39" i="2"/>
  <c r="O38" i="2"/>
  <c r="N38" i="2"/>
  <c r="L38" i="2"/>
  <c r="K38" i="2"/>
  <c r="I38" i="2"/>
  <c r="H38" i="2"/>
  <c r="F38" i="2"/>
  <c r="E38" i="2"/>
  <c r="O37" i="2"/>
  <c r="N37" i="2"/>
  <c r="L37" i="2"/>
  <c r="K37" i="2"/>
  <c r="I37" i="2"/>
  <c r="H37" i="2"/>
  <c r="F37" i="2"/>
  <c r="E37" i="2"/>
  <c r="O36" i="2"/>
  <c r="N36" i="2"/>
  <c r="L36" i="2"/>
  <c r="K36" i="2"/>
  <c r="I36" i="2"/>
  <c r="H36" i="2"/>
  <c r="F36" i="2"/>
  <c r="E36" i="2"/>
  <c r="O35" i="2"/>
  <c r="N35" i="2"/>
  <c r="L35" i="2"/>
  <c r="K35" i="2"/>
  <c r="I35" i="2"/>
  <c r="H35" i="2"/>
  <c r="F35" i="2"/>
  <c r="E35" i="2"/>
  <c r="O34" i="2"/>
  <c r="N34" i="2"/>
  <c r="L34" i="2"/>
  <c r="K34" i="2"/>
  <c r="I34" i="2"/>
  <c r="H34" i="2"/>
  <c r="F34" i="2"/>
  <c r="E34" i="2"/>
  <c r="O33" i="2"/>
  <c r="N33" i="2"/>
  <c r="L33" i="2"/>
  <c r="K33" i="2"/>
  <c r="I33" i="2"/>
  <c r="H33" i="2"/>
  <c r="F33" i="2"/>
  <c r="E33" i="2"/>
  <c r="O32" i="2"/>
  <c r="N32" i="2"/>
  <c r="L32" i="2"/>
  <c r="K32" i="2"/>
  <c r="I32" i="2"/>
  <c r="H32" i="2"/>
  <c r="F32" i="2"/>
  <c r="E32" i="2"/>
  <c r="O31" i="2"/>
  <c r="N31" i="2"/>
  <c r="L31" i="2"/>
  <c r="K31" i="2"/>
  <c r="I31" i="2"/>
  <c r="H31" i="2"/>
  <c r="F31" i="2"/>
  <c r="E31" i="2"/>
  <c r="O30" i="2"/>
  <c r="N30" i="2"/>
  <c r="L30" i="2"/>
  <c r="K30" i="2"/>
  <c r="I30" i="2"/>
  <c r="H30" i="2"/>
  <c r="F30" i="2"/>
  <c r="E30" i="2"/>
  <c r="O29" i="2"/>
  <c r="N29" i="2"/>
  <c r="L29" i="2"/>
  <c r="K29" i="2"/>
  <c r="I29" i="2"/>
  <c r="H29" i="2"/>
  <c r="F29" i="2"/>
  <c r="E29" i="2"/>
  <c r="O28" i="2"/>
  <c r="N28" i="2"/>
  <c r="L28" i="2"/>
  <c r="K28" i="2"/>
  <c r="I28" i="2"/>
  <c r="H28" i="2"/>
  <c r="F28" i="2"/>
  <c r="E28" i="2"/>
  <c r="O27" i="2"/>
  <c r="N27" i="2"/>
  <c r="L27" i="2"/>
  <c r="K27" i="2"/>
  <c r="I27" i="2"/>
  <c r="H27" i="2"/>
  <c r="F27" i="2"/>
  <c r="E27" i="2"/>
  <c r="O26" i="2"/>
  <c r="N26" i="2"/>
  <c r="L26" i="2"/>
  <c r="K26" i="2"/>
  <c r="I26" i="2"/>
  <c r="H26" i="2"/>
  <c r="F26" i="2"/>
  <c r="E26" i="2"/>
  <c r="C26" i="2"/>
  <c r="O25" i="2"/>
  <c r="N25" i="2"/>
  <c r="L25" i="2"/>
  <c r="K25" i="2"/>
  <c r="I25" i="2"/>
  <c r="H25" i="2"/>
  <c r="F25" i="2"/>
  <c r="E25" i="2"/>
  <c r="C25" i="2"/>
  <c r="O24" i="2"/>
  <c r="N24" i="2"/>
  <c r="L24" i="2"/>
  <c r="K24" i="2"/>
  <c r="I24" i="2"/>
  <c r="H24" i="2"/>
  <c r="F24" i="2"/>
  <c r="E24" i="2"/>
  <c r="C24" i="2"/>
  <c r="O23" i="2"/>
  <c r="N23" i="2"/>
  <c r="L23" i="2"/>
  <c r="K23" i="2"/>
  <c r="I23" i="2"/>
  <c r="H23" i="2"/>
  <c r="F23" i="2"/>
  <c r="E23" i="2"/>
  <c r="O22" i="2"/>
  <c r="N22" i="2"/>
  <c r="L22" i="2"/>
  <c r="K22" i="2"/>
  <c r="I22" i="2"/>
  <c r="H22" i="2"/>
  <c r="F22" i="2"/>
  <c r="E22" i="2"/>
  <c r="O21" i="2"/>
  <c r="N21" i="2"/>
  <c r="L21" i="2"/>
  <c r="K21" i="2"/>
  <c r="I21" i="2"/>
  <c r="H21" i="2"/>
  <c r="F21" i="2"/>
  <c r="E21" i="2"/>
  <c r="C21" i="2"/>
  <c r="O20" i="2"/>
  <c r="N20" i="2"/>
  <c r="L20" i="2"/>
  <c r="K20" i="2"/>
  <c r="I20" i="2"/>
  <c r="H20" i="2"/>
  <c r="F20" i="2"/>
  <c r="E20" i="2"/>
  <c r="C20" i="2"/>
  <c r="O19" i="2"/>
  <c r="N19" i="2"/>
  <c r="L19" i="2"/>
  <c r="K19" i="2"/>
  <c r="I19" i="2"/>
  <c r="H19" i="2"/>
  <c r="F19" i="2"/>
  <c r="E19" i="2"/>
  <c r="C19" i="2"/>
  <c r="O18" i="2"/>
  <c r="N18" i="2"/>
  <c r="L18" i="2"/>
  <c r="K18" i="2"/>
  <c r="I18" i="2"/>
  <c r="H18" i="2"/>
  <c r="F18" i="2"/>
  <c r="E18" i="2"/>
  <c r="O17" i="2"/>
  <c r="N17" i="2"/>
  <c r="L17" i="2"/>
  <c r="K17" i="2"/>
  <c r="I17" i="2"/>
  <c r="H17" i="2"/>
  <c r="F17" i="2"/>
  <c r="E17" i="2"/>
  <c r="C16" i="2"/>
  <c r="B16" i="2"/>
  <c r="C15" i="2"/>
  <c r="C14" i="2"/>
  <c r="C13" i="2"/>
  <c r="C12" i="2"/>
  <c r="C11" i="2"/>
  <c r="C8" i="2"/>
  <c r="C7" i="2"/>
  <c r="C6" i="2"/>
  <c r="C5" i="2"/>
  <c r="B2" i="2"/>
  <c r="B1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<sst xmlns="http://schemas.openxmlformats.org/spreadsheetml/2006/main" count="305" uniqueCount="146">
  <si>
    <t>REPORT</t>
  </si>
  <si>
    <t>INFO</t>
  </si>
  <si>
    <t>LAST ANALYSIS STATS</t>
  </si>
  <si>
    <t>LAST ANALYSIS RESULT</t>
  </si>
  <si>
    <t>COMMUNITY VOTE</t>
  </si>
  <si>
    <t>type</t>
  </si>
  <si>
    <t>id</t>
  </si>
  <si>
    <t>name</t>
  </si>
  <si>
    <t>first_submission_date</t>
  </si>
  <si>
    <t>last_submission_date</t>
  </si>
  <si>
    <t>size</t>
  </si>
  <si>
    <t>type_description</t>
  </si>
  <si>
    <t>type_tags</t>
  </si>
  <si>
    <t>alias</t>
  </si>
  <si>
    <t>undetected</t>
  </si>
  <si>
    <t>harmless</t>
  </si>
  <si>
    <t>suspicious</t>
  </si>
  <si>
    <t>malicious</t>
  </si>
  <si>
    <t>type-unsupported</t>
  </si>
  <si>
    <t>timeout</t>
  </si>
  <si>
    <t>last_analysis_date</t>
  </si>
  <si>
    <t>engine_name</t>
  </si>
  <si>
    <t>category</t>
  </si>
  <si>
    <t>result</t>
  </si>
  <si>
    <t>reputation</t>
  </si>
  <si>
    <t>magic</t>
  </si>
  <si>
    <t>file</t>
  </si>
  <si>
    <t>1c83daa8d696a95da552ef00e5b0753ba727c35cd66cc31a33453445132f6d98</t>
  </si>
  <si>
    <t>test.c</t>
  </si>
  <si>
    <t>C</t>
  </si>
  <si>
    <t>source</t>
  </si>
  <si>
    <t>Acronis</t>
  </si>
  <si>
    <t>C source, ASCII text, with CRLF line terminators</t>
  </si>
  <si>
    <t>c</t>
  </si>
  <si>
    <t>AhnLab-V3</t>
  </si>
  <si>
    <t>Alibaba</t>
  </si>
  <si>
    <t>alibabacloud</t>
  </si>
  <si>
    <t>ALYac</t>
  </si>
  <si>
    <t>Antiy-AVL</t>
  </si>
  <si>
    <t>APEX</t>
  </si>
  <si>
    <t>Arcabit</t>
  </si>
  <si>
    <t>Avast</t>
  </si>
  <si>
    <t>Avast-Mobile</t>
  </si>
  <si>
    <t>AVG</t>
  </si>
  <si>
    <t>Avira</t>
  </si>
  <si>
    <t>Baidu</t>
  </si>
  <si>
    <t>BitDefender</t>
  </si>
  <si>
    <t>BitDefenderFalx</t>
  </si>
  <si>
    <t>BitDefenderTheta</t>
  </si>
  <si>
    <t>Bkav</t>
  </si>
  <si>
    <t>CAT-QuickHeal</t>
  </si>
  <si>
    <t>ClamAV</t>
  </si>
  <si>
    <t>CMC</t>
  </si>
  <si>
    <t>CrowdStrike</t>
  </si>
  <si>
    <t>Cybereason</t>
  </si>
  <si>
    <t>Cylance</t>
  </si>
  <si>
    <t>Cynet</t>
  </si>
  <si>
    <t>DeepInstinct</t>
  </si>
  <si>
    <t>failure</t>
  </si>
  <si>
    <t>DrWeb</t>
  </si>
  <si>
    <t>Elastic</t>
  </si>
  <si>
    <t>Emsisoft</t>
  </si>
  <si>
    <t>ESET-NOD32</t>
  </si>
  <si>
    <t>F-Secure</t>
  </si>
  <si>
    <t>FireEye</t>
  </si>
  <si>
    <t>Fortinet</t>
  </si>
  <si>
    <t>GData</t>
  </si>
  <si>
    <t>Google</t>
  </si>
  <si>
    <t>Gridinsoft</t>
  </si>
  <si>
    <t>Ikarus</t>
  </si>
  <si>
    <t>Jiangmin</t>
  </si>
  <si>
    <t>K7AntiVirus</t>
  </si>
  <si>
    <t>K7GW</t>
  </si>
  <si>
    <t>Kaspersky</t>
  </si>
  <si>
    <t>Kingsoft</t>
  </si>
  <si>
    <t>Lionic</t>
  </si>
  <si>
    <t>Malwarebytes</t>
  </si>
  <si>
    <t>MAX</t>
  </si>
  <si>
    <t>MaxSecure</t>
  </si>
  <si>
    <t>McAfee</t>
  </si>
  <si>
    <t>McAfeeD</t>
  </si>
  <si>
    <t>Microsoft</t>
  </si>
  <si>
    <t>MicroWorld-eScan</t>
  </si>
  <si>
    <t>NANO-Antivirus</t>
  </si>
  <si>
    <t>Paloalto</t>
  </si>
  <si>
    <t>Panda</t>
  </si>
  <si>
    <t>Rising</t>
  </si>
  <si>
    <t>Sangfor</t>
  </si>
  <si>
    <t>SentinelOne</t>
  </si>
  <si>
    <t>Skyhigh</t>
  </si>
  <si>
    <t>Sophos</t>
  </si>
  <si>
    <t>SUPERAntiSpyware</t>
  </si>
  <si>
    <t>Symantec</t>
  </si>
  <si>
    <t>SymantecMobileInsight</t>
  </si>
  <si>
    <t>TACHYON</t>
  </si>
  <si>
    <t>tehtris</t>
  </si>
  <si>
    <t>Tencent</t>
  </si>
  <si>
    <t>Trapmine</t>
  </si>
  <si>
    <t>TrendMicro</t>
  </si>
  <si>
    <t>TrendMicro-HouseCall</t>
  </si>
  <si>
    <t>Trustlook</t>
  </si>
  <si>
    <t>Varist</t>
  </si>
  <si>
    <t>VBA32</t>
  </si>
  <si>
    <t>VIPRE</t>
  </si>
  <si>
    <t>VirIT</t>
  </si>
  <si>
    <t>ViRobot</t>
  </si>
  <si>
    <t>Webroot</t>
  </si>
  <si>
    <t>Xcitium</t>
  </si>
  <si>
    <t>Yandex</t>
  </si>
  <si>
    <t>Zillya</t>
  </si>
  <si>
    <t>ZoneAlarm</t>
  </si>
  <si>
    <t>Zoner</t>
  </si>
  <si>
    <t>Properties</t>
  </si>
  <si>
    <t>Security Vendors' analysis</t>
  </si>
  <si>
    <t>Name</t>
  </si>
  <si>
    <t>Size</t>
  </si>
  <si>
    <t xml:space="preserve"> </t>
  </si>
  <si>
    <t>File type</t>
  </si>
  <si>
    <t>Magic</t>
  </si>
  <si>
    <t>Last Analysis statistics</t>
  </si>
  <si>
    <t>Harmless</t>
  </si>
  <si>
    <t>Undetected</t>
  </si>
  <si>
    <t>Suspicious</t>
  </si>
  <si>
    <t>Malicious</t>
  </si>
  <si>
    <t>Timeout</t>
  </si>
  <si>
    <t>History</t>
  </si>
  <si>
    <t>First Submission</t>
  </si>
  <si>
    <t>Last Submission</t>
  </si>
  <si>
    <t>Last Analysis</t>
  </si>
  <si>
    <t>Community Score</t>
  </si>
  <si>
    <t>Reputation</t>
  </si>
  <si>
    <t>Harmless votes</t>
  </si>
  <si>
    <t>Malicious votes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</si>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</sst>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8"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6"/>
                <c:pt idx="0">
                  <c:v>#N/A</c:v>
                </c:pt>
                <c:pt idx="1">
                  <c:v>Undetected</c:v>
                </c:pt>
                <c:pt idx="2">
                  <c:v>#N/A</c:v>
                </c:pt>
                <c:pt idx="3">
                  <c:v>#N/A</c:v>
                </c:pt>
                <c:pt idx="4">
                  <c:v>Timeout</c:v>
                </c:pt>
                <c:pt idx="5">
                  <c:v>Unsupported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64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05127C-C59E-1FC5-53EB-15476600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6838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15</xdr:row>
      <xdr:rowOff>52296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1391C-E2D2-614D-0978-B0F64646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26</xdr:row>
      <xdr:rowOff>2454</xdr:rowOff>
    </xdr:from>
    <xdr:to>
      <xdr:col>3</xdr:col>
      <xdr:colOff>1</xdr:colOff>
      <xdr:row>38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B4687-982B-47F5-BFF9-A36A50E3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MAIN%20SUMMA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MAIN SUMMARY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109375" defaultRowHeight="15"/>
  <cols>
    <col min="1" max="3" width="8.7109375" style="3"/>
    <col min="4" max="5" width="10.85546875" style="3" bestFit="1" customWidth="1"/>
    <col min="6" max="6" width="8.85546875" style="3" bestFit="1" customWidth="1"/>
    <col min="7" max="7" width="10.85546875" style="3" bestFit="1" customWidth="1"/>
    <col min="8" max="8" width="8.7109375" style="3"/>
    <col min="9" max="9" width="9" style="3" bestFit="1" customWidth="1"/>
    <col min="10" max="10" width="8.5703125" style="3" customWidth="1"/>
    <col min="11" max="15" width="8.7109375" style="3"/>
    <col min="16" max="16" width="11" style="3" bestFit="1" customWidth="1"/>
    <col min="17" max="19" width="15.28515625" style="3" customWidth="1"/>
    <col min="20" max="16384" width="8.7109375" style="3"/>
  </cols>
  <sheetData>
    <row r="1" spans="1:24" s="2" customFormat="1">
      <c r="A1" s="2" t="s">
        <v>0</v>
      </c>
      <c r="F1" s="2" t="s">
        <v>1</v>
      </c>
      <c r="J1" s="2" t="s">
        <v>2</v>
      </c>
      <c r="P1" s="2" t="s">
        <v>3</v>
      </c>
      <c r="T1" s="2" t="s">
        <v>4</v>
      </c>
    </row>
    <row r="2" spans="1:24" s="2" customFormat="1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15</v>
      </c>
      <c r="V2" t="s">
        <v>17</v>
      </c>
      <c r="W2" t="s">
        <v>25</v>
      </c>
      <c r="X2"/>
    </row>
    <row r="3" spans="1:24">
      <c r="A3" t="s">
        <v>26</v>
      </c>
      <c r="B3" t="s">
        <v>27</v>
      </c>
      <c r="C3" t="s">
        <v>28</v>
      </c>
      <c r="D3">
        <v>1719816790</v>
      </c>
      <c r="E3">
        <v>1719829017</v>
      </c>
      <c r="F3">
        <v>1356</v>
      </c>
      <c r="G3" t="s">
        <v>29</v>
      </c>
      <c r="H3" t="s">
        <v>30</v>
      </c>
      <c r="I3" t="s">
        <v>28</v>
      </c>
      <c r="J3">
        <v>64</v>
      </c>
      <c r="K3">
        <v>0</v>
      </c>
      <c r="L3">
        <v>0</v>
      </c>
      <c r="M3">
        <v>0</v>
      </c>
      <c r="N3">
        <v>13</v>
      </c>
      <c r="O3">
        <v>1</v>
      </c>
      <c r="P3">
        <v>1719816876</v>
      </c>
      <c r="Q3" t="s">
        <v>31</v>
      </c>
      <c r="R3" t="s">
        <v>14</v>
      </c>
      <c r="S3"/>
      <c r="T3">
        <v>0</v>
      </c>
      <c r="U3">
        <v>0</v>
      </c>
      <c r="V3">
        <v>0</v>
      </c>
      <c r="W3" t="s">
        <v>32</v>
      </c>
      <c r="X3"/>
    </row>
    <row r="4" spans="1:24">
      <c r="A4"/>
      <c r="B4"/>
      <c r="C4"/>
      <c r="D4"/>
      <c r="E4"/>
      <c r="F4"/>
      <c r="G4"/>
      <c r="H4" t="s">
        <v>33</v>
      </c>
      <c r="I4"/>
      <c r="J4"/>
      <c r="K4"/>
      <c r="L4"/>
      <c r="M4"/>
      <c r="N4"/>
      <c r="O4"/>
      <c r="P4"/>
      <c r="Q4" t="s">
        <v>34</v>
      </c>
      <c r="R4" t="s">
        <v>14</v>
      </c>
      <c r="S4"/>
      <c r="T4"/>
      <c r="U4"/>
      <c r="V4"/>
      <c r="W4"/>
      <c r="X4"/>
    </row>
    <row r="5" spans="1: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t="s">
        <v>35</v>
      </c>
      <c r="R5" t="s">
        <v>18</v>
      </c>
      <c r="S5"/>
      <c r="T5"/>
      <c r="U5"/>
      <c r="V5"/>
      <c r="W5"/>
      <c r="X5"/>
    </row>
    <row r="6" spans="1:2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t="s">
        <v>36</v>
      </c>
      <c r="R6" t="s">
        <v>14</v>
      </c>
      <c r="S6"/>
      <c r="T6"/>
      <c r="U6"/>
      <c r="V6"/>
      <c r="W6"/>
      <c r="X6"/>
    </row>
    <row r="7" spans="1:24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t="s">
        <v>37</v>
      </c>
      <c r="R7" t="s">
        <v>14</v>
      </c>
      <c r="S7"/>
      <c r="T7"/>
      <c r="U7"/>
      <c r="V7"/>
      <c r="W7"/>
      <c r="X7"/>
    </row>
    <row r="8" spans="1:24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t="s">
        <v>38</v>
      </c>
      <c r="R8" t="s">
        <v>14</v>
      </c>
      <c r="S8"/>
      <c r="T8"/>
      <c r="U8"/>
      <c r="V8"/>
      <c r="W8"/>
      <c r="X8"/>
    </row>
    <row r="9" spans="1:24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 t="s">
        <v>39</v>
      </c>
      <c r="R9" t="s">
        <v>18</v>
      </c>
      <c r="S9"/>
      <c r="T9"/>
      <c r="U9"/>
      <c r="V9"/>
      <c r="W9"/>
      <c r="X9"/>
    </row>
    <row r="10" spans="1: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 t="s">
        <v>40</v>
      </c>
      <c r="R10" t="s">
        <v>14</v>
      </c>
      <c r="S10"/>
      <c r="T10"/>
      <c r="U10"/>
      <c r="V10"/>
      <c r="W10"/>
      <c r="X10"/>
    </row>
    <row r="11" spans="1:2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t="s">
        <v>41</v>
      </c>
      <c r="R11" t="s">
        <v>14</v>
      </c>
      <c r="S11"/>
      <c r="T11"/>
      <c r="U11"/>
      <c r="V11"/>
      <c r="W11"/>
      <c r="X11"/>
    </row>
    <row r="12" spans="1:2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t="s">
        <v>42</v>
      </c>
      <c r="R12" t="s">
        <v>18</v>
      </c>
      <c r="S12"/>
      <c r="T12"/>
      <c r="U12"/>
      <c r="V12"/>
      <c r="W12"/>
      <c r="X12"/>
    </row>
    <row r="13" spans="1:2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t="s">
        <v>43</v>
      </c>
      <c r="R13" t="s">
        <v>14</v>
      </c>
      <c r="S13"/>
      <c r="T13"/>
      <c r="U13"/>
      <c r="V13"/>
      <c r="W13"/>
      <c r="X13"/>
    </row>
    <row r="14" spans="1:2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t="s">
        <v>44</v>
      </c>
      <c r="R14" t="s">
        <v>14</v>
      </c>
      <c r="S14"/>
      <c r="T14"/>
      <c r="U14"/>
      <c r="V14"/>
      <c r="W14"/>
      <c r="X14"/>
    </row>
    <row r="15" spans="1:24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t="s">
        <v>45</v>
      </c>
      <c r="R15" t="s">
        <v>14</v>
      </c>
      <c r="S15"/>
      <c r="T15"/>
      <c r="U15"/>
      <c r="V15"/>
      <c r="W15"/>
      <c r="X15"/>
    </row>
    <row r="16" spans="1:2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t="s">
        <v>46</v>
      </c>
      <c r="R16" t="s">
        <v>14</v>
      </c>
      <c r="S16"/>
      <c r="T16"/>
      <c r="U16"/>
      <c r="V16"/>
      <c r="W16"/>
      <c r="X16"/>
    </row>
    <row r="17" spans="1:24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t="s">
        <v>47</v>
      </c>
      <c r="R17" t="s">
        <v>18</v>
      </c>
      <c r="S17"/>
      <c r="T17"/>
      <c r="U17"/>
      <c r="V17"/>
      <c r="W17"/>
      <c r="X17"/>
    </row>
    <row r="18" spans="1:24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t="s">
        <v>48</v>
      </c>
      <c r="R18" t="s">
        <v>14</v>
      </c>
      <c r="S18"/>
      <c r="T18"/>
      <c r="U18"/>
      <c r="V18"/>
      <c r="W18"/>
      <c r="X18"/>
    </row>
    <row r="19" spans="1:2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t="s">
        <v>49</v>
      </c>
      <c r="R19" t="s">
        <v>14</v>
      </c>
      <c r="S19"/>
      <c r="T19"/>
      <c r="U19"/>
      <c r="V19"/>
      <c r="W19"/>
      <c r="X19"/>
    </row>
    <row r="20" spans="1:2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t="s">
        <v>50</v>
      </c>
      <c r="R20" t="s">
        <v>14</v>
      </c>
      <c r="S20"/>
      <c r="T20"/>
      <c r="U20"/>
      <c r="V20"/>
      <c r="W20"/>
      <c r="X20"/>
    </row>
    <row r="21" spans="1:2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t="s">
        <v>51</v>
      </c>
      <c r="R21" t="s">
        <v>14</v>
      </c>
      <c r="S21"/>
      <c r="T21"/>
      <c r="U21"/>
      <c r="V21"/>
      <c r="W21"/>
      <c r="X21"/>
    </row>
    <row r="22" spans="1:2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t="s">
        <v>52</v>
      </c>
      <c r="R22" t="s">
        <v>14</v>
      </c>
      <c r="S22"/>
      <c r="T22"/>
      <c r="U22"/>
      <c r="V22"/>
      <c r="W22"/>
      <c r="X22"/>
    </row>
    <row r="23" spans="1:2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53</v>
      </c>
      <c r="R23" t="s">
        <v>14</v>
      </c>
      <c r="S23"/>
      <c r="T23"/>
      <c r="U23"/>
      <c r="V23"/>
      <c r="W23"/>
      <c r="X23"/>
    </row>
    <row r="24" spans="1:2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t="s">
        <v>54</v>
      </c>
      <c r="R24" t="s">
        <v>14</v>
      </c>
      <c r="S24"/>
      <c r="T24"/>
      <c r="U24"/>
      <c r="V24"/>
      <c r="W24"/>
      <c r="X24"/>
    </row>
    <row r="25" spans="1:2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t="s">
        <v>55</v>
      </c>
      <c r="R25" t="s">
        <v>18</v>
      </c>
      <c r="S25"/>
      <c r="T25"/>
      <c r="U25"/>
      <c r="V25"/>
      <c r="W25"/>
      <c r="X25"/>
    </row>
    <row r="26" spans="1:2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t="s">
        <v>56</v>
      </c>
      <c r="R26" t="s">
        <v>14</v>
      </c>
      <c r="S26"/>
      <c r="T26"/>
      <c r="U26"/>
      <c r="V26"/>
      <c r="W26"/>
      <c r="X26"/>
    </row>
    <row r="27" spans="1:2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t="s">
        <v>57</v>
      </c>
      <c r="R27" t="s">
        <v>58</v>
      </c>
      <c r="S27"/>
      <c r="T27"/>
      <c r="U27"/>
      <c r="V27"/>
      <c r="W27"/>
      <c r="X27"/>
    </row>
    <row r="28" spans="1:2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t="s">
        <v>59</v>
      </c>
      <c r="R28" t="s">
        <v>14</v>
      </c>
      <c r="S28"/>
      <c r="T28"/>
      <c r="U28"/>
      <c r="V28"/>
      <c r="W28"/>
      <c r="X28"/>
    </row>
    <row r="29" spans="1:24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t="s">
        <v>60</v>
      </c>
      <c r="R29" t="s">
        <v>18</v>
      </c>
      <c r="S29"/>
      <c r="T29"/>
      <c r="U29"/>
      <c r="V29"/>
      <c r="W29"/>
      <c r="X29"/>
    </row>
    <row r="30" spans="1:24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t="s">
        <v>61</v>
      </c>
      <c r="R30" t="s">
        <v>14</v>
      </c>
      <c r="S30"/>
      <c r="T30"/>
      <c r="U30"/>
      <c r="V30"/>
      <c r="W30"/>
      <c r="X30"/>
    </row>
    <row r="31" spans="1:24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s">
        <v>62</v>
      </c>
      <c r="R31" t="s">
        <v>14</v>
      </c>
      <c r="S31"/>
      <c r="T31"/>
      <c r="U31"/>
      <c r="V31"/>
      <c r="W31"/>
      <c r="X31"/>
    </row>
    <row r="32" spans="1:24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t="s">
        <v>63</v>
      </c>
      <c r="R32" t="s">
        <v>14</v>
      </c>
      <c r="S32"/>
      <c r="T32"/>
      <c r="U32"/>
      <c r="V32"/>
      <c r="W32"/>
      <c r="X32"/>
    </row>
    <row r="33" spans="1:24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s">
        <v>64</v>
      </c>
      <c r="R33" t="s">
        <v>14</v>
      </c>
      <c r="S33"/>
      <c r="T33"/>
      <c r="U33"/>
      <c r="V33"/>
      <c r="W33"/>
      <c r="X33"/>
    </row>
    <row r="34" spans="1:24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t="s">
        <v>65</v>
      </c>
      <c r="R34" t="s">
        <v>14</v>
      </c>
      <c r="S34"/>
      <c r="T34"/>
      <c r="U34"/>
      <c r="V34"/>
      <c r="W34"/>
      <c r="X34"/>
    </row>
    <row r="35" spans="1:24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t="s">
        <v>66</v>
      </c>
      <c r="R35" t="s">
        <v>14</v>
      </c>
      <c r="S35"/>
      <c r="T35"/>
      <c r="U35"/>
      <c r="V35"/>
      <c r="W35"/>
      <c r="X35"/>
    </row>
    <row r="36" spans="1:24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t="s">
        <v>67</v>
      </c>
      <c r="R36" t="s">
        <v>14</v>
      </c>
      <c r="S36"/>
      <c r="T36"/>
      <c r="U36"/>
      <c r="V36"/>
      <c r="W36"/>
      <c r="X36"/>
    </row>
    <row r="37" spans="1:24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t="s">
        <v>68</v>
      </c>
      <c r="R37" t="s">
        <v>14</v>
      </c>
      <c r="S37"/>
      <c r="T37"/>
      <c r="U37"/>
      <c r="V37"/>
      <c r="W37"/>
      <c r="X37"/>
    </row>
    <row r="38" spans="1:24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s">
        <v>69</v>
      </c>
      <c r="R38" t="s">
        <v>14</v>
      </c>
      <c r="S38"/>
      <c r="T38"/>
      <c r="U38"/>
      <c r="V38"/>
      <c r="W38"/>
      <c r="X38"/>
    </row>
    <row r="39" spans="1:2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t="s">
        <v>70</v>
      </c>
      <c r="R39" t="s">
        <v>14</v>
      </c>
      <c r="S39"/>
      <c r="T39"/>
      <c r="U39"/>
      <c r="V39"/>
      <c r="W39"/>
      <c r="X39"/>
    </row>
    <row r="40" spans="1:2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s">
        <v>71</v>
      </c>
      <c r="R40" t="s">
        <v>14</v>
      </c>
      <c r="S40"/>
      <c r="T40"/>
      <c r="U40"/>
      <c r="V40"/>
      <c r="W40"/>
      <c r="X40"/>
    </row>
    <row r="41" spans="1:2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s">
        <v>72</v>
      </c>
      <c r="R41" t="s">
        <v>14</v>
      </c>
      <c r="S41"/>
      <c r="T41"/>
      <c r="U41"/>
      <c r="V41"/>
      <c r="W41"/>
      <c r="X41"/>
    </row>
    <row r="42" spans="1:2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73</v>
      </c>
      <c r="R42" t="s">
        <v>14</v>
      </c>
      <c r="S42"/>
      <c r="T42"/>
      <c r="U42"/>
      <c r="V42"/>
      <c r="W42"/>
      <c r="X42"/>
    </row>
    <row r="43" spans="1:24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t="s">
        <v>74</v>
      </c>
      <c r="R43" t="s">
        <v>14</v>
      </c>
      <c r="S43"/>
      <c r="T43"/>
      <c r="U43"/>
      <c r="V43"/>
      <c r="W43"/>
      <c r="X43"/>
    </row>
    <row r="44" spans="1:24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t="s">
        <v>75</v>
      </c>
      <c r="R44" t="s">
        <v>14</v>
      </c>
      <c r="S44"/>
      <c r="T44"/>
      <c r="U44"/>
      <c r="V44"/>
      <c r="W44"/>
      <c r="X44"/>
    </row>
    <row r="45" spans="1:24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t="s">
        <v>76</v>
      </c>
      <c r="R45" t="s">
        <v>14</v>
      </c>
      <c r="S45"/>
      <c r="T45"/>
      <c r="U45"/>
      <c r="V45"/>
      <c r="W45"/>
      <c r="X45"/>
    </row>
    <row r="46" spans="1:24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t="s">
        <v>77</v>
      </c>
      <c r="R46" t="s">
        <v>14</v>
      </c>
      <c r="S46"/>
      <c r="T46"/>
      <c r="U46"/>
      <c r="V46"/>
      <c r="W46"/>
      <c r="X46"/>
    </row>
    <row r="47" spans="1:24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t="s">
        <v>78</v>
      </c>
      <c r="R47" t="s">
        <v>14</v>
      </c>
      <c r="S47"/>
      <c r="T47"/>
      <c r="U47"/>
      <c r="V47"/>
      <c r="W47"/>
      <c r="X47"/>
    </row>
    <row r="48" spans="1:24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t="s">
        <v>79</v>
      </c>
      <c r="R48" t="s">
        <v>14</v>
      </c>
      <c r="S48"/>
      <c r="T48"/>
      <c r="U48"/>
      <c r="V48"/>
      <c r="W48"/>
      <c r="X48"/>
    </row>
    <row r="49" spans="1:24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s">
        <v>80</v>
      </c>
      <c r="R49" t="s">
        <v>18</v>
      </c>
      <c r="S49"/>
      <c r="T49"/>
      <c r="U49"/>
      <c r="V49"/>
      <c r="W49"/>
      <c r="X49"/>
    </row>
    <row r="50" spans="1:2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t="s">
        <v>81</v>
      </c>
      <c r="R50" t="s">
        <v>14</v>
      </c>
      <c r="S50"/>
      <c r="T50"/>
      <c r="U50"/>
      <c r="V50"/>
      <c r="W50"/>
      <c r="X50"/>
    </row>
    <row r="51" spans="1:2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t="s">
        <v>82</v>
      </c>
      <c r="R51" t="s">
        <v>14</v>
      </c>
      <c r="S51"/>
      <c r="T51"/>
      <c r="U51"/>
      <c r="V51"/>
      <c r="W51"/>
      <c r="X51"/>
    </row>
    <row r="52" spans="1:2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t="s">
        <v>83</v>
      </c>
      <c r="R52" t="s">
        <v>14</v>
      </c>
      <c r="S52"/>
      <c r="T52"/>
      <c r="U52"/>
      <c r="V52"/>
      <c r="W52"/>
      <c r="X52"/>
    </row>
    <row r="53" spans="1:2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t="s">
        <v>84</v>
      </c>
      <c r="R53" t="s">
        <v>18</v>
      </c>
      <c r="S53"/>
      <c r="T53"/>
      <c r="U53"/>
      <c r="V53"/>
      <c r="W53"/>
      <c r="X53"/>
    </row>
    <row r="54" spans="1:2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t="s">
        <v>85</v>
      </c>
      <c r="R54" t="s">
        <v>14</v>
      </c>
      <c r="S54"/>
      <c r="T54"/>
      <c r="U54"/>
      <c r="V54"/>
      <c r="W54"/>
      <c r="X54"/>
    </row>
    <row r="55" spans="1:2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t="s">
        <v>86</v>
      </c>
      <c r="R55" t="s">
        <v>14</v>
      </c>
      <c r="S55"/>
      <c r="T55"/>
      <c r="U55"/>
      <c r="V55"/>
      <c r="W55"/>
      <c r="X55"/>
    </row>
    <row r="56" spans="1:2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t="s">
        <v>87</v>
      </c>
      <c r="R56" t="s">
        <v>14</v>
      </c>
      <c r="S56"/>
      <c r="T56"/>
      <c r="U56"/>
      <c r="V56"/>
      <c r="W56"/>
      <c r="X56"/>
    </row>
    <row r="57" spans="1:2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t="s">
        <v>88</v>
      </c>
      <c r="R57" t="s">
        <v>18</v>
      </c>
      <c r="S57"/>
      <c r="T57"/>
      <c r="U57"/>
      <c r="V57"/>
      <c r="W57"/>
      <c r="X57"/>
    </row>
    <row r="58" spans="1:2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t="s">
        <v>89</v>
      </c>
      <c r="R58" t="s">
        <v>14</v>
      </c>
      <c r="S58"/>
      <c r="T58"/>
      <c r="U58"/>
      <c r="V58"/>
      <c r="W58"/>
      <c r="X58"/>
    </row>
    <row r="59" spans="1:2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t="s">
        <v>90</v>
      </c>
      <c r="R59" t="s">
        <v>14</v>
      </c>
      <c r="S59"/>
      <c r="T59"/>
      <c r="U59"/>
      <c r="V59"/>
      <c r="W59"/>
      <c r="X59"/>
    </row>
    <row r="60" spans="1:2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t="s">
        <v>91</v>
      </c>
      <c r="R60" t="s">
        <v>14</v>
      </c>
      <c r="S60"/>
      <c r="T60"/>
      <c r="U60"/>
      <c r="V60"/>
      <c r="W60"/>
      <c r="X60"/>
    </row>
    <row r="61" spans="1:2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t="s">
        <v>92</v>
      </c>
      <c r="R61" t="s">
        <v>14</v>
      </c>
      <c r="S61"/>
      <c r="T61"/>
      <c r="U61"/>
      <c r="V61"/>
      <c r="W61"/>
      <c r="X61"/>
    </row>
    <row r="62" spans="1:2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t="s">
        <v>93</v>
      </c>
      <c r="R62" t="s">
        <v>18</v>
      </c>
      <c r="S62"/>
      <c r="T62"/>
      <c r="U62"/>
      <c r="V62"/>
      <c r="W62"/>
      <c r="X62"/>
    </row>
    <row r="63" spans="1:2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t="s">
        <v>94</v>
      </c>
      <c r="R63" t="s">
        <v>14</v>
      </c>
      <c r="S63"/>
      <c r="T63"/>
      <c r="U63"/>
      <c r="V63"/>
      <c r="W63"/>
      <c r="X63"/>
    </row>
    <row r="64" spans="1:2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t="s">
        <v>95</v>
      </c>
      <c r="R64" t="s">
        <v>14</v>
      </c>
      <c r="S64"/>
      <c r="T64"/>
      <c r="U64"/>
      <c r="V64"/>
      <c r="W64"/>
      <c r="X64"/>
    </row>
    <row r="65" spans="1:2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t="s">
        <v>96</v>
      </c>
      <c r="R65" t="s">
        <v>14</v>
      </c>
      <c r="S65"/>
      <c r="T65"/>
      <c r="U65"/>
      <c r="V65"/>
      <c r="W65"/>
      <c r="X65"/>
    </row>
    <row r="66" spans="1:2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t="s">
        <v>97</v>
      </c>
      <c r="R66" t="s">
        <v>18</v>
      </c>
      <c r="S66"/>
      <c r="T66"/>
      <c r="U66"/>
      <c r="V66"/>
      <c r="W66"/>
      <c r="X66"/>
    </row>
    <row r="67" spans="1:2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t="s">
        <v>98</v>
      </c>
      <c r="R67" t="s">
        <v>14</v>
      </c>
      <c r="S67"/>
      <c r="T67"/>
      <c r="U67"/>
      <c r="V67"/>
      <c r="W67"/>
      <c r="X67"/>
    </row>
    <row r="68" spans="1:2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t="s">
        <v>99</v>
      </c>
      <c r="R68" t="s">
        <v>14</v>
      </c>
      <c r="S68"/>
      <c r="T68"/>
      <c r="U68"/>
      <c r="V68"/>
      <c r="W68"/>
      <c r="X68"/>
    </row>
    <row r="69" spans="1:2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t="s">
        <v>100</v>
      </c>
      <c r="R69" t="s">
        <v>18</v>
      </c>
      <c r="S69"/>
      <c r="T69"/>
      <c r="U69"/>
      <c r="V69"/>
      <c r="W69"/>
      <c r="X69"/>
    </row>
    <row r="70" spans="1:2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t="s">
        <v>101</v>
      </c>
      <c r="R70" t="s">
        <v>14</v>
      </c>
      <c r="S70"/>
      <c r="T70"/>
      <c r="U70"/>
      <c r="V70"/>
      <c r="W70"/>
      <c r="X70"/>
    </row>
    <row r="71" spans="1:2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t="s">
        <v>102</v>
      </c>
      <c r="R71" t="s">
        <v>14</v>
      </c>
      <c r="S71"/>
      <c r="T71"/>
      <c r="U71"/>
      <c r="V71"/>
      <c r="W71"/>
      <c r="X71"/>
    </row>
    <row r="72" spans="1:2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t="s">
        <v>103</v>
      </c>
      <c r="R72" t="s">
        <v>14</v>
      </c>
      <c r="S72"/>
      <c r="T72"/>
      <c r="U72"/>
      <c r="V72"/>
      <c r="W72"/>
      <c r="X72"/>
    </row>
    <row r="73" spans="1:2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t="s">
        <v>104</v>
      </c>
      <c r="R73" t="s">
        <v>14</v>
      </c>
      <c r="S73"/>
      <c r="T73"/>
      <c r="U73"/>
      <c r="V73"/>
      <c r="W73"/>
      <c r="X73"/>
    </row>
    <row r="74" spans="1:2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t="s">
        <v>105</v>
      </c>
      <c r="R74" t="s">
        <v>14</v>
      </c>
      <c r="S74"/>
      <c r="T74"/>
      <c r="U74"/>
      <c r="V74"/>
      <c r="W74"/>
      <c r="X74"/>
    </row>
    <row r="75" spans="1:2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t="s">
        <v>106</v>
      </c>
      <c r="R75" t="s">
        <v>18</v>
      </c>
      <c r="S75"/>
      <c r="T75"/>
      <c r="U75"/>
      <c r="V75"/>
      <c r="W75"/>
      <c r="X75"/>
    </row>
    <row r="76" spans="1:2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t="s">
        <v>107</v>
      </c>
      <c r="R76" t="s">
        <v>14</v>
      </c>
      <c r="S76"/>
      <c r="T76"/>
      <c r="U76"/>
      <c r="V76"/>
      <c r="W76"/>
      <c r="X76"/>
    </row>
    <row r="77" spans="1:2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t="s">
        <v>108</v>
      </c>
      <c r="R77" t="s">
        <v>14</v>
      </c>
      <c r="S77"/>
      <c r="T77"/>
      <c r="U77"/>
      <c r="V77"/>
      <c r="W77"/>
      <c r="X77"/>
    </row>
    <row r="78" spans="1:2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t="s">
        <v>109</v>
      </c>
      <c r="R78" t="s">
        <v>14</v>
      </c>
      <c r="S78"/>
      <c r="T78"/>
      <c r="U78"/>
      <c r="V78"/>
      <c r="W78"/>
      <c r="X78"/>
    </row>
    <row r="79" spans="1:2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t="s">
        <v>110</v>
      </c>
      <c r="R79" t="s">
        <v>14</v>
      </c>
      <c r="S79"/>
      <c r="T79"/>
      <c r="U79"/>
      <c r="V79"/>
      <c r="W79"/>
      <c r="X79"/>
    </row>
    <row r="80" spans="1:2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t="s">
        <v>111</v>
      </c>
      <c r="R80" t="s">
        <v>14</v>
      </c>
      <c r="S80"/>
      <c r="T80"/>
      <c r="U80"/>
      <c r="V80"/>
      <c r="W80"/>
      <c r="X80"/>
    </row>
    <row r="81" spans="1:2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96F1-831C-4144-A27B-CF435FF684CE}">
  <dimension ref="A1:P118"/>
  <sheetViews>
    <sheetView zoomScaleNormal="100" workbookViewId="0">
      <selection activeCell="B1" sqref="B1:I1"/>
    </sheetView>
  </sheetViews>
  <sheetFormatPr defaultRowHeight="15"/>
  <cols>
    <col min="2" max="2" width="15.42578125" customWidth="1"/>
    <col min="3" max="3" width="20.85546875" bestFit="1" customWidth="1"/>
    <col min="5" max="5" width="11.5703125" customWidth="1"/>
    <col min="6" max="6" width="17.28515625" customWidth="1"/>
    <col min="7" max="7" width="4.5703125" customWidth="1"/>
    <col min="8" max="8" width="11.5703125" customWidth="1"/>
    <col min="9" max="9" width="17.28515625" customWidth="1"/>
    <col min="10" max="10" width="4.5703125" customWidth="1"/>
    <col min="11" max="11" width="11.5703125" customWidth="1"/>
    <col min="12" max="12" width="17.28515625" customWidth="1"/>
    <col min="13" max="13" width="4.5703125" customWidth="1"/>
    <col min="14" max="14" width="11.5703125" customWidth="1"/>
    <col min="15" max="15" width="17.28515625" customWidth="1"/>
  </cols>
  <sheetData>
    <row r="1" spans="1:16" ht="26.65" customHeight="1" thickBot="1">
      <c r="B1" s="11" t="str">
        <f>UPPER(DATA!$A$3)&amp;" ANALYSIS SUMMARY"</f>
        <v>FILE ANALYSIS SUMMARY</v>
      </c>
      <c r="C1" s="11"/>
      <c r="D1" s="11"/>
      <c r="E1" s="11"/>
      <c r="F1" s="11"/>
      <c r="G1" s="11"/>
      <c r="H1" s="11"/>
      <c r="I1" s="11"/>
    </row>
    <row r="2" spans="1:16" ht="15.75" thickTop="1">
      <c r="B2" s="4" t="str">
        <f>"ID: "&amp;DATA!$B$3</f>
        <v>ID: 1c83daa8d696a95da552ef00e5b0753ba727c35cd66cc31a33453445132f6d98</v>
      </c>
    </row>
    <row r="4" spans="1:16" ht="18" thickBot="1">
      <c r="A4" s="12" t="s">
        <v>112</v>
      </c>
      <c r="B4" s="12"/>
      <c r="C4" s="12"/>
      <c r="E4" s="12" t="s">
        <v>113</v>
      </c>
      <c r="F4" s="12"/>
      <c r="G4" s="12"/>
      <c r="H4" s="12"/>
      <c r="I4" s="12"/>
    </row>
    <row r="5" spans="1:16" ht="15.75" thickTop="1">
      <c r="B5" s="1" t="s">
        <v>114</v>
      </c>
      <c r="C5" t="str">
        <f>DATA!C3</f>
        <v>test.c</v>
      </c>
    </row>
    <row r="6" spans="1:16">
      <c r="B6" s="1" t="s">
        <v>115</v>
      </c>
      <c r="C6" t="str">
        <f>IF(DATA!$A$3="file",IF(DATA!$F$3&gt;1048576,ROUND(DATA!$F$3/1024/1024,2)&amp;" MB",IF(DATA!$F$3&gt;1024,ROUND(DATA!$F$3/1024,2)&amp;" KB",DATA!$F$3&amp;" bytes")), DATA!$F$3)</f>
        <v>1.32 KB</v>
      </c>
      <c r="P6" t="s">
        <v>116</v>
      </c>
    </row>
    <row r="7" spans="1:16">
      <c r="B7" s="1" t="s">
        <v>117</v>
      </c>
      <c r="C7" t="str">
        <f>DATA!G3</f>
        <v>C</v>
      </c>
      <c r="P7" t="s">
        <v>116</v>
      </c>
    </row>
    <row r="8" spans="1:16">
      <c r="B8" s="1" t="s">
        <v>118</v>
      </c>
      <c r="C8" s="10" t="str">
        <f>IF(ISBLANK(DATA!$W$3),"",DATA!$W$3)</f>
        <v>C source, ASCII text, with CRLF line terminators</v>
      </c>
    </row>
    <row r="9" spans="1:16">
      <c r="P9" t="s">
        <v>116</v>
      </c>
    </row>
    <row r="10" spans="1:16" ht="18" thickBot="1">
      <c r="A10" s="12" t="s">
        <v>119</v>
      </c>
      <c r="B10" s="12"/>
      <c r="C10" s="12"/>
      <c r="P10" t="s">
        <v>116</v>
      </c>
    </row>
    <row r="11" spans="1:16" ht="15.75" thickTop="1">
      <c r="B11" s="1" t="s">
        <v>120</v>
      </c>
      <c r="C11" s="3">
        <f>DATA!$K$3</f>
        <v>0</v>
      </c>
      <c r="P11" t="s">
        <v>116</v>
      </c>
    </row>
    <row r="12" spans="1:16">
      <c r="B12" s="1" t="s">
        <v>121</v>
      </c>
      <c r="C12" s="3">
        <f>DATA!$J$3</f>
        <v>64</v>
      </c>
      <c r="P12" t="s">
        <v>116</v>
      </c>
    </row>
    <row r="13" spans="1:16">
      <c r="B13" s="1" t="s">
        <v>122</v>
      </c>
      <c r="C13" s="3">
        <f>DATA!$L$3</f>
        <v>0</v>
      </c>
      <c r="P13" t="s">
        <v>116</v>
      </c>
    </row>
    <row r="14" spans="1:16">
      <c r="B14" s="1" t="s">
        <v>123</v>
      </c>
      <c r="C14" s="3">
        <f>DATA!$M$3</f>
        <v>0</v>
      </c>
      <c r="P14" t="s">
        <v>116</v>
      </c>
    </row>
    <row r="15" spans="1:16">
      <c r="B15" s="1" t="s">
        <v>124</v>
      </c>
      <c r="C15" s="3">
        <f>DATA!$O$3</f>
        <v>1</v>
      </c>
      <c r="P15" t="s">
        <v>116</v>
      </c>
    </row>
    <row r="16" spans="1:16">
      <c r="B16" s="1" t="str">
        <f>IF(DATA!$A$3="file", "Unsupported", "")</f>
        <v>Unsupported</v>
      </c>
      <c r="C16" s="3">
        <f>IF(DATA!$A$3="file", DATA!$N$3, "")</f>
        <v>13</v>
      </c>
      <c r="P16" t="s">
        <v>116</v>
      </c>
    </row>
    <row r="17" spans="1:16">
      <c r="E17" s="1" t="str">
        <f>IF(ISBLANK(DATA!$Q3),"",DATA!$Q3)</f>
        <v>Acronis</v>
      </c>
      <c r="F17" t="str">
        <f>IF(E17="","",IF(OR(ISBLANK(DATA!$S3),DATA!$R3="harmless",DATA!$R3="undetected",DATA!$R3="timeout"),DATA!$R3,IF(DATA!$R3="suspicious","(susp) ","")&amp;DATA!$S3))</f>
        <v>undetected</v>
      </c>
      <c r="G17" t="s">
        <v>116</v>
      </c>
      <c r="H17" s="1" t="str">
        <f>IF(ISBLANK(DATA!$Q28),"",DATA!$Q28)</f>
        <v>DrWeb</v>
      </c>
      <c r="I17" t="str">
        <f>IF(H17="","",IF(OR(ISBLANK(DATA!$S28),DATA!$R28="harmless",DATA!$R28="undetected",DATA!$R28="timeout"),DATA!$R28,IF(DATA!$R28="suspicious","(susp) ","")&amp;DATA!$S28))</f>
        <v>undetected</v>
      </c>
      <c r="J17" t="s">
        <v>116</v>
      </c>
      <c r="K17" s="1" t="str">
        <f>IF(ISBLANK(DATA!$Q53),"",DATA!$Q53)</f>
        <v>Paloalto</v>
      </c>
      <c r="L17" t="str">
        <f>IF(K17="","",IF(OR(ISBLANK(DATA!$S53),DATA!$R53="harmless",DATA!$R53="undetected",DATA!$R53="timeout"),DATA!$R53,IF(DATA!$R53="suspicious","(susp) ","")&amp;DATA!$S53))</f>
        <v>type-unsupported</v>
      </c>
      <c r="M17" t="s">
        <v>116</v>
      </c>
      <c r="N17" s="1" t="str">
        <f>IF(ISBLANK(DATA!$Q78),"",DATA!$Q78)</f>
        <v>Zillya</v>
      </c>
      <c r="O17" t="str">
        <f>IF(N17="","",IF(OR(ISBLANK(DATA!$S78),DATA!$R78="harmless",DATA!$R78="undetected",DATA!$R78="timeout"),DATA!$R78,IF(DATA!$R78="suspicious","(susp) ","")&amp;DATA!$S78))</f>
        <v>undetected</v>
      </c>
      <c r="P17" t="s">
        <v>116</v>
      </c>
    </row>
    <row r="18" spans="1:16" ht="18" thickBot="1">
      <c r="A18" s="12" t="s">
        <v>125</v>
      </c>
      <c r="B18" s="12"/>
      <c r="C18" s="12"/>
      <c r="E18" s="1" t="str">
        <f>IF(ISBLANK(DATA!$Q4),"",DATA!$Q4)</f>
        <v>AhnLab-V3</v>
      </c>
      <c r="F18" t="str">
        <f>IF(E18="","",IF(OR(ISBLANK(DATA!$S4),DATA!$R4="harmless",DATA!$R4="undetected",DATA!$R4="timeout"),DATA!$R4,IF(DATA!$R4="suspicious","(susp) ","")&amp;DATA!$S4))</f>
        <v>undetected</v>
      </c>
      <c r="G18" t="s">
        <v>116</v>
      </c>
      <c r="H18" s="1" t="str">
        <f>IF(ISBLANK(DATA!$Q29),"",DATA!$Q29)</f>
        <v>Elastic</v>
      </c>
      <c r="I18" t="str">
        <f>IF(H18="","",IF(OR(ISBLANK(DATA!$S29),DATA!$R29="harmless",DATA!$R29="undetected",DATA!$R29="timeout"),DATA!$R29,IF(DATA!$R29="suspicious","(susp) ","")&amp;DATA!$S29))</f>
        <v>type-unsupported</v>
      </c>
      <c r="J18" t="s">
        <v>116</v>
      </c>
      <c r="K18" s="1" t="str">
        <f>IF(ISBLANK(DATA!$Q54),"",DATA!$Q54)</f>
        <v>Panda</v>
      </c>
      <c r="L18" t="str">
        <f>IF(K18="","",IF(OR(ISBLANK(DATA!$S54),DATA!$R54="harmless",DATA!$R54="undetected",DATA!$R54="timeout"),DATA!$R54,IF(DATA!$R54="suspicious","(susp) ","")&amp;DATA!$S54))</f>
        <v>undetected</v>
      </c>
      <c r="M18" t="s">
        <v>116</v>
      </c>
      <c r="N18" s="1" t="str">
        <f>IF(ISBLANK(DATA!$Q79),"",DATA!$Q79)</f>
        <v>ZoneAlarm</v>
      </c>
      <c r="O18" t="str">
        <f>IF(N18="","",IF(OR(ISBLANK(DATA!$S79),DATA!$R79="harmless",DATA!$R79="undetected",DATA!$R79="timeout"),DATA!$R79,IF(DATA!$R79="suspicious","(susp) ","")&amp;DATA!$S79))</f>
        <v>undetected</v>
      </c>
      <c r="P18" t="s">
        <v>116</v>
      </c>
    </row>
    <row r="19" spans="1:16" ht="15.75" thickTop="1">
      <c r="B19" s="1" t="s">
        <v>126</v>
      </c>
      <c r="C19" s="5">
        <f>(((DATA!$D$3/60)/60)/24)+DATE(1970,1,1)</f>
        <v>45474.286921296298</v>
      </c>
      <c r="E19" s="1" t="str">
        <f>IF(ISBLANK(DATA!$Q5),"",DATA!$Q5)</f>
        <v>Alibaba</v>
      </c>
      <c r="F19" t="str">
        <f>IF(E19="","",IF(OR(ISBLANK(DATA!$S5),DATA!$R5="harmless",DATA!$R5="undetected",DATA!$R5="timeout"),DATA!$R5,IF(DATA!$R5="suspicious","(susp) ","")&amp;DATA!$S5))</f>
        <v>type-unsupported</v>
      </c>
      <c r="G19" t="s">
        <v>116</v>
      </c>
      <c r="H19" s="1" t="str">
        <f>IF(ISBLANK(DATA!$Q30),"",DATA!$Q30)</f>
        <v>Emsisoft</v>
      </c>
      <c r="I19" t="str">
        <f>IF(H19="","",IF(OR(ISBLANK(DATA!$S30),DATA!$R30="harmless",DATA!$R30="undetected",DATA!$R30="timeout"),DATA!$R30,IF(DATA!$R30="suspicious","(susp) ","")&amp;DATA!$S30))</f>
        <v>undetected</v>
      </c>
      <c r="J19" t="s">
        <v>116</v>
      </c>
      <c r="K19" s="1" t="str">
        <f>IF(ISBLANK(DATA!$Q55),"",DATA!$Q55)</f>
        <v>Rising</v>
      </c>
      <c r="L19" t="str">
        <f>IF(K19="","",IF(OR(ISBLANK(DATA!$S55),DATA!$R55="harmless",DATA!$R55="undetected",DATA!$R55="timeout"),DATA!$R55,IF(DATA!$R55="suspicious","(susp) ","")&amp;DATA!$S55))</f>
        <v>undetected</v>
      </c>
      <c r="M19" t="s">
        <v>116</v>
      </c>
      <c r="N19" s="1" t="str">
        <f>IF(ISBLANK(DATA!$Q80),"",DATA!$Q80)</f>
        <v>Zoner</v>
      </c>
      <c r="O19" t="str">
        <f>IF(N19="","",IF(OR(ISBLANK(DATA!$S80),DATA!$R80="harmless",DATA!$R80="undetected",DATA!$R80="timeout"),DATA!$R80,IF(DATA!$R80="suspicious","(susp) ","")&amp;DATA!$S80))</f>
        <v>undetected</v>
      </c>
      <c r="P19" t="s">
        <v>116</v>
      </c>
    </row>
    <row r="20" spans="1:16">
      <c r="B20" s="1" t="s">
        <v>127</v>
      </c>
      <c r="C20" s="5">
        <f>(((DATA!$E$3/60)/60)/24)+DATE(1970,1,1)</f>
        <v>45474.428437499999</v>
      </c>
      <c r="E20" s="1" t="str">
        <f>IF(ISBLANK(DATA!$Q6),"",DATA!$Q6)</f>
        <v>alibabacloud</v>
      </c>
      <c r="F20" t="str">
        <f>IF(E20="","",IF(OR(ISBLANK(DATA!$S6),DATA!$R6="harmless",DATA!$R6="undetected",DATA!$R6="timeout"),DATA!$R6,IF(DATA!$R6="suspicious","(susp) ","")&amp;DATA!$S6))</f>
        <v>undetected</v>
      </c>
      <c r="G20" t="s">
        <v>116</v>
      </c>
      <c r="H20" s="1" t="str">
        <f>IF(ISBLANK(DATA!$Q31),"",DATA!$Q31)</f>
        <v>ESET-NOD32</v>
      </c>
      <c r="I20" t="str">
        <f>IF(H20="","",IF(OR(ISBLANK(DATA!$S31),DATA!$R31="harmless",DATA!$R31="undetected",DATA!$R31="timeout"),DATA!$R31,IF(DATA!$R31="suspicious","(susp) ","")&amp;DATA!$S31))</f>
        <v>undetected</v>
      </c>
      <c r="J20" t="s">
        <v>116</v>
      </c>
      <c r="K20" s="1" t="str">
        <f>IF(ISBLANK(DATA!$Q56),"",DATA!$Q56)</f>
        <v>Sangfor</v>
      </c>
      <c r="L20" t="str">
        <f>IF(K20="","",IF(OR(ISBLANK(DATA!$S56),DATA!$R56="harmless",DATA!$R56="undetected",DATA!$R56="timeout"),DATA!$R56,IF(DATA!$R56="suspicious","(susp) ","")&amp;DATA!$S56))</f>
        <v>undetected</v>
      </c>
      <c r="M20" t="s">
        <v>116</v>
      </c>
      <c r="N20" s="1" t="str">
        <f>IF(ISBLANK(DATA!$Q81),"",DATA!$Q81)</f>
        <v/>
      </c>
      <c r="O20" t="str">
        <f>IF(N20="","",IF(OR(ISBLANK(DATA!$S81),DATA!$R81="harmless",DATA!$R81="undetected",DATA!$R81="timeout"),DATA!$R81,IF(DATA!$R81="suspicious","(susp) ","")&amp;DATA!$S81))</f>
        <v/>
      </c>
      <c r="P20" t="s">
        <v>116</v>
      </c>
    </row>
    <row r="21" spans="1:16">
      <c r="B21" s="1" t="s">
        <v>128</v>
      </c>
      <c r="C21" s="5">
        <f>(((DATA!$P$3/60)/60)/24)+DATE(1970,1,1)</f>
        <v>45474.287916666668</v>
      </c>
      <c r="E21" s="1" t="str">
        <f>IF(ISBLANK(DATA!$Q7),"",DATA!$Q7)</f>
        <v>ALYac</v>
      </c>
      <c r="F21" t="str">
        <f>IF(E21="","",IF(OR(ISBLANK(DATA!$S7),DATA!$R7="harmless",DATA!$R7="undetected",DATA!$R7="timeout"),DATA!$R7,IF(DATA!$R7="suspicious","(susp) ","")&amp;DATA!$S7))</f>
        <v>undetected</v>
      </c>
      <c r="G21" t="s">
        <v>116</v>
      </c>
      <c r="H21" s="1" t="str">
        <f>IF(ISBLANK(DATA!$Q32),"",DATA!$Q32)</f>
        <v>F-Secure</v>
      </c>
      <c r="I21" t="str">
        <f>IF(H21="","",IF(OR(ISBLANK(DATA!$S32),DATA!$R32="harmless",DATA!$R32="undetected",DATA!$R32="timeout"),DATA!$R32,IF(DATA!$R32="suspicious","(susp) ","")&amp;DATA!$S32))</f>
        <v>undetected</v>
      </c>
      <c r="J21" t="s">
        <v>116</v>
      </c>
      <c r="K21" s="1" t="str">
        <f>IF(ISBLANK(DATA!$Q57),"",DATA!$Q57)</f>
        <v>SentinelOne</v>
      </c>
      <c r="L21" t="str">
        <f>IF(K21="","",IF(OR(ISBLANK(DATA!$S57),DATA!$R57="harmless",DATA!$R57="undetected",DATA!$R57="timeout"),DATA!$R57,IF(DATA!$R57="suspicious","(susp) ","")&amp;DATA!$S57))</f>
        <v>type-unsupported</v>
      </c>
      <c r="M21" t="s">
        <v>116</v>
      </c>
      <c r="N21" s="1" t="str">
        <f>IF(ISBLANK(DATA!$Q82),"",DATA!$Q82)</f>
        <v/>
      </c>
      <c r="O21" t="str">
        <f>IF(N21="","",IF(OR(ISBLANK(DATA!$S82),DATA!$R82="harmless",DATA!$R82="undetected",DATA!$R82="timeout"),DATA!$R82,IF(DATA!$R82="suspicious","(susp) ","")&amp;DATA!$S82))</f>
        <v/>
      </c>
      <c r="P21" t="s">
        <v>116</v>
      </c>
    </row>
    <row r="22" spans="1:16">
      <c r="E22" s="1" t="str">
        <f>IF(ISBLANK(DATA!$Q8),"",DATA!$Q8)</f>
        <v>Antiy-AVL</v>
      </c>
      <c r="F22" t="str">
        <f>IF(E22="","",IF(OR(ISBLANK(DATA!$S8),DATA!$R8="harmless",DATA!$R8="undetected",DATA!$R8="timeout"),DATA!$R8,IF(DATA!$R8="suspicious","(susp) ","")&amp;DATA!$S8))</f>
        <v>undetected</v>
      </c>
      <c r="G22" t="s">
        <v>116</v>
      </c>
      <c r="H22" s="1" t="str">
        <f>IF(ISBLANK(DATA!$Q33),"",DATA!$Q33)</f>
        <v>FireEye</v>
      </c>
      <c r="I22" t="str">
        <f>IF(H22="","",IF(OR(ISBLANK(DATA!$S33),DATA!$R33="harmless",DATA!$R33="undetected",DATA!$R33="timeout"),DATA!$R33,IF(DATA!$R33="suspicious","(susp) ","")&amp;DATA!$S33))</f>
        <v>undetected</v>
      </c>
      <c r="J22" t="s">
        <v>116</v>
      </c>
      <c r="K22" s="1" t="str">
        <f>IF(ISBLANK(DATA!$Q58),"",DATA!$Q58)</f>
        <v>Skyhigh</v>
      </c>
      <c r="L22" t="str">
        <f>IF(K22="","",IF(OR(ISBLANK(DATA!$S58),DATA!$R58="harmless",DATA!$R58="undetected",DATA!$R58="timeout"),DATA!$R58,IF(DATA!$R58="suspicious","(susp) ","")&amp;DATA!$S58))</f>
        <v>undetected</v>
      </c>
      <c r="M22" t="s">
        <v>116</v>
      </c>
      <c r="N22" s="1" t="str">
        <f>IF(ISBLANK(DATA!$Q83),"",DATA!$Q83)</f>
        <v/>
      </c>
      <c r="O22" t="str">
        <f>IF(N22="","",IF(OR(ISBLANK(DATA!$S83),DATA!$R83="harmless",DATA!$R83="undetected",DATA!$R83="timeout"),DATA!$R83,IF(DATA!$R83="suspicious","(susp) ","")&amp;DATA!$S83))</f>
        <v/>
      </c>
      <c r="P22" t="s">
        <v>116</v>
      </c>
    </row>
    <row r="23" spans="1:16" ht="18" thickBot="1">
      <c r="A23" s="12" t="s">
        <v>129</v>
      </c>
      <c r="B23" s="12"/>
      <c r="C23" s="12"/>
      <c r="E23" s="1" t="str">
        <f>IF(ISBLANK(DATA!$Q9),"",DATA!$Q9)</f>
        <v>APEX</v>
      </c>
      <c r="F23" t="str">
        <f>IF(E23="","",IF(OR(ISBLANK(DATA!$S9),DATA!$R9="harmless",DATA!$R9="undetected",DATA!$R9="timeout"),DATA!$R9,IF(DATA!$R9="suspicious","(susp) ","")&amp;DATA!$S9))</f>
        <v>type-unsupported</v>
      </c>
      <c r="G23" t="s">
        <v>116</v>
      </c>
      <c r="H23" s="1" t="str">
        <f>IF(ISBLANK(DATA!$Q34),"",DATA!$Q34)</f>
        <v>Fortinet</v>
      </c>
      <c r="I23" t="str">
        <f>IF(H23="","",IF(OR(ISBLANK(DATA!$S34),DATA!$R34="harmless",DATA!$R34="undetected",DATA!$R34="timeout"),DATA!$R34,IF(DATA!$R34="suspicious","(susp) ","")&amp;DATA!$S34))</f>
        <v>undetected</v>
      </c>
      <c r="J23" t="s">
        <v>116</v>
      </c>
      <c r="K23" s="1" t="str">
        <f>IF(ISBLANK(DATA!$Q59),"",DATA!$Q59)</f>
        <v>Sophos</v>
      </c>
      <c r="L23" t="str">
        <f>IF(K23="","",IF(OR(ISBLANK(DATA!$S59),DATA!$R59="harmless",DATA!$R59="undetected",DATA!$R59="timeout"),DATA!$R59,IF(DATA!$R59="suspicious","(susp) ","")&amp;DATA!$S59))</f>
        <v>undetected</v>
      </c>
      <c r="M23" t="s">
        <v>116</v>
      </c>
      <c r="N23" s="1" t="str">
        <f>IF(ISBLANK(DATA!$Q84),"",DATA!$Q84)</f>
        <v/>
      </c>
      <c r="O23" t="str">
        <f>IF(N23="","",IF(OR(ISBLANK(DATA!$S84),DATA!$R84="harmless",DATA!$R84="undetected",DATA!$R84="timeout"),DATA!$R84,IF(DATA!$R84="suspicious","(susp) ","")&amp;DATA!$S84))</f>
        <v/>
      </c>
      <c r="P23" t="s">
        <v>116</v>
      </c>
    </row>
    <row r="24" spans="1:16" ht="15.75" thickTop="1">
      <c r="B24" s="1" t="s">
        <v>130</v>
      </c>
      <c r="C24" s="6">
        <f>DATA!T3</f>
        <v>0</v>
      </c>
      <c r="E24" s="1" t="str">
        <f>IF(ISBLANK(DATA!$Q10),"",DATA!$Q10)</f>
        <v>Arcabit</v>
      </c>
      <c r="F24" t="str">
        <f>IF(E24="","",IF(OR(ISBLANK(DATA!$S10),DATA!$R10="harmless",DATA!$R10="undetected",DATA!$R10="timeout"),DATA!$R10,IF(DATA!$R10="suspicious","(susp) ","")&amp;DATA!$S10))</f>
        <v>undetected</v>
      </c>
      <c r="G24" t="s">
        <v>116</v>
      </c>
      <c r="H24" s="1" t="str">
        <f>IF(ISBLANK(DATA!$Q35),"",DATA!$Q35)</f>
        <v>GData</v>
      </c>
      <c r="I24" t="str">
        <f>IF(H24="","",IF(OR(ISBLANK(DATA!$S35),DATA!$R35="harmless",DATA!$R35="undetected",DATA!$R35="timeout"),DATA!$R35,IF(DATA!$R35="suspicious","(susp) ","")&amp;DATA!$S35))</f>
        <v>undetected</v>
      </c>
      <c r="J24" t="s">
        <v>116</v>
      </c>
      <c r="K24" s="1" t="str">
        <f>IF(ISBLANK(DATA!$Q60),"",DATA!$Q60)</f>
        <v>SUPERAntiSpyware</v>
      </c>
      <c r="L24" t="str">
        <f>IF(K24="","",IF(OR(ISBLANK(DATA!$S60),DATA!$R60="harmless",DATA!$R60="undetected",DATA!$R60="timeout"),DATA!$R60,IF(DATA!$R60="suspicious","(susp) ","")&amp;DATA!$S60))</f>
        <v>undetected</v>
      </c>
      <c r="M24" t="s">
        <v>116</v>
      </c>
      <c r="N24" s="1" t="str">
        <f>IF(ISBLANK(DATA!$Q85),"",DATA!$Q85)</f>
        <v/>
      </c>
      <c r="O24" t="str">
        <f>IF(N24="","",IF(OR(ISBLANK(DATA!$S85),DATA!$R85="harmless",DATA!$R85="undetected",DATA!$R85="timeout"),DATA!$R85,IF(DATA!$R85="suspicious","(susp) ","")&amp;DATA!$S85))</f>
        <v/>
      </c>
      <c r="P24" t="s">
        <v>116</v>
      </c>
    </row>
    <row r="25" spans="1:16">
      <c r="B25" s="7" t="s">
        <v>131</v>
      </c>
      <c r="C25" s="3">
        <f>DATA!U3</f>
        <v>0</v>
      </c>
      <c r="E25" s="1" t="str">
        <f>IF(ISBLANK(DATA!$Q11),"",DATA!$Q11)</f>
        <v>Avast</v>
      </c>
      <c r="F25" t="str">
        <f>IF(E25="","",IF(OR(ISBLANK(DATA!$S11),DATA!$R11="harmless",DATA!$R11="undetected",DATA!$R11="timeout"),DATA!$R11,IF(DATA!$R11="suspicious","(susp) ","")&amp;DATA!$S11))</f>
        <v>undetected</v>
      </c>
      <c r="G25" t="s">
        <v>116</v>
      </c>
      <c r="H25" s="1" t="str">
        <f>IF(ISBLANK(DATA!$Q36),"",DATA!$Q36)</f>
        <v>Google</v>
      </c>
      <c r="I25" t="str">
        <f>IF(H25="","",IF(OR(ISBLANK(DATA!$S36),DATA!$R36="harmless",DATA!$R36="undetected",DATA!$R36="timeout"),DATA!$R36,IF(DATA!$R36="suspicious","(susp) ","")&amp;DATA!$S36))</f>
        <v>undetected</v>
      </c>
      <c r="J25" t="s">
        <v>116</v>
      </c>
      <c r="K25" s="1" t="str">
        <f>IF(ISBLANK(DATA!$Q61),"",DATA!$Q61)</f>
        <v>Symantec</v>
      </c>
      <c r="L25" t="str">
        <f>IF(K25="","",IF(OR(ISBLANK(DATA!$S61),DATA!$R61="harmless",DATA!$R61="undetected",DATA!$R61="timeout"),DATA!$R61,IF(DATA!$R61="suspicious","(susp) ","")&amp;DATA!$S61))</f>
        <v>undetected</v>
      </c>
      <c r="M25" t="s">
        <v>116</v>
      </c>
      <c r="N25" s="1" t="str">
        <f>IF(ISBLANK(DATA!$Q86),"",DATA!$Q86)</f>
        <v/>
      </c>
      <c r="O25" t="str">
        <f>IF(N25="","",IF(OR(ISBLANK(DATA!$S86),DATA!$R86="harmless",DATA!$R86="undetected",DATA!$R86="timeout"),DATA!$R86,IF(DATA!$R86="suspicious","(susp) ","")&amp;DATA!$S86))</f>
        <v/>
      </c>
      <c r="P25" t="s">
        <v>116</v>
      </c>
    </row>
    <row r="26" spans="1:16">
      <c r="B26" s="7" t="s">
        <v>132</v>
      </c>
      <c r="C26" s="3">
        <f>DATA!V3</f>
        <v>0</v>
      </c>
      <c r="E26" s="1" t="str">
        <f>IF(ISBLANK(DATA!$Q12),"",DATA!$Q12)</f>
        <v>Avast-Mobile</v>
      </c>
      <c r="F26" t="str">
        <f>IF(E26="","",IF(OR(ISBLANK(DATA!$S12),DATA!$R12="harmless",DATA!$R12="undetected",DATA!$R12="timeout"),DATA!$R12,IF(DATA!$R12="suspicious","(susp) ","")&amp;DATA!$S12))</f>
        <v>type-unsupported</v>
      </c>
      <c r="G26" t="s">
        <v>116</v>
      </c>
      <c r="H26" s="1" t="str">
        <f>IF(ISBLANK(DATA!$Q37),"",DATA!$Q37)</f>
        <v>Gridinsoft</v>
      </c>
      <c r="I26" t="str">
        <f>IF(H26="","",IF(OR(ISBLANK(DATA!$S37),DATA!$R37="harmless",DATA!$R37="undetected",DATA!$R37="timeout"),DATA!$R37,IF(DATA!$R37="suspicious","(susp) ","")&amp;DATA!$S37))</f>
        <v>undetected</v>
      </c>
      <c r="J26" t="s">
        <v>116</v>
      </c>
      <c r="K26" s="1" t="str">
        <f>IF(ISBLANK(DATA!$Q62),"",DATA!$Q62)</f>
        <v>SymantecMobileInsight</v>
      </c>
      <c r="L26" t="str">
        <f>IF(K26="","",IF(OR(ISBLANK(DATA!$S62),DATA!$R62="harmless",DATA!$R62="undetected",DATA!$R62="timeout"),DATA!$R62,IF(DATA!$R62="suspicious","(susp) ","")&amp;DATA!$S62))</f>
        <v>type-unsupported</v>
      </c>
      <c r="M26" t="s">
        <v>116</v>
      </c>
      <c r="N26" s="1" t="str">
        <f>IF(ISBLANK(DATA!$Q87),"",DATA!$Q87)</f>
        <v/>
      </c>
      <c r="O26" t="str">
        <f>IF(N26="","",IF(OR(ISBLANK(DATA!$S87),DATA!$R87="harmless",DATA!$R87="undetected",DATA!$R87="timeout"),DATA!$R87,IF(DATA!$R87="suspicious","(susp) ","")&amp;DATA!$S87))</f>
        <v/>
      </c>
      <c r="P26" t="s">
        <v>116</v>
      </c>
    </row>
    <row r="27" spans="1:16">
      <c r="E27" s="1" t="str">
        <f>IF(ISBLANK(DATA!$Q13),"",DATA!$Q13)</f>
        <v>AVG</v>
      </c>
      <c r="F27" t="str">
        <f>IF(E27="","",IF(OR(ISBLANK(DATA!$S13),DATA!$R13="harmless",DATA!$R13="undetected",DATA!$R13="timeout"),DATA!$R13,IF(DATA!$R13="suspicious","(susp) ","")&amp;DATA!$S13))</f>
        <v>undetected</v>
      </c>
      <c r="G27" t="s">
        <v>116</v>
      </c>
      <c r="H27" s="1" t="str">
        <f>IF(ISBLANK(DATA!$Q38),"",DATA!$Q38)</f>
        <v>Ikarus</v>
      </c>
      <c r="I27" t="str">
        <f>IF(H27="","",IF(OR(ISBLANK(DATA!$S38),DATA!$R38="harmless",DATA!$R38="undetected",DATA!$R38="timeout"),DATA!$R38,IF(DATA!$R38="suspicious","(susp) ","")&amp;DATA!$S38))</f>
        <v>undetected</v>
      </c>
      <c r="J27" t="s">
        <v>116</v>
      </c>
      <c r="K27" s="1" t="str">
        <f>IF(ISBLANK(DATA!$Q63),"",DATA!$Q63)</f>
        <v>TACHYON</v>
      </c>
      <c r="L27" t="str">
        <f>IF(K27="","",IF(OR(ISBLANK(DATA!$S63),DATA!$R63="harmless",DATA!$R63="undetected",DATA!$R63="timeout"),DATA!$R63,IF(DATA!$R63="suspicious","(susp) ","")&amp;DATA!$S63))</f>
        <v>undetected</v>
      </c>
      <c r="M27" t="s">
        <v>116</v>
      </c>
      <c r="N27" s="1" t="str">
        <f>IF(ISBLANK(DATA!$Q88),"",DATA!$Q88)</f>
        <v/>
      </c>
      <c r="O27" t="str">
        <f>IF(N27="","",IF(OR(ISBLANK(DATA!$S88),DATA!$R88="harmless",DATA!$R88="undetected",DATA!$R88="timeout"),DATA!$R88,IF(DATA!$R88="suspicious","(susp) ","")&amp;DATA!$S88))</f>
        <v/>
      </c>
    </row>
    <row r="28" spans="1:16">
      <c r="E28" s="1" t="str">
        <f>IF(ISBLANK(DATA!$Q14),"",DATA!$Q14)</f>
        <v>Avira</v>
      </c>
      <c r="F28" t="str">
        <f>IF(E28="","",IF(OR(ISBLANK(DATA!$S14),DATA!$R14="harmless",DATA!$R14="undetected",DATA!$R14="timeout"),DATA!$R14,IF(DATA!$R14="suspicious","(susp) ","")&amp;DATA!$S14))</f>
        <v>undetected</v>
      </c>
      <c r="G28" t="s">
        <v>116</v>
      </c>
      <c r="H28" s="1" t="str">
        <f>IF(ISBLANK(DATA!$Q39),"",DATA!$Q39)</f>
        <v>Jiangmin</v>
      </c>
      <c r="I28" t="str">
        <f>IF(H28="","",IF(OR(ISBLANK(DATA!$S39),DATA!$R39="harmless",DATA!$R39="undetected",DATA!$R39="timeout"),DATA!$R39,IF(DATA!$R39="suspicious","(susp) ","")&amp;DATA!$S39))</f>
        <v>undetected</v>
      </c>
      <c r="J28" t="s">
        <v>116</v>
      </c>
      <c r="K28" s="1" t="str">
        <f>IF(ISBLANK(DATA!$Q64),"",DATA!$Q64)</f>
        <v>tehtris</v>
      </c>
      <c r="L28" t="str">
        <f>IF(K28="","",IF(OR(ISBLANK(DATA!$S64),DATA!$R64="harmless",DATA!$R64="undetected",DATA!$R64="timeout"),DATA!$R64,IF(DATA!$R64="suspicious","(susp) ","")&amp;DATA!$S64))</f>
        <v>undetected</v>
      </c>
      <c r="M28" t="s">
        <v>116</v>
      </c>
      <c r="N28" s="1" t="str">
        <f>IF(ISBLANK(DATA!$Q89),"",DATA!$Q89)</f>
        <v/>
      </c>
      <c r="O28" t="str">
        <f>IF(N28="","",IF(OR(ISBLANK(DATA!$S89),DATA!$R89="harmless",DATA!$R89="undetected",DATA!$R89="timeout"),DATA!$R89,IF(DATA!$R89="suspicious","(susp) ","")&amp;DATA!$S89))</f>
        <v/>
      </c>
    </row>
    <row r="29" spans="1:16">
      <c r="E29" s="1" t="str">
        <f>IF(ISBLANK(DATA!$Q15),"",DATA!$Q15)</f>
        <v>Baidu</v>
      </c>
      <c r="F29" t="str">
        <f>IF(E29="","",IF(OR(ISBLANK(DATA!$S15),DATA!$R15="harmless",DATA!$R15="undetected",DATA!$R15="timeout"),DATA!$R15,IF(DATA!$R15="suspicious","(susp) ","")&amp;DATA!$S15))</f>
        <v>undetected</v>
      </c>
      <c r="G29" t="s">
        <v>116</v>
      </c>
      <c r="H29" s="1" t="str">
        <f>IF(ISBLANK(DATA!$Q40),"",DATA!$Q40)</f>
        <v>K7AntiVirus</v>
      </c>
      <c r="I29" t="str">
        <f>IF(H29="","",IF(OR(ISBLANK(DATA!$S40),DATA!$R40="harmless",DATA!$R40="undetected",DATA!$R40="timeout"),DATA!$R40,IF(DATA!$R40="suspicious","(susp) ","")&amp;DATA!$S40))</f>
        <v>undetected</v>
      </c>
      <c r="J29" t="s">
        <v>116</v>
      </c>
      <c r="K29" s="1" t="str">
        <f>IF(ISBLANK(DATA!$Q65),"",DATA!$Q65)</f>
        <v>Tencent</v>
      </c>
      <c r="L29" t="str">
        <f>IF(K29="","",IF(OR(ISBLANK(DATA!$S65),DATA!$R65="harmless",DATA!$R65="undetected",DATA!$R65="timeout"),DATA!$R65,IF(DATA!$R65="suspicious","(susp) ","")&amp;DATA!$S65))</f>
        <v>undetected</v>
      </c>
      <c r="M29" t="s">
        <v>116</v>
      </c>
      <c r="N29" s="1" t="str">
        <f>IF(ISBLANK(DATA!$Q90),"",DATA!$Q90)</f>
        <v/>
      </c>
      <c r="O29" t="str">
        <f>IF(N29="","",IF(OR(ISBLANK(DATA!$S90),DATA!$R90="harmless",DATA!$R90="undetected",DATA!$R90="timeout"),DATA!$R90,IF(DATA!$R90="suspicious","(susp) ","")&amp;DATA!$S90))</f>
        <v/>
      </c>
    </row>
    <row r="30" spans="1:16">
      <c r="E30" s="1" t="str">
        <f>IF(ISBLANK(DATA!$Q16),"",DATA!$Q16)</f>
        <v>BitDefender</v>
      </c>
      <c r="F30" t="str">
        <f>IF(E30="","",IF(OR(ISBLANK(DATA!$S16),DATA!$R16="harmless",DATA!$R16="undetected",DATA!$R16="timeout"),DATA!$R16,IF(DATA!$R16="suspicious","(susp) ","")&amp;DATA!$S16))</f>
        <v>undetected</v>
      </c>
      <c r="G30" t="s">
        <v>116</v>
      </c>
      <c r="H30" s="1" t="str">
        <f>IF(ISBLANK(DATA!$Q41),"",DATA!$Q41)</f>
        <v>K7GW</v>
      </c>
      <c r="I30" t="str">
        <f>IF(H30="","",IF(OR(ISBLANK(DATA!$S41),DATA!$R41="harmless",DATA!$R41="undetected",DATA!$R41="timeout"),DATA!$R41,IF(DATA!$R41="suspicious","(susp) ","")&amp;DATA!$S41))</f>
        <v>undetected</v>
      </c>
      <c r="J30" t="s">
        <v>116</v>
      </c>
      <c r="K30" s="1" t="str">
        <f>IF(ISBLANK(DATA!$Q66),"",DATA!$Q66)</f>
        <v>Trapmine</v>
      </c>
      <c r="L30" t="str">
        <f>IF(K30="","",IF(OR(ISBLANK(DATA!$S66),DATA!$R66="harmless",DATA!$R66="undetected",DATA!$R66="timeout"),DATA!$R66,IF(DATA!$R66="suspicious","(susp) ","")&amp;DATA!$S66))</f>
        <v>type-unsupported</v>
      </c>
      <c r="M30" t="s">
        <v>116</v>
      </c>
      <c r="N30" s="1" t="str">
        <f>IF(ISBLANK(DATA!$Q91),"",DATA!$Q91)</f>
        <v/>
      </c>
      <c r="O30" t="str">
        <f>IF(N30="","",IF(OR(ISBLANK(DATA!$S91),DATA!$R91="harmless",DATA!$R91="undetected",DATA!$R91="timeout"),DATA!$R91,IF(DATA!$R91="suspicious","(susp) ","")&amp;DATA!$S91))</f>
        <v/>
      </c>
    </row>
    <row r="31" spans="1:16">
      <c r="E31" s="1" t="str">
        <f>IF(ISBLANK(DATA!$Q17),"",DATA!$Q17)</f>
        <v>BitDefenderFalx</v>
      </c>
      <c r="F31" t="str">
        <f>IF(E31="","",IF(OR(ISBLANK(DATA!$S17),DATA!$R17="harmless",DATA!$R17="undetected",DATA!$R17="timeout"),DATA!$R17,IF(DATA!$R17="suspicious","(susp) ","")&amp;DATA!$S17))</f>
        <v>type-unsupported</v>
      </c>
      <c r="G31" t="s">
        <v>116</v>
      </c>
      <c r="H31" s="1" t="str">
        <f>IF(ISBLANK(DATA!$Q42),"",DATA!$Q42)</f>
        <v>Kaspersky</v>
      </c>
      <c r="I31" t="str">
        <f>IF(H31="","",IF(OR(ISBLANK(DATA!$S42),DATA!$R42="harmless",DATA!$R42="undetected",DATA!$R42="timeout"),DATA!$R42,IF(DATA!$R42="suspicious","(susp) ","")&amp;DATA!$S42))</f>
        <v>undetected</v>
      </c>
      <c r="J31" t="s">
        <v>116</v>
      </c>
      <c r="K31" s="1" t="str">
        <f>IF(ISBLANK(DATA!$Q67),"",DATA!$Q67)</f>
        <v>TrendMicro</v>
      </c>
      <c r="L31" t="str">
        <f>IF(K31="","",IF(OR(ISBLANK(DATA!$S67),DATA!$R67="harmless",DATA!$R67="undetected",DATA!$R67="timeout"),DATA!$R67,IF(DATA!$R67="suspicious","(susp) ","")&amp;DATA!$S67))</f>
        <v>undetected</v>
      </c>
      <c r="M31" t="s">
        <v>116</v>
      </c>
      <c r="N31" s="1" t="str">
        <f>IF(ISBLANK(DATA!$Q92),"",DATA!$Q92)</f>
        <v/>
      </c>
      <c r="O31" t="str">
        <f>IF(N31="","",IF(OR(ISBLANK(DATA!$S92),DATA!$R92="harmless",DATA!$R92="undetected",DATA!$R92="timeout"),DATA!$R92,IF(DATA!$R92="suspicious","(susp) ","")&amp;DATA!$S92))</f>
        <v/>
      </c>
    </row>
    <row r="32" spans="1:16">
      <c r="E32" s="1" t="str">
        <f>IF(ISBLANK(DATA!$Q18),"",DATA!$Q18)</f>
        <v>BitDefenderTheta</v>
      </c>
      <c r="F32" t="str">
        <f>IF(E32="","",IF(OR(ISBLANK(DATA!$S18),DATA!$R18="harmless",DATA!$R18="undetected",DATA!$R18="timeout"),DATA!$R18,IF(DATA!$R18="suspicious","(susp) ","")&amp;DATA!$S18))</f>
        <v>undetected</v>
      </c>
      <c r="G32" t="s">
        <v>116</v>
      </c>
      <c r="H32" s="1" t="str">
        <f>IF(ISBLANK(DATA!$Q43),"",DATA!$Q43)</f>
        <v>Kingsoft</v>
      </c>
      <c r="I32" t="str">
        <f>IF(H32="","",IF(OR(ISBLANK(DATA!$S43),DATA!$R43="harmless",DATA!$R43="undetected",DATA!$R43="timeout"),DATA!$R43,IF(DATA!$R43="suspicious","(susp) ","")&amp;DATA!$S43))</f>
        <v>undetected</v>
      </c>
      <c r="J32" t="s">
        <v>116</v>
      </c>
      <c r="K32" s="1" t="str">
        <f>IF(ISBLANK(DATA!$Q68),"",DATA!$Q68)</f>
        <v>TrendMicro-HouseCall</v>
      </c>
      <c r="L32" t="str">
        <f>IF(K32="","",IF(OR(ISBLANK(DATA!$S68),DATA!$R68="harmless",DATA!$R68="undetected",DATA!$R68="timeout"),DATA!$R68,IF(DATA!$R68="suspicious","(susp) ","")&amp;DATA!$S68))</f>
        <v>undetected</v>
      </c>
      <c r="M32" t="s">
        <v>116</v>
      </c>
      <c r="N32" s="1" t="str">
        <f>IF(ISBLANK(DATA!$Q93),"",DATA!$Q93)</f>
        <v/>
      </c>
      <c r="O32" t="str">
        <f>IF(N32="","",IF(OR(ISBLANK(DATA!$S93),DATA!$R93="harmless",DATA!$R93="undetected",DATA!$R93="timeout"),DATA!$R93,IF(DATA!$R93="suspicious","(susp) ","")&amp;DATA!$S93))</f>
        <v/>
      </c>
    </row>
    <row r="33" spans="5:15">
      <c r="E33" s="1" t="str">
        <f>IF(ISBLANK(DATA!$Q19),"",DATA!$Q19)</f>
        <v>Bkav</v>
      </c>
      <c r="F33" t="str">
        <f>IF(E33="","",IF(OR(ISBLANK(DATA!$S19),DATA!$R19="harmless",DATA!$R19="undetected",DATA!$R19="timeout"),DATA!$R19,IF(DATA!$R19="suspicious","(susp) ","")&amp;DATA!$S19))</f>
        <v>undetected</v>
      </c>
      <c r="G33" t="s">
        <v>116</v>
      </c>
      <c r="H33" s="1" t="str">
        <f>IF(ISBLANK(DATA!$Q44),"",DATA!$Q44)</f>
        <v>Lionic</v>
      </c>
      <c r="I33" t="str">
        <f>IF(H33="","",IF(OR(ISBLANK(DATA!$S44),DATA!$R44="harmless",DATA!$R44="undetected",DATA!$R44="timeout"),DATA!$R44,IF(DATA!$R44="suspicious","(susp) ","")&amp;DATA!$S44))</f>
        <v>undetected</v>
      </c>
      <c r="J33" t="s">
        <v>116</v>
      </c>
      <c r="K33" s="1" t="str">
        <f>IF(ISBLANK(DATA!$Q69),"",DATA!$Q69)</f>
        <v>Trustlook</v>
      </c>
      <c r="L33" t="str">
        <f>IF(K33="","",IF(OR(ISBLANK(DATA!$S69),DATA!$R69="harmless",DATA!$R69="undetected",DATA!$R69="timeout"),DATA!$R69,IF(DATA!$R69="suspicious","(susp) ","")&amp;DATA!$S69))</f>
        <v>type-unsupported</v>
      </c>
      <c r="M33" t="s">
        <v>116</v>
      </c>
      <c r="N33" s="1" t="str">
        <f>IF(ISBLANK(DATA!$Q94),"",DATA!$Q94)</f>
        <v/>
      </c>
      <c r="O33" t="str">
        <f>IF(N33="","",IF(OR(ISBLANK(DATA!$S94),DATA!$R94="harmless",DATA!$R94="undetected",DATA!$R94="timeout"),DATA!$R94,IF(DATA!$R94="suspicious","(susp) ","")&amp;DATA!$S94))</f>
        <v/>
      </c>
    </row>
    <row r="34" spans="5:15">
      <c r="E34" s="1" t="str">
        <f>IF(ISBLANK(DATA!$Q20),"",DATA!$Q20)</f>
        <v>CAT-QuickHeal</v>
      </c>
      <c r="F34" t="str">
        <f>IF(E34="","",IF(OR(ISBLANK(DATA!$S20),DATA!$R20="harmless",DATA!$R20="undetected",DATA!$R20="timeout"),DATA!$R20,IF(DATA!$R20="suspicious","(susp) ","")&amp;DATA!$S20))</f>
        <v>undetected</v>
      </c>
      <c r="G34" t="s">
        <v>116</v>
      </c>
      <c r="H34" s="1" t="str">
        <f>IF(ISBLANK(DATA!$Q45),"",DATA!$Q45)</f>
        <v>Malwarebytes</v>
      </c>
      <c r="I34" t="str">
        <f>IF(H34="","",IF(OR(ISBLANK(DATA!$S45),DATA!$R45="harmless",DATA!$R45="undetected",DATA!$R45="timeout"),DATA!$R45,IF(DATA!$R45="suspicious","(susp) ","")&amp;DATA!$S45))</f>
        <v>undetected</v>
      </c>
      <c r="J34" t="s">
        <v>116</v>
      </c>
      <c r="K34" s="1" t="str">
        <f>IF(ISBLANK(DATA!$Q70),"",DATA!$Q70)</f>
        <v>Varist</v>
      </c>
      <c r="L34" t="str">
        <f>IF(K34="","",IF(OR(ISBLANK(DATA!$S70),DATA!$R70="harmless",DATA!$R70="undetected",DATA!$R70="timeout"),DATA!$R70,IF(DATA!$R70="suspicious","(susp) ","")&amp;DATA!$S70))</f>
        <v>undetected</v>
      </c>
      <c r="M34" t="s">
        <v>116</v>
      </c>
      <c r="N34" s="1" t="str">
        <f>IF(ISBLANK(DATA!$Q95),"",DATA!$Q95)</f>
        <v/>
      </c>
      <c r="O34" t="str">
        <f>IF(N34="","",IF(OR(ISBLANK(DATA!$S95),DATA!$R95="harmless",DATA!$R95="undetected",DATA!$R95="timeout"),DATA!$R95,IF(DATA!$R95="suspicious","(susp) ","")&amp;DATA!$S95))</f>
        <v/>
      </c>
    </row>
    <row r="35" spans="5:15">
      <c r="E35" s="1" t="str">
        <f>IF(ISBLANK(DATA!$Q21),"",DATA!$Q21)</f>
        <v>ClamAV</v>
      </c>
      <c r="F35" t="str">
        <f>IF(E35="","",IF(OR(ISBLANK(DATA!$S21),DATA!$R21="harmless",DATA!$R21="undetected",DATA!$R21="timeout"),DATA!$R21,IF(DATA!$R21="suspicious","(susp) ","")&amp;DATA!$S21))</f>
        <v>undetected</v>
      </c>
      <c r="G35" t="s">
        <v>116</v>
      </c>
      <c r="H35" s="1" t="str">
        <f>IF(ISBLANK(DATA!$Q46),"",DATA!$Q46)</f>
        <v>MAX</v>
      </c>
      <c r="I35" t="str">
        <f>IF(H35="","",IF(OR(ISBLANK(DATA!$S46),DATA!$R46="harmless",DATA!$R46="undetected",DATA!$R46="timeout"),DATA!$R46,IF(DATA!$R46="suspicious","(susp) ","")&amp;DATA!$S46))</f>
        <v>undetected</v>
      </c>
      <c r="J35" t="s">
        <v>116</v>
      </c>
      <c r="K35" s="1" t="str">
        <f>IF(ISBLANK(DATA!$Q71),"",DATA!$Q71)</f>
        <v>VBA32</v>
      </c>
      <c r="L35" t="str">
        <f>IF(K35="","",IF(OR(ISBLANK(DATA!$S71),DATA!$R71="harmless",DATA!$R71="undetected",DATA!$R71="timeout"),DATA!$R71,IF(DATA!$R71="suspicious","(susp) ","")&amp;DATA!$S71))</f>
        <v>undetected</v>
      </c>
      <c r="M35" t="s">
        <v>116</v>
      </c>
      <c r="N35" s="1" t="str">
        <f>IF(ISBLANK(DATA!$Q96),"",DATA!$Q96)</f>
        <v/>
      </c>
      <c r="O35" t="str">
        <f>IF(N35="","",IF(OR(ISBLANK(DATA!$S96),DATA!$R96="harmless",DATA!$R96="undetected",DATA!$R96="timeout"),DATA!$R96,IF(DATA!$R96="suspicious","(susp) ","")&amp;DATA!$S96))</f>
        <v/>
      </c>
    </row>
    <row r="36" spans="5:15">
      <c r="E36" s="1" t="str">
        <f>IF(ISBLANK(DATA!$Q22),"",DATA!$Q22)</f>
        <v>CMC</v>
      </c>
      <c r="F36" t="str">
        <f>IF(E36="","",IF(OR(ISBLANK(DATA!$S22),DATA!$R22="harmless",DATA!$R22="undetected",DATA!$R22="timeout"),DATA!$R22,IF(DATA!$R22="suspicious","(susp) ","")&amp;DATA!$S22))</f>
        <v>undetected</v>
      </c>
      <c r="G36" t="s">
        <v>116</v>
      </c>
      <c r="H36" s="1" t="str">
        <f>IF(ISBLANK(DATA!$Q47),"",DATA!$Q47)</f>
        <v>MaxSecure</v>
      </c>
      <c r="I36" t="str">
        <f>IF(H36="","",IF(OR(ISBLANK(DATA!$S47),DATA!$R47="harmless",DATA!$R47="undetected",DATA!$R47="timeout"),DATA!$R47,IF(DATA!$R47="suspicious","(susp) ","")&amp;DATA!$S47))</f>
        <v>undetected</v>
      </c>
      <c r="J36" t="s">
        <v>116</v>
      </c>
      <c r="K36" s="1" t="str">
        <f>IF(ISBLANK(DATA!$Q72),"",DATA!$Q72)</f>
        <v>VIPRE</v>
      </c>
      <c r="L36" t="str">
        <f>IF(K36="","",IF(OR(ISBLANK(DATA!$S72),DATA!$R72="harmless",DATA!$R72="undetected",DATA!$R72="timeout"),DATA!$R72,IF(DATA!$R72="suspicious","(susp) ","")&amp;DATA!$S72))</f>
        <v>undetected</v>
      </c>
      <c r="N36" s="1" t="str">
        <f>IF(ISBLANK(DATA!$Q97),"",DATA!$Q97)</f>
        <v/>
      </c>
      <c r="O36" t="str">
        <f>IF(N36="","",IF(OR(ISBLANK(DATA!$S97),DATA!$R97="harmless",DATA!$R97="undetected",DATA!$R97="timeout"),DATA!$R97,IF(DATA!$R97="suspicious","(susp) ","")&amp;DATA!$S97))</f>
        <v/>
      </c>
    </row>
    <row r="37" spans="5:15">
      <c r="E37" s="1" t="str">
        <f>IF(ISBLANK(DATA!$Q23),"",DATA!$Q23)</f>
        <v>CrowdStrike</v>
      </c>
      <c r="F37" t="str">
        <f>IF(E37="","",IF(OR(ISBLANK(DATA!$S23),DATA!$R23="harmless",DATA!$R23="undetected",DATA!$R23="timeout"),DATA!$R23,IF(DATA!$R23="suspicious","(susp) ","")&amp;DATA!$S23))</f>
        <v>undetected</v>
      </c>
      <c r="H37" s="1" t="str">
        <f>IF(ISBLANK(DATA!$Q48),"",DATA!$Q48)</f>
        <v>McAfee</v>
      </c>
      <c r="I37" t="str">
        <f>IF(H37="","",IF(OR(ISBLANK(DATA!$S48),DATA!$R48="harmless",DATA!$R48="undetected",DATA!$R48="timeout"),DATA!$R48,IF(DATA!$R48="suspicious","(susp) ","")&amp;DATA!$S48))</f>
        <v>undetected</v>
      </c>
      <c r="K37" s="1" t="str">
        <f>IF(ISBLANK(DATA!$Q73),"",DATA!$Q73)</f>
        <v>VirIT</v>
      </c>
      <c r="L37" t="str">
        <f>IF(K37="","",IF(OR(ISBLANK(DATA!$S73),DATA!$R73="harmless",DATA!$R73="undetected",DATA!$R73="timeout"),DATA!$R73,IF(DATA!$R73="suspicious","(susp) ","")&amp;DATA!$S73))</f>
        <v>undetected</v>
      </c>
      <c r="N37" s="1" t="str">
        <f>IF(ISBLANK(DATA!$Q98),"",DATA!$Q98)</f>
        <v/>
      </c>
      <c r="O37" t="str">
        <f>IF(N37="","",IF(OR(ISBLANK(DATA!$S98),DATA!$R98="harmless",DATA!$R98="undetected",DATA!$R98="timeout"),DATA!$R98,IF(DATA!$R98="suspicious","(susp) ","")&amp;DATA!$S98))</f>
        <v/>
      </c>
    </row>
    <row r="38" spans="5:15">
      <c r="E38" s="1" t="str">
        <f>IF(ISBLANK(DATA!$Q24),"",DATA!$Q24)</f>
        <v>Cybereason</v>
      </c>
      <c r="F38" t="str">
        <f>IF(E38="","",IF(OR(ISBLANK(DATA!$S24),DATA!$R24="harmless",DATA!$R24="undetected",DATA!$R24="timeout"),DATA!$R24,IF(DATA!$R24="suspicious","(susp) ","")&amp;DATA!$S24))</f>
        <v>undetected</v>
      </c>
      <c r="H38" s="1" t="str">
        <f>IF(ISBLANK(DATA!$Q49),"",DATA!$Q49)</f>
        <v>McAfeeD</v>
      </c>
      <c r="I38" t="str">
        <f>IF(H38="","",IF(OR(ISBLANK(DATA!$S49),DATA!$R49="harmless",DATA!$R49="undetected",DATA!$R49="timeout"),DATA!$R49,IF(DATA!$R49="suspicious","(susp) ","")&amp;DATA!$S49))</f>
        <v>type-unsupported</v>
      </c>
      <c r="K38" s="1" t="str">
        <f>IF(ISBLANK(DATA!$Q74),"",DATA!$Q74)</f>
        <v>ViRobot</v>
      </c>
      <c r="L38" t="str">
        <f>IF(K38="","",IF(OR(ISBLANK(DATA!$S74),DATA!$R74="harmless",DATA!$R74="undetected",DATA!$R74="timeout"),DATA!$R74,IF(DATA!$R74="suspicious","(susp) ","")&amp;DATA!$S74))</f>
        <v>undetected</v>
      </c>
      <c r="N38" s="1" t="str">
        <f>IF(ISBLANK(DATA!$Q99),"",DATA!$Q99)</f>
        <v/>
      </c>
      <c r="O38" t="str">
        <f>IF(N38="","",IF(OR(ISBLANK(DATA!$S99),DATA!$R99="harmless",DATA!$R99="undetected",DATA!$R99="timeout"),DATA!$R99,IF(DATA!$R99="suspicious","(susp) ","")&amp;DATA!$S99))</f>
        <v/>
      </c>
    </row>
    <row r="39" spans="5:15">
      <c r="E39" s="1" t="str">
        <f>IF(ISBLANK(DATA!$Q25),"",DATA!$Q25)</f>
        <v>Cylance</v>
      </c>
      <c r="F39" t="str">
        <f>IF(E39="","",IF(OR(ISBLANK(DATA!$S25),DATA!$R25="harmless",DATA!$R25="undetected",DATA!$R25="timeout"),DATA!$R25,IF(DATA!$R25="suspicious","(susp) ","")&amp;DATA!$S25))</f>
        <v>type-unsupported</v>
      </c>
      <c r="H39" s="1" t="str">
        <f>IF(ISBLANK(DATA!$Q50),"",DATA!$Q50)</f>
        <v>Microsoft</v>
      </c>
      <c r="I39" t="str">
        <f>IF(H39="","",IF(OR(ISBLANK(DATA!$S50),DATA!$R50="harmless",DATA!$R50="undetected",DATA!$R50="timeout"),DATA!$R50,IF(DATA!$R50="suspicious","(susp) ","")&amp;DATA!$S50))</f>
        <v>undetected</v>
      </c>
      <c r="K39" s="1" t="str">
        <f>IF(ISBLANK(DATA!$Q75),"",DATA!$Q75)</f>
        <v>Webroot</v>
      </c>
      <c r="L39" t="str">
        <f>IF(K39="","",IF(OR(ISBLANK(DATA!$S75),DATA!$R75="harmless",DATA!$R75="undetected",DATA!$R75="timeout"),DATA!$R75,IF(DATA!$R75="suspicious","(susp) ","")&amp;DATA!$S75))</f>
        <v>type-unsupported</v>
      </c>
      <c r="N39" s="1" t="str">
        <f>IF(ISBLANK(DATA!$Q100),"",DATA!$Q100)</f>
        <v/>
      </c>
      <c r="O39" t="str">
        <f>IF(N39="","",IF(OR(ISBLANK(DATA!$S100),DATA!$R100="harmless",DATA!$R100="undetected",DATA!$R100="timeout"),DATA!$R100,IF(DATA!$R100="suspicious","(susp) ","")&amp;DATA!$S100))</f>
        <v/>
      </c>
    </row>
    <row r="40" spans="5:15">
      <c r="E40" s="1" t="str">
        <f>IF(ISBLANK(DATA!$Q26),"",DATA!$Q26)</f>
        <v>Cynet</v>
      </c>
      <c r="F40" t="str">
        <f>IF(E40="","",IF(OR(ISBLANK(DATA!$S26),DATA!$R26="harmless",DATA!$R26="undetected",DATA!$R26="timeout"),DATA!$R26,IF(DATA!$R26="suspicious","(susp) ","")&amp;DATA!$S26))</f>
        <v>undetected</v>
      </c>
      <c r="H40" s="1" t="str">
        <f>IF(ISBLANK(DATA!$Q51),"",DATA!$Q51)</f>
        <v>MicroWorld-eScan</v>
      </c>
      <c r="I40" t="str">
        <f>IF(H40="","",IF(OR(ISBLANK(DATA!$S51),DATA!$R51="harmless",DATA!$R51="undetected",DATA!$R51="timeout"),DATA!$R51,IF(DATA!$R51="suspicious","(susp) ","")&amp;DATA!$S51))</f>
        <v>undetected</v>
      </c>
      <c r="K40" s="1" t="str">
        <f>IF(ISBLANK(DATA!$Q76),"",DATA!$Q76)</f>
        <v>Xcitium</v>
      </c>
      <c r="L40" t="str">
        <f>IF(K40="","",IF(OR(ISBLANK(DATA!$S76),DATA!$R76="harmless",DATA!$R76="undetected",DATA!$R76="timeout"),DATA!$R76,IF(DATA!$R76="suspicious","(susp) ","")&amp;DATA!$S76))</f>
        <v>undetected</v>
      </c>
      <c r="N40" s="1" t="str">
        <f>IF(ISBLANK(DATA!$Q101),"",DATA!$Q101)</f>
        <v/>
      </c>
      <c r="O40" t="str">
        <f>IF(N40="","",IF(OR(ISBLANK(DATA!$S101),DATA!$R101="harmless",DATA!$R101="undetected",DATA!$R101="timeout"),DATA!$R101,IF(DATA!$R101="suspicious","(susp) ","")&amp;DATA!$S101))</f>
        <v/>
      </c>
    </row>
    <row r="41" spans="5:15">
      <c r="E41" s="1" t="str">
        <f>IF(ISBLANK(DATA!$Q27),"",DATA!$Q27)</f>
        <v>DeepInstinct</v>
      </c>
      <c r="F41" t="str">
        <f>IF(E41="","",IF(OR(ISBLANK(DATA!$S27),DATA!$R27="harmless",DATA!$R27="undetected",DATA!$R27="timeout"),DATA!$R27,IF(DATA!$R27="suspicious","(susp) ","")&amp;DATA!$S27))</f>
        <v>failure</v>
      </c>
      <c r="H41" s="1" t="str">
        <f>IF(ISBLANK(DATA!$Q52),"",DATA!$Q52)</f>
        <v>NANO-Antivirus</v>
      </c>
      <c r="I41" t="str">
        <f>IF(H41="","",IF(OR(ISBLANK(DATA!$S52),DATA!$R52="harmless",DATA!$R52="undetected",DATA!$R52="timeout"),DATA!$R52,IF(DATA!$R52="suspicious","(susp) ","")&amp;DATA!$S52))</f>
        <v>undetected</v>
      </c>
      <c r="K41" s="1" t="str">
        <f>IF(ISBLANK(DATA!$Q77),"",DATA!$Q77)</f>
        <v>Yandex</v>
      </c>
      <c r="L41" t="str">
        <f>IF(K41="","",IF(OR(ISBLANK(DATA!$S77),DATA!$R77="harmless",DATA!$R77="undetected",DATA!$R77="timeout"),DATA!$R77,IF(DATA!$R77="suspicious","(susp) ","")&amp;DATA!$S77))</f>
        <v>undetected</v>
      </c>
      <c r="N41" s="1" t="str">
        <f>IF(ISBLANK(DATA!$Q102),"",DATA!$Q102)</f>
        <v/>
      </c>
      <c r="O41" t="str">
        <f>IF(N41="","",IF(OR(ISBLANK(DATA!$S102),DATA!$R102="harmless",DATA!$R102="undetected",DATA!$R102="timeout"),DATA!$R102,IF(DATA!$R102="suspicious","(susp) ","")&amp;DATA!$S102))</f>
        <v/>
      </c>
    </row>
    <row r="101" spans="2:3">
      <c r="B101" s="8" t="e">
        <f t="shared" ref="B101:B106" si="0">IF(OR(ISBLANK(B11),C11&lt;1),NA(),B11)</f>
        <v>#N/A</v>
      </c>
      <c r="C101" s="8" t="e">
        <f t="shared" ref="C101:C106" si="1">IF(OR(B11="",ISBLANK(B11),C11&lt;1),NA(),C11)</f>
        <v>#N/A</v>
      </c>
    </row>
    <row r="102" spans="2:3">
      <c r="B102" s="8" t="str">
        <f t="shared" si="0"/>
        <v>Undetected</v>
      </c>
      <c r="C102" s="8">
        <f t="shared" si="1"/>
        <v>64</v>
      </c>
    </row>
    <row r="103" spans="2:3">
      <c r="B103" s="8" t="e">
        <f t="shared" si="0"/>
        <v>#N/A</v>
      </c>
      <c r="C103" s="8" t="e">
        <f t="shared" si="1"/>
        <v>#N/A</v>
      </c>
    </row>
    <row r="104" spans="2:3">
      <c r="B104" s="8" t="e">
        <f t="shared" si="0"/>
        <v>#N/A</v>
      </c>
      <c r="C104" s="8" t="e">
        <f t="shared" si="1"/>
        <v>#N/A</v>
      </c>
    </row>
    <row r="105" spans="2:3">
      <c r="B105" s="8" t="str">
        <f t="shared" si="0"/>
        <v>Timeout</v>
      </c>
      <c r="C105" s="8">
        <f t="shared" si="1"/>
        <v>1</v>
      </c>
    </row>
    <row r="106" spans="2:3">
      <c r="B106" s="8" t="str">
        <f t="shared" si="0"/>
        <v>Unsupported</v>
      </c>
      <c r="C106" s="8">
        <f t="shared" si="1"/>
        <v>13</v>
      </c>
    </row>
    <row r="107" spans="2:3">
      <c r="B107" s="9" t="s">
        <v>133</v>
      </c>
      <c r="C107" s="9" cm="1">
        <f t="array" ref="C107">SUM(IF(ISERROR($C$101:$C$106),"",$C$101:$C$106))</f>
        <v>78</v>
      </c>
    </row>
    <row r="108" spans="2:3">
      <c r="B108" s="9" t="s">
        <v>134</v>
      </c>
      <c r="C108" s="9" t="s">
        <v>135</v>
      </c>
    </row>
    <row r="109" spans="2:3">
      <c r="B109" s="8" t="s">
        <v>136</v>
      </c>
      <c r="C109" s="8">
        <v>0</v>
      </c>
    </row>
    <row r="110" spans="2:3">
      <c r="B110" s="8" t="s">
        <v>137</v>
      </c>
      <c r="C110" s="8">
        <v>0.5</v>
      </c>
    </row>
    <row r="111" spans="2:3">
      <c r="B111" s="8" t="s">
        <v>138</v>
      </c>
      <c r="C111" s="8">
        <v>0.5</v>
      </c>
    </row>
    <row r="112" spans="2:3">
      <c r="B112" s="8" t="s">
        <v>139</v>
      </c>
      <c r="C112" s="8">
        <f>SUM(C109:C111)</f>
        <v>1</v>
      </c>
    </row>
    <row r="113" spans="2:3">
      <c r="B113" s="9" t="s">
        <v>140</v>
      </c>
      <c r="C113" s="9" t="s">
        <v>135</v>
      </c>
    </row>
    <row r="114" spans="2:3">
      <c r="B114" s="8" t="s">
        <v>141</v>
      </c>
      <c r="C114" s="8">
        <f>C117/($C$118*2)</f>
        <v>0.5</v>
      </c>
    </row>
    <row r="115" spans="2:3">
      <c r="B115" s="8" t="s">
        <v>142</v>
      </c>
      <c r="C115" s="8">
        <v>0.02</v>
      </c>
    </row>
    <row r="116" spans="2:3">
      <c r="B116" s="8" t="s">
        <v>143</v>
      </c>
      <c r="C116" s="8">
        <f>SUM(C109:C112)-SUM(C114:C115)</f>
        <v>1.48</v>
      </c>
    </row>
    <row r="117" spans="2:3">
      <c r="B117" s="8" t="s">
        <v>144</v>
      </c>
      <c r="C117" s="8">
        <f>IF(C24&gt;0,MIN(C24,$C$118),MAX(C24,-$C$118))+$C$118</f>
        <v>100</v>
      </c>
    </row>
    <row r="118" spans="2:3">
      <c r="B118" s="8" t="s">
        <v>145</v>
      </c>
      <c r="C118" s="8">
        <v>100</v>
      </c>
    </row>
  </sheetData>
  <mergeCells count="6">
    <mergeCell ref="B1:I1"/>
    <mergeCell ref="A10:C10"/>
    <mergeCell ref="A23:C23"/>
    <mergeCell ref="E4:I4"/>
    <mergeCell ref="A4:C4"/>
    <mergeCell ref="A18:C18"/>
  </mergeCells>
  <phoneticPr fontId="7" type="noConversion"/>
  <conditionalFormatting sqref="F17:F41 I17:I41 L17:L41 O17:O41">
    <cfRule type="containsText" dxfId="7" priority="2" stopIfTrue="1" operator="containsText" text="failure">
      <formula>NOT(ISERROR(SEARCH("failure",F17)))</formula>
    </cfRule>
    <cfRule type="containsText" dxfId="6" priority="3" stopIfTrue="1" operator="containsText" text="timeout">
      <formula>NOT(ISERROR(SEARCH("timeout",F17)))</formula>
    </cfRule>
    <cfRule type="containsText" dxfId="5" priority="4" stopIfTrue="1" operator="containsText" text="type-unsupported">
      <formula>NOT(ISERROR(SEARCH("type-unsupported",F17)))</formula>
    </cfRule>
    <cfRule type="containsText" dxfId="4" priority="5" stopIfTrue="1" operator="containsText" text="clean">
      <formula>NOT(ISERROR(SEARCH("clean",F17)))</formula>
    </cfRule>
    <cfRule type="containsText" dxfId="3" priority="6" stopIfTrue="1" operator="containsText" text="harmless">
      <formula>NOT(ISERROR(SEARCH("harmless",F17)))</formula>
    </cfRule>
    <cfRule type="containsText" dxfId="2" priority="7" stopIfTrue="1" operator="containsText" text="undetected">
      <formula>NOT(ISERROR(SEARCH("undetected",F17)))</formula>
    </cfRule>
    <cfRule type="notContainsBlanks" dxfId="1" priority="19">
      <formula>LEN(TRIM(F17))&gt;0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susp" id="{E347CCBE-D975-4625-9339-3CFB193DA3C6}">
            <xm:f>NOT(ISERROR(SEARCH("susp",'https://husteduvn.sharepoint.com/sites/Project1-LpCS-Hck20232/Shared Documents/General/Project I_Thầy Tống Văn Vạn/04_Tran Hoang Anh - Phung Dinh Gia Huy/Code/report/XLSX/[DOMAIN SUMMARY]DOMAIN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F17:F41 I17:I41 L17:L41 O17:O41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42450820AFF54587254FE6D9C8C518" ma:contentTypeVersion="12" ma:contentTypeDescription="Create a new document." ma:contentTypeScope="" ma:versionID="9ed54a91da7a2ab177b478fc8871c0af">
  <xsd:schema xmlns:xsd="http://www.w3.org/2001/XMLSchema" xmlns:xs="http://www.w3.org/2001/XMLSchema" xmlns:p="http://schemas.microsoft.com/office/2006/metadata/properties" xmlns:ns2="e1a9a064-bba0-4828-8557-b9f00a117f4a" xmlns:ns3="78ab86c7-fdae-4cbb-9c73-4720f523c74e" targetNamespace="http://schemas.microsoft.com/office/2006/metadata/properties" ma:root="true" ma:fieldsID="3e3954ed381518711713e744cbb14517" ns2:_="" ns3:_="">
    <xsd:import namespace="e1a9a064-bba0-4828-8557-b9f00a117f4a"/>
    <xsd:import namespace="78ab86c7-fdae-4cbb-9c73-4720f523c7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9a064-bba0-4828-8557-b9f00a117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b86c7-fdae-4cbb-9c73-4720f523c74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092df0b-12e6-4da6-9e7e-4bdccaa70390}" ma:internalName="TaxCatchAll" ma:showField="CatchAllData" ma:web="78ab86c7-fdae-4cbb-9c73-4720f523c7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ab86c7-fdae-4cbb-9c73-4720f523c74e" xsi:nil="true"/>
    <lcf76f155ced4ddcb4097134ff3c332f xmlns="e1a9a064-bba0-4828-8557-b9f00a117f4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213E26-8D16-421F-8D77-ED46B0AFC12C}"/>
</file>

<file path=customXml/itemProps2.xml><?xml version="1.0" encoding="utf-8"?>
<ds:datastoreItem xmlns:ds="http://schemas.openxmlformats.org/officeDocument/2006/customXml" ds:itemID="{119C4C34-9DE9-4EE6-8CA6-40ABEEAD1E84}"/>
</file>

<file path=customXml/itemProps3.xml><?xml version="1.0" encoding="utf-8"?>
<ds:datastoreItem xmlns:ds="http://schemas.openxmlformats.org/officeDocument/2006/customXml" ds:itemID="{08E5C718-5812-46C6-82E3-9CAB496FC4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Trinh Truong Giang 20214958</cp:lastModifiedBy>
  <cp:revision/>
  <dcterms:created xsi:type="dcterms:W3CDTF">2023-06-25T09:00:56Z</dcterms:created>
  <dcterms:modified xsi:type="dcterms:W3CDTF">2024-10-19T23:23:21Z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0x010100E542450820AFF54587254FE6D9C8C518</vt:lpwstr>
  </property>
  <property fmtid="{D5CDD505-2E9C-101B-9397-08002B2CF9AE}" pid="3" name="MediaServiceImageTags">
    <vt:lpwstr/>
  </property>
</Properties>
</file>