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Dropbox (MIT)\Research Work\NTOFS\Nora_Simulations\"/>
    </mc:Choice>
  </mc:AlternateContent>
  <xr:revisionPtr revIDLastSave="0" documentId="13_ncr:1_{92A73DCE-E694-4841-AB35-275CAEAEC749}" xr6:coauthVersionLast="36" xr6:coauthVersionMax="36" xr10:uidLastSave="{00000000-0000-0000-0000-000000000000}"/>
  <bookViews>
    <workbookView xWindow="0" yWindow="0" windowWidth="19200" windowHeight="6900" firstSheet="1" activeTab="3" xr2:uid="{00000000-000D-0000-FFFF-FFFF00000000}"/>
  </bookViews>
  <sheets>
    <sheet name="All Data" sheetId="3" r:id="rId1"/>
    <sheet name="Xray Only" sheetId="4" r:id="rId2"/>
    <sheet name="Auto_Widths" sheetId="2" r:id="rId3"/>
    <sheet name="Width_Corr" sheetId="7" r:id="rId4"/>
    <sheet name="Sheet1" sheetId="1" r:id="rId5"/>
    <sheet name="Sheet3" sheetId="5" r:id="rId6"/>
    <sheet name="Sheet2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BM2" i="2"/>
  <c r="Q8" i="7"/>
  <c r="Q17" i="7"/>
  <c r="Q10" i="7"/>
  <c r="Q36" i="7"/>
  <c r="Q39" i="7"/>
  <c r="Q34" i="7"/>
  <c r="Q15" i="7"/>
  <c r="Q20" i="7"/>
  <c r="Q30" i="7"/>
  <c r="Q22" i="7"/>
  <c r="Q19" i="7"/>
  <c r="Q31" i="7"/>
  <c r="Q37" i="7"/>
  <c r="Q24" i="7"/>
  <c r="Q11" i="7"/>
  <c r="Q21" i="7"/>
  <c r="Q26" i="7"/>
  <c r="Q32" i="7"/>
  <c r="Q18" i="7"/>
  <c r="Q14" i="7"/>
  <c r="Q38" i="7"/>
  <c r="Q23" i="7"/>
  <c r="Q6" i="7"/>
  <c r="Q5" i="7"/>
  <c r="Q16" i="7"/>
  <c r="Q28" i="7"/>
  <c r="Q4" i="7"/>
  <c r="Q7" i="7"/>
  <c r="Q2" i="7"/>
  <c r="Q25" i="7"/>
  <c r="Q33" i="7"/>
  <c r="Q27" i="7"/>
  <c r="Q29" i="7"/>
  <c r="Q9" i="7"/>
  <c r="Q3" i="7"/>
  <c r="Q12" i="7"/>
  <c r="Q35" i="7"/>
  <c r="Q40" i="7"/>
  <c r="Q13" i="7"/>
  <c r="P8" i="7"/>
  <c r="R8" i="7" s="1"/>
  <c r="P17" i="7"/>
  <c r="R17" i="7" s="1"/>
  <c r="P10" i="7"/>
  <c r="R10" i="7" s="1"/>
  <c r="P36" i="7"/>
  <c r="R36" i="7" s="1"/>
  <c r="P39" i="7"/>
  <c r="R39" i="7" s="1"/>
  <c r="P34" i="7"/>
  <c r="R34" i="7" s="1"/>
  <c r="P15" i="7"/>
  <c r="U15" i="7" s="1"/>
  <c r="P20" i="7"/>
  <c r="R20" i="7" s="1"/>
  <c r="P30" i="7"/>
  <c r="R30" i="7" s="1"/>
  <c r="P22" i="7"/>
  <c r="R22" i="7" s="1"/>
  <c r="P19" i="7"/>
  <c r="R19" i="7" s="1"/>
  <c r="P31" i="7"/>
  <c r="R31" i="7" s="1"/>
  <c r="P37" i="7"/>
  <c r="R37" i="7" s="1"/>
  <c r="P24" i="7"/>
  <c r="R24" i="7" s="1"/>
  <c r="P11" i="7"/>
  <c r="R11" i="7" s="1"/>
  <c r="P21" i="7"/>
  <c r="R21" i="7" s="1"/>
  <c r="P26" i="7"/>
  <c r="R26" i="7" s="1"/>
  <c r="P32" i="7"/>
  <c r="R32" i="7" s="1"/>
  <c r="P18" i="7"/>
  <c r="R18" i="7" s="1"/>
  <c r="P14" i="7"/>
  <c r="R14" i="7" s="1"/>
  <c r="P38" i="7"/>
  <c r="R38" i="7" s="1"/>
  <c r="P23" i="7"/>
  <c r="R23" i="7" s="1"/>
  <c r="P6" i="7"/>
  <c r="R6" i="7" s="1"/>
  <c r="P5" i="7"/>
  <c r="R5" i="7" s="1"/>
  <c r="P16" i="7"/>
  <c r="R16" i="7" s="1"/>
  <c r="P28" i="7"/>
  <c r="R28" i="7" s="1"/>
  <c r="P4" i="7"/>
  <c r="R4" i="7" s="1"/>
  <c r="P7" i="7"/>
  <c r="R7" i="7" s="1"/>
  <c r="P2" i="7"/>
  <c r="R2" i="7" s="1"/>
  <c r="P25" i="7"/>
  <c r="R25" i="7" s="1"/>
  <c r="P33" i="7"/>
  <c r="R33" i="7" s="1"/>
  <c r="P27" i="7"/>
  <c r="R27" i="7" s="1"/>
  <c r="P29" i="7"/>
  <c r="R29" i="7" s="1"/>
  <c r="P9" i="7"/>
  <c r="R9" i="7" s="1"/>
  <c r="P3" i="7"/>
  <c r="R3" i="7" s="1"/>
  <c r="P12" i="7"/>
  <c r="R12" i="7" s="1"/>
  <c r="P35" i="7"/>
  <c r="R35" i="7" s="1"/>
  <c r="P40" i="7"/>
  <c r="R40" i="7" s="1"/>
  <c r="P13" i="7"/>
  <c r="U13" i="7" s="1"/>
  <c r="A23" i="7"/>
  <c r="A34" i="7"/>
  <c r="A20" i="7"/>
  <c r="A22" i="7"/>
  <c r="A19" i="7"/>
  <c r="A36" i="7"/>
  <c r="A15" i="7"/>
  <c r="A17" i="7"/>
  <c r="A24" i="7"/>
  <c r="A31" i="7"/>
  <c r="A6" i="7"/>
  <c r="A13" i="7"/>
  <c r="A32" i="7"/>
  <c r="A21" i="7"/>
  <c r="A8" i="7"/>
  <c r="A10" i="7"/>
  <c r="A40" i="7"/>
  <c r="A26" i="7"/>
  <c r="A39" i="7"/>
  <c r="A18" i="7"/>
  <c r="A16" i="7"/>
  <c r="A7" i="7"/>
  <c r="A30" i="7"/>
  <c r="A35" i="7"/>
  <c r="A29" i="7"/>
  <c r="A12" i="7"/>
  <c r="A11" i="7"/>
  <c r="A14" i="7"/>
  <c r="A3" i="7"/>
  <c r="A28" i="7"/>
  <c r="A27" i="7"/>
  <c r="A2" i="7"/>
  <c r="A38" i="7"/>
  <c r="A5" i="7"/>
  <c r="A4" i="7"/>
  <c r="A25" i="7"/>
  <c r="A9" i="7"/>
  <c r="A37" i="7"/>
  <c r="A33" i="7"/>
  <c r="T2" i="7" l="1"/>
  <c r="U28" i="7"/>
  <c r="S11" i="7"/>
  <c r="T28" i="7"/>
  <c r="U6" i="7"/>
  <c r="T6" i="7"/>
  <c r="S6" i="7"/>
  <c r="U18" i="7"/>
  <c r="T18" i="7"/>
  <c r="U36" i="7"/>
  <c r="U11" i="7"/>
  <c r="U2" i="7"/>
  <c r="T11" i="7"/>
  <c r="U35" i="7"/>
  <c r="U33" i="7"/>
  <c r="T35" i="7"/>
  <c r="T33" i="7"/>
  <c r="T15" i="7"/>
  <c r="T36" i="7"/>
  <c r="S35" i="7"/>
  <c r="S33" i="7"/>
  <c r="S2" i="7"/>
  <c r="S28" i="7"/>
  <c r="S18" i="7"/>
  <c r="S15" i="7"/>
  <c r="S36" i="7"/>
  <c r="R15" i="7"/>
  <c r="U12" i="7"/>
  <c r="U29" i="7"/>
  <c r="U7" i="7"/>
  <c r="U16" i="7"/>
  <c r="U23" i="7"/>
  <c r="U14" i="7"/>
  <c r="U32" i="7"/>
  <c r="U21" i="7"/>
  <c r="U24" i="7"/>
  <c r="U31" i="7"/>
  <c r="U30" i="7"/>
  <c r="U34" i="7"/>
  <c r="U10" i="7"/>
  <c r="T12" i="7"/>
  <c r="T29" i="7"/>
  <c r="T7" i="7"/>
  <c r="T16" i="7"/>
  <c r="T23" i="7"/>
  <c r="T14" i="7"/>
  <c r="T32" i="7"/>
  <c r="T21" i="7"/>
  <c r="T24" i="7"/>
  <c r="T31" i="7"/>
  <c r="T30" i="7"/>
  <c r="T34" i="7"/>
  <c r="T10" i="7"/>
  <c r="S12" i="7"/>
  <c r="S29" i="7"/>
  <c r="S7" i="7"/>
  <c r="S16" i="7"/>
  <c r="S23" i="7"/>
  <c r="S14" i="7"/>
  <c r="S32" i="7"/>
  <c r="S21" i="7"/>
  <c r="S24" i="7"/>
  <c r="S31" i="7"/>
  <c r="S30" i="7"/>
  <c r="S34" i="7"/>
  <c r="S10" i="7"/>
  <c r="U40" i="7"/>
  <c r="U3" i="7"/>
  <c r="U9" i="7"/>
  <c r="U27" i="7"/>
  <c r="U25" i="7"/>
  <c r="U4" i="7"/>
  <c r="U5" i="7"/>
  <c r="U38" i="7"/>
  <c r="U26" i="7"/>
  <c r="U37" i="7"/>
  <c r="U19" i="7"/>
  <c r="U22" i="7"/>
  <c r="U20" i="7"/>
  <c r="U39" i="7"/>
  <c r="U17" i="7"/>
  <c r="U8" i="7"/>
  <c r="T40" i="7"/>
  <c r="T3" i="7"/>
  <c r="T9" i="7"/>
  <c r="T27" i="7"/>
  <c r="T25" i="7"/>
  <c r="T4" i="7"/>
  <c r="T5" i="7"/>
  <c r="T38" i="7"/>
  <c r="T26" i="7"/>
  <c r="T37" i="7"/>
  <c r="T19" i="7"/>
  <c r="T22" i="7"/>
  <c r="T20" i="7"/>
  <c r="T39" i="7"/>
  <c r="T17" i="7"/>
  <c r="T8" i="7"/>
  <c r="S40" i="7"/>
  <c r="S3" i="7"/>
  <c r="S9" i="7"/>
  <c r="S27" i="7"/>
  <c r="S25" i="7"/>
  <c r="S4" i="7"/>
  <c r="S5" i="7"/>
  <c r="S38" i="7"/>
  <c r="S26" i="7"/>
  <c r="S37" i="7"/>
  <c r="S19" i="7"/>
  <c r="S22" i="7"/>
  <c r="S20" i="7"/>
  <c r="S39" i="7"/>
  <c r="S17" i="7"/>
  <c r="S8" i="7"/>
  <c r="R13" i="7"/>
  <c r="S13" i="7"/>
  <c r="T13" i="7"/>
  <c r="J26" i="6"/>
  <c r="K26" i="6" s="1"/>
  <c r="J24" i="6"/>
  <c r="L24" i="6" s="1"/>
  <c r="J32" i="6"/>
  <c r="L32" i="6" s="1"/>
  <c r="J17" i="6"/>
  <c r="K17" i="6" s="1"/>
  <c r="J27" i="6"/>
  <c r="K27" i="6" s="1"/>
  <c r="J12" i="6"/>
  <c r="J30" i="6"/>
  <c r="M30" i="6" s="1"/>
  <c r="J18" i="6"/>
  <c r="N18" i="6" s="1"/>
  <c r="J25" i="6"/>
  <c r="K25" i="6" s="1"/>
  <c r="J28" i="6"/>
  <c r="K28" i="6" s="1"/>
  <c r="J2" i="6"/>
  <c r="L2" i="6" s="1"/>
  <c r="J36" i="6"/>
  <c r="N36" i="6" s="1"/>
  <c r="J15" i="6"/>
  <c r="N15" i="6" s="1"/>
  <c r="J13" i="6"/>
  <c r="N13" i="6" s="1"/>
  <c r="J37" i="6"/>
  <c r="L37" i="6" s="1"/>
  <c r="J4" i="6"/>
  <c r="L4" i="6" s="1"/>
  <c r="J14" i="6"/>
  <c r="J38" i="6"/>
  <c r="L38" i="6" s="1"/>
  <c r="O38" i="6" s="1"/>
  <c r="J39" i="6"/>
  <c r="L39" i="6" s="1"/>
  <c r="O39" i="6" s="1"/>
  <c r="J16" i="6"/>
  <c r="K16" i="6" s="1"/>
  <c r="J23" i="6"/>
  <c r="K23" i="6" s="1"/>
  <c r="J5" i="6"/>
  <c r="J29" i="6"/>
  <c r="M29" i="6" s="1"/>
  <c r="J21" i="6"/>
  <c r="N21" i="6" s="1"/>
  <c r="J7" i="6"/>
  <c r="N7" i="6" s="1"/>
  <c r="J9" i="6"/>
  <c r="N9" i="6" s="1"/>
  <c r="J11" i="6"/>
  <c r="N11" i="6" s="1"/>
  <c r="J10" i="6"/>
  <c r="N10" i="6" s="1"/>
  <c r="J35" i="6"/>
  <c r="L35" i="6" s="1"/>
  <c r="J8" i="6"/>
  <c r="K8" i="6" s="1"/>
  <c r="J3" i="6"/>
  <c r="K3" i="6" s="1"/>
  <c r="J33" i="6"/>
  <c r="L33" i="6" s="1"/>
  <c r="J34" i="6"/>
  <c r="L34" i="6" s="1"/>
  <c r="J31" i="6"/>
  <c r="L31" i="6" s="1"/>
  <c r="J6" i="6"/>
  <c r="M6" i="6" s="1"/>
  <c r="J19" i="6"/>
  <c r="N19" i="6" s="1"/>
  <c r="J22" i="6"/>
  <c r="K22" i="6" s="1"/>
  <c r="J20" i="6"/>
  <c r="L20" i="6" s="1"/>
  <c r="M20" i="6" l="1"/>
  <c r="N22" i="6"/>
  <c r="M19" i="6"/>
  <c r="L6" i="6"/>
  <c r="M34" i="6"/>
  <c r="O34" i="6" s="1"/>
  <c r="N3" i="6"/>
  <c r="N8" i="6"/>
  <c r="N35" i="6"/>
  <c r="M10" i="6"/>
  <c r="M11" i="6"/>
  <c r="M9" i="6"/>
  <c r="M7" i="6"/>
  <c r="M21" i="6"/>
  <c r="L29" i="6"/>
  <c r="O29" i="6" s="1"/>
  <c r="K5" i="6"/>
  <c r="N16" i="6"/>
  <c r="K14" i="6"/>
  <c r="K4" i="6"/>
  <c r="M13" i="6"/>
  <c r="M15" i="6"/>
  <c r="L36" i="6"/>
  <c r="O36" i="6" s="1"/>
  <c r="K2" i="6"/>
  <c r="M25" i="6"/>
  <c r="L30" i="6"/>
  <c r="O30" i="6" s="1"/>
  <c r="K12" i="6"/>
  <c r="N17" i="6"/>
  <c r="O17" i="6" s="1"/>
  <c r="M32" i="6"/>
  <c r="O32" i="6" s="1"/>
  <c r="K24" i="6"/>
  <c r="M22" i="6"/>
  <c r="O22" i="6" s="1"/>
  <c r="K19" i="6"/>
  <c r="K6" i="6"/>
  <c r="M3" i="6"/>
  <c r="M8" i="6"/>
  <c r="M35" i="6"/>
  <c r="L10" i="6"/>
  <c r="L11" i="6"/>
  <c r="L9" i="6"/>
  <c r="L7" i="6"/>
  <c r="N5" i="6"/>
  <c r="N23" i="6"/>
  <c r="M16" i="6"/>
  <c r="N4" i="6"/>
  <c r="N37" i="6"/>
  <c r="O37" i="6" s="1"/>
  <c r="N2" i="6"/>
  <c r="M28" i="6"/>
  <c r="L25" i="6"/>
  <c r="N12" i="6"/>
  <c r="M27" i="6"/>
  <c r="M26" i="6"/>
  <c r="K20" i="6"/>
  <c r="O20" i="6" s="1"/>
  <c r="N6" i="6"/>
  <c r="M31" i="6"/>
  <c r="O31" i="6" s="1"/>
  <c r="M33" i="6"/>
  <c r="O33" i="6" s="1"/>
  <c r="L3" i="6"/>
  <c r="L8" i="6"/>
  <c r="K10" i="6"/>
  <c r="K11" i="6"/>
  <c r="K9" i="6"/>
  <c r="K7" i="6"/>
  <c r="K21" i="6"/>
  <c r="M5" i="6"/>
  <c r="L23" i="6"/>
  <c r="N14" i="6"/>
  <c r="M4" i="6"/>
  <c r="O4" i="6" s="1"/>
  <c r="K13" i="6"/>
  <c r="K15" i="6"/>
  <c r="M2" i="6"/>
  <c r="L28" i="6"/>
  <c r="O28" i="6" s="1"/>
  <c r="K18" i="6"/>
  <c r="O18" i="6" s="1"/>
  <c r="L27" i="6"/>
  <c r="M24" i="6"/>
  <c r="L26" i="6"/>
  <c r="O26" i="6" s="1"/>
  <c r="CA44" i="2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M29" i="2"/>
  <c r="BM3" i="2"/>
  <c r="BN3" i="2"/>
  <c r="BO3" i="2"/>
  <c r="BP3" i="2"/>
  <c r="BW3" i="2"/>
  <c r="BX3" i="2"/>
  <c r="BY3" i="2"/>
  <c r="BZ3" i="2"/>
  <c r="BM4" i="2"/>
  <c r="BN4" i="2"/>
  <c r="BO4" i="2"/>
  <c r="BP4" i="2"/>
  <c r="BW4" i="2"/>
  <c r="BX4" i="2"/>
  <c r="BY4" i="2"/>
  <c r="BZ4" i="2"/>
  <c r="BM5" i="2"/>
  <c r="BN5" i="2"/>
  <c r="BO5" i="2"/>
  <c r="BW5" i="2"/>
  <c r="BX5" i="2"/>
  <c r="BY5" i="2"/>
  <c r="BM6" i="2"/>
  <c r="BN6" i="2"/>
  <c r="BO6" i="2"/>
  <c r="BP6" i="2"/>
  <c r="BW6" i="2"/>
  <c r="BX6" i="2"/>
  <c r="BY6" i="2"/>
  <c r="BZ6" i="2"/>
  <c r="BM7" i="2"/>
  <c r="BN7" i="2"/>
  <c r="BO7" i="2"/>
  <c r="BP7" i="2"/>
  <c r="BW7" i="2"/>
  <c r="BX7" i="2"/>
  <c r="BY7" i="2"/>
  <c r="BZ7" i="2"/>
  <c r="BM8" i="2"/>
  <c r="BN8" i="2"/>
  <c r="BO8" i="2"/>
  <c r="BP8" i="2"/>
  <c r="BW8" i="2"/>
  <c r="BX8" i="2"/>
  <c r="BY8" i="2"/>
  <c r="BZ8" i="2"/>
  <c r="BM9" i="2"/>
  <c r="BN9" i="2"/>
  <c r="BO9" i="2"/>
  <c r="BP9" i="2"/>
  <c r="BW9" i="2"/>
  <c r="BX9" i="2"/>
  <c r="BY9" i="2"/>
  <c r="BZ9" i="2"/>
  <c r="BM10" i="2"/>
  <c r="BN10" i="2"/>
  <c r="BO10" i="2"/>
  <c r="BP10" i="2"/>
  <c r="BW10" i="2"/>
  <c r="BX10" i="2"/>
  <c r="BY10" i="2"/>
  <c r="BZ10" i="2"/>
  <c r="BM11" i="2"/>
  <c r="BN11" i="2"/>
  <c r="BO11" i="2"/>
  <c r="BP11" i="2"/>
  <c r="BW11" i="2"/>
  <c r="BX11" i="2"/>
  <c r="BY11" i="2"/>
  <c r="BZ11" i="2"/>
  <c r="BM12" i="2"/>
  <c r="BN12" i="2"/>
  <c r="BO12" i="2"/>
  <c r="BP12" i="2"/>
  <c r="BW12" i="2"/>
  <c r="BX12" i="2"/>
  <c r="BY12" i="2"/>
  <c r="BZ12" i="2"/>
  <c r="BM13" i="2"/>
  <c r="BN13" i="2"/>
  <c r="BO13" i="2"/>
  <c r="BP13" i="2"/>
  <c r="BX13" i="2"/>
  <c r="BY13" i="2"/>
  <c r="BZ13" i="2"/>
  <c r="BM14" i="2"/>
  <c r="BN14" i="2"/>
  <c r="BO14" i="2"/>
  <c r="BP14" i="2"/>
  <c r="BW14" i="2"/>
  <c r="BX14" i="2"/>
  <c r="BY14" i="2"/>
  <c r="BZ14" i="2"/>
  <c r="BM15" i="2"/>
  <c r="BN15" i="2"/>
  <c r="BO15" i="2"/>
  <c r="BP15" i="2"/>
  <c r="BW15" i="2"/>
  <c r="BX15" i="2"/>
  <c r="BY15" i="2"/>
  <c r="BZ15" i="2"/>
  <c r="BM16" i="2"/>
  <c r="BN16" i="2"/>
  <c r="BO16" i="2"/>
  <c r="BW16" i="2"/>
  <c r="BX16" i="2"/>
  <c r="BY16" i="2"/>
  <c r="BM17" i="2"/>
  <c r="BN17" i="2"/>
  <c r="BO17" i="2"/>
  <c r="BW17" i="2"/>
  <c r="BX17" i="2"/>
  <c r="BY17" i="2"/>
  <c r="BM18" i="2"/>
  <c r="BN18" i="2"/>
  <c r="BO18" i="2"/>
  <c r="BW18" i="2"/>
  <c r="BX18" i="2"/>
  <c r="BY18" i="2"/>
  <c r="BM19" i="2"/>
  <c r="BN19" i="2"/>
  <c r="BO19" i="2"/>
  <c r="BP19" i="2"/>
  <c r="BW19" i="2"/>
  <c r="BX19" i="2"/>
  <c r="BY19" i="2"/>
  <c r="BZ19" i="2"/>
  <c r="BW20" i="2"/>
  <c r="BX20" i="2"/>
  <c r="BY20" i="2"/>
  <c r="BZ20" i="2"/>
  <c r="BM21" i="2"/>
  <c r="BN21" i="2"/>
  <c r="BO21" i="2"/>
  <c r="BP21" i="2"/>
  <c r="BW21" i="2"/>
  <c r="BX21" i="2"/>
  <c r="BY21" i="2"/>
  <c r="BZ21" i="2"/>
  <c r="BM22" i="2"/>
  <c r="BN22" i="2"/>
  <c r="BO22" i="2"/>
  <c r="BP22" i="2"/>
  <c r="BW22" i="2"/>
  <c r="BX22" i="2"/>
  <c r="BY22" i="2"/>
  <c r="BZ22" i="2"/>
  <c r="BM23" i="2"/>
  <c r="BN23" i="2"/>
  <c r="BO23" i="2"/>
  <c r="BP23" i="2"/>
  <c r="BW23" i="2"/>
  <c r="BX23" i="2"/>
  <c r="BY23" i="2"/>
  <c r="BZ23" i="2"/>
  <c r="BM24" i="2"/>
  <c r="BN24" i="2"/>
  <c r="BO24" i="2"/>
  <c r="BP24" i="2"/>
  <c r="BW24" i="2"/>
  <c r="BX24" i="2"/>
  <c r="BY24" i="2"/>
  <c r="BZ24" i="2"/>
  <c r="BM25" i="2"/>
  <c r="BN25" i="2"/>
  <c r="BO25" i="2"/>
  <c r="BP25" i="2"/>
  <c r="BW25" i="2"/>
  <c r="BX25" i="2"/>
  <c r="BY25" i="2"/>
  <c r="BZ25" i="2"/>
  <c r="BM26" i="2"/>
  <c r="BN26" i="2"/>
  <c r="BO26" i="2"/>
  <c r="BW26" i="2"/>
  <c r="BX26" i="2"/>
  <c r="BY26" i="2"/>
  <c r="BM27" i="2"/>
  <c r="BN27" i="2"/>
  <c r="BO27" i="2"/>
  <c r="BP27" i="2"/>
  <c r="BW27" i="2"/>
  <c r="BX27" i="2"/>
  <c r="BY27" i="2"/>
  <c r="BZ27" i="2"/>
  <c r="BM28" i="2"/>
  <c r="BN28" i="2"/>
  <c r="BO28" i="2"/>
  <c r="BP28" i="2"/>
  <c r="BW28" i="2"/>
  <c r="BX28" i="2"/>
  <c r="BY28" i="2"/>
  <c r="BZ28" i="2"/>
  <c r="BN29" i="2"/>
  <c r="BO29" i="2"/>
  <c r="BW29" i="2"/>
  <c r="BX29" i="2"/>
  <c r="BY29" i="2"/>
  <c r="BM30" i="2"/>
  <c r="BN30" i="2"/>
  <c r="BO30" i="2"/>
  <c r="BW30" i="2"/>
  <c r="BX30" i="2"/>
  <c r="BY30" i="2"/>
  <c r="BM31" i="2"/>
  <c r="BN31" i="2"/>
  <c r="BO31" i="2"/>
  <c r="BW31" i="2"/>
  <c r="BX31" i="2"/>
  <c r="BY31" i="2"/>
  <c r="BM32" i="2"/>
  <c r="BN32" i="2"/>
  <c r="BO32" i="2"/>
  <c r="BP32" i="2"/>
  <c r="BW32" i="2"/>
  <c r="BX32" i="2"/>
  <c r="BY32" i="2"/>
  <c r="BZ32" i="2"/>
  <c r="BM33" i="2"/>
  <c r="BN33" i="2"/>
  <c r="BO33" i="2"/>
  <c r="BW33" i="2"/>
  <c r="BX33" i="2"/>
  <c r="BY33" i="2"/>
  <c r="BM34" i="2"/>
  <c r="BN34" i="2"/>
  <c r="BO34" i="2"/>
  <c r="BW34" i="2"/>
  <c r="BX34" i="2"/>
  <c r="BY34" i="2"/>
  <c r="BM35" i="2"/>
  <c r="BN35" i="2"/>
  <c r="BO35" i="2"/>
  <c r="BW35" i="2"/>
  <c r="BX35" i="2"/>
  <c r="BY35" i="2"/>
  <c r="BW36" i="2"/>
  <c r="BX36" i="2"/>
  <c r="BY36" i="2"/>
  <c r="BZ36" i="2"/>
  <c r="BN37" i="2"/>
  <c r="BO37" i="2"/>
  <c r="BP37" i="2"/>
  <c r="BW37" i="2"/>
  <c r="BX37" i="2"/>
  <c r="BY37" i="2"/>
  <c r="BZ37" i="2"/>
  <c r="BM38" i="2"/>
  <c r="BN38" i="2"/>
  <c r="BO38" i="2"/>
  <c r="BP38" i="2"/>
  <c r="BW38" i="2"/>
  <c r="BX38" i="2"/>
  <c r="BY38" i="2"/>
  <c r="BZ38" i="2"/>
  <c r="BM39" i="2"/>
  <c r="BN39" i="2"/>
  <c r="BO39" i="2"/>
  <c r="BP39" i="2"/>
  <c r="BW39" i="2"/>
  <c r="BX39" i="2"/>
  <c r="BY39" i="2"/>
  <c r="BZ39" i="2"/>
  <c r="BM40" i="2"/>
  <c r="BN40" i="2"/>
  <c r="BO40" i="2"/>
  <c r="BP40" i="2"/>
  <c r="BW40" i="2"/>
  <c r="BX40" i="2"/>
  <c r="BY40" i="2"/>
  <c r="BZ40" i="2"/>
  <c r="BM41" i="2"/>
  <c r="BN41" i="2"/>
  <c r="BO41" i="2"/>
  <c r="BP41" i="2"/>
  <c r="BW41" i="2"/>
  <c r="BX41" i="2"/>
  <c r="BY41" i="2"/>
  <c r="BZ41" i="2"/>
  <c r="BN42" i="2"/>
  <c r="BO42" i="2"/>
  <c r="BP42" i="2"/>
  <c r="BX42" i="2"/>
  <c r="BY42" i="2"/>
  <c r="BZ42" i="2"/>
  <c r="BN43" i="2"/>
  <c r="BO43" i="2"/>
  <c r="BP43" i="2"/>
  <c r="BW43" i="2"/>
  <c r="BX43" i="2"/>
  <c r="BY43" i="2"/>
  <c r="BZ43" i="2"/>
  <c r="BM44" i="2"/>
  <c r="BN44" i="2"/>
  <c r="BO44" i="2"/>
  <c r="BM45" i="2"/>
  <c r="BN45" i="2"/>
  <c r="BO45" i="2"/>
  <c r="BP45" i="2"/>
  <c r="BW45" i="2"/>
  <c r="BX45" i="2"/>
  <c r="BY45" i="2"/>
  <c r="BZ45" i="2"/>
  <c r="BM46" i="2"/>
  <c r="BN46" i="2"/>
  <c r="BO46" i="2"/>
  <c r="BP46" i="2"/>
  <c r="BW46" i="2"/>
  <c r="BX46" i="2"/>
  <c r="BY46" i="2"/>
  <c r="BZ46" i="2"/>
  <c r="BM47" i="2"/>
  <c r="BN47" i="2"/>
  <c r="BO47" i="2"/>
  <c r="BP47" i="2"/>
  <c r="BW47" i="2"/>
  <c r="BX47" i="2"/>
  <c r="BY47" i="2"/>
  <c r="BZ47" i="2"/>
  <c r="BM48" i="2"/>
  <c r="BN48" i="2"/>
  <c r="BO48" i="2"/>
  <c r="BP48" i="2"/>
  <c r="BW48" i="2"/>
  <c r="BX48" i="2"/>
  <c r="BY48" i="2"/>
  <c r="BZ48" i="2"/>
  <c r="BM49" i="2"/>
  <c r="BN49" i="2"/>
  <c r="BO49" i="2"/>
  <c r="BP49" i="2"/>
  <c r="BW49" i="2"/>
  <c r="BX49" i="2"/>
  <c r="BY49" i="2"/>
  <c r="BZ49" i="2"/>
  <c r="BN50" i="2"/>
  <c r="BO50" i="2"/>
  <c r="BP50" i="2"/>
  <c r="BW50" i="2"/>
  <c r="BX50" i="2"/>
  <c r="BY50" i="2"/>
  <c r="BZ50" i="2"/>
  <c r="BM51" i="2"/>
  <c r="BN51" i="2"/>
  <c r="BO51" i="2"/>
  <c r="BP51" i="2"/>
  <c r="BW51" i="2"/>
  <c r="BX51" i="2"/>
  <c r="BY51" i="2"/>
  <c r="BZ51" i="2"/>
  <c r="BM52" i="2"/>
  <c r="BN52" i="2"/>
  <c r="BO52" i="2"/>
  <c r="BW52" i="2"/>
  <c r="BX52" i="2"/>
  <c r="BY52" i="2"/>
  <c r="BM53" i="2"/>
  <c r="BN53" i="2"/>
  <c r="BO53" i="2"/>
  <c r="BP53" i="2"/>
  <c r="BW53" i="2"/>
  <c r="BX53" i="2"/>
  <c r="BY53" i="2"/>
  <c r="BZ53" i="2"/>
  <c r="BM54" i="2"/>
  <c r="BN54" i="2"/>
  <c r="BO54" i="2"/>
  <c r="BP54" i="2"/>
  <c r="BW54" i="2"/>
  <c r="BX54" i="2"/>
  <c r="BY54" i="2"/>
  <c r="BZ54" i="2"/>
  <c r="BZ2" i="2"/>
  <c r="BY2" i="2"/>
  <c r="BX2" i="2"/>
  <c r="BW2" i="2"/>
  <c r="BP2" i="2"/>
  <c r="BO2" i="2"/>
  <c r="BN2" i="2"/>
  <c r="AH54" i="2"/>
  <c r="AG54" i="2"/>
  <c r="AF54" i="2"/>
  <c r="AE54" i="2"/>
  <c r="AD54" i="2"/>
  <c r="AC54" i="2"/>
  <c r="Z54" i="2"/>
  <c r="Y54" i="2"/>
  <c r="AA54" i="2" s="1"/>
  <c r="AH53" i="2"/>
  <c r="AG53" i="2"/>
  <c r="AF53" i="2"/>
  <c r="AE53" i="2"/>
  <c r="AD53" i="2"/>
  <c r="AC53" i="2"/>
  <c r="Z53" i="2"/>
  <c r="Y53" i="2"/>
  <c r="AA53" i="2" s="1"/>
  <c r="AH52" i="2"/>
  <c r="AG52" i="2"/>
  <c r="AF52" i="2"/>
  <c r="AE52" i="2"/>
  <c r="AD52" i="2"/>
  <c r="AC52" i="2"/>
  <c r="Z52" i="2"/>
  <c r="Y52" i="2"/>
  <c r="AA52" i="2" s="1"/>
  <c r="AH51" i="2"/>
  <c r="AG51" i="2"/>
  <c r="AF51" i="2"/>
  <c r="AE51" i="2"/>
  <c r="AD51" i="2"/>
  <c r="AC51" i="2"/>
  <c r="Z51" i="2"/>
  <c r="Y51" i="2"/>
  <c r="AA51" i="2" s="1"/>
  <c r="AH50" i="2"/>
  <c r="AG50" i="2"/>
  <c r="AF50" i="2"/>
  <c r="AE50" i="2"/>
  <c r="AD50" i="2"/>
  <c r="AC50" i="2"/>
  <c r="Z50" i="2"/>
  <c r="Y50" i="2"/>
  <c r="AA50" i="2" s="1"/>
  <c r="AB50" i="2" s="1"/>
  <c r="AH49" i="2"/>
  <c r="AG49" i="2"/>
  <c r="AF49" i="2"/>
  <c r="AE49" i="2"/>
  <c r="AD49" i="2"/>
  <c r="AC49" i="2"/>
  <c r="Z49" i="2"/>
  <c r="Y49" i="2"/>
  <c r="AA49" i="2" s="1"/>
  <c r="AH48" i="2"/>
  <c r="AG48" i="2"/>
  <c r="AF48" i="2"/>
  <c r="AE48" i="2"/>
  <c r="AD48" i="2"/>
  <c r="AC48" i="2"/>
  <c r="Z48" i="2"/>
  <c r="Y48" i="2"/>
  <c r="AA48" i="2" s="1"/>
  <c r="AH47" i="2"/>
  <c r="AG47" i="2"/>
  <c r="AF47" i="2"/>
  <c r="AE47" i="2"/>
  <c r="AD47" i="2"/>
  <c r="AC47" i="2"/>
  <c r="Z47" i="2"/>
  <c r="Y47" i="2"/>
  <c r="AA47" i="2" s="1"/>
  <c r="AB47" i="2" s="1"/>
  <c r="AH46" i="2"/>
  <c r="AG46" i="2"/>
  <c r="AF46" i="2"/>
  <c r="AE46" i="2"/>
  <c r="AD46" i="2"/>
  <c r="AC46" i="2"/>
  <c r="Z46" i="2"/>
  <c r="Y46" i="2"/>
  <c r="AA46" i="2" s="1"/>
  <c r="AB46" i="2" s="1"/>
  <c r="AH45" i="2"/>
  <c r="AG45" i="2"/>
  <c r="AF45" i="2"/>
  <c r="AE45" i="2"/>
  <c r="AD45" i="2"/>
  <c r="AC45" i="2"/>
  <c r="Z45" i="2"/>
  <c r="Y45" i="2"/>
  <c r="AA45" i="2" s="1"/>
  <c r="AB45" i="2" s="1"/>
  <c r="AH44" i="2"/>
  <c r="AG44" i="2"/>
  <c r="AF44" i="2"/>
  <c r="AE44" i="2"/>
  <c r="AD44" i="2"/>
  <c r="AC44" i="2"/>
  <c r="Z44" i="2"/>
  <c r="Y44" i="2"/>
  <c r="AA44" i="2" s="1"/>
  <c r="AH43" i="2"/>
  <c r="AG43" i="2"/>
  <c r="AF43" i="2"/>
  <c r="AE43" i="2"/>
  <c r="AD43" i="2"/>
  <c r="AC43" i="2"/>
  <c r="Z43" i="2"/>
  <c r="Y43" i="2"/>
  <c r="AA43" i="2" s="1"/>
  <c r="AH42" i="2"/>
  <c r="AG42" i="2"/>
  <c r="AF42" i="2"/>
  <c r="AE42" i="2"/>
  <c r="AD42" i="2"/>
  <c r="AC42" i="2"/>
  <c r="AA42" i="2"/>
  <c r="Z42" i="2"/>
  <c r="Y42" i="2"/>
  <c r="AH41" i="2"/>
  <c r="AG41" i="2"/>
  <c r="AF41" i="2"/>
  <c r="AE41" i="2"/>
  <c r="AD41" i="2"/>
  <c r="AC41" i="2"/>
  <c r="Z41" i="2"/>
  <c r="Y41" i="2"/>
  <c r="AA41" i="2" s="1"/>
  <c r="AH40" i="2"/>
  <c r="AG40" i="2"/>
  <c r="AF40" i="2"/>
  <c r="AE40" i="2"/>
  <c r="AD40" i="2"/>
  <c r="AC40" i="2"/>
  <c r="Z40" i="2"/>
  <c r="Y40" i="2"/>
  <c r="AA40" i="2" s="1"/>
  <c r="AH39" i="2"/>
  <c r="AG39" i="2"/>
  <c r="AF39" i="2"/>
  <c r="AE39" i="2"/>
  <c r="AD39" i="2"/>
  <c r="AC39" i="2"/>
  <c r="Z39" i="2"/>
  <c r="Y39" i="2"/>
  <c r="AA39" i="2" s="1"/>
  <c r="AH38" i="2"/>
  <c r="AG38" i="2"/>
  <c r="AF38" i="2"/>
  <c r="AE38" i="2"/>
  <c r="AD38" i="2"/>
  <c r="AC38" i="2"/>
  <c r="Z38" i="2"/>
  <c r="Y38" i="2"/>
  <c r="AA38" i="2" s="1"/>
  <c r="AH37" i="2"/>
  <c r="AG37" i="2"/>
  <c r="AF37" i="2"/>
  <c r="AE37" i="2"/>
  <c r="AD37" i="2"/>
  <c r="AC37" i="2"/>
  <c r="Z37" i="2"/>
  <c r="Y37" i="2"/>
  <c r="AA37" i="2" s="1"/>
  <c r="AH36" i="2"/>
  <c r="AG36" i="2"/>
  <c r="AF36" i="2"/>
  <c r="AE36" i="2"/>
  <c r="AD36" i="2"/>
  <c r="AC36" i="2"/>
  <c r="AA36" i="2"/>
  <c r="Z36" i="2"/>
  <c r="Y36" i="2"/>
  <c r="AH35" i="2"/>
  <c r="AG35" i="2"/>
  <c r="AF35" i="2"/>
  <c r="AE35" i="2"/>
  <c r="AD35" i="2"/>
  <c r="AC35" i="2"/>
  <c r="Z35" i="2"/>
  <c r="Y35" i="2"/>
  <c r="AA35" i="2" s="1"/>
  <c r="AH34" i="2"/>
  <c r="AG34" i="2"/>
  <c r="AF34" i="2"/>
  <c r="AE34" i="2"/>
  <c r="AD34" i="2"/>
  <c r="AC34" i="2"/>
  <c r="Z34" i="2"/>
  <c r="Y34" i="2"/>
  <c r="AA34" i="2" s="1"/>
  <c r="AB34" i="2" s="1"/>
  <c r="AH33" i="2"/>
  <c r="AG33" i="2"/>
  <c r="AF33" i="2"/>
  <c r="AE33" i="2"/>
  <c r="AD33" i="2"/>
  <c r="AC33" i="2"/>
  <c r="Z33" i="2"/>
  <c r="Y33" i="2"/>
  <c r="AA33" i="2" s="1"/>
  <c r="AH32" i="2"/>
  <c r="AG32" i="2"/>
  <c r="AF32" i="2"/>
  <c r="AE32" i="2"/>
  <c r="AD32" i="2"/>
  <c r="AC32" i="2"/>
  <c r="Z32" i="2"/>
  <c r="Y32" i="2"/>
  <c r="AA32" i="2" s="1"/>
  <c r="AB32" i="2" s="1"/>
  <c r="AH31" i="2"/>
  <c r="AG31" i="2"/>
  <c r="AF31" i="2"/>
  <c r="AE31" i="2"/>
  <c r="AD31" i="2"/>
  <c r="AC31" i="2"/>
  <c r="Z31" i="2"/>
  <c r="Y31" i="2"/>
  <c r="AA31" i="2" s="1"/>
  <c r="AB31" i="2" s="1"/>
  <c r="AH30" i="2"/>
  <c r="AG30" i="2"/>
  <c r="AF30" i="2"/>
  <c r="AE30" i="2"/>
  <c r="AD30" i="2"/>
  <c r="AC30" i="2"/>
  <c r="Z30" i="2"/>
  <c r="Y30" i="2"/>
  <c r="AA30" i="2" s="1"/>
  <c r="AB30" i="2" s="1"/>
  <c r="AH29" i="2"/>
  <c r="AG29" i="2"/>
  <c r="AF29" i="2"/>
  <c r="AE29" i="2"/>
  <c r="AD29" i="2"/>
  <c r="AC29" i="2"/>
  <c r="Z29" i="2"/>
  <c r="Y29" i="2"/>
  <c r="AA29" i="2" s="1"/>
  <c r="AB29" i="2" s="1"/>
  <c r="AH28" i="2"/>
  <c r="AG28" i="2"/>
  <c r="AF28" i="2"/>
  <c r="AE28" i="2"/>
  <c r="AD28" i="2"/>
  <c r="AC28" i="2"/>
  <c r="Z28" i="2"/>
  <c r="Y28" i="2"/>
  <c r="AA28" i="2" s="1"/>
  <c r="AH27" i="2"/>
  <c r="AG27" i="2"/>
  <c r="AF27" i="2"/>
  <c r="AE27" i="2"/>
  <c r="AD27" i="2"/>
  <c r="AC27" i="2"/>
  <c r="Z27" i="2"/>
  <c r="Y27" i="2"/>
  <c r="AA27" i="2" s="1"/>
  <c r="AH26" i="2"/>
  <c r="AG26" i="2"/>
  <c r="AF26" i="2"/>
  <c r="AE26" i="2"/>
  <c r="AD26" i="2"/>
  <c r="AC26" i="2"/>
  <c r="Z26" i="2"/>
  <c r="Y26" i="2"/>
  <c r="AA26" i="2" s="1"/>
  <c r="AH25" i="2"/>
  <c r="AG25" i="2"/>
  <c r="AF25" i="2"/>
  <c r="AE25" i="2"/>
  <c r="AD25" i="2"/>
  <c r="AC25" i="2"/>
  <c r="Z25" i="2"/>
  <c r="Y25" i="2"/>
  <c r="AA25" i="2" s="1"/>
  <c r="AH24" i="2"/>
  <c r="AG24" i="2"/>
  <c r="AF24" i="2"/>
  <c r="AE24" i="2"/>
  <c r="AD24" i="2"/>
  <c r="AC24" i="2"/>
  <c r="Z24" i="2"/>
  <c r="Y24" i="2"/>
  <c r="AA24" i="2" s="1"/>
  <c r="AH23" i="2"/>
  <c r="AG23" i="2"/>
  <c r="AF23" i="2"/>
  <c r="AE23" i="2"/>
  <c r="AD23" i="2"/>
  <c r="AC23" i="2"/>
  <c r="Z23" i="2"/>
  <c r="Y23" i="2"/>
  <c r="AA23" i="2" s="1"/>
  <c r="AH22" i="2"/>
  <c r="AG22" i="2"/>
  <c r="AF22" i="2"/>
  <c r="AE22" i="2"/>
  <c r="AD22" i="2"/>
  <c r="AC22" i="2"/>
  <c r="Z22" i="2"/>
  <c r="Y22" i="2"/>
  <c r="AA22" i="2" s="1"/>
  <c r="AH21" i="2"/>
  <c r="AG21" i="2"/>
  <c r="AF21" i="2"/>
  <c r="AE21" i="2"/>
  <c r="AD21" i="2"/>
  <c r="AC21" i="2"/>
  <c r="Z21" i="2"/>
  <c r="Y21" i="2"/>
  <c r="AA21" i="2" s="1"/>
  <c r="AH20" i="2"/>
  <c r="AG20" i="2"/>
  <c r="AF20" i="2"/>
  <c r="AE20" i="2"/>
  <c r="AD20" i="2"/>
  <c r="AC20" i="2"/>
  <c r="Z20" i="2"/>
  <c r="Y20" i="2"/>
  <c r="AA20" i="2" s="1"/>
  <c r="AH19" i="2"/>
  <c r="AG19" i="2"/>
  <c r="AF19" i="2"/>
  <c r="AE19" i="2"/>
  <c r="AD19" i="2"/>
  <c r="AC19" i="2"/>
  <c r="Z19" i="2"/>
  <c r="Y19" i="2"/>
  <c r="AA19" i="2" s="1"/>
  <c r="AH18" i="2"/>
  <c r="AG18" i="2"/>
  <c r="AF18" i="2"/>
  <c r="AE18" i="2"/>
  <c r="AD18" i="2"/>
  <c r="AC18" i="2"/>
  <c r="Z18" i="2"/>
  <c r="Y18" i="2"/>
  <c r="AA18" i="2" s="1"/>
  <c r="AB18" i="2" s="1"/>
  <c r="AH17" i="2"/>
  <c r="AG17" i="2"/>
  <c r="AF17" i="2"/>
  <c r="AE17" i="2"/>
  <c r="AD17" i="2"/>
  <c r="AC17" i="2"/>
  <c r="Z17" i="2"/>
  <c r="Y17" i="2"/>
  <c r="AA17" i="2" s="1"/>
  <c r="AH16" i="2"/>
  <c r="AG16" i="2"/>
  <c r="AF16" i="2"/>
  <c r="AE16" i="2"/>
  <c r="AD16" i="2"/>
  <c r="AC16" i="2"/>
  <c r="Z16" i="2"/>
  <c r="Y16" i="2"/>
  <c r="AA16" i="2" s="1"/>
  <c r="AH15" i="2"/>
  <c r="AG15" i="2"/>
  <c r="AF15" i="2"/>
  <c r="AE15" i="2"/>
  <c r="AD15" i="2"/>
  <c r="AC15" i="2"/>
  <c r="Z15" i="2"/>
  <c r="Y15" i="2"/>
  <c r="AA15" i="2" s="1"/>
  <c r="AH14" i="2"/>
  <c r="AG14" i="2"/>
  <c r="AF14" i="2"/>
  <c r="AE14" i="2"/>
  <c r="AD14" i="2"/>
  <c r="AC14" i="2"/>
  <c r="Z14" i="2"/>
  <c r="Y14" i="2"/>
  <c r="AA14" i="2" s="1"/>
  <c r="AH13" i="2"/>
  <c r="AG13" i="2"/>
  <c r="AF13" i="2"/>
  <c r="AE13" i="2"/>
  <c r="AD13" i="2"/>
  <c r="AC13" i="2"/>
  <c r="Z13" i="2"/>
  <c r="Y13" i="2"/>
  <c r="AA13" i="2" s="1"/>
  <c r="AH12" i="2"/>
  <c r="AG12" i="2"/>
  <c r="AF12" i="2"/>
  <c r="AE12" i="2"/>
  <c r="AD12" i="2"/>
  <c r="AC12" i="2"/>
  <c r="Z12" i="2"/>
  <c r="Y12" i="2"/>
  <c r="AA12" i="2" s="1"/>
  <c r="AH11" i="2"/>
  <c r="AG11" i="2"/>
  <c r="AF11" i="2"/>
  <c r="AE11" i="2"/>
  <c r="AD11" i="2"/>
  <c r="AC11" i="2"/>
  <c r="Z11" i="2"/>
  <c r="Y11" i="2"/>
  <c r="AA11" i="2" s="1"/>
  <c r="AH10" i="2"/>
  <c r="AG10" i="2"/>
  <c r="AF10" i="2"/>
  <c r="AE10" i="2"/>
  <c r="AD10" i="2"/>
  <c r="AC10" i="2"/>
  <c r="AA10" i="2"/>
  <c r="Z10" i="2"/>
  <c r="Y10" i="2"/>
  <c r="AH9" i="2"/>
  <c r="AG9" i="2"/>
  <c r="AF9" i="2"/>
  <c r="AE9" i="2"/>
  <c r="AD9" i="2"/>
  <c r="AC9" i="2"/>
  <c r="Z9" i="2"/>
  <c r="Y9" i="2"/>
  <c r="AA9" i="2" s="1"/>
  <c r="AJ8" i="2"/>
  <c r="AH8" i="2"/>
  <c r="AG8" i="2"/>
  <c r="AF8" i="2"/>
  <c r="AE8" i="2"/>
  <c r="AD8" i="2"/>
  <c r="AC8" i="2"/>
  <c r="Z8" i="2"/>
  <c r="Y8" i="2"/>
  <c r="AA8" i="2" s="1"/>
  <c r="AB8" i="2" s="1"/>
  <c r="AH7" i="2"/>
  <c r="AG7" i="2"/>
  <c r="AF7" i="2"/>
  <c r="AE7" i="2"/>
  <c r="AD7" i="2"/>
  <c r="AC7" i="2"/>
  <c r="Z7" i="2"/>
  <c r="Y7" i="2"/>
  <c r="AA7" i="2" s="1"/>
  <c r="AH6" i="2"/>
  <c r="AG6" i="2"/>
  <c r="AF6" i="2"/>
  <c r="AE6" i="2"/>
  <c r="AD6" i="2"/>
  <c r="AC6" i="2"/>
  <c r="Z6" i="2"/>
  <c r="Y6" i="2"/>
  <c r="AA6" i="2" s="1"/>
  <c r="AH5" i="2"/>
  <c r="AG5" i="2"/>
  <c r="AF5" i="2"/>
  <c r="AE5" i="2"/>
  <c r="AD5" i="2"/>
  <c r="AC5" i="2"/>
  <c r="Z5" i="2"/>
  <c r="Y5" i="2"/>
  <c r="AA5" i="2" s="1"/>
  <c r="AH4" i="2"/>
  <c r="AG4" i="2"/>
  <c r="AF4" i="2"/>
  <c r="AE4" i="2"/>
  <c r="AD4" i="2"/>
  <c r="AC4" i="2"/>
  <c r="Z4" i="2"/>
  <c r="Y4" i="2"/>
  <c r="AA4" i="2" s="1"/>
  <c r="AB4" i="2" s="1"/>
  <c r="AH3" i="2"/>
  <c r="AG3" i="2"/>
  <c r="AF3" i="2"/>
  <c r="AE3" i="2"/>
  <c r="AD3" i="2"/>
  <c r="AC3" i="2"/>
  <c r="Z3" i="2"/>
  <c r="Y3" i="2"/>
  <c r="AA3" i="2" s="1"/>
  <c r="AH2" i="2"/>
  <c r="AG2" i="2"/>
  <c r="AF2" i="2"/>
  <c r="AE2" i="2"/>
  <c r="AD2" i="2"/>
  <c r="AC2" i="2"/>
  <c r="Z2" i="2"/>
  <c r="Y2" i="2"/>
  <c r="AA2" i="2" s="1"/>
  <c r="AB2" i="2" s="1"/>
  <c r="AD1" i="2"/>
  <c r="AB1" i="2"/>
  <c r="Z1" i="2"/>
  <c r="BR49" i="2" l="1"/>
  <c r="BR38" i="2"/>
  <c r="BR33" i="2"/>
  <c r="BR13" i="2"/>
  <c r="BR34" i="2"/>
  <c r="BR19" i="2"/>
  <c r="O25" i="6"/>
  <c r="O5" i="6"/>
  <c r="O24" i="6"/>
  <c r="O2" i="6"/>
  <c r="O14" i="6"/>
  <c r="O27" i="6"/>
  <c r="O23" i="6"/>
  <c r="O3" i="6"/>
  <c r="O7" i="6"/>
  <c r="O35" i="6"/>
  <c r="O16" i="6"/>
  <c r="O11" i="6"/>
  <c r="O15" i="6"/>
  <c r="O6" i="6"/>
  <c r="O8" i="6"/>
  <c r="O12" i="6"/>
  <c r="O10" i="6"/>
  <c r="O13" i="6"/>
  <c r="O19" i="6"/>
  <c r="O9" i="6"/>
  <c r="O21" i="6"/>
  <c r="CA53" i="2"/>
  <c r="CA52" i="2"/>
  <c r="BQ43" i="2"/>
  <c r="BQ37" i="2"/>
  <c r="CA35" i="2"/>
  <c r="CA30" i="2"/>
  <c r="CA28" i="2"/>
  <c r="CA27" i="2"/>
  <c r="CA15" i="2"/>
  <c r="CA14" i="2"/>
  <c r="CA54" i="2"/>
  <c r="CA43" i="2"/>
  <c r="CA36" i="2"/>
  <c r="CA18" i="2"/>
  <c r="CA16" i="2"/>
  <c r="CA4" i="2"/>
  <c r="CA3" i="2"/>
  <c r="CA2" i="2"/>
  <c r="BQ50" i="2"/>
  <c r="CA48" i="2"/>
  <c r="CA47" i="2"/>
  <c r="CA46" i="2"/>
  <c r="BQ42" i="2"/>
  <c r="CA41" i="2"/>
  <c r="CA40" i="2"/>
  <c r="CA39" i="2"/>
  <c r="BQ39" i="2"/>
  <c r="CA38" i="2"/>
  <c r="BQ38" i="2"/>
  <c r="CA37" i="2"/>
  <c r="CA34" i="2"/>
  <c r="CA33" i="2"/>
  <c r="CA31" i="2"/>
  <c r="CA29" i="2"/>
  <c r="BQ26" i="2"/>
  <c r="CA25" i="2"/>
  <c r="CA24" i="2"/>
  <c r="CA23" i="2"/>
  <c r="BQ23" i="2"/>
  <c r="CA22" i="2"/>
  <c r="BQ22" i="2"/>
  <c r="CA21" i="2"/>
  <c r="CA20" i="2"/>
  <c r="CA19" i="2"/>
  <c r="BQ19" i="2"/>
  <c r="CA17" i="2"/>
  <c r="BQ17" i="2"/>
  <c r="BR17" i="2" s="1"/>
  <c r="CA13" i="2"/>
  <c r="CA9" i="2"/>
  <c r="CA5" i="2"/>
  <c r="CA51" i="2"/>
  <c r="CA50" i="2"/>
  <c r="CA49" i="2"/>
  <c r="CA45" i="2"/>
  <c r="CA42" i="2"/>
  <c r="CA32" i="2"/>
  <c r="CA26" i="2"/>
  <c r="CA12" i="2"/>
  <c r="CA11" i="2"/>
  <c r="CA10" i="2"/>
  <c r="CA8" i="2"/>
  <c r="CA7" i="2"/>
  <c r="CA6" i="2"/>
  <c r="BQ5" i="2"/>
  <c r="BR5" i="2" s="1"/>
  <c r="AB5" i="2"/>
  <c r="AB6" i="2"/>
  <c r="AB10" i="2"/>
  <c r="AB13" i="2"/>
  <c r="AB14" i="2"/>
  <c r="AB15" i="2"/>
  <c r="AB16" i="2"/>
  <c r="AB26" i="2"/>
  <c r="AB42" i="2"/>
  <c r="AB48" i="2"/>
  <c r="BQ54" i="2"/>
  <c r="BQ35" i="2"/>
  <c r="BR35" i="2" s="1"/>
  <c r="BQ33" i="2"/>
  <c r="BQ32" i="2"/>
  <c r="BQ30" i="2"/>
  <c r="BR30" i="2" s="1"/>
  <c r="BQ25" i="2"/>
  <c r="BQ21" i="2"/>
  <c r="BQ13" i="2"/>
  <c r="BQ12" i="2"/>
  <c r="BR12" i="2" s="1"/>
  <c r="BQ11" i="2"/>
  <c r="BR11" i="2" s="1"/>
  <c r="BQ10" i="2"/>
  <c r="BR10" i="2" s="1"/>
  <c r="BQ9" i="2"/>
  <c r="BQ8" i="2"/>
  <c r="BQ7" i="2"/>
  <c r="BQ6" i="2"/>
  <c r="BQ29" i="2"/>
  <c r="BQ2" i="2"/>
  <c r="BQ53" i="2"/>
  <c r="BR53" i="2" s="1"/>
  <c r="BQ49" i="2"/>
  <c r="BQ45" i="2"/>
  <c r="BR45" i="2" s="1"/>
  <c r="BQ44" i="2"/>
  <c r="BQ41" i="2"/>
  <c r="BR41" i="2" s="1"/>
  <c r="BQ28" i="2"/>
  <c r="BQ27" i="2"/>
  <c r="BQ24" i="2"/>
  <c r="BQ18" i="2"/>
  <c r="BR18" i="2" s="1"/>
  <c r="BQ16" i="2"/>
  <c r="BR16" i="2" s="1"/>
  <c r="BQ15" i="2"/>
  <c r="BR15" i="2" s="1"/>
  <c r="BQ14" i="2"/>
  <c r="BR14" i="2" s="1"/>
  <c r="BQ4" i="2"/>
  <c r="AB21" i="2"/>
  <c r="AB22" i="2"/>
  <c r="AB23" i="2"/>
  <c r="AB24" i="2"/>
  <c r="AB37" i="2"/>
  <c r="AB38" i="2"/>
  <c r="AB39" i="2"/>
  <c r="AB40" i="2"/>
  <c r="AB53" i="2"/>
  <c r="AB54" i="2"/>
  <c r="BQ52" i="2"/>
  <c r="BQ51" i="2"/>
  <c r="BR51" i="2" s="1"/>
  <c r="BQ48" i="2"/>
  <c r="BQ47" i="2"/>
  <c r="BQ46" i="2"/>
  <c r="BR46" i="2" s="1"/>
  <c r="BQ40" i="2"/>
  <c r="BQ34" i="2"/>
  <c r="BQ31" i="2"/>
  <c r="BR31" i="2" s="1"/>
  <c r="BQ3" i="2"/>
  <c r="CB2" i="2"/>
  <c r="AB28" i="2"/>
  <c r="AB3" i="2"/>
  <c r="AB7" i="2"/>
  <c r="AB11" i="2"/>
  <c r="AB19" i="2"/>
  <c r="AB27" i="2"/>
  <c r="AB35" i="2"/>
  <c r="AB43" i="2"/>
  <c r="AB51" i="2"/>
  <c r="AB12" i="2"/>
  <c r="AB20" i="2"/>
  <c r="AB36" i="2"/>
  <c r="AB44" i="2"/>
  <c r="AB52" i="2"/>
  <c r="AB9" i="2"/>
  <c r="AB17" i="2"/>
  <c r="AB25" i="2"/>
  <c r="AB33" i="2"/>
  <c r="AB41" i="2"/>
  <c r="AB49" i="2"/>
  <c r="AG36" i="1"/>
  <c r="AG37" i="1"/>
  <c r="AG38" i="1"/>
  <c r="AG39" i="1"/>
  <c r="AG40" i="1"/>
  <c r="AG41" i="1"/>
  <c r="AG42" i="1"/>
  <c r="AG43" i="1"/>
  <c r="AG44" i="1"/>
  <c r="AG45" i="1"/>
  <c r="AG46" i="1"/>
  <c r="AG47" i="1"/>
  <c r="AG35" i="1"/>
  <c r="AG31" i="1"/>
  <c r="AG30" i="1"/>
  <c r="AG22" i="1"/>
  <c r="AG2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3" i="1"/>
  <c r="AG24" i="1"/>
  <c r="AG25" i="1"/>
  <c r="AG26" i="1"/>
  <c r="AG27" i="1"/>
  <c r="AG28" i="1"/>
  <c r="AG29" i="1"/>
  <c r="AG32" i="1"/>
  <c r="AG33" i="1"/>
  <c r="AG34" i="1"/>
  <c r="AG2" i="1"/>
  <c r="AF2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35" i="1"/>
  <c r="AF31" i="1"/>
  <c r="AF30" i="1"/>
  <c r="AF22" i="1"/>
  <c r="AF2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3" i="1"/>
  <c r="AF24" i="1"/>
  <c r="AF25" i="1"/>
  <c r="AF26" i="1"/>
  <c r="AF27" i="1"/>
  <c r="AF28" i="1"/>
  <c r="AF29" i="1"/>
  <c r="AF32" i="1"/>
  <c r="AF33" i="1"/>
  <c r="AF3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B2" i="1"/>
  <c r="AC2" i="1" s="1"/>
  <c r="BS12" i="2" l="1"/>
  <c r="BS15" i="2"/>
  <c r="BU25" i="2"/>
  <c r="BT33" i="2"/>
  <c r="BT38" i="2"/>
  <c r="BS2" i="2"/>
  <c r="BT12" i="2"/>
  <c r="BT15" i="2"/>
  <c r="BS45" i="2"/>
  <c r="BS51" i="2"/>
  <c r="BT5" i="2"/>
  <c r="BU12" i="2"/>
  <c r="BU15" i="2"/>
  <c r="BT19" i="2"/>
  <c r="BS30" i="2"/>
  <c r="BS34" i="2"/>
  <c r="BT45" i="2"/>
  <c r="BT51" i="2"/>
  <c r="BU2" i="2"/>
  <c r="BS42" i="2"/>
  <c r="BT42" i="2"/>
  <c r="BU19" i="2"/>
  <c r="BT30" i="2"/>
  <c r="BT34" i="2"/>
  <c r="BS41" i="2"/>
  <c r="BU45" i="2"/>
  <c r="BU51" i="2"/>
  <c r="BT31" i="2"/>
  <c r="BT53" i="2"/>
  <c r="BS37" i="2"/>
  <c r="BS10" i="2"/>
  <c r="BS13" i="2"/>
  <c r="BS16" i="2"/>
  <c r="BS23" i="2"/>
  <c r="BT41" i="2"/>
  <c r="BU13" i="2"/>
  <c r="BU23" i="2"/>
  <c r="BS24" i="2"/>
  <c r="BU53" i="2"/>
  <c r="BT10" i="2"/>
  <c r="BT13" i="2"/>
  <c r="BT16" i="2"/>
  <c r="BT23" i="2"/>
  <c r="BS31" i="2"/>
  <c r="BS35" i="2"/>
  <c r="BU41" i="2"/>
  <c r="BS46" i="2"/>
  <c r="BS53" i="2"/>
  <c r="BU10" i="2"/>
  <c r="BT35" i="2"/>
  <c r="BT46" i="2"/>
  <c r="BS17" i="2"/>
  <c r="BS32" i="2"/>
  <c r="BU46" i="2"/>
  <c r="BS11" i="2"/>
  <c r="BS14" i="2"/>
  <c r="BT17" i="2"/>
  <c r="BT24" i="2"/>
  <c r="BT32" i="2"/>
  <c r="BT37" i="2"/>
  <c r="BU42" i="2"/>
  <c r="BS54" i="2"/>
  <c r="BT11" i="2"/>
  <c r="BT14" i="2"/>
  <c r="BU24" i="2"/>
  <c r="BU32" i="2"/>
  <c r="BU37" i="2"/>
  <c r="BS43" i="2"/>
  <c r="BS49" i="2"/>
  <c r="BT54" i="2"/>
  <c r="BU11" i="2"/>
  <c r="BU14" i="2"/>
  <c r="BS18" i="2"/>
  <c r="BS25" i="2"/>
  <c r="BT43" i="2"/>
  <c r="BT49" i="2"/>
  <c r="BU54" i="2"/>
  <c r="BT18" i="2"/>
  <c r="BT25" i="2"/>
  <c r="BS33" i="2"/>
  <c r="BS38" i="2"/>
  <c r="BU43" i="2"/>
  <c r="BU49" i="2"/>
  <c r="BR2" i="2"/>
  <c r="BS5" i="2"/>
  <c r="BS19" i="2"/>
  <c r="BU38" i="2"/>
  <c r="BT2" i="2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16" i="4"/>
  <c r="P1" i="4" l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2" i="4"/>
  <c r="R1" i="4"/>
  <c r="N1" i="4"/>
  <c r="M3" i="4"/>
  <c r="O3" i="4" s="1"/>
  <c r="N3" i="4"/>
  <c r="M4" i="4"/>
  <c r="O4" i="4" s="1"/>
  <c r="P4" i="4" s="1"/>
  <c r="N4" i="4"/>
  <c r="M5" i="4"/>
  <c r="O5" i="4" s="1"/>
  <c r="N5" i="4"/>
  <c r="M6" i="4"/>
  <c r="O6" i="4" s="1"/>
  <c r="P6" i="4" s="1"/>
  <c r="N6" i="4"/>
  <c r="M7" i="4"/>
  <c r="O7" i="4" s="1"/>
  <c r="N7" i="4"/>
  <c r="M8" i="4"/>
  <c r="O8" i="4" s="1"/>
  <c r="P8" i="4" s="1"/>
  <c r="N8" i="4"/>
  <c r="M9" i="4"/>
  <c r="O9" i="4" s="1"/>
  <c r="N9" i="4"/>
  <c r="M10" i="4"/>
  <c r="O10" i="4" s="1"/>
  <c r="P10" i="4" s="1"/>
  <c r="N10" i="4"/>
  <c r="M11" i="4"/>
  <c r="O11" i="4" s="1"/>
  <c r="N11" i="4"/>
  <c r="M12" i="4"/>
  <c r="O12" i="4" s="1"/>
  <c r="P12" i="4" s="1"/>
  <c r="N12" i="4"/>
  <c r="M13" i="4"/>
  <c r="O13" i="4" s="1"/>
  <c r="N13" i="4"/>
  <c r="M14" i="4"/>
  <c r="O14" i="4" s="1"/>
  <c r="P14" i="4" s="1"/>
  <c r="N14" i="4"/>
  <c r="M15" i="4"/>
  <c r="O15" i="4" s="1"/>
  <c r="N15" i="4"/>
  <c r="M16" i="4"/>
  <c r="O16" i="4" s="1"/>
  <c r="P16" i="4" s="1"/>
  <c r="N16" i="4"/>
  <c r="M17" i="4"/>
  <c r="O17" i="4" s="1"/>
  <c r="N17" i="4"/>
  <c r="M18" i="4"/>
  <c r="O18" i="4" s="1"/>
  <c r="P18" i="4" s="1"/>
  <c r="N18" i="4"/>
  <c r="M19" i="4"/>
  <c r="O19" i="4" s="1"/>
  <c r="N19" i="4"/>
  <c r="M20" i="4"/>
  <c r="O20" i="4" s="1"/>
  <c r="P20" i="4" s="1"/>
  <c r="N20" i="4"/>
  <c r="M21" i="4"/>
  <c r="O21" i="4" s="1"/>
  <c r="N21" i="4"/>
  <c r="M22" i="4"/>
  <c r="O22" i="4" s="1"/>
  <c r="P22" i="4" s="1"/>
  <c r="N22" i="4"/>
  <c r="M23" i="4"/>
  <c r="O23" i="4" s="1"/>
  <c r="N23" i="4"/>
  <c r="M24" i="4"/>
  <c r="O24" i="4" s="1"/>
  <c r="P24" i="4" s="1"/>
  <c r="N24" i="4"/>
  <c r="M25" i="4"/>
  <c r="O25" i="4" s="1"/>
  <c r="N25" i="4"/>
  <c r="M26" i="4"/>
  <c r="O26" i="4" s="1"/>
  <c r="P26" i="4" s="1"/>
  <c r="N26" i="4"/>
  <c r="M27" i="4"/>
  <c r="O27" i="4" s="1"/>
  <c r="N27" i="4"/>
  <c r="M28" i="4"/>
  <c r="O28" i="4" s="1"/>
  <c r="P28" i="4" s="1"/>
  <c r="N28" i="4"/>
  <c r="M29" i="4"/>
  <c r="O29" i="4" s="1"/>
  <c r="N29" i="4"/>
  <c r="M30" i="4"/>
  <c r="O30" i="4" s="1"/>
  <c r="P30" i="4" s="1"/>
  <c r="N30" i="4"/>
  <c r="M31" i="4"/>
  <c r="O31" i="4" s="1"/>
  <c r="N31" i="4"/>
  <c r="M32" i="4"/>
  <c r="O32" i="4" s="1"/>
  <c r="P32" i="4" s="1"/>
  <c r="N32" i="4"/>
  <c r="M33" i="4"/>
  <c r="O33" i="4" s="1"/>
  <c r="N33" i="4"/>
  <c r="M34" i="4"/>
  <c r="O34" i="4" s="1"/>
  <c r="P34" i="4" s="1"/>
  <c r="N34" i="4"/>
  <c r="M35" i="4"/>
  <c r="O35" i="4" s="1"/>
  <c r="N35" i="4"/>
  <c r="M36" i="4"/>
  <c r="O36" i="4" s="1"/>
  <c r="P36" i="4" s="1"/>
  <c r="N36" i="4"/>
  <c r="M37" i="4"/>
  <c r="O37" i="4" s="1"/>
  <c r="N37" i="4"/>
  <c r="M38" i="4"/>
  <c r="O38" i="4" s="1"/>
  <c r="P38" i="4" s="1"/>
  <c r="N38" i="4"/>
  <c r="M39" i="4"/>
  <c r="O39" i="4" s="1"/>
  <c r="N39" i="4"/>
  <c r="M40" i="4"/>
  <c r="O40" i="4" s="1"/>
  <c r="P40" i="4" s="1"/>
  <c r="N40" i="4"/>
  <c r="M41" i="4"/>
  <c r="O41" i="4" s="1"/>
  <c r="N41" i="4"/>
  <c r="M42" i="4"/>
  <c r="O42" i="4" s="1"/>
  <c r="P42" i="4" s="1"/>
  <c r="N42" i="4"/>
  <c r="M43" i="4"/>
  <c r="O43" i="4" s="1"/>
  <c r="N43" i="4"/>
  <c r="M44" i="4"/>
  <c r="O44" i="4" s="1"/>
  <c r="P44" i="4" s="1"/>
  <c r="N44" i="4"/>
  <c r="M45" i="4"/>
  <c r="O45" i="4" s="1"/>
  <c r="N45" i="4"/>
  <c r="M46" i="4"/>
  <c r="O46" i="4" s="1"/>
  <c r="P46" i="4" s="1"/>
  <c r="N46" i="4"/>
  <c r="M47" i="4"/>
  <c r="O47" i="4" s="1"/>
  <c r="N47" i="4"/>
  <c r="M48" i="4"/>
  <c r="O48" i="4" s="1"/>
  <c r="P48" i="4" s="1"/>
  <c r="N48" i="4"/>
  <c r="M49" i="4"/>
  <c r="O49" i="4" s="1"/>
  <c r="N49" i="4"/>
  <c r="M50" i="4"/>
  <c r="O50" i="4" s="1"/>
  <c r="P50" i="4" s="1"/>
  <c r="N50" i="4"/>
  <c r="M51" i="4"/>
  <c r="O51" i="4" s="1"/>
  <c r="N51" i="4"/>
  <c r="M52" i="4"/>
  <c r="O52" i="4" s="1"/>
  <c r="P52" i="4" s="1"/>
  <c r="N52" i="4"/>
  <c r="M53" i="4"/>
  <c r="O53" i="4" s="1"/>
  <c r="N53" i="4"/>
  <c r="M54" i="4"/>
  <c r="O54" i="4" s="1"/>
  <c r="P54" i="4" s="1"/>
  <c r="N54" i="4"/>
  <c r="N2" i="4"/>
  <c r="M2" i="4"/>
  <c r="O2" i="4" s="1"/>
  <c r="P53" i="4" l="1"/>
  <c r="P51" i="4"/>
  <c r="P49" i="4"/>
  <c r="P47" i="4"/>
  <c r="P45" i="4"/>
  <c r="P43" i="4"/>
  <c r="P41" i="4"/>
  <c r="P39" i="4"/>
  <c r="P37" i="4"/>
  <c r="P35" i="4"/>
  <c r="P33" i="4"/>
  <c r="P31" i="4"/>
  <c r="P29" i="4"/>
  <c r="P27" i="4"/>
  <c r="P25" i="4"/>
  <c r="P23" i="4"/>
  <c r="P21" i="4"/>
  <c r="P19" i="4"/>
  <c r="P17" i="4"/>
  <c r="P15" i="4"/>
  <c r="P13" i="4"/>
  <c r="P11" i="4"/>
  <c r="P2" i="4"/>
  <c r="P9" i="4"/>
  <c r="P7" i="4"/>
  <c r="P5" i="4"/>
  <c r="P3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2" i="4"/>
  <c r="X8" i="4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AB31" i="1" l="1"/>
  <c r="AC31" i="1" s="1"/>
  <c r="AB47" i="1"/>
  <c r="AC47" i="1" s="1"/>
  <c r="AB35" i="1"/>
  <c r="AC35" i="1" s="1"/>
  <c r="AB36" i="1"/>
  <c r="AC36" i="1" s="1"/>
  <c r="AB37" i="1"/>
  <c r="AC37" i="1" s="1"/>
  <c r="AB38" i="1"/>
  <c r="AC38" i="1" s="1"/>
  <c r="AB39" i="1"/>
  <c r="AC39" i="1" s="1"/>
  <c r="AB40" i="1"/>
  <c r="AC40" i="1" s="1"/>
  <c r="AB41" i="1"/>
  <c r="AC41" i="1" s="1"/>
  <c r="AB42" i="1"/>
  <c r="AC42" i="1" s="1"/>
  <c r="AB43" i="1"/>
  <c r="AC43" i="1" s="1"/>
  <c r="AB44" i="1"/>
  <c r="AC44" i="1" s="1"/>
  <c r="AB21" i="1"/>
  <c r="AC21" i="1" s="1"/>
  <c r="AB45" i="1"/>
  <c r="AC45" i="1" s="1"/>
  <c r="AB46" i="1"/>
  <c r="AC46" i="1" s="1"/>
  <c r="AB22" i="1"/>
  <c r="AC22" i="1" s="1"/>
  <c r="AB30" i="1"/>
  <c r="AC30" i="1" s="1"/>
  <c r="AB4" i="1"/>
  <c r="AC4" i="1" s="1"/>
  <c r="AB5" i="1"/>
  <c r="AC5" i="1" s="1"/>
  <c r="AB23" i="1"/>
  <c r="AC23" i="1" s="1"/>
  <c r="AB24" i="1"/>
  <c r="AC24" i="1" s="1"/>
  <c r="AB25" i="1"/>
  <c r="AC25" i="1" s="1"/>
  <c r="AB6" i="1"/>
  <c r="AC6" i="1" s="1"/>
  <c r="AB26" i="1"/>
  <c r="AC26" i="1" s="1"/>
  <c r="AB13" i="1"/>
  <c r="AC13" i="1" s="1"/>
  <c r="AB7" i="1"/>
  <c r="AC7" i="1" s="1"/>
  <c r="AB8" i="1"/>
  <c r="AC8" i="1" s="1"/>
  <c r="AB9" i="1"/>
  <c r="AC9" i="1" s="1"/>
  <c r="AB27" i="1"/>
  <c r="AC27" i="1" s="1"/>
  <c r="AB28" i="1"/>
  <c r="AC28" i="1" s="1"/>
  <c r="AB29" i="1"/>
  <c r="AC29" i="1" s="1"/>
  <c r="AB10" i="1"/>
  <c r="AC10" i="1" s="1"/>
  <c r="AB11" i="1"/>
  <c r="AC11" i="1" s="1"/>
  <c r="AB12" i="1"/>
  <c r="AC12" i="1" s="1"/>
  <c r="AB14" i="1"/>
  <c r="AC14" i="1" s="1"/>
  <c r="AB15" i="1"/>
  <c r="AC15" i="1" s="1"/>
  <c r="AB16" i="1"/>
  <c r="AC16" i="1" s="1"/>
  <c r="AB17" i="1"/>
  <c r="AC17" i="1" s="1"/>
  <c r="AB18" i="1"/>
  <c r="AC18" i="1" s="1"/>
  <c r="AB19" i="1"/>
  <c r="AC19" i="1" s="1"/>
  <c r="AB20" i="1"/>
  <c r="AC20" i="1" s="1"/>
  <c r="AB32" i="1"/>
  <c r="AC32" i="1" s="1"/>
  <c r="AB33" i="1"/>
  <c r="AC33" i="1" s="1"/>
  <c r="AB34" i="1"/>
  <c r="AC34" i="1" s="1"/>
  <c r="AB3" i="1"/>
  <c r="AC3" i="1" s="1"/>
  <c r="AH31" i="1"/>
  <c r="AH47" i="1"/>
  <c r="AH35" i="1"/>
  <c r="AH36" i="1"/>
  <c r="AH37" i="1"/>
  <c r="AH38" i="1"/>
  <c r="AH39" i="1"/>
  <c r="AH40" i="1"/>
  <c r="AH41" i="1"/>
  <c r="AH42" i="1"/>
  <c r="AH43" i="1"/>
  <c r="AH44" i="1"/>
  <c r="AH21" i="1"/>
  <c r="AH45" i="1"/>
  <c r="AH46" i="1"/>
  <c r="AH22" i="1"/>
  <c r="AH30" i="1"/>
  <c r="AH3" i="1"/>
  <c r="AH2" i="1"/>
  <c r="AH4" i="1"/>
  <c r="AH5" i="1"/>
  <c r="AH23" i="1"/>
  <c r="AH24" i="1"/>
  <c r="AH25" i="1"/>
  <c r="AH6" i="1"/>
  <c r="AH26" i="1"/>
  <c r="AH13" i="1"/>
  <c r="AH7" i="1"/>
  <c r="AH8" i="1"/>
  <c r="AH9" i="1"/>
  <c r="AH27" i="1"/>
  <c r="AH28" i="1"/>
  <c r="AH29" i="1"/>
  <c r="AH10" i="1"/>
  <c r="AH11" i="1"/>
  <c r="AH12" i="1"/>
  <c r="AH14" i="1"/>
  <c r="AH15" i="1"/>
  <c r="AH16" i="1"/>
  <c r="AH17" i="1"/>
  <c r="AH18" i="1"/>
  <c r="AH19" i="1"/>
  <c r="AH20" i="1"/>
  <c r="AH32" i="1"/>
  <c r="AH33" i="1"/>
  <c r="AH34" i="1"/>
</calcChain>
</file>

<file path=xl/sharedStrings.xml><?xml version="1.0" encoding="utf-8"?>
<sst xmlns="http://schemas.openxmlformats.org/spreadsheetml/2006/main" count="9756" uniqueCount="549">
  <si>
    <t>I_HDC_CSym_575subsc_S01a</t>
  </si>
  <si>
    <t xml:space="preserve"> N140913-002-999</t>
  </si>
  <si>
    <t xml:space="preserve"> HDC</t>
  </si>
  <si>
    <t xml:space="preserve"> NaN</t>
  </si>
  <si>
    <t xml:space="preserve"> </t>
  </si>
  <si>
    <t>I_Stag_Sym_BigFoot_S01a</t>
  </si>
  <si>
    <t xml:space="preserve"> N150809-001-999</t>
  </si>
  <si>
    <t>I_Shap_Sym_HSTeKr_S01a</t>
  </si>
  <si>
    <t xml:space="preserve"> N150812-001-999</t>
  </si>
  <si>
    <t>I_HDC_Sym_SubSc_S01a</t>
  </si>
  <si>
    <t xml:space="preserve"> N151025-001-999</t>
  </si>
  <si>
    <t>I_HDC_Sym_SubSc_S02a</t>
  </si>
  <si>
    <t xml:space="preserve"> N151103-002-999</t>
  </si>
  <si>
    <t>I_HDC_Sym_SubSc_S03a</t>
  </si>
  <si>
    <t xml:space="preserve"> N151122-001-999</t>
  </si>
  <si>
    <t>I_Stag_Sym_BigFoot_S03a</t>
  </si>
  <si>
    <t xml:space="preserve"> N151221-001-999</t>
  </si>
  <si>
    <t>I_PDD_PDD_dLambda_S02a</t>
  </si>
  <si>
    <t xml:space="preserve"> N160201-003-999</t>
  </si>
  <si>
    <t>I_PDD_PDD_dLambda_S01a</t>
  </si>
  <si>
    <t xml:space="preserve"> N160202-001-999</t>
  </si>
  <si>
    <t>I_HDC_Sym_SubSc_S04a</t>
  </si>
  <si>
    <t xml:space="preserve"> N160221-002-999</t>
  </si>
  <si>
    <t xml:space="preserve"> W</t>
  </si>
  <si>
    <t>I_Stag_2DConA_BigFoot_S01a</t>
  </si>
  <si>
    <t xml:space="preserve"> N160222-001-999</t>
  </si>
  <si>
    <t>I_Spec_Sym_HSTeKr_S01a</t>
  </si>
  <si>
    <t xml:space="preserve"> N160228-002-999</t>
  </si>
  <si>
    <t>I_Be_1DSConA_HF1_S05a</t>
  </si>
  <si>
    <t xml:space="preserve"> N160327-002-999</t>
  </si>
  <si>
    <t xml:space="preserve"> Be</t>
  </si>
  <si>
    <t xml:space="preserve"> Cu</t>
  </si>
  <si>
    <t>I_PDD_PDD_dLambda_S03a</t>
  </si>
  <si>
    <t xml:space="preserve"> N160405-002-999</t>
  </si>
  <si>
    <t>I_PDD_PDD_dLambda_S04a</t>
  </si>
  <si>
    <t xml:space="preserve"> N160406-001-999</t>
  </si>
  <si>
    <t>I_Stag_Sym_BigFoot_S05a</t>
  </si>
  <si>
    <t xml:space="preserve"> N160410-001-999</t>
  </si>
  <si>
    <t>I_Stag_Sym_BigFoot_S04a</t>
  </si>
  <si>
    <t xml:space="preserve"> N160414-002-999</t>
  </si>
  <si>
    <t>I_CH_2DConA_2Shk_S03a</t>
  </si>
  <si>
    <t xml:space="preserve"> N160707-002-999</t>
  </si>
  <si>
    <t xml:space="preserve"> CH</t>
  </si>
  <si>
    <t xml:space="preserve"> Si</t>
  </si>
  <si>
    <t>I_Be_2DConA_HF1_S07a</t>
  </si>
  <si>
    <t xml:space="preserve"> N160717-003-999</t>
  </si>
  <si>
    <t>I_Be_2DConA_HF1_S06a</t>
  </si>
  <si>
    <t xml:space="preserve"> N160728-001-999</t>
  </si>
  <si>
    <t>I_Be_1DSConA_HF1_S07a</t>
  </si>
  <si>
    <t xml:space="preserve"> N160814-002-999</t>
  </si>
  <si>
    <t>I_PDD_PDD_dLambda_S05a</t>
  </si>
  <si>
    <t xml:space="preserve"> N160821-001-999</t>
  </si>
  <si>
    <t>I_PDD_PDD_dLambda_S06a</t>
  </si>
  <si>
    <t xml:space="preserve"> N160821-002-999</t>
  </si>
  <si>
    <t>I_Be_2DConA_HF1_S04d</t>
  </si>
  <si>
    <t xml:space="preserve"> N160831-001-999</t>
  </si>
  <si>
    <t xml:space="preserve"> BE</t>
  </si>
  <si>
    <t>H_Burn_DDExPsh_TeTi_S01a</t>
  </si>
  <si>
    <t xml:space="preserve"> N160920-003-999</t>
  </si>
  <si>
    <t>H_Burn_DDExPsh_TeTi_S02a</t>
  </si>
  <si>
    <t xml:space="preserve"> N160920-005-999</t>
  </si>
  <si>
    <t>H_Burn_DDExPsh_TeTi_S03a</t>
  </si>
  <si>
    <t xml:space="preserve"> N160921-001-999</t>
  </si>
  <si>
    <t>I_HDC_Sym_SubSc_S06a</t>
  </si>
  <si>
    <t xml:space="preserve"> N161005-002-999</t>
  </si>
  <si>
    <t>I_BigFt_Sym_540_S01a</t>
  </si>
  <si>
    <t xml:space="preserve"> N161006-001-999</t>
  </si>
  <si>
    <t>I_Cap_Sym_ArLFSSc_S01a</t>
  </si>
  <si>
    <t xml:space="preserve"> N161009-002-999</t>
  </si>
  <si>
    <t>I_BigFt_2DConA_540_S01a</t>
  </si>
  <si>
    <t xml:space="preserve"> N161017-001-999</t>
  </si>
  <si>
    <t>I_HDC_2DConA_SubSc_S04a</t>
  </si>
  <si>
    <t xml:space="preserve"> N161024-001-999</t>
  </si>
  <si>
    <t>I_HDC_Sym_AltFt_S01a</t>
  </si>
  <si>
    <t xml:space="preserve"> N161031-002-999</t>
  </si>
  <si>
    <t>I_BigFt_2DConA_540_S02a</t>
  </si>
  <si>
    <t xml:space="preserve"> N161120-002-999</t>
  </si>
  <si>
    <t>I_BigFt_Sym_540_S02a</t>
  </si>
  <si>
    <t xml:space="preserve"> N161204-003-999</t>
  </si>
  <si>
    <t>I_MJDD_PDD_dLambda_S01a</t>
  </si>
  <si>
    <t xml:space="preserve"> N170102-002-999</t>
  </si>
  <si>
    <t>I_MJDD_PDD_dLambda_S03a</t>
  </si>
  <si>
    <t xml:space="preserve"> N170103-001-999</t>
  </si>
  <si>
    <t>H_Burn_1DConA_PSS_S04a</t>
  </si>
  <si>
    <t xml:space="preserve"> N170122-001-999</t>
  </si>
  <si>
    <t>H_Burn_1DConA_PSS_S01a</t>
  </si>
  <si>
    <t xml:space="preserve"> N170122-002-999</t>
  </si>
  <si>
    <t>I_HDC_Sym_ScaleTest_S01a</t>
  </si>
  <si>
    <t xml:space="preserve"> N170201-001-999</t>
  </si>
  <si>
    <t>I_CH_2DConA_cap0p9_S01a</t>
  </si>
  <si>
    <t xml:space="preserve"> N170205-001-999</t>
  </si>
  <si>
    <t>I_HDC_Sym_ScaleTest_S02a</t>
  </si>
  <si>
    <t xml:space="preserve"> N170205-002-999</t>
  </si>
  <si>
    <t>I_HDC_Sym_ScaleTest_S04a</t>
  </si>
  <si>
    <t xml:space="preserve"> N170206-001-999</t>
  </si>
  <si>
    <t>I_Be_2DConA_CCR_S01a</t>
  </si>
  <si>
    <t xml:space="preserve"> N170220-004-999</t>
  </si>
  <si>
    <t>I_Be_2DConA_CCR_S02a</t>
  </si>
  <si>
    <t xml:space="preserve"> N170227-001-999</t>
  </si>
  <si>
    <t>I_CH_2DConA_cap0p9_S02a</t>
  </si>
  <si>
    <t xml:space="preserve"> N170228-001-999</t>
  </si>
  <si>
    <t>I_Be_2DConA_CCR_S04a</t>
  </si>
  <si>
    <t xml:space="preserve"> N170314-001-999</t>
  </si>
  <si>
    <t>I_Be_2DConA_CCR_S05a</t>
  </si>
  <si>
    <t xml:space="preserve"> N170315-002-999</t>
  </si>
  <si>
    <t>I_HDC_Sym_AltFt_S02a</t>
  </si>
  <si>
    <t xml:space="preserve"> N170320-001-999</t>
  </si>
  <si>
    <t>I_Be_Sym_CCR_S01a</t>
  </si>
  <si>
    <t xml:space="preserve"> N170327-002-999</t>
  </si>
  <si>
    <t>I_BigFt_Sym_ScaleTest_S01a</t>
  </si>
  <si>
    <t xml:space="preserve"> N170330-001-999</t>
  </si>
  <si>
    <t>I_Be_Sym_CCR_S02a</t>
  </si>
  <si>
    <t xml:space="preserve"> N170406-003-999</t>
  </si>
  <si>
    <t>Fa_Diag_IDExPsh_S05a</t>
  </si>
  <si>
    <t xml:space="preserve"> N170416-003-999</t>
  </si>
  <si>
    <t>I_HDC_Sym_ScaleTest_S07a</t>
  </si>
  <si>
    <t xml:space="preserve"> N170417-001-999</t>
  </si>
  <si>
    <t>I_HDC_2DConA_ScaleTest_S01a</t>
  </si>
  <si>
    <t xml:space="preserve"> N170419-001-999</t>
  </si>
  <si>
    <t>Fa_Diag_HohlEnrg_S08a</t>
  </si>
  <si>
    <t xml:space="preserve"> N170427-002-999</t>
  </si>
  <si>
    <t>I_Be_Sym_CCR_S05a</t>
  </si>
  <si>
    <t xml:space="preserve"> N170503-003-999</t>
  </si>
  <si>
    <t>I_Cap_Sym_KBEmit_S01a</t>
  </si>
  <si>
    <t xml:space="preserve"> N170511-002-999</t>
  </si>
  <si>
    <t>I_Be_Sym_CCR_S04a</t>
  </si>
  <si>
    <t xml:space="preserve"> N170530-002-999</t>
  </si>
  <si>
    <t>I_HDC_Sym_ScaleTest_S08a</t>
  </si>
  <si>
    <t xml:space="preserve"> N170702-003-999</t>
  </si>
  <si>
    <t>I_BigFt_2DConA_ScalTst_S01a</t>
  </si>
  <si>
    <t xml:space="preserve"> N170705-002-999</t>
  </si>
  <si>
    <t>I_CH_2DConA_DLRepnt_S01a</t>
  </si>
  <si>
    <t xml:space="preserve"> N170706-001-999</t>
  </si>
  <si>
    <t>I_MJDD_PDD_dLambda_S04a</t>
  </si>
  <si>
    <t xml:space="preserve"> N170716-002-999</t>
  </si>
  <si>
    <t>I_MJDD_PDD_dLambda_S05a</t>
  </si>
  <si>
    <t xml:space="preserve"> N170716-003-999</t>
  </si>
  <si>
    <t>I_BigFt_2DConA_ScalTst_S02b</t>
  </si>
  <si>
    <t xml:space="preserve"> N170717-001-999</t>
  </si>
  <si>
    <t>I_Int_Sym_P5_S01a</t>
  </si>
  <si>
    <t xml:space="preserve"> N170731-001-999</t>
  </si>
  <si>
    <t>I_CH_2DConA_DLRepnt_S02b</t>
  </si>
  <si>
    <t xml:space="preserve"> N170917-001-999</t>
  </si>
  <si>
    <t>I_Int_Sym_P5_S03b</t>
  </si>
  <si>
    <t xml:space="preserve"> N170925-002-999</t>
  </si>
  <si>
    <t>I_Int_Sym_P5_S02b</t>
  </si>
  <si>
    <t xml:space="preserve"> N170926-001-999</t>
  </si>
  <si>
    <t>I_Cap_Sym_KBEmit_S03a</t>
  </si>
  <si>
    <t xml:space="preserve"> N170927-002-999</t>
  </si>
  <si>
    <t>Fa_Diag_DDExPsh_SpecOQ_S02a</t>
  </si>
  <si>
    <t xml:space="preserve"> N170928-001-999</t>
  </si>
  <si>
    <t>I_Int_DDExPsh_DDShap_S01a</t>
  </si>
  <si>
    <t xml:space="preserve"> N171001-002-999</t>
  </si>
  <si>
    <t>I_Hohl_Sym_FOAM_S01a</t>
  </si>
  <si>
    <t xml:space="preserve"> N171008-002-999</t>
  </si>
  <si>
    <t>I_Hohl_Sym_FOAM_S02a</t>
  </si>
  <si>
    <t xml:space="preserve"> N171009-002-999</t>
  </si>
  <si>
    <t>I_Hohl_SymWalMo_ThnWll_S05a</t>
  </si>
  <si>
    <t xml:space="preserve"> N171010-001-999</t>
  </si>
  <si>
    <t>H_Burn_2DConA_DShell_S01a</t>
  </si>
  <si>
    <t xml:space="preserve"> N171016-001-999</t>
  </si>
  <si>
    <t>Fa_Diag_SymCDD_SpecPQ_S01a</t>
  </si>
  <si>
    <t xml:space="preserve"> N171102-003-999</t>
  </si>
  <si>
    <t>I_Int_2DConA_Shim_S01a</t>
  </si>
  <si>
    <t xml:space="preserve"> N171122-001-999</t>
  </si>
  <si>
    <t>H_Burn_2DConA_2Shk_S01a</t>
  </si>
  <si>
    <t xml:space="preserve"> N171212-002-999</t>
  </si>
  <si>
    <t>I_Hohl_SymWalMo_ThnWll_S06a</t>
  </si>
  <si>
    <t xml:space="preserve"> N171212-003-999</t>
  </si>
  <si>
    <t>I_Be_Sym_IBProp_S03a</t>
  </si>
  <si>
    <t xml:space="preserve"> N171226-001-999</t>
  </si>
  <si>
    <t>I_Be_Sym_IBProp_S01a</t>
  </si>
  <si>
    <t xml:space="preserve"> N171226-002-999</t>
  </si>
  <si>
    <t>I_Be_Sym_IBProp_S02a</t>
  </si>
  <si>
    <t xml:space="preserve"> N171227-001-999</t>
  </si>
  <si>
    <t>I_Hohl_SymWalMo_Abl_S01a</t>
  </si>
  <si>
    <t xml:space="preserve"> N180102-001-999</t>
  </si>
  <si>
    <t>I_Hohl_SymWalMo_ThnWll_S07a</t>
  </si>
  <si>
    <t xml:space="preserve"> N180103-003-999</t>
  </si>
  <si>
    <t>Fa_Diag_SymCDD_SpecPQ_S02a</t>
  </si>
  <si>
    <t xml:space="preserve"> N180109-001-999</t>
  </si>
  <si>
    <t>I_Hohl_SymWalMo_ThnWll_S09a</t>
  </si>
  <si>
    <t xml:space="preserve"> N180117-002-999</t>
  </si>
  <si>
    <t>I_Int_DDExPsh_DDShap_S02b</t>
  </si>
  <si>
    <t xml:space="preserve"> N180124-001-999</t>
  </si>
  <si>
    <t>I_MJDD_PDD_dLambda_S06a</t>
  </si>
  <si>
    <t xml:space="preserve"> N180124-002-999</t>
  </si>
  <si>
    <t>I_MJDD_PDD_dLambda_S07a</t>
  </si>
  <si>
    <t xml:space="preserve"> N180125-001-999</t>
  </si>
  <si>
    <t>I_CH_2DConA_DLRepnt_S04a</t>
  </si>
  <si>
    <t xml:space="preserve"> N180129-001-999</t>
  </si>
  <si>
    <t>Fa_Calib_Sym_StdCndle_S01a</t>
  </si>
  <si>
    <t xml:space="preserve"> N180130-001-999</t>
  </si>
  <si>
    <t>H_Burn_Sym_2Shk_S01a</t>
  </si>
  <si>
    <t xml:space="preserve"> N180219-001-999</t>
  </si>
  <si>
    <t>I_Cap_Sym_TiltKBEmit_S01a</t>
  </si>
  <si>
    <t xml:space="preserve"> N180305-002-999</t>
  </si>
  <si>
    <t>I_Cap_Sym_KBEmit_S04a</t>
  </si>
  <si>
    <t xml:space="preserve"> N180305-003-999</t>
  </si>
  <si>
    <t>I_Int_2DConA_HyB_S01a</t>
  </si>
  <si>
    <t xml:space="preserve"> N180307-001-999</t>
  </si>
  <si>
    <t>I_Int_Sym_HyB_S05a</t>
  </si>
  <si>
    <t xml:space="preserve"> N180308-001-999</t>
  </si>
  <si>
    <t>I_Int_Sym_HyB_S04a</t>
  </si>
  <si>
    <t xml:space="preserve"> N180319-001-999</t>
  </si>
  <si>
    <t>Fa_Diag_PDD_OTS_S01b</t>
  </si>
  <si>
    <t xml:space="preserve"> N180419-002-999</t>
  </si>
  <si>
    <t>Fa_Diag_SymCDD_SpecPQ_S06a</t>
  </si>
  <si>
    <t xml:space="preserve"> N180423-002-999</t>
  </si>
  <si>
    <t>I_Hohl_Sym_Iraum_S01a</t>
  </si>
  <si>
    <t xml:space="preserve"> N180509-001-999</t>
  </si>
  <si>
    <t>I_Int_Sym_HyC_S02a</t>
  </si>
  <si>
    <t xml:space="preserve"> N180523-001-999</t>
  </si>
  <si>
    <t>I_Int_Sym_HyC_S01a</t>
  </si>
  <si>
    <t xml:space="preserve"> N180523-002-999</t>
  </si>
  <si>
    <t>I_Int_Sym_HyC_S05a</t>
  </si>
  <si>
    <t xml:space="preserve"> N180619-001-999</t>
  </si>
  <si>
    <t>Fa_Calib_Sym_StdCndle_S06a</t>
  </si>
  <si>
    <t xml:space="preserve"> N180619-002-999</t>
  </si>
  <si>
    <t>I_Int_Sym_HyC_S06c</t>
  </si>
  <si>
    <t xml:space="preserve"> N180626-002-999</t>
  </si>
  <si>
    <t>I_Hohl_Sym_Cyl_S02a</t>
  </si>
  <si>
    <t xml:space="preserve"> N180702-003-999</t>
  </si>
  <si>
    <t>I_Hohl_Sym_Iraum_S02a</t>
  </si>
  <si>
    <t xml:space="preserve"> N180703-002-999</t>
  </si>
  <si>
    <t>I_Hohl_SymWalMo_ThnWll_S12a</t>
  </si>
  <si>
    <t xml:space="preserve"> N180705-002-999</t>
  </si>
  <si>
    <t>I_Int_2DConA_HyC_S01a</t>
  </si>
  <si>
    <t xml:space="preserve"> N180709-001-999</t>
  </si>
  <si>
    <t>I_Int_2DConA_HyD_S01a</t>
  </si>
  <si>
    <t xml:space="preserve"> N180718-001-999</t>
  </si>
  <si>
    <t>I_Int_2DConA_HyD_S02a</t>
  </si>
  <si>
    <t xml:space="preserve"> N180801-001-999</t>
  </si>
  <si>
    <t>I_Int_2DConA_HyD_S03a</t>
  </si>
  <si>
    <t xml:space="preserve"> N180826-001-999</t>
  </si>
  <si>
    <t>I_Hohl_Sym_Iraum_S03a</t>
  </si>
  <si>
    <t xml:space="preserve"> N180830-003-999</t>
  </si>
  <si>
    <t>I_MJDD_PDD_HotE_S01a</t>
  </si>
  <si>
    <t xml:space="preserve"> N180903-001-999</t>
  </si>
  <si>
    <t xml:space="preserve"> Ge</t>
  </si>
  <si>
    <t>I_MJDD_PDD_HotE_S03a</t>
  </si>
  <si>
    <t xml:space="preserve"> N180903-002-999</t>
  </si>
  <si>
    <t>I_MJDD_PDD_HotE_S04a</t>
  </si>
  <si>
    <t xml:space="preserve"> N180904-001-999</t>
  </si>
  <si>
    <t>I_Hohl_Sym_FOAM_S07a</t>
  </si>
  <si>
    <t xml:space="preserve"> N180904-002-999</t>
  </si>
  <si>
    <t>I_Hohl_SymWalMo_ThnWll_S13a</t>
  </si>
  <si>
    <t xml:space="preserve"> N180917-003-999</t>
  </si>
  <si>
    <t>I_Int_2DConA_Shim_S02a</t>
  </si>
  <si>
    <t xml:space="preserve"> N180926-001-999</t>
  </si>
  <si>
    <t>Fa_Calib_Sym_StdCndle_S07a</t>
  </si>
  <si>
    <t xml:space="preserve"> N181018-001-999</t>
  </si>
  <si>
    <t>H_Burn_1DConA_PSS_S08a</t>
  </si>
  <si>
    <t xml:space="preserve"> N181021-001-999</t>
  </si>
  <si>
    <t xml:space="preserve"> Cr</t>
  </si>
  <si>
    <t>I_Hohl_Sym_FOAM_S06a</t>
  </si>
  <si>
    <t xml:space="preserve"> N181023-002-999</t>
  </si>
  <si>
    <t>D_Gbar_Gbar_D2_S01b</t>
  </si>
  <si>
    <t xml:space="preserve"> N181029-002-999</t>
  </si>
  <si>
    <t>I_MJDD_PDD_dLambda_S09a</t>
  </si>
  <si>
    <t xml:space="preserve"> N181112-002-999</t>
  </si>
  <si>
    <t>I_MJDD_PDD_dLambda_S08a</t>
  </si>
  <si>
    <t xml:space="preserve"> N181112-003-999</t>
  </si>
  <si>
    <t>I_Hohl_Sym_Iraum_S04a</t>
  </si>
  <si>
    <t xml:space="preserve"> N181113-001-999</t>
  </si>
  <si>
    <t>I_Hohl_Sym_FOAM_S08a</t>
  </si>
  <si>
    <t xml:space="preserve"> N181114-001-999</t>
  </si>
  <si>
    <t>I_Hohl_Sym_FOAM_S10a</t>
  </si>
  <si>
    <t xml:space="preserve"> N181114-002-999</t>
  </si>
  <si>
    <t>I_Cap_Sym_KBEmit_S06a</t>
  </si>
  <si>
    <t xml:space="preserve"> N181210-001-999</t>
  </si>
  <si>
    <t>I_Hohl_Sym_Frust_S01b</t>
  </si>
  <si>
    <t xml:space="preserve"> N190204-001-999</t>
  </si>
  <si>
    <t>I_Hohl_Sym_FOAM_S09b</t>
  </si>
  <si>
    <t xml:space="preserve"> N190206-001-999</t>
  </si>
  <si>
    <t>Fa_Diag_ExPsh_Nuc_S01a</t>
  </si>
  <si>
    <t xml:space="preserve"> N190218-001-999</t>
  </si>
  <si>
    <t>I_Int_Sym_HyE_S01a</t>
  </si>
  <si>
    <t xml:space="preserve"> N190218-002-999</t>
  </si>
  <si>
    <t>I_Cap_Sym_KBEmit_S08a</t>
  </si>
  <si>
    <t xml:space="preserve"> N190219-001-999</t>
  </si>
  <si>
    <t>I_Cap_Sym_KBInrShl_S02a</t>
  </si>
  <si>
    <t xml:space="preserve"> N190226-002-999</t>
  </si>
  <si>
    <t>I_MJDD_PDD_HotE_S05a</t>
  </si>
  <si>
    <t xml:space="preserve"> N190305-002-999</t>
  </si>
  <si>
    <t>I_MJDD_PDD_HotE_S06a</t>
  </si>
  <si>
    <t xml:space="preserve"> N190305-003-999</t>
  </si>
  <si>
    <t>I_MJDD_PDD_HotE_S07a</t>
  </si>
  <si>
    <t xml:space="preserve"> N190306-001-999</t>
  </si>
  <si>
    <t>I_Int_Sym_HyE_S03a</t>
  </si>
  <si>
    <t xml:space="preserve"> N190320-001-999</t>
  </si>
  <si>
    <t>I_Hohl_Sym_SBSmit_S13a</t>
  </si>
  <si>
    <t xml:space="preserve"> N190324-002-999</t>
  </si>
  <si>
    <t>Shot Name</t>
  </si>
  <si>
    <t>Number</t>
  </si>
  <si>
    <t>Ablator</t>
  </si>
  <si>
    <t>Dopant</t>
  </si>
  <si>
    <t>Ri</t>
  </si>
  <si>
    <t>Ro</t>
  </si>
  <si>
    <t>Rf</t>
  </si>
  <si>
    <t>+</t>
  </si>
  <si>
    <t>-</t>
  </si>
  <si>
    <t xml:space="preserve"> 30%D + 70%He3 (12-102835-AB)</t>
  </si>
  <si>
    <t xml:space="preserve"> 99.99%D + .01%Kr + 0%H (14-100244-AA)</t>
  </si>
  <si>
    <t xml:space="preserve"> 100%D + 0%H (12-102838-AB)</t>
  </si>
  <si>
    <t xml:space="preserve"> 99.98%D + .02%Kr + 0%H (1000466232-AA)</t>
  </si>
  <si>
    <t xml:space="preserve"> 99.975%D + .025%Ar (1001508743-AA)</t>
  </si>
  <si>
    <t xml:space="preserve"> Cryo SymT</t>
  </si>
  <si>
    <t xml:space="preserve"> 30% Deuterium+70% He4 (12-101268)</t>
  </si>
  <si>
    <t xml:space="preserve"> 99.995%D + .005%Kr (1002692685-AB)</t>
  </si>
  <si>
    <t xml:space="preserve"> 99.99%D + .01%Kr (15-100244-AA)</t>
  </si>
  <si>
    <t xml:space="preserve"> 67%D + 33%He3 (1003528825-AA)</t>
  </si>
  <si>
    <t xml:space="preserve"> 100%D (1003496590-AA)</t>
  </si>
  <si>
    <t>Capsule Fill</t>
  </si>
  <si>
    <t>Capsule Pressure</t>
  </si>
  <si>
    <t>NaN</t>
  </si>
  <si>
    <t>TR P0</t>
  </si>
  <si>
    <t>TI P0</t>
  </si>
  <si>
    <t>TR M0</t>
  </si>
  <si>
    <t>TI M0</t>
  </si>
  <si>
    <t>TR_P2P0</t>
  </si>
  <si>
    <t>TI_P2P0</t>
  </si>
  <si>
    <t>TR_M2M0</t>
  </si>
  <si>
    <t>TI_M2M0</t>
  </si>
  <si>
    <t>TR_P4P0</t>
  </si>
  <si>
    <t>TI_P4P0</t>
  </si>
  <si>
    <t>TR_M4M0</t>
  </si>
  <si>
    <t>TI_M4M0</t>
  </si>
  <si>
    <t>Δ</t>
  </si>
  <si>
    <t>Assym</t>
  </si>
  <si>
    <t>I_Hohl_Sym_SBSmit_S14a</t>
  </si>
  <si>
    <t xml:space="preserve"> N190325-004-999</t>
  </si>
  <si>
    <t>Primary Yield</t>
  </si>
  <si>
    <t>Unc (+/-)</t>
  </si>
  <si>
    <t>(+/-)</t>
  </si>
  <si>
    <t>Nuc CR</t>
  </si>
  <si>
    <t>Xray CR</t>
  </si>
  <si>
    <t xml:space="preserve"> 2.0000 (30.00%) 3.0000 (70.00%) </t>
  </si>
  <si>
    <t xml:space="preserve"> 2.0000 (99.99%) 83.7980 (0.01%) </t>
  </si>
  <si>
    <t xml:space="preserve"> 2.0000 (100.00%) </t>
  </si>
  <si>
    <t xml:space="preserve"> 2.0000 (99.98%) 83.7980 (0.02%) </t>
  </si>
  <si>
    <t xml:space="preserve"> 2.0000 (99.98%) 40.0000 (0.02%) </t>
  </si>
  <si>
    <t xml:space="preserve"> 2.0000 (30.00%) 4.0000 (70.00%) </t>
  </si>
  <si>
    <t xml:space="preserve"> 2.0000 (100.00%) 83.7980 (0.00%) </t>
  </si>
  <si>
    <t xml:space="preserve"> 2.0000 (66.67%) 3.0000 (33.33%) </t>
  </si>
  <si>
    <t>Shot Number</t>
  </si>
  <si>
    <t>Y1n</t>
  </si>
  <si>
    <t>Ti</t>
  </si>
  <si>
    <t>Fill Density</t>
  </si>
  <si>
    <t>Unc (+)</t>
  </si>
  <si>
    <t>Unc (-)</t>
  </si>
  <si>
    <t>Nuclear CR</t>
  </si>
  <si>
    <t>Xray P0</t>
  </si>
  <si>
    <t>Xray P2</t>
  </si>
  <si>
    <t>N130405-002-999</t>
  </si>
  <si>
    <t>SPEC-SP DET01</t>
  </si>
  <si>
    <t>SPEC-A DET01</t>
  </si>
  <si>
    <t>SPEC-E DET01</t>
  </si>
  <si>
    <t>N140625-001-999</t>
  </si>
  <si>
    <t>SPEC-SP DET03</t>
  </si>
  <si>
    <t>SPEC-A DET03</t>
  </si>
  <si>
    <t>SPEC-E DET03</t>
  </si>
  <si>
    <t>N141015-004-999</t>
  </si>
  <si>
    <t>N150119-003-999</t>
  </si>
  <si>
    <t>N150209-001-999</t>
  </si>
  <si>
    <t>N150305-001-999</t>
  </si>
  <si>
    <t>N150809-001-999</t>
  </si>
  <si>
    <t>N151103-002-999</t>
  </si>
  <si>
    <t>N151122-001-999</t>
  </si>
  <si>
    <t>N160201-003-999</t>
  </si>
  <si>
    <t>N160202-001-999</t>
  </si>
  <si>
    <t>N160221-002-999</t>
  </si>
  <si>
    <t>N160222-001-999</t>
  </si>
  <si>
    <t>N160405-002-999</t>
  </si>
  <si>
    <t>N160406-001-999</t>
  </si>
  <si>
    <t>N160410-001-999</t>
  </si>
  <si>
    <t>N160707-002-999</t>
  </si>
  <si>
    <t>N160821-001-999</t>
  </si>
  <si>
    <t>SPEC-NP DET01</t>
  </si>
  <si>
    <t>SPEC-NP DET03</t>
  </si>
  <si>
    <t>N160821-002-999</t>
  </si>
  <si>
    <t>N160920-003-999</t>
  </si>
  <si>
    <t>N160920-005-999</t>
  </si>
  <si>
    <t>N160921-001-999</t>
  </si>
  <si>
    <t>N161005-002-999</t>
  </si>
  <si>
    <t>N161009-002-999</t>
  </si>
  <si>
    <t>N161031-002-999</t>
  </si>
  <si>
    <t>N170102-002-999</t>
  </si>
  <si>
    <t>N170103-001-999</t>
  </si>
  <si>
    <t>N170205-002-999</t>
  </si>
  <si>
    <t>N170320-001-999</t>
  </si>
  <si>
    <t>N170427-002-999</t>
  </si>
  <si>
    <t>N170511-002-999</t>
  </si>
  <si>
    <t>N170530-002-999</t>
  </si>
  <si>
    <t>N170702-003-999</t>
  </si>
  <si>
    <t>N170716-002-999</t>
  </si>
  <si>
    <t>N170716-003-999</t>
  </si>
  <si>
    <t>N170731-001-999</t>
  </si>
  <si>
    <t>N170917-001-999</t>
  </si>
  <si>
    <t>N170925-002-999</t>
  </si>
  <si>
    <t>N170926-001-999</t>
  </si>
  <si>
    <t>N170926-002-999</t>
  </si>
  <si>
    <t>N170927-001-999</t>
  </si>
  <si>
    <t>N170927-002-999</t>
  </si>
  <si>
    <t>N170928-001-999</t>
  </si>
  <si>
    <t>N171001-002-999</t>
  </si>
  <si>
    <t>N171008-002-999</t>
  </si>
  <si>
    <t>N171009-002-999</t>
  </si>
  <si>
    <t>N171010-001-999</t>
  </si>
  <si>
    <t>N171016-001-999</t>
  </si>
  <si>
    <t>N171102-003-999</t>
  </si>
  <si>
    <t>N171108-004-999</t>
  </si>
  <si>
    <t>N171109-001-999</t>
  </si>
  <si>
    <t>N171122-001-999</t>
  </si>
  <si>
    <t>N171212-002-999</t>
  </si>
  <si>
    <t>N171212-003-999</t>
  </si>
  <si>
    <t>N171226-001-999</t>
  </si>
  <si>
    <t>N171226-002-999</t>
  </si>
  <si>
    <t>N171227-001-999</t>
  </si>
  <si>
    <t>N180102-001-999</t>
  </si>
  <si>
    <t>N180103-003-999</t>
  </si>
  <si>
    <t>N180109-001-999</t>
  </si>
  <si>
    <t>N180117-002-999</t>
  </si>
  <si>
    <t>N180124-001-999</t>
  </si>
  <si>
    <t>N180124-002-999</t>
  </si>
  <si>
    <t>N180125-001-999</t>
  </si>
  <si>
    <t>N180129-001-999</t>
  </si>
  <si>
    <t>N180130-001-999</t>
  </si>
  <si>
    <t>N180219-001-999</t>
  </si>
  <si>
    <t>N180305-002-999</t>
  </si>
  <si>
    <t>N180305-003-999</t>
  </si>
  <si>
    <t>N180307-001-999</t>
  </si>
  <si>
    <t>N180308-001-999</t>
  </si>
  <si>
    <t>N180319-001-999</t>
  </si>
  <si>
    <t>N180419-002-999</t>
  </si>
  <si>
    <t>N180423-002-999</t>
  </si>
  <si>
    <t>N180509-001-999</t>
  </si>
  <si>
    <t>N180523-001-999</t>
  </si>
  <si>
    <t>N180523-002-999</t>
  </si>
  <si>
    <t>N180619-001-999</t>
  </si>
  <si>
    <t>N180619-002-999</t>
  </si>
  <si>
    <t>N180626-002-999</t>
  </si>
  <si>
    <t>N180702-003-999</t>
  </si>
  <si>
    <t>N180703-002-999</t>
  </si>
  <si>
    <t>N180705-002-999</t>
  </si>
  <si>
    <t>N180709-001-999</t>
  </si>
  <si>
    <t>N180718-001-999</t>
  </si>
  <si>
    <t>N180731-002-999</t>
  </si>
  <si>
    <t>N180801-001-999</t>
  </si>
  <si>
    <t>N180826-001-999</t>
  </si>
  <si>
    <t>N180830-003-999</t>
  </si>
  <si>
    <t>N180903-001-999</t>
  </si>
  <si>
    <t>N180903-002-999</t>
  </si>
  <si>
    <t>N180904-001-999</t>
  </si>
  <si>
    <t>N180904-002-999</t>
  </si>
  <si>
    <t>N180917-003-999</t>
  </si>
  <si>
    <t>N180918-001-999</t>
  </si>
  <si>
    <t>N180926-001-999</t>
  </si>
  <si>
    <t>N180927-001-999</t>
  </si>
  <si>
    <t>N181018-001-999</t>
  </si>
  <si>
    <t>N181021-001-999</t>
  </si>
  <si>
    <t>N181023-002-999</t>
  </si>
  <si>
    <t>N181029-002-999</t>
  </si>
  <si>
    <t>N181112-002-999</t>
  </si>
  <si>
    <t>N181112-003-999</t>
  </si>
  <si>
    <t>N181113-001-999</t>
  </si>
  <si>
    <t>N181114-001-999</t>
  </si>
  <si>
    <t>N181114-002-999</t>
  </si>
  <si>
    <t>N181210-001-999</t>
  </si>
  <si>
    <t>N190128-001-999</t>
  </si>
  <si>
    <t>N190204-001-999</t>
  </si>
  <si>
    <t>N190206-001-999</t>
  </si>
  <si>
    <t>N190206-002-999</t>
  </si>
  <si>
    <t>N190218-001-999</t>
  </si>
  <si>
    <t>N190218-002-999</t>
  </si>
  <si>
    <t>N190219-001-999</t>
  </si>
  <si>
    <t>N190226-002-999</t>
  </si>
  <si>
    <t>N190305-002-999</t>
  </si>
  <si>
    <t>N190305-003-999</t>
  </si>
  <si>
    <t>N190306-001-999</t>
  </si>
  <si>
    <t>N190320-001-999</t>
  </si>
  <si>
    <t>N190324-002-999</t>
  </si>
  <si>
    <t>N190325-004-999</t>
  </si>
  <si>
    <t>N190327-001-999</t>
  </si>
  <si>
    <t>N190327-003-999</t>
  </si>
  <si>
    <t>N190401-002-999</t>
  </si>
  <si>
    <t>Nuc_CR</t>
  </si>
  <si>
    <t>Xray_CR</t>
  </si>
  <si>
    <t>Unc</t>
  </si>
  <si>
    <t>N161204-001-999</t>
  </si>
  <si>
    <t>N190417-001-999</t>
  </si>
  <si>
    <t>N190421-001-999</t>
  </si>
  <si>
    <t>N190423-001-999</t>
  </si>
  <si>
    <t>N190428-002-999</t>
  </si>
  <si>
    <t>N190501-001-999</t>
  </si>
  <si>
    <t>N190502-001-999</t>
  </si>
  <si>
    <t>N190505-002-999</t>
  </si>
  <si>
    <t>N190520-001-999</t>
  </si>
  <si>
    <t>N190528-001-999</t>
  </si>
  <si>
    <t>N190610-003-999</t>
  </si>
  <si>
    <t>N190616-001-999</t>
  </si>
  <si>
    <t>N190625-002-999</t>
  </si>
  <si>
    <t>N190826-001-999</t>
  </si>
  <si>
    <t>N190903-001-999</t>
  </si>
  <si>
    <t>Shot</t>
  </si>
  <si>
    <t>DET01 Avg</t>
  </si>
  <si>
    <t>DET03 Avg</t>
  </si>
  <si>
    <t>SP Yield</t>
  </si>
  <si>
    <t>A Yield</t>
  </si>
  <si>
    <t>E Yield</t>
  </si>
  <si>
    <t>NP Yield</t>
  </si>
  <si>
    <t>SP Width</t>
  </si>
  <si>
    <t>A Width</t>
  </si>
  <si>
    <t>E Width</t>
  </si>
  <si>
    <t>NP Width</t>
  </si>
  <si>
    <t>Mean Width</t>
  </si>
  <si>
    <t>SP</t>
  </si>
  <si>
    <t>A</t>
  </si>
  <si>
    <t>E</t>
  </si>
  <si>
    <t>NP</t>
  </si>
  <si>
    <t>All Filled</t>
  </si>
  <si>
    <t>SP_A</t>
  </si>
  <si>
    <t>SP_w</t>
  </si>
  <si>
    <t>SP_n</t>
  </si>
  <si>
    <t>A_A</t>
  </si>
  <si>
    <t>A_w</t>
  </si>
  <si>
    <t>A_n</t>
  </si>
  <si>
    <t>E_A</t>
  </si>
  <si>
    <t>E_w</t>
  </si>
  <si>
    <t>E_n</t>
  </si>
  <si>
    <t>NP_A</t>
  </si>
  <si>
    <t>NP_w</t>
  </si>
  <si>
    <t>NP_n</t>
  </si>
  <si>
    <t>MATLAB</t>
  </si>
  <si>
    <t>Mean_w</t>
  </si>
  <si>
    <t>Mean_n</t>
  </si>
  <si>
    <t>Name</t>
  </si>
  <si>
    <t>I_Int_Sym_2Shk_S01a</t>
  </si>
  <si>
    <t>H_Burn_2DConA_2Shk_S03a</t>
  </si>
  <si>
    <t>I_Int_2DConA_HyE_S01a</t>
  </si>
  <si>
    <t>I_Int_Sym_Iraum_S01a</t>
  </si>
  <si>
    <t>H_Burn_2DConA_DShPQ_S13a</t>
  </si>
  <si>
    <t>I_Int_2DConA_Iraum_S01a</t>
  </si>
  <si>
    <t>I_Int_Sym_HyE_S04a</t>
  </si>
  <si>
    <t>Fa_Calib_Sym_StdCndle_S08a</t>
  </si>
  <si>
    <t>TI_P0</t>
  </si>
  <si>
    <t>TR_P0</t>
  </si>
  <si>
    <t>TR_P2</t>
  </si>
  <si>
    <t>TI_P2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</si>
</sst>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1" fontId="0" fillId="2" borderId="0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/>
    <xf numFmtId="0" fontId="0" fillId="0" borderId="9" xfId="0" applyBorder="1"/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3" xfId="0" applyNumberFormat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1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1" fontId="0" fillId="3" borderId="3" xfId="0" applyNumberFormat="1" applyFill="1" applyBorder="1" applyAlignment="1">
      <alignment horizontal="center" vertical="center"/>
    </xf>
    <xf numFmtId="0" fontId="0" fillId="3" borderId="0" xfId="0" applyFill="1"/>
    <xf numFmtId="11" fontId="0" fillId="3" borderId="9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1" fontId="0" fillId="3" borderId="5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1" fontId="0" fillId="3" borderId="4" xfId="0" applyNumberFormat="1" applyFill="1" applyBorder="1" applyAlignment="1">
      <alignment horizontal="center" vertical="center"/>
    </xf>
    <xf numFmtId="11" fontId="0" fillId="3" borderId="10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4" borderId="3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1" fontId="0" fillId="4" borderId="0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1" fontId="0" fillId="4" borderId="3" xfId="0" applyNumberFormat="1" applyFill="1" applyBorder="1" applyAlignment="1">
      <alignment horizontal="center" vertical="center"/>
    </xf>
    <xf numFmtId="11" fontId="0" fillId="4" borderId="9" xfId="0" applyNumberFormat="1" applyFill="1" applyBorder="1" applyAlignment="1">
      <alignment horizontal="center" vertical="center"/>
    </xf>
    <xf numFmtId="0" fontId="0" fillId="4" borderId="0" xfId="0" applyFill="1" applyBorder="1"/>
    <xf numFmtId="0" fontId="0" fillId="3" borderId="0" xfId="0" applyFill="1" applyBorder="1"/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1" fontId="0" fillId="5" borderId="0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9" xfId="0" applyNumberFormat="1" applyFill="1" applyBorder="1" applyAlignment="1">
      <alignment horizontal="center" vertical="center"/>
    </xf>
    <xf numFmtId="0" fontId="0" fillId="5" borderId="0" xfId="0" applyFill="1" applyBorder="1"/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1" fontId="0" fillId="6" borderId="0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1" fontId="0" fillId="6" borderId="3" xfId="0" applyNumberFormat="1" applyFill="1" applyBorder="1" applyAlignment="1">
      <alignment horizontal="center" vertical="center"/>
    </xf>
    <xf numFmtId="11" fontId="0" fillId="6" borderId="9" xfId="0" applyNumberFormat="1" applyFill="1" applyBorder="1" applyAlignment="1">
      <alignment horizontal="center" vertical="center"/>
    </xf>
    <xf numFmtId="0" fontId="0" fillId="6" borderId="0" xfId="0" applyFill="1" applyBorder="1"/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1" fontId="0" fillId="7" borderId="0" xfId="0" applyNumberForma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1" fontId="0" fillId="7" borderId="3" xfId="0" applyNumberFormat="1" applyFill="1" applyBorder="1" applyAlignment="1">
      <alignment horizontal="center" vertical="center"/>
    </xf>
    <xf numFmtId="11" fontId="0" fillId="7" borderId="9" xfId="0" applyNumberFormat="1" applyFill="1" applyBorder="1" applyAlignment="1">
      <alignment horizontal="center" vertical="center"/>
    </xf>
    <xf numFmtId="0" fontId="0" fillId="7" borderId="0" xfId="0" applyFill="1" applyBorder="1"/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11" fontId="0" fillId="8" borderId="0" xfId="0" applyNumberFormat="1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1" fontId="0" fillId="8" borderId="3" xfId="0" applyNumberFormat="1" applyFill="1" applyBorder="1" applyAlignment="1">
      <alignment horizontal="center" vertical="center"/>
    </xf>
    <xf numFmtId="11" fontId="0" fillId="8" borderId="9" xfId="0" applyNumberFormat="1" applyFill="1" applyBorder="1" applyAlignment="1">
      <alignment horizontal="center" vertical="center"/>
    </xf>
    <xf numFmtId="0" fontId="0" fillId="8" borderId="0" xfId="0" applyFill="1" applyBorder="1"/>
    <xf numFmtId="10" fontId="0" fillId="4" borderId="0" xfId="0" applyNumberForma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vertical="center"/>
    </xf>
    <xf numFmtId="10" fontId="0" fillId="3" borderId="0" xfId="0" applyNumberFormat="1" applyFill="1" applyBorder="1" applyAlignment="1">
      <alignment horizontal="center" vertical="center"/>
    </xf>
    <xf numFmtId="10" fontId="0" fillId="8" borderId="0" xfId="0" applyNumberForma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0" fillId="5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6" borderId="0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10" fontId="0" fillId="6" borderId="0" xfId="0" applyNumberFormat="1" applyFill="1" applyBorder="1" applyAlignment="1">
      <alignment horizontal="center" vertical="center"/>
    </xf>
    <xf numFmtId="10" fontId="0" fillId="7" borderId="0" xfId="0" applyNumberFormat="1" applyFill="1" applyBorder="1" applyAlignment="1">
      <alignment horizontal="center" vertical="center"/>
    </xf>
    <xf numFmtId="10" fontId="0" fillId="0" borderId="0" xfId="0" applyNumberFormat="1" applyBorder="1"/>
    <xf numFmtId="0" fontId="0" fillId="2" borderId="0" xfId="0" applyFill="1"/>
    <xf numFmtId="164" fontId="1" fillId="0" borderId="2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3" xfId="0" applyNumberFormat="1" applyFill="1" applyBorder="1"/>
    <xf numFmtId="11" fontId="0" fillId="0" borderId="0" xfId="0" applyNumberFormat="1" applyFill="1" applyBorder="1"/>
    <xf numFmtId="11" fontId="0" fillId="0" borderId="9" xfId="0" applyNumberFormat="1" applyBorder="1"/>
    <xf numFmtId="11" fontId="0" fillId="0" borderId="9" xfId="0" applyNumberFormat="1" applyFill="1" applyBorder="1"/>
    <xf numFmtId="11" fontId="0" fillId="0" borderId="3" xfId="0" applyNumberFormat="1" applyFill="1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11" fontId="0" fillId="0" borderId="9" xfId="0" applyNumberFormat="1" applyFill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0" fontId="0" fillId="0" borderId="9" xfId="0" applyNumberFormat="1" applyBorder="1"/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7" xfId="0" applyFont="1" applyFill="1" applyBorder="1"/>
    <xf numFmtId="0" fontId="0" fillId="9" borderId="0" xfId="0" applyFill="1" applyAlignment="1">
      <alignment horizontal="center"/>
    </xf>
    <xf numFmtId="164" fontId="1" fillId="10" borderId="6" xfId="0" applyNumberFormat="1" applyFont="1" applyFill="1" applyBorder="1" applyAlignment="1">
      <alignment horizontal="center"/>
    </xf>
    <xf numFmtId="164" fontId="1" fillId="10" borderId="7" xfId="0" applyNumberFormat="1" applyFont="1" applyFill="1" applyBorder="1" applyAlignment="1">
      <alignment horizontal="center"/>
    </xf>
    <xf numFmtId="164" fontId="1" fillId="10" borderId="11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/>
    <xf numFmtId="164" fontId="0" fillId="0" borderId="0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Yield</a:t>
            </a:r>
            <a:r>
              <a:rPr lang="en-US" sz="2000" b="1" baseline="0">
                <a:solidFill>
                  <a:sysClr val="windowText" lastClr="000000"/>
                </a:solidFill>
              </a:rPr>
              <a:t> Vs Radius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5"/>
                </a:solidFill>
                <a:prstDash val="dash"/>
              </a:ln>
            </c:spPr>
            <c:trendlineType val="power"/>
            <c:forward val="4.0000000000000008E-2"/>
            <c:backward val="4.0000000000000008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Only'!$V$42:$V$49</c:f>
                <c:numCache>
                  <c:formatCode>General</c:formatCode>
                  <c:ptCount val="8"/>
                  <c:pt idx="0">
                    <c:v>1.6969946161471529E-3</c:v>
                  </c:pt>
                  <c:pt idx="1">
                    <c:v>1.0513728260045606E-3</c:v>
                  </c:pt>
                  <c:pt idx="2">
                    <c:v>2.386460711467254E-3</c:v>
                  </c:pt>
                  <c:pt idx="3">
                    <c:v>2.7903523916004065E-3</c:v>
                  </c:pt>
                  <c:pt idx="4">
                    <c:v>3.2372246122239264E-3</c:v>
                  </c:pt>
                  <c:pt idx="5">
                    <c:v>2.7892401114782655E-3</c:v>
                  </c:pt>
                  <c:pt idx="6">
                    <c:v>4.0305906795274184E-3</c:v>
                  </c:pt>
                  <c:pt idx="7">
                    <c:v>1.2237182516649718E-3</c:v>
                  </c:pt>
                </c:numCache>
              </c:numRef>
            </c:plus>
            <c:minus>
              <c:numRef>
                <c:f>'Xray Only'!$V$42:$V$49</c:f>
                <c:numCache>
                  <c:formatCode>General</c:formatCode>
                  <c:ptCount val="8"/>
                  <c:pt idx="0">
                    <c:v>1.6969946161471529E-3</c:v>
                  </c:pt>
                  <c:pt idx="1">
                    <c:v>1.0513728260045606E-3</c:v>
                  </c:pt>
                  <c:pt idx="2">
                    <c:v>2.386460711467254E-3</c:v>
                  </c:pt>
                  <c:pt idx="3">
                    <c:v>2.7903523916004065E-3</c:v>
                  </c:pt>
                  <c:pt idx="4">
                    <c:v>3.2372246122239264E-3</c:v>
                  </c:pt>
                  <c:pt idx="5">
                    <c:v>2.7892401114782655E-3</c:v>
                  </c:pt>
                  <c:pt idx="6">
                    <c:v>4.0305906795274184E-3</c:v>
                  </c:pt>
                  <c:pt idx="7">
                    <c:v>1.2237182516649718E-3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plus>
            <c:min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minus>
          </c:errBars>
          <c:xVal>
            <c:numRef>
              <c:f>'Xray Only'!$U$42:$U$49</c:f>
              <c:numCache>
                <c:formatCode>General</c:formatCode>
                <c:ptCount val="8"/>
                <c:pt idx="0">
                  <c:v>6.9772001321731461E-2</c:v>
                </c:pt>
                <c:pt idx="1">
                  <c:v>6.84799600081131E-2</c:v>
                </c:pt>
                <c:pt idx="2">
                  <c:v>6.2816475256435841E-2</c:v>
                </c:pt>
                <c:pt idx="3">
                  <c:v>6.9499922578405607E-2</c:v>
                </c:pt>
                <c:pt idx="4">
                  <c:v>6.24440533201637E-2</c:v>
                </c:pt>
                <c:pt idx="5">
                  <c:v>7.7844327857951645E-2</c:v>
                </c:pt>
                <c:pt idx="6">
                  <c:v>6.6568518853263828E-2</c:v>
                </c:pt>
                <c:pt idx="7">
                  <c:v>7.2106431657826403E-2</c:v>
                </c:pt>
              </c:numCache>
            </c:numRef>
          </c:xVal>
          <c:yVal>
            <c:numRef>
              <c:f>'Xray Only'!$W$42:$W$49</c:f>
              <c:numCache>
                <c:formatCode>0.00E+00</c:formatCode>
                <c:ptCount val="8"/>
                <c:pt idx="0">
                  <c:v>348770000000</c:v>
                </c:pt>
                <c:pt idx="1">
                  <c:v>723150000000</c:v>
                </c:pt>
                <c:pt idx="2">
                  <c:v>340000000000</c:v>
                </c:pt>
                <c:pt idx="3">
                  <c:v>247390000000</c:v>
                </c:pt>
                <c:pt idx="4">
                  <c:v>793830000000</c:v>
                </c:pt>
                <c:pt idx="5">
                  <c:v>335000000000</c:v>
                </c:pt>
                <c:pt idx="6">
                  <c:v>644000000000</c:v>
                </c:pt>
                <c:pt idx="7">
                  <c:v>752710000000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089-4623-AFF8-5CC3CEA12BA0}"/>
            </c:ext>
          </c:extLst>
        </c:ser>
        <c:ser>
          <c:idx val="6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5"/>
                </a:solidFill>
              </a:ln>
            </c:spPr>
            <c:trendlineType val="power"/>
            <c:forward val="4.0000000000000008E-2"/>
            <c:backward val="4.0000000000000008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Only'!$T$42:$T$49</c:f>
                <c:numCache>
                  <c:formatCode>General</c:formatCode>
                  <c:ptCount val="8"/>
                  <c:pt idx="0">
                    <c:v>4.5142636854279099E-3</c:v>
                  </c:pt>
                  <c:pt idx="1">
                    <c:v>7.4078675171896013E-3</c:v>
                  </c:pt>
                  <c:pt idx="2">
                    <c:v>5.8769907139187526E-3</c:v>
                  </c:pt>
                  <c:pt idx="3">
                    <c:v>5.6102572709669897E-3</c:v>
                  </c:pt>
                  <c:pt idx="4">
                    <c:v>1.778499494952946E-3</c:v>
                  </c:pt>
                  <c:pt idx="5">
                    <c:v>4.4582498705053241E-3</c:v>
                  </c:pt>
                  <c:pt idx="6">
                    <c:v>2.2653815899552603E-3</c:v>
                  </c:pt>
                  <c:pt idx="7">
                    <c:v>5.0574188471526173E-3</c:v>
                  </c:pt>
                </c:numCache>
              </c:numRef>
            </c:plus>
            <c:minus>
              <c:numRef>
                <c:f>'Xray Only'!$T$42:$T$49</c:f>
                <c:numCache>
                  <c:formatCode>General</c:formatCode>
                  <c:ptCount val="8"/>
                  <c:pt idx="0">
                    <c:v>4.5142636854279099E-3</c:v>
                  </c:pt>
                  <c:pt idx="1">
                    <c:v>7.4078675171896013E-3</c:v>
                  </c:pt>
                  <c:pt idx="2">
                    <c:v>5.8769907139187526E-3</c:v>
                  </c:pt>
                  <c:pt idx="3">
                    <c:v>5.6102572709669897E-3</c:v>
                  </c:pt>
                  <c:pt idx="4">
                    <c:v>1.778499494952946E-3</c:v>
                  </c:pt>
                  <c:pt idx="5">
                    <c:v>4.4582498705053241E-3</c:v>
                  </c:pt>
                  <c:pt idx="6">
                    <c:v>2.2653815899552603E-3</c:v>
                  </c:pt>
                  <c:pt idx="7">
                    <c:v>5.0574188471526173E-3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plus>
            <c:min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minus>
          </c:errBars>
          <c:xVal>
            <c:numRef>
              <c:f>'Xray Only'!$S$42:$S$49</c:f>
              <c:numCache>
                <c:formatCode>General</c:formatCode>
                <c:ptCount val="8"/>
                <c:pt idx="0">
                  <c:v>6.8168410617909458E-2</c:v>
                </c:pt>
                <c:pt idx="1">
                  <c:v>6.8659506296133294E-2</c:v>
                </c:pt>
                <c:pt idx="2">
                  <c:v>7.1919822470583941E-2</c:v>
                </c:pt>
                <c:pt idx="3">
                  <c:v>7.7795046207366089E-2</c:v>
                </c:pt>
                <c:pt idx="4">
                  <c:v>7.1982426927306081E-2</c:v>
                </c:pt>
                <c:pt idx="5">
                  <c:v>6.4911594080841017E-2</c:v>
                </c:pt>
                <c:pt idx="6">
                  <c:v>7.6573642172867898E-2</c:v>
                </c:pt>
                <c:pt idx="7">
                  <c:v>6.8051866460030516E-2</c:v>
                </c:pt>
              </c:numCache>
            </c:numRef>
          </c:xVal>
          <c:yVal>
            <c:numRef>
              <c:f>'Xray Only'!$W$42:$W$49</c:f>
              <c:numCache>
                <c:formatCode>0.00E+00</c:formatCode>
                <c:ptCount val="8"/>
                <c:pt idx="0">
                  <c:v>348770000000</c:v>
                </c:pt>
                <c:pt idx="1">
                  <c:v>723150000000</c:v>
                </c:pt>
                <c:pt idx="2">
                  <c:v>340000000000</c:v>
                </c:pt>
                <c:pt idx="3">
                  <c:v>247390000000</c:v>
                </c:pt>
                <c:pt idx="4">
                  <c:v>793830000000</c:v>
                </c:pt>
                <c:pt idx="5">
                  <c:v>335000000000</c:v>
                </c:pt>
                <c:pt idx="6">
                  <c:v>644000000000</c:v>
                </c:pt>
                <c:pt idx="7">
                  <c:v>752710000000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9-4623-AFF8-5CC3CEA12BA0}"/>
            </c:ext>
          </c:extLst>
        </c:ser>
        <c:ser>
          <c:idx val="5"/>
          <c:order val="2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  <a:prstDash val="dash"/>
              </a:ln>
            </c:spPr>
            <c:trendlineType val="powe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Only'!$V$29:$V$41</c:f>
                <c:numCache>
                  <c:formatCode>General</c:formatCode>
                  <c:ptCount val="13"/>
                  <c:pt idx="0">
                    <c:v>4.0075882571129822E-3</c:v>
                  </c:pt>
                  <c:pt idx="1">
                    <c:v>2.2642449895409005E-3</c:v>
                  </c:pt>
                  <c:pt idx="2">
                    <c:v>3.581728819581958E-3</c:v>
                  </c:pt>
                  <c:pt idx="3">
                    <c:v>3.0527709386678394E-3</c:v>
                  </c:pt>
                  <c:pt idx="4">
                    <c:v>2.4371956973163215E-3</c:v>
                  </c:pt>
                  <c:pt idx="5">
                    <c:v>2.4615470484581495E-3</c:v>
                  </c:pt>
                  <c:pt idx="6">
                    <c:v>1.4913953377672733E-3</c:v>
                  </c:pt>
                  <c:pt idx="7">
                    <c:v>2.5264386888473236E-3</c:v>
                  </c:pt>
                  <c:pt idx="8">
                    <c:v>2.0991363369226874E-3</c:v>
                  </c:pt>
                  <c:pt idx="9">
                    <c:v>1.0912266320396889E-3</c:v>
                  </c:pt>
                  <c:pt idx="10">
                    <c:v>2.3904302983267282E-3</c:v>
                  </c:pt>
                  <c:pt idx="11">
                    <c:v>1.3061144531250001E-3</c:v>
                  </c:pt>
                  <c:pt idx="12">
                    <c:v>1.9540857522543026E-3</c:v>
                  </c:pt>
                </c:numCache>
              </c:numRef>
            </c:plus>
            <c:minus>
              <c:numRef>
                <c:f>'Xray Only'!$V$29:$V$41</c:f>
                <c:numCache>
                  <c:formatCode>General</c:formatCode>
                  <c:ptCount val="13"/>
                  <c:pt idx="0">
                    <c:v>4.0075882571129822E-3</c:v>
                  </c:pt>
                  <c:pt idx="1">
                    <c:v>2.2642449895409005E-3</c:v>
                  </c:pt>
                  <c:pt idx="2">
                    <c:v>3.581728819581958E-3</c:v>
                  </c:pt>
                  <c:pt idx="3">
                    <c:v>3.0527709386678394E-3</c:v>
                  </c:pt>
                  <c:pt idx="4">
                    <c:v>2.4371956973163215E-3</c:v>
                  </c:pt>
                  <c:pt idx="5">
                    <c:v>2.4615470484581495E-3</c:v>
                  </c:pt>
                  <c:pt idx="6">
                    <c:v>1.4913953377672733E-3</c:v>
                  </c:pt>
                  <c:pt idx="7">
                    <c:v>2.5264386888473236E-3</c:v>
                  </c:pt>
                  <c:pt idx="8">
                    <c:v>2.0991363369226874E-3</c:v>
                  </c:pt>
                  <c:pt idx="9">
                    <c:v>1.0912266320396889E-3</c:v>
                  </c:pt>
                  <c:pt idx="10">
                    <c:v>2.3904302983267282E-3</c:v>
                  </c:pt>
                  <c:pt idx="11">
                    <c:v>1.3061144531250001E-3</c:v>
                  </c:pt>
                  <c:pt idx="12">
                    <c:v>1.9540857522543026E-3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plus>
            <c:min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minus>
          </c:errBars>
          <c:xVal>
            <c:numRef>
              <c:f>'Xray Only'!$U$29:$U$41</c:f>
              <c:numCache>
                <c:formatCode>General</c:formatCode>
                <c:ptCount val="13"/>
                <c:pt idx="0">
                  <c:v>7.4669528369379776E-2</c:v>
                </c:pt>
                <c:pt idx="1">
                  <c:v>7.6078388197732036E-2</c:v>
                </c:pt>
                <c:pt idx="2">
                  <c:v>5.5129812981298126E-2</c:v>
                </c:pt>
                <c:pt idx="3">
                  <c:v>5.8342492855572657E-2</c:v>
                </c:pt>
                <c:pt idx="4">
                  <c:v>5.8682358117025955E-2</c:v>
                </c:pt>
                <c:pt idx="5">
                  <c:v>6.0814977973568281E-2</c:v>
                </c:pt>
                <c:pt idx="6">
                  <c:v>6.0945418567580942E-2</c:v>
                </c:pt>
                <c:pt idx="7">
                  <c:v>5.846884260234491E-2</c:v>
                </c:pt>
                <c:pt idx="8">
                  <c:v>5.937646980235587E-2</c:v>
                </c:pt>
                <c:pt idx="9">
                  <c:v>5.9763767568853099E-2</c:v>
                </c:pt>
                <c:pt idx="10">
                  <c:v>7.0045134302069573E-2</c:v>
                </c:pt>
                <c:pt idx="11">
                  <c:v>7.8046875000000002E-2</c:v>
                </c:pt>
                <c:pt idx="12">
                  <c:v>6.8255466563774583E-2</c:v>
                </c:pt>
              </c:numCache>
            </c:numRef>
          </c:xVal>
          <c:yVal>
            <c:numRef>
              <c:f>'Xray Only'!$W$29:$W$41</c:f>
              <c:numCache>
                <c:formatCode>0.00E+00</c:formatCode>
                <c:ptCount val="13"/>
                <c:pt idx="0">
                  <c:v>119000000000</c:v>
                </c:pt>
                <c:pt idx="1">
                  <c:v>263930000000</c:v>
                </c:pt>
                <c:pt idx="2">
                  <c:v>214000000000</c:v>
                </c:pt>
                <c:pt idx="3">
                  <c:v>572590000000</c:v>
                </c:pt>
                <c:pt idx="4">
                  <c:v>633010000000</c:v>
                </c:pt>
                <c:pt idx="5">
                  <c:v>296460000000</c:v>
                </c:pt>
                <c:pt idx="6">
                  <c:v>316230000000</c:v>
                </c:pt>
                <c:pt idx="7">
                  <c:v>961200000000</c:v>
                </c:pt>
                <c:pt idx="8">
                  <c:v>949010000000</c:v>
                </c:pt>
                <c:pt idx="9">
                  <c:v>1031500000000</c:v>
                </c:pt>
                <c:pt idx="10">
                  <c:v>921110000000</c:v>
                </c:pt>
                <c:pt idx="11">
                  <c:v>787370000000</c:v>
                </c:pt>
                <c:pt idx="12">
                  <c:v>318000000000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9-4623-AFF8-5CC3CEA12BA0}"/>
            </c:ext>
          </c:extLst>
        </c:ser>
        <c:ser>
          <c:idx val="4"/>
          <c:order val="3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power"/>
            <c:backward val="3.0000000000000006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Only'!$T$29:$T$41</c:f>
                <c:numCache>
                  <c:formatCode>General</c:formatCode>
                  <c:ptCount val="13"/>
                  <c:pt idx="0">
                    <c:v>1.9035826316658414E-3</c:v>
                  </c:pt>
                  <c:pt idx="1">
                    <c:v>1.6636794010789387E-2</c:v>
                  </c:pt>
                  <c:pt idx="2">
                    <c:v>2.2404730473047304E-2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1.8494493392070485E-3</c:v>
                  </c:pt>
                  <c:pt idx="6">
                    <c:v>1.70469960974001E-2</c:v>
                  </c:pt>
                  <c:pt idx="7">
                    <c:v>1.095908354011418E-2</c:v>
                  </c:pt>
                  <c:pt idx="8">
                    <c:v>2.3440942222714284E-2</c:v>
                  </c:pt>
                  <c:pt idx="9">
                    <c:v>1.5600208816694005E-2</c:v>
                  </c:pt>
                  <c:pt idx="10">
                    <c:v>1.0336195508586526E-2</c:v>
                  </c:pt>
                  <c:pt idx="11">
                    <c:v>0</c:v>
                  </c:pt>
                  <c:pt idx="12">
                    <c:v>4.9740830288990236E-3</c:v>
                  </c:pt>
                </c:numCache>
              </c:numRef>
            </c:plus>
            <c:minus>
              <c:numRef>
                <c:f>'Xray Only'!$T$29:$T$41</c:f>
                <c:numCache>
                  <c:formatCode>General</c:formatCode>
                  <c:ptCount val="13"/>
                  <c:pt idx="0">
                    <c:v>1.9035826316658414E-3</c:v>
                  </c:pt>
                  <c:pt idx="1">
                    <c:v>1.6636794010789387E-2</c:v>
                  </c:pt>
                  <c:pt idx="2">
                    <c:v>2.2404730473047304E-2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1.8494493392070485E-3</c:v>
                  </c:pt>
                  <c:pt idx="6">
                    <c:v>1.70469960974001E-2</c:v>
                  </c:pt>
                  <c:pt idx="7">
                    <c:v>1.095908354011418E-2</c:v>
                  </c:pt>
                  <c:pt idx="8">
                    <c:v>2.3440942222714284E-2</c:v>
                  </c:pt>
                  <c:pt idx="9">
                    <c:v>1.5600208816694005E-2</c:v>
                  </c:pt>
                  <c:pt idx="10">
                    <c:v>1.0336195508586526E-2</c:v>
                  </c:pt>
                  <c:pt idx="11">
                    <c:v>0</c:v>
                  </c:pt>
                  <c:pt idx="12">
                    <c:v>4.9740830288990236E-3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plus>
            <c:min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minus>
          </c:errBars>
          <c:xVal>
            <c:numRef>
              <c:f>'Xray Only'!$S$29:$S$41</c:f>
              <c:numCache>
                <c:formatCode>General</c:formatCode>
                <c:ptCount val="13"/>
                <c:pt idx="0">
                  <c:v>0.10985735512630015</c:v>
                </c:pt>
                <c:pt idx="1">
                  <c:v>9.5554662556424086E-2</c:v>
                </c:pt>
                <c:pt idx="2">
                  <c:v>7.24976897689769E-2</c:v>
                </c:pt>
                <c:pt idx="3">
                  <c:v>8.2154539459221812E-2</c:v>
                </c:pt>
                <c:pt idx="4">
                  <c:v>8.0706665200175984E-2</c:v>
                </c:pt>
                <c:pt idx="5">
                  <c:v>6.3443942731277542E-2</c:v>
                </c:pt>
                <c:pt idx="6">
                  <c:v>9.0159401967789807E-2</c:v>
                </c:pt>
                <c:pt idx="7">
                  <c:v>7.9702567927325219E-2</c:v>
                </c:pt>
                <c:pt idx="8">
                  <c:v>7.3637385326686483E-2</c:v>
                </c:pt>
                <c:pt idx="9">
                  <c:v>7.7134230164245365E-2</c:v>
                </c:pt>
                <c:pt idx="10">
                  <c:v>8.099911933069133E-2</c:v>
                </c:pt>
                <c:pt idx="11">
                  <c:v>7.4100462147887333E-2</c:v>
                </c:pt>
                <c:pt idx="12">
                  <c:v>6.9319400958629859E-2</c:v>
                </c:pt>
              </c:numCache>
            </c:numRef>
          </c:xVal>
          <c:yVal>
            <c:numRef>
              <c:f>'Xray Only'!$W$29:$W$41</c:f>
              <c:numCache>
                <c:formatCode>0.00E+00</c:formatCode>
                <c:ptCount val="13"/>
                <c:pt idx="0">
                  <c:v>119000000000</c:v>
                </c:pt>
                <c:pt idx="1">
                  <c:v>263930000000</c:v>
                </c:pt>
                <c:pt idx="2">
                  <c:v>214000000000</c:v>
                </c:pt>
                <c:pt idx="3">
                  <c:v>572590000000</c:v>
                </c:pt>
                <c:pt idx="4">
                  <c:v>633010000000</c:v>
                </c:pt>
                <c:pt idx="5">
                  <c:v>296460000000</c:v>
                </c:pt>
                <c:pt idx="6">
                  <c:v>316230000000</c:v>
                </c:pt>
                <c:pt idx="7">
                  <c:v>961200000000</c:v>
                </c:pt>
                <c:pt idx="8">
                  <c:v>949010000000</c:v>
                </c:pt>
                <c:pt idx="9">
                  <c:v>1031500000000</c:v>
                </c:pt>
                <c:pt idx="10">
                  <c:v>921110000000</c:v>
                </c:pt>
                <c:pt idx="11">
                  <c:v>787370000000</c:v>
                </c:pt>
                <c:pt idx="12">
                  <c:v>318000000000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89-4623-AFF8-5CC3CEA12BA0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power"/>
            <c:backward val="0.1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Only'!$T$16:$T$28</c:f>
                <c:numCache>
                  <c:formatCode>General</c:formatCode>
                  <c:ptCount val="13"/>
                  <c:pt idx="0">
                    <c:v>4.5821865022569637E-3</c:v>
                  </c:pt>
                  <c:pt idx="1">
                    <c:v>4.8516377649325633E-3</c:v>
                  </c:pt>
                  <c:pt idx="2">
                    <c:v>3.0903495273686523E-3</c:v>
                  </c:pt>
                  <c:pt idx="3">
                    <c:v>2.4951482944226022E-3</c:v>
                  </c:pt>
                  <c:pt idx="4">
                    <c:v>2.4976814534444221E-3</c:v>
                  </c:pt>
                  <c:pt idx="5">
                    <c:v>1.1868881224718266E-2</c:v>
                  </c:pt>
                  <c:pt idx="6">
                    <c:v>2.4161944437327315E-3</c:v>
                  </c:pt>
                  <c:pt idx="7">
                    <c:v>2.385233663063516E-3</c:v>
                  </c:pt>
                  <c:pt idx="8">
                    <c:v>2.9348917125212549E-3</c:v>
                  </c:pt>
                  <c:pt idx="9">
                    <c:v>2.8787278529767797E-3</c:v>
                  </c:pt>
                  <c:pt idx="10">
                    <c:v>0</c:v>
                  </c:pt>
                  <c:pt idx="11">
                    <c:v>2.4913368333139346E-3</c:v>
                  </c:pt>
                  <c:pt idx="12">
                    <c:v>2.5469804988765845E-3</c:v>
                  </c:pt>
                </c:numCache>
              </c:numRef>
            </c:plus>
            <c:minus>
              <c:numRef>
                <c:f>'Xray Only'!$T$16:$T$28</c:f>
                <c:numCache>
                  <c:formatCode>General</c:formatCode>
                  <c:ptCount val="13"/>
                  <c:pt idx="0">
                    <c:v>4.5821865022569637E-3</c:v>
                  </c:pt>
                  <c:pt idx="1">
                    <c:v>4.8516377649325633E-3</c:v>
                  </c:pt>
                  <c:pt idx="2">
                    <c:v>3.0903495273686523E-3</c:v>
                  </c:pt>
                  <c:pt idx="3">
                    <c:v>2.4951482944226022E-3</c:v>
                  </c:pt>
                  <c:pt idx="4">
                    <c:v>2.4976814534444221E-3</c:v>
                  </c:pt>
                  <c:pt idx="5">
                    <c:v>1.1868881224718266E-2</c:v>
                  </c:pt>
                  <c:pt idx="6">
                    <c:v>2.4161944437327315E-3</c:v>
                  </c:pt>
                  <c:pt idx="7">
                    <c:v>2.385233663063516E-3</c:v>
                  </c:pt>
                  <c:pt idx="8">
                    <c:v>2.9348917125212549E-3</c:v>
                  </c:pt>
                  <c:pt idx="9">
                    <c:v>2.8787278529767797E-3</c:v>
                  </c:pt>
                  <c:pt idx="10">
                    <c:v>0</c:v>
                  </c:pt>
                  <c:pt idx="11">
                    <c:v>2.4913368333139346E-3</c:v>
                  </c:pt>
                  <c:pt idx="12">
                    <c:v>2.5469804988765845E-3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plus>
            <c:min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minus>
          </c:errBars>
          <c:xVal>
            <c:numRef>
              <c:f>'Xray Only'!$S$16:$S$28</c:f>
              <c:numCache>
                <c:formatCode>General</c:formatCode>
                <c:ptCount val="13"/>
                <c:pt idx="0">
                  <c:v>12.597029580760093</c:v>
                </c:pt>
                <c:pt idx="1">
                  <c:v>13.594908401825528</c:v>
                </c:pt>
                <c:pt idx="2">
                  <c:v>14.733579378818819</c:v>
                </c:pt>
                <c:pt idx="3">
                  <c:v>14.293601272716934</c:v>
                </c:pt>
                <c:pt idx="4">
                  <c:v>15.336919274066165</c:v>
                </c:pt>
                <c:pt idx="5">
                  <c:v>14.67417351286246</c:v>
                </c:pt>
                <c:pt idx="6">
                  <c:v>15.182610137654633</c:v>
                </c:pt>
                <c:pt idx="7">
                  <c:v>15.07854455671106</c:v>
                </c:pt>
                <c:pt idx="8">
                  <c:v>14.27609464108969</c:v>
                </c:pt>
                <c:pt idx="9">
                  <c:v>14.499714377806358</c:v>
                </c:pt>
                <c:pt idx="10">
                  <c:v>14.284569239062614</c:v>
                </c:pt>
                <c:pt idx="11">
                  <c:v>15.892704440683522</c:v>
                </c:pt>
                <c:pt idx="12">
                  <c:v>16.221960554404546</c:v>
                </c:pt>
              </c:numCache>
            </c:numRef>
          </c:xVal>
          <c:yVal>
            <c:numRef>
              <c:f>'Xray Only'!$W$16:$W$28</c:f>
              <c:numCache>
                <c:formatCode>0.00E+00</c:formatCode>
                <c:ptCount val="13"/>
                <c:pt idx="0">
                  <c:v>11600000000000</c:v>
                </c:pt>
                <c:pt idx="1">
                  <c:v>15700000000000</c:v>
                </c:pt>
                <c:pt idx="2">
                  <c:v>25000000000000</c:v>
                </c:pt>
                <c:pt idx="3">
                  <c:v>24800000000000</c:v>
                </c:pt>
                <c:pt idx="4">
                  <c:v>48000000000000</c:v>
                </c:pt>
                <c:pt idx="5">
                  <c:v>18500000000000</c:v>
                </c:pt>
                <c:pt idx="6">
                  <c:v>40800000000000</c:v>
                </c:pt>
                <c:pt idx="7">
                  <c:v>50400000000000</c:v>
                </c:pt>
                <c:pt idx="8">
                  <c:v>21500000000000</c:v>
                </c:pt>
                <c:pt idx="9">
                  <c:v>24700000000000</c:v>
                </c:pt>
                <c:pt idx="10">
                  <c:v>20938000000000</c:v>
                </c:pt>
                <c:pt idx="11">
                  <c:v>47769000000000</c:v>
                </c:pt>
                <c:pt idx="12">
                  <c:v>56966000000000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89-4623-AFF8-5CC3CEA12BA0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  <a:prstDash val="dash"/>
              </a:ln>
            </c:spPr>
            <c:trendlineType val="power"/>
            <c:forward val="3.0000000000000006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Only'!$V$16:$V$28</c:f>
                <c:numCache>
                  <c:formatCode>General</c:formatCode>
                  <c:ptCount val="13"/>
                  <c:pt idx="0">
                    <c:v>2.0756598392601563E-3</c:v>
                  </c:pt>
                  <c:pt idx="1">
                    <c:v>1.7428331626754747E-3</c:v>
                  </c:pt>
                  <c:pt idx="2">
                    <c:v>3.1833960079138274E-3</c:v>
                  </c:pt>
                  <c:pt idx="3">
                    <c:v>1.5622369640029611E-3</c:v>
                  </c:pt>
                  <c:pt idx="4">
                    <c:v>1.4591198484937254E-3</c:v>
                  </c:pt>
                  <c:pt idx="5">
                    <c:v>1.0714597713224103E-3</c:v>
                  </c:pt>
                  <c:pt idx="6">
                    <c:v>3.0155148847071018E-3</c:v>
                  </c:pt>
                  <c:pt idx="7">
                    <c:v>3.4291422081107951E-3</c:v>
                  </c:pt>
                  <c:pt idx="8">
                    <c:v>3.2798172386398544E-3</c:v>
                  </c:pt>
                  <c:pt idx="9">
                    <c:v>2.6649930174975234E-3</c:v>
                  </c:pt>
                  <c:pt idx="10">
                    <c:v>4.6136389965892831E-3</c:v>
                  </c:pt>
                  <c:pt idx="11">
                    <c:v>8.156242717732895E-3</c:v>
                  </c:pt>
                  <c:pt idx="12">
                    <c:v>7.3594484523326282E-3</c:v>
                  </c:pt>
                </c:numCache>
              </c:numRef>
            </c:plus>
            <c:minus>
              <c:numRef>
                <c:f>'Xray Only'!$V$16:$V$28</c:f>
                <c:numCache>
                  <c:formatCode>General</c:formatCode>
                  <c:ptCount val="13"/>
                  <c:pt idx="0">
                    <c:v>2.0756598392601563E-3</c:v>
                  </c:pt>
                  <c:pt idx="1">
                    <c:v>1.7428331626754747E-3</c:v>
                  </c:pt>
                  <c:pt idx="2">
                    <c:v>3.1833960079138274E-3</c:v>
                  </c:pt>
                  <c:pt idx="3">
                    <c:v>1.5622369640029611E-3</c:v>
                  </c:pt>
                  <c:pt idx="4">
                    <c:v>1.4591198484937254E-3</c:v>
                  </c:pt>
                  <c:pt idx="5">
                    <c:v>1.0714597713224103E-3</c:v>
                  </c:pt>
                  <c:pt idx="6">
                    <c:v>3.0155148847071018E-3</c:v>
                  </c:pt>
                  <c:pt idx="7">
                    <c:v>3.4291422081107951E-3</c:v>
                  </c:pt>
                  <c:pt idx="8">
                    <c:v>3.2798172386398544E-3</c:v>
                  </c:pt>
                  <c:pt idx="9">
                    <c:v>2.6649930174975234E-3</c:v>
                  </c:pt>
                  <c:pt idx="10">
                    <c:v>4.6136389965892831E-3</c:v>
                  </c:pt>
                  <c:pt idx="11">
                    <c:v>8.156242717732895E-3</c:v>
                  </c:pt>
                  <c:pt idx="12">
                    <c:v>7.3594484523326282E-3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plus>
            <c:min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minus>
          </c:errBars>
          <c:xVal>
            <c:numRef>
              <c:f>'Xray Only'!$U$16:$U$28</c:f>
              <c:numCache>
                <c:formatCode>General</c:formatCode>
                <c:ptCount val="13"/>
                <c:pt idx="0">
                  <c:v>6.8922162281184626E-2</c:v>
                </c:pt>
                <c:pt idx="1">
                  <c:v>7.7839801816680418E-2</c:v>
                </c:pt>
                <c:pt idx="2">
                  <c:v>3.3857990767201585E-2</c:v>
                </c:pt>
                <c:pt idx="3">
                  <c:v>4.9328606378369479E-2</c:v>
                </c:pt>
                <c:pt idx="4">
                  <c:v>5.2912672196610291E-2</c:v>
                </c:pt>
                <c:pt idx="5">
                  <c:v>5.6853431567569265E-2</c:v>
                </c:pt>
                <c:pt idx="6">
                  <c:v>5.8900226277069014E-2</c:v>
                </c:pt>
                <c:pt idx="7">
                  <c:v>5.9583371700562882E-2</c:v>
                </c:pt>
                <c:pt idx="8">
                  <c:v>6.6180052838835615E-2</c:v>
                </c:pt>
                <c:pt idx="9">
                  <c:v>6.68504456916474E-2</c:v>
                </c:pt>
                <c:pt idx="10">
                  <c:v>6.6324128066894042E-2</c:v>
                </c:pt>
                <c:pt idx="11">
                  <c:v>7.137693810915284E-2</c:v>
                </c:pt>
                <c:pt idx="12">
                  <c:v>7.2179761203733123E-2</c:v>
                </c:pt>
              </c:numCache>
            </c:numRef>
          </c:xVal>
          <c:yVal>
            <c:numRef>
              <c:f>'Xray Only'!$W$16:$W$28</c:f>
              <c:numCache>
                <c:formatCode>0.00E+00</c:formatCode>
                <c:ptCount val="13"/>
                <c:pt idx="0">
                  <c:v>11600000000000</c:v>
                </c:pt>
                <c:pt idx="1">
                  <c:v>15700000000000</c:v>
                </c:pt>
                <c:pt idx="2">
                  <c:v>25000000000000</c:v>
                </c:pt>
                <c:pt idx="3">
                  <c:v>24800000000000</c:v>
                </c:pt>
                <c:pt idx="4">
                  <c:v>48000000000000</c:v>
                </c:pt>
                <c:pt idx="5">
                  <c:v>18500000000000</c:v>
                </c:pt>
                <c:pt idx="6">
                  <c:v>40800000000000</c:v>
                </c:pt>
                <c:pt idx="7">
                  <c:v>50400000000000</c:v>
                </c:pt>
                <c:pt idx="8">
                  <c:v>21500000000000</c:v>
                </c:pt>
                <c:pt idx="9">
                  <c:v>24700000000000</c:v>
                </c:pt>
                <c:pt idx="10">
                  <c:v>20938000000000</c:v>
                </c:pt>
                <c:pt idx="11">
                  <c:v>47769000000000</c:v>
                </c:pt>
                <c:pt idx="12">
                  <c:v>56966000000000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89-4623-AFF8-5CC3CEA12BA0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we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Only'!$T$7:$T$15</c:f>
                <c:numCache>
                  <c:formatCode>General</c:formatCode>
                  <c:ptCount val="9"/>
                  <c:pt idx="0">
                    <c:v>8.0603398010769128E-3</c:v>
                  </c:pt>
                  <c:pt idx="1">
                    <c:v>3.3385911204736533E-3</c:v>
                  </c:pt>
                  <c:pt idx="2">
                    <c:v>5.8071446392064701E-3</c:v>
                  </c:pt>
                  <c:pt idx="3">
                    <c:v>5.5986498909256872E-3</c:v>
                  </c:pt>
                  <c:pt idx="4">
                    <c:v>4.1606806766674468E-3</c:v>
                  </c:pt>
                  <c:pt idx="5">
                    <c:v>5.3737453288204605E-3</c:v>
                  </c:pt>
                  <c:pt idx="6">
                    <c:v>2.3706107710599323E-2</c:v>
                  </c:pt>
                  <c:pt idx="7">
                    <c:v>5.1877470355731229E-3</c:v>
                  </c:pt>
                  <c:pt idx="8">
                    <c:v>4.4091864008377456E-3</c:v>
                  </c:pt>
                </c:numCache>
              </c:numRef>
            </c:plus>
            <c:minus>
              <c:numRef>
                <c:f>'Xray Only'!$T$7:$T$15</c:f>
                <c:numCache>
                  <c:formatCode>General</c:formatCode>
                  <c:ptCount val="9"/>
                  <c:pt idx="0">
                    <c:v>8.0603398010769128E-3</c:v>
                  </c:pt>
                  <c:pt idx="1">
                    <c:v>3.3385911204736533E-3</c:v>
                  </c:pt>
                  <c:pt idx="2">
                    <c:v>5.8071446392064701E-3</c:v>
                  </c:pt>
                  <c:pt idx="3">
                    <c:v>5.5986498909256872E-3</c:v>
                  </c:pt>
                  <c:pt idx="4">
                    <c:v>4.1606806766674468E-3</c:v>
                  </c:pt>
                  <c:pt idx="5">
                    <c:v>5.3737453288204605E-3</c:v>
                  </c:pt>
                  <c:pt idx="6">
                    <c:v>2.3706107710599323E-2</c:v>
                  </c:pt>
                  <c:pt idx="7">
                    <c:v>5.1877470355731229E-3</c:v>
                  </c:pt>
                  <c:pt idx="8">
                    <c:v>4.4091864008377456E-3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plus>
            <c:min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minus>
          </c:errBars>
          <c:xVal>
            <c:numRef>
              <c:f>'Xray Only'!$S$7:$S$15</c:f>
              <c:numCache>
                <c:formatCode>General</c:formatCode>
                <c:ptCount val="9"/>
                <c:pt idx="0">
                  <c:v>4.2097237340343423E-2</c:v>
                </c:pt>
                <c:pt idx="1">
                  <c:v>4.0596477825877858E-2</c:v>
                </c:pt>
                <c:pt idx="2">
                  <c:v>4.3226114231687256E-2</c:v>
                </c:pt>
                <c:pt idx="3">
                  <c:v>6.7693752419517306E-2</c:v>
                </c:pt>
                <c:pt idx="4">
                  <c:v>4.1517712962034908E-2</c:v>
                </c:pt>
                <c:pt idx="5">
                  <c:v>4.363373910922437E-2</c:v>
                </c:pt>
                <c:pt idx="6">
                  <c:v>7.314985248139505E-2</c:v>
                </c:pt>
                <c:pt idx="7">
                  <c:v>4.1501976284584984E-2</c:v>
                </c:pt>
                <c:pt idx="8">
                  <c:v>4.4489088008452922E-2</c:v>
                </c:pt>
              </c:numCache>
            </c:numRef>
          </c:xVal>
          <c:yVal>
            <c:numRef>
              <c:f>'Xray Only'!$W$7:$W$15</c:f>
              <c:numCache>
                <c:formatCode>0.00E+00</c:formatCode>
                <c:ptCount val="9"/>
                <c:pt idx="0">
                  <c:v>660000000000</c:v>
                </c:pt>
                <c:pt idx="1">
                  <c:v>690700000000</c:v>
                </c:pt>
                <c:pt idx="2">
                  <c:v>737000000000</c:v>
                </c:pt>
                <c:pt idx="3">
                  <c:v>405400000000</c:v>
                </c:pt>
                <c:pt idx="4">
                  <c:v>334490000000</c:v>
                </c:pt>
                <c:pt idx="5">
                  <c:v>298000000000</c:v>
                </c:pt>
                <c:pt idx="6">
                  <c:v>186700000000</c:v>
                </c:pt>
                <c:pt idx="7">
                  <c:v>457460000000</c:v>
                </c:pt>
                <c:pt idx="8">
                  <c:v>468000000000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089-4623-AFF8-5CC3CEA12BA0}"/>
            </c:ext>
          </c:extLst>
        </c:ser>
        <c:ser>
          <c:idx val="0"/>
          <c:order val="7"/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5875">
                <a:solidFill>
                  <a:srgbClr val="00B050"/>
                </a:solidFill>
                <a:prstDash val="dash"/>
              </a:ln>
            </c:spPr>
            <c:trendlineType val="power"/>
            <c:forward val="3.0000000000000006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Only'!$V$7:$V$15</c:f>
                <c:numCache>
                  <c:formatCode>General</c:formatCode>
                  <c:ptCount val="9"/>
                  <c:pt idx="0">
                    <c:v>6.7196093974665667E-4</c:v>
                  </c:pt>
                  <c:pt idx="1">
                    <c:v>7.1959468911148147E-4</c:v>
                  </c:pt>
                  <c:pt idx="2">
                    <c:v>2.3828320929185059E-3</c:v>
                  </c:pt>
                  <c:pt idx="3">
                    <c:v>2.4779733965191787E-3</c:v>
                  </c:pt>
                  <c:pt idx="4">
                    <c:v>1.354270959206174E-3</c:v>
                  </c:pt>
                  <c:pt idx="5">
                    <c:v>2.1659890633105887E-3</c:v>
                  </c:pt>
                  <c:pt idx="6">
                    <c:v>3.5570616522083757E-3</c:v>
                  </c:pt>
                  <c:pt idx="7">
                    <c:v>1.4647942243083006E-3</c:v>
                  </c:pt>
                  <c:pt idx="8">
                    <c:v>3.1426748150549882E-3</c:v>
                  </c:pt>
                </c:numCache>
              </c:numRef>
            </c:plus>
            <c:minus>
              <c:numRef>
                <c:f>'Xray Only'!$V$7:$V$15</c:f>
                <c:numCache>
                  <c:formatCode>General</c:formatCode>
                  <c:ptCount val="9"/>
                  <c:pt idx="0">
                    <c:v>6.7196093974665667E-4</c:v>
                  </c:pt>
                  <c:pt idx="1">
                    <c:v>7.1959468911148147E-4</c:v>
                  </c:pt>
                  <c:pt idx="2">
                    <c:v>2.3828320929185059E-3</c:v>
                  </c:pt>
                  <c:pt idx="3">
                    <c:v>2.4779733965191787E-3</c:v>
                  </c:pt>
                  <c:pt idx="4">
                    <c:v>1.354270959206174E-3</c:v>
                  </c:pt>
                  <c:pt idx="5">
                    <c:v>2.1659890633105887E-3</c:v>
                  </c:pt>
                  <c:pt idx="6">
                    <c:v>3.5570616522083757E-3</c:v>
                  </c:pt>
                  <c:pt idx="7">
                    <c:v>1.4647942243083006E-3</c:v>
                  </c:pt>
                  <c:pt idx="8">
                    <c:v>3.1426748150549882E-3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plus>
            <c:min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minus>
          </c:errBars>
          <c:xVal>
            <c:numRef>
              <c:f>'Xray Only'!$U$7:$U$15</c:f>
              <c:numCache>
                <c:formatCode>General</c:formatCode>
                <c:ptCount val="9"/>
                <c:pt idx="0">
                  <c:v>4.9296525548137085E-2</c:v>
                </c:pt>
                <c:pt idx="1">
                  <c:v>4.9843782580278551E-2</c:v>
                </c:pt>
                <c:pt idx="2">
                  <c:v>4.4974370407279939E-2</c:v>
                </c:pt>
                <c:pt idx="3">
                  <c:v>5.5554959118446302E-2</c:v>
                </c:pt>
                <c:pt idx="4">
                  <c:v>5.047787689463544E-2</c:v>
                </c:pt>
                <c:pt idx="5">
                  <c:v>5.1215101279452106E-2</c:v>
                </c:pt>
                <c:pt idx="6">
                  <c:v>5.0542956537055796E-2</c:v>
                </c:pt>
                <c:pt idx="7">
                  <c:v>4.0518774703557317E-2</c:v>
                </c:pt>
                <c:pt idx="8">
                  <c:v>4.4001495548360282E-2</c:v>
                </c:pt>
              </c:numCache>
            </c:numRef>
          </c:xVal>
          <c:yVal>
            <c:numRef>
              <c:f>'Xray Only'!$W$7:$W$15</c:f>
              <c:numCache>
                <c:formatCode>0.00E+00</c:formatCode>
                <c:ptCount val="9"/>
                <c:pt idx="0">
                  <c:v>660000000000</c:v>
                </c:pt>
                <c:pt idx="1">
                  <c:v>690700000000</c:v>
                </c:pt>
                <c:pt idx="2">
                  <c:v>737000000000</c:v>
                </c:pt>
                <c:pt idx="3">
                  <c:v>405400000000</c:v>
                </c:pt>
                <c:pt idx="4">
                  <c:v>334490000000</c:v>
                </c:pt>
                <c:pt idx="5">
                  <c:v>298000000000</c:v>
                </c:pt>
                <c:pt idx="6">
                  <c:v>186700000000</c:v>
                </c:pt>
                <c:pt idx="7">
                  <c:v>457460000000</c:v>
                </c:pt>
                <c:pt idx="8">
                  <c:v>468000000000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089-4623-AFF8-5CC3CEA12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9968"/>
        <c:axId val="519705704"/>
      </c:scatterChart>
      <c:valAx>
        <c:axId val="519709968"/>
        <c:scaling>
          <c:orientation val="minMax"/>
          <c:max val="0.12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Rf / Ri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5704"/>
        <c:crosses val="autoZero"/>
        <c:crossBetween val="midCat"/>
      </c:valAx>
      <c:valAx>
        <c:axId val="519705704"/>
        <c:scaling>
          <c:logBase val="10"/>
          <c:orientation val="minMax"/>
          <c:max val="100000000000000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DDn Yield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99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Widths Relative to </a:t>
            </a:r>
            <a:r>
              <a:rPr lang="en-US" baseline="0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Sheet2!$K$2:$K$11</c:f>
              <c:numCache>
                <c:formatCode>0.00%</c:formatCode>
                <c:ptCount val="10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</c:numCache>
            </c:numRef>
          </c:xVal>
          <c:yVal>
            <c:numRef>
              <c:f>Sheet2!$L$2:$L$11</c:f>
              <c:numCache>
                <c:formatCode>0.00%</c:formatCode>
                <c:ptCount val="10"/>
                <c:pt idx="0">
                  <c:v>-7.9849486499995237E-2</c:v>
                </c:pt>
                <c:pt idx="1">
                  <c:v>-6.5212441861725701E-2</c:v>
                </c:pt>
                <c:pt idx="2">
                  <c:v>-5.5398927418422339E-2</c:v>
                </c:pt>
                <c:pt idx="4">
                  <c:v>-0.10982971251649354</c:v>
                </c:pt>
                <c:pt idx="5">
                  <c:v>-0.14054915854738703</c:v>
                </c:pt>
                <c:pt idx="6">
                  <c:v>-0.12788458211760889</c:v>
                </c:pt>
                <c:pt idx="7">
                  <c:v>-0.12413966120921915</c:v>
                </c:pt>
                <c:pt idx="8">
                  <c:v>-0.16397053915133175</c:v>
                </c:pt>
                <c:pt idx="9">
                  <c:v>-0.15415962627969382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6-4543-95DE-A68C59E7EA0D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Sheet2!$K$2:$K$11</c:f>
              <c:numCache>
                <c:formatCode>0.00%</c:formatCode>
                <c:ptCount val="10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</c:numCache>
            </c:numRef>
          </c:xVal>
          <c:yVal>
            <c:numRef>
              <c:f>Sheet2!$M$2:$M$11</c:f>
              <c:numCache>
                <c:formatCode>0.00%</c:formatCode>
                <c:ptCount val="10"/>
                <c:pt idx="0">
                  <c:v>0.1353206899478484</c:v>
                </c:pt>
                <c:pt idx="1">
                  <c:v>0.1166234808157246</c:v>
                </c:pt>
                <c:pt idx="2">
                  <c:v>7.4627131155559967E-2</c:v>
                </c:pt>
                <c:pt idx="3">
                  <c:v>0.13174145738987242</c:v>
                </c:pt>
                <c:pt idx="4">
                  <c:v>4.5517356024478373E-2</c:v>
                </c:pt>
                <c:pt idx="5">
                  <c:v>-2.9394744611750845E-2</c:v>
                </c:pt>
                <c:pt idx="6">
                  <c:v>-6.182606589706019E-2</c:v>
                </c:pt>
                <c:pt idx="7">
                  <c:v>-6.9383392052705606E-2</c:v>
                </c:pt>
                <c:pt idx="8">
                  <c:v>-4.9820876259985214E-2</c:v>
                </c:pt>
                <c:pt idx="9">
                  <c:v>-8.7234535997084306E-2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6-4543-95DE-A68C59E7EA0D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Sheet2!$K$2:$K$11</c:f>
              <c:numCache>
                <c:formatCode>0.00%</c:formatCode>
                <c:ptCount val="10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</c:numCache>
            </c:numRef>
          </c:xVal>
          <c:yVal>
            <c:numRef>
              <c:f>Sheet2!$N$2:$N$11</c:f>
              <c:numCache>
                <c:formatCode>0.00%</c:formatCode>
                <c:ptCount val="10"/>
                <c:pt idx="0">
                  <c:v>-0.11700632797985611</c:v>
                </c:pt>
                <c:pt idx="1">
                  <c:v>-0.12414757635222307</c:v>
                </c:pt>
                <c:pt idx="2">
                  <c:v>-9.6701322494863851E-2</c:v>
                </c:pt>
                <c:pt idx="3">
                  <c:v>-0.16353675143300506</c:v>
                </c:pt>
                <c:pt idx="4">
                  <c:v>-5.4971999709087838E-2</c:v>
                </c:pt>
                <c:pt idx="5">
                  <c:v>-1.564806613522296E-2</c:v>
                </c:pt>
                <c:pt idx="6">
                  <c:v>3.4482360946131996E-3</c:v>
                </c:pt>
                <c:pt idx="7">
                  <c:v>2.1706170442522543E-3</c:v>
                </c:pt>
                <c:pt idx="8">
                  <c:v>4.6727932177748066E-4</c:v>
                </c:pt>
                <c:pt idx="9">
                  <c:v>2.4528156026019099E-2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6-4543-95DE-A68C59E7E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943608"/>
        <c:axId val="646944920"/>
      </c:scatterChart>
      <c:valAx>
        <c:axId val="64694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SP /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4920"/>
        <c:crossesAt val="-20"/>
        <c:crossBetween val="midCat"/>
      </c:valAx>
      <c:valAx>
        <c:axId val="6469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Width / 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Widths Relative to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Sheet2!$K$2:$K$28</c:f>
              <c:numCache>
                <c:formatCode>0.00%</c:formatCode>
                <c:ptCount val="27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  <c:pt idx="10">
                  <c:v>7.9997211831130066E-2</c:v>
                </c:pt>
                <c:pt idx="11">
                  <c:v>8.2295800679112241E-2</c:v>
                </c:pt>
                <c:pt idx="12">
                  <c:v>0.1098198450480723</c:v>
                </c:pt>
                <c:pt idx="13">
                  <c:v>8.7717773819350864E-2</c:v>
                </c:pt>
                <c:pt idx="14">
                  <c:v>8.8991092578996178E-2</c:v>
                </c:pt>
                <c:pt idx="15">
                  <c:v>9.1191338614019068E-2</c:v>
                </c:pt>
                <c:pt idx="16">
                  <c:v>9.2078904574485532E-2</c:v>
                </c:pt>
                <c:pt idx="17">
                  <c:v>0.10146553658662893</c:v>
                </c:pt>
                <c:pt idx="18">
                  <c:v>0.12218649517684899</c:v>
                </c:pt>
                <c:pt idx="19">
                  <c:v>0.12380810710301215</c:v>
                </c:pt>
                <c:pt idx="20">
                  <c:v>0.12938744110010569</c:v>
                </c:pt>
                <c:pt idx="21">
                  <c:v>0.12748410879274097</c:v>
                </c:pt>
                <c:pt idx="22">
                  <c:v>0.13564055184294987</c:v>
                </c:pt>
                <c:pt idx="23">
                  <c:v>0.14009640174868287</c:v>
                </c:pt>
                <c:pt idx="24">
                  <c:v>0.15690821005725519</c:v>
                </c:pt>
                <c:pt idx="25">
                  <c:v>0.18576929378993956</c:v>
                </c:pt>
                <c:pt idx="26">
                  <c:v>0.21844942395095657</c:v>
                </c:pt>
              </c:numCache>
            </c:numRef>
          </c:xVal>
          <c:yVal>
            <c:numRef>
              <c:f>Sheet2!$L$2:$L$28</c:f>
              <c:numCache>
                <c:formatCode>0.00%</c:formatCode>
                <c:ptCount val="27"/>
                <c:pt idx="0">
                  <c:v>-7.9849486499995237E-2</c:v>
                </c:pt>
                <c:pt idx="1">
                  <c:v>-6.5212441861725701E-2</c:v>
                </c:pt>
                <c:pt idx="2">
                  <c:v>-5.5398927418422339E-2</c:v>
                </c:pt>
                <c:pt idx="4">
                  <c:v>-0.10982971251649354</c:v>
                </c:pt>
                <c:pt idx="5">
                  <c:v>-0.14054915854738703</c:v>
                </c:pt>
                <c:pt idx="6">
                  <c:v>-0.12788458211760889</c:v>
                </c:pt>
                <c:pt idx="7">
                  <c:v>-0.12413966120921915</c:v>
                </c:pt>
                <c:pt idx="8">
                  <c:v>-0.16397053915133175</c:v>
                </c:pt>
                <c:pt idx="9">
                  <c:v>-0.15415962627969382</c:v>
                </c:pt>
                <c:pt idx="18">
                  <c:v>-9.3302789009563458E-2</c:v>
                </c:pt>
                <c:pt idx="21">
                  <c:v>-9.6576006049292173E-2</c:v>
                </c:pt>
                <c:pt idx="22">
                  <c:v>-0.1242341303471941</c:v>
                </c:pt>
                <c:pt idx="23">
                  <c:v>-0.17408362291222934</c:v>
                </c:pt>
                <c:pt idx="24">
                  <c:v>-0.15176558978211885</c:v>
                </c:pt>
                <c:pt idx="25">
                  <c:v>-0.114861543503195</c:v>
                </c:pt>
                <c:pt idx="26">
                  <c:v>-0.13320473522883414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2-4834-B37B-B85DA4421572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Sheet2!$K$2:$K$28</c:f>
              <c:numCache>
                <c:formatCode>0.00%</c:formatCode>
                <c:ptCount val="27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  <c:pt idx="10">
                  <c:v>7.9997211831130066E-2</c:v>
                </c:pt>
                <c:pt idx="11">
                  <c:v>8.2295800679112241E-2</c:v>
                </c:pt>
                <c:pt idx="12">
                  <c:v>0.1098198450480723</c:v>
                </c:pt>
                <c:pt idx="13">
                  <c:v>8.7717773819350864E-2</c:v>
                </c:pt>
                <c:pt idx="14">
                  <c:v>8.8991092578996178E-2</c:v>
                </c:pt>
                <c:pt idx="15">
                  <c:v>9.1191338614019068E-2</c:v>
                </c:pt>
                <c:pt idx="16">
                  <c:v>9.2078904574485532E-2</c:v>
                </c:pt>
                <c:pt idx="17">
                  <c:v>0.10146553658662893</c:v>
                </c:pt>
                <c:pt idx="18">
                  <c:v>0.12218649517684899</c:v>
                </c:pt>
                <c:pt idx="19">
                  <c:v>0.12380810710301215</c:v>
                </c:pt>
                <c:pt idx="20">
                  <c:v>0.12938744110010569</c:v>
                </c:pt>
                <c:pt idx="21">
                  <c:v>0.12748410879274097</c:v>
                </c:pt>
                <c:pt idx="22">
                  <c:v>0.13564055184294987</c:v>
                </c:pt>
                <c:pt idx="23">
                  <c:v>0.14009640174868287</c:v>
                </c:pt>
                <c:pt idx="24">
                  <c:v>0.15690821005725519</c:v>
                </c:pt>
                <c:pt idx="25">
                  <c:v>0.18576929378993956</c:v>
                </c:pt>
                <c:pt idx="26">
                  <c:v>0.21844942395095657</c:v>
                </c:pt>
              </c:numCache>
            </c:numRef>
          </c:xVal>
          <c:yVal>
            <c:numRef>
              <c:f>Sheet2!$M$2:$M$28</c:f>
              <c:numCache>
                <c:formatCode>0.00%</c:formatCode>
                <c:ptCount val="27"/>
                <c:pt idx="0">
                  <c:v>0.1353206899478484</c:v>
                </c:pt>
                <c:pt idx="1">
                  <c:v>0.1166234808157246</c:v>
                </c:pt>
                <c:pt idx="2">
                  <c:v>7.4627131155559967E-2</c:v>
                </c:pt>
                <c:pt idx="3">
                  <c:v>0.13174145738987242</c:v>
                </c:pt>
                <c:pt idx="4">
                  <c:v>4.5517356024478373E-2</c:v>
                </c:pt>
                <c:pt idx="5">
                  <c:v>-2.9394744611750845E-2</c:v>
                </c:pt>
                <c:pt idx="6">
                  <c:v>-6.182606589706019E-2</c:v>
                </c:pt>
                <c:pt idx="7">
                  <c:v>-6.9383392052705606E-2</c:v>
                </c:pt>
                <c:pt idx="8">
                  <c:v>-4.9820876259985214E-2</c:v>
                </c:pt>
                <c:pt idx="9">
                  <c:v>-8.7234535997084306E-2</c:v>
                </c:pt>
                <c:pt idx="11">
                  <c:v>6.7467083112454529E-2</c:v>
                </c:pt>
                <c:pt idx="13">
                  <c:v>2.3330581743928325E-2</c:v>
                </c:pt>
                <c:pt idx="14">
                  <c:v>3.0725753944615963E-2</c:v>
                </c:pt>
                <c:pt idx="17">
                  <c:v>-5.9173844746336135E-2</c:v>
                </c:pt>
                <c:pt idx="18">
                  <c:v>-2.8883706167285306E-2</c:v>
                </c:pt>
                <c:pt idx="19">
                  <c:v>-9.9412420974339888E-2</c:v>
                </c:pt>
                <c:pt idx="20">
                  <c:v>-6.4573516684296672E-2</c:v>
                </c:pt>
                <c:pt idx="22">
                  <c:v>-1.1406421495755437E-2</c:v>
                </c:pt>
                <c:pt idx="23">
                  <c:v>6.5687703172291334E-3</c:v>
                </c:pt>
                <c:pt idx="24">
                  <c:v>-5.1426202751367889E-3</c:v>
                </c:pt>
                <c:pt idx="25">
                  <c:v>-7.090775028674412E-2</c:v>
                </c:pt>
                <c:pt idx="26">
                  <c:v>-8.5244688722122319E-2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834-B37B-B85DA4421572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Sheet2!$K$2:$K$28</c:f>
              <c:numCache>
                <c:formatCode>0.00%</c:formatCode>
                <c:ptCount val="27"/>
                <c:pt idx="0">
                  <c:v>6.1535124532003049E-2</c:v>
                </c:pt>
                <c:pt idx="1">
                  <c:v>7.2736537398224055E-2</c:v>
                </c:pt>
                <c:pt idx="2">
                  <c:v>7.7473118757726556E-2</c:v>
                </c:pt>
                <c:pt idx="3">
                  <c:v>3.1795294043132527E-2</c:v>
                </c:pt>
                <c:pt idx="4">
                  <c:v>0.11928435620110345</c:v>
                </c:pt>
                <c:pt idx="5">
                  <c:v>0.18559196929436084</c:v>
                </c:pt>
                <c:pt idx="6">
                  <c:v>0.18626241192005633</c:v>
                </c:pt>
                <c:pt idx="7">
                  <c:v>0.19135243621767262</c:v>
                </c:pt>
                <c:pt idx="8">
                  <c:v>0.21332413608953971</c:v>
                </c:pt>
                <c:pt idx="9">
                  <c:v>0.21686600625075925</c:v>
                </c:pt>
                <c:pt idx="10">
                  <c:v>7.9997211831130066E-2</c:v>
                </c:pt>
                <c:pt idx="11">
                  <c:v>8.2295800679112241E-2</c:v>
                </c:pt>
                <c:pt idx="12">
                  <c:v>0.1098198450480723</c:v>
                </c:pt>
                <c:pt idx="13">
                  <c:v>8.7717773819350864E-2</c:v>
                </c:pt>
                <c:pt idx="14">
                  <c:v>8.8991092578996178E-2</c:v>
                </c:pt>
                <c:pt idx="15">
                  <c:v>9.1191338614019068E-2</c:v>
                </c:pt>
                <c:pt idx="16">
                  <c:v>9.2078904574485532E-2</c:v>
                </c:pt>
                <c:pt idx="17">
                  <c:v>0.10146553658662893</c:v>
                </c:pt>
                <c:pt idx="18">
                  <c:v>0.12218649517684899</c:v>
                </c:pt>
                <c:pt idx="19">
                  <c:v>0.12380810710301215</c:v>
                </c:pt>
                <c:pt idx="20">
                  <c:v>0.12938744110010569</c:v>
                </c:pt>
                <c:pt idx="21">
                  <c:v>0.12748410879274097</c:v>
                </c:pt>
                <c:pt idx="22">
                  <c:v>0.13564055184294987</c:v>
                </c:pt>
                <c:pt idx="23">
                  <c:v>0.14009640174868287</c:v>
                </c:pt>
                <c:pt idx="24">
                  <c:v>0.15690821005725519</c:v>
                </c:pt>
                <c:pt idx="25">
                  <c:v>0.18576929378993956</c:v>
                </c:pt>
                <c:pt idx="26">
                  <c:v>0.21844942395095657</c:v>
                </c:pt>
              </c:numCache>
            </c:numRef>
          </c:xVal>
          <c:yVal>
            <c:numRef>
              <c:f>Sheet2!$N$2:$N$28</c:f>
              <c:numCache>
                <c:formatCode>0.00%</c:formatCode>
                <c:ptCount val="27"/>
                <c:pt idx="0">
                  <c:v>-0.11700632797985611</c:v>
                </c:pt>
                <c:pt idx="1">
                  <c:v>-0.12414757635222307</c:v>
                </c:pt>
                <c:pt idx="2">
                  <c:v>-9.6701322494863851E-2</c:v>
                </c:pt>
                <c:pt idx="3">
                  <c:v>-0.16353675143300506</c:v>
                </c:pt>
                <c:pt idx="4">
                  <c:v>-5.4971999709087838E-2</c:v>
                </c:pt>
                <c:pt idx="5">
                  <c:v>-1.564806613522296E-2</c:v>
                </c:pt>
                <c:pt idx="6">
                  <c:v>3.4482360946131996E-3</c:v>
                </c:pt>
                <c:pt idx="7">
                  <c:v>2.1706170442522543E-3</c:v>
                </c:pt>
                <c:pt idx="8">
                  <c:v>4.6727932177748066E-4</c:v>
                </c:pt>
                <c:pt idx="9">
                  <c:v>2.4528156026019099E-2</c:v>
                </c:pt>
                <c:pt idx="10">
                  <c:v>-7.9997211831129844E-2</c:v>
                </c:pt>
                <c:pt idx="11">
                  <c:v>-0.14976288379156699</c:v>
                </c:pt>
                <c:pt idx="12">
                  <c:v>-6.0627275273033021E-2</c:v>
                </c:pt>
                <c:pt idx="13">
                  <c:v>-0.1110483555632793</c:v>
                </c:pt>
                <c:pt idx="14">
                  <c:v>-0.11971684652361247</c:v>
                </c:pt>
                <c:pt idx="15">
                  <c:v>-9.1191338614019068E-2</c:v>
                </c:pt>
                <c:pt idx="16">
                  <c:v>-9.2078904574485643E-2</c:v>
                </c:pt>
                <c:pt idx="17">
                  <c:v>-4.2291691840292689E-2</c:v>
                </c:pt>
                <c:pt idx="19">
                  <c:v>-2.4395686128672489E-2</c:v>
                </c:pt>
                <c:pt idx="20">
                  <c:v>-6.4813924415809243E-2</c:v>
                </c:pt>
                <c:pt idx="21">
                  <c:v>-4.1139913514024462E-2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2-4834-B37B-B85DA4421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372072"/>
        <c:axId val="558374368"/>
      </c:scatterChart>
      <c:valAx>
        <c:axId val="55837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SP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/ Mean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4368"/>
        <c:crossesAt val="-20"/>
        <c:crossBetween val="midCat"/>
      </c:valAx>
      <c:valAx>
        <c:axId val="5583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Width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/ Mean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37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Auto_Widths!$D$2:$D$4</c:f>
              <c:numCache>
                <c:formatCode>General</c:formatCode>
                <c:ptCount val="3"/>
                <c:pt idx="0">
                  <c:v>34.1</c:v>
                </c:pt>
                <c:pt idx="1">
                  <c:v>104.4</c:v>
                </c:pt>
                <c:pt idx="2">
                  <c:v>10.5</c:v>
                </c:pt>
              </c:numCache>
            </c:numRef>
          </c:xVal>
          <c:yVal>
            <c:numRef>
              <c:f>Auto_Widths!#REF!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0B-48D4-A916-0E0F8DE9E004}"/>
            </c:ext>
          </c:extLst>
        </c:ser>
        <c:ser>
          <c:idx val="5"/>
          <c:order val="1"/>
          <c:marker>
            <c:symbol val="none"/>
          </c:marker>
          <c:xVal>
            <c:numRef>
              <c:f>Auto_Widths!$C$6:$C$8</c:f>
              <c:numCache>
                <c:formatCode>General</c:formatCode>
                <c:ptCount val="3"/>
                <c:pt idx="0">
                  <c:v>29.6</c:v>
                </c:pt>
                <c:pt idx="1">
                  <c:v>29.6</c:v>
                </c:pt>
                <c:pt idx="2">
                  <c:v>10.199999999999999</c:v>
                </c:pt>
              </c:numCache>
            </c:numRef>
          </c:xVal>
          <c:yVal>
            <c:numRef>
              <c:f>Auto_Widths!#REF!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0B-48D4-A916-0E0F8DE9E004}"/>
            </c:ext>
          </c:extLst>
        </c:ser>
        <c:ser>
          <c:idx val="2"/>
          <c:order val="2"/>
          <c:tx>
            <c:v>CH D3He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Only'!$P$7:$P$15</c:f>
                <c:numCache>
                  <c:formatCode>General</c:formatCode>
                  <c:ptCount val="9"/>
                  <c:pt idx="0">
                    <c:v>0.16392108177254519</c:v>
                  </c:pt>
                  <c:pt idx="1">
                    <c:v>6.8005373999402458E-2</c:v>
                  </c:pt>
                  <c:pt idx="2">
                    <c:v>0.1387997908102957</c:v>
                  </c:pt>
                  <c:pt idx="3">
                    <c:v>0.11449839337214122</c:v>
                  </c:pt>
                  <c:pt idx="4">
                    <c:v>8.532851052476903E-2</c:v>
                  </c:pt>
                  <c:pt idx="5">
                    <c:v>0.11093930618193201</c:v>
                  </c:pt>
                  <c:pt idx="6">
                    <c:v>0.47996105602543648</c:v>
                  </c:pt>
                  <c:pt idx="7">
                    <c:v>0.13328008312315343</c:v>
                  </c:pt>
                  <c:pt idx="8">
                    <c:v>0.12351477323828722</c:v>
                  </c:pt>
                </c:numCache>
              </c:numRef>
            </c:plus>
            <c:minus>
              <c:numRef>
                <c:f>'Xray Only'!$P$7:$P$15</c:f>
                <c:numCache>
                  <c:formatCode>General</c:formatCode>
                  <c:ptCount val="9"/>
                  <c:pt idx="0">
                    <c:v>0.16392108177254519</c:v>
                  </c:pt>
                  <c:pt idx="1">
                    <c:v>6.8005373999402458E-2</c:v>
                  </c:pt>
                  <c:pt idx="2">
                    <c:v>0.1387997908102957</c:v>
                  </c:pt>
                  <c:pt idx="3">
                    <c:v>0.11449839337214122</c:v>
                  </c:pt>
                  <c:pt idx="4">
                    <c:v>8.532851052476903E-2</c:v>
                  </c:pt>
                  <c:pt idx="5">
                    <c:v>0.11093930618193201</c:v>
                  </c:pt>
                  <c:pt idx="6">
                    <c:v>0.47996105602543648</c:v>
                  </c:pt>
                  <c:pt idx="7">
                    <c:v>0.13328008312315343</c:v>
                  </c:pt>
                  <c:pt idx="8">
                    <c:v>0.12351477323828722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Only'!$R$7:$R$15</c:f>
                <c:numCache>
                  <c:formatCode>General</c:formatCode>
                  <c:ptCount val="9"/>
                  <c:pt idx="0">
                    <c:v>1.9691919200000001E-2</c:v>
                  </c:pt>
                  <c:pt idx="1">
                    <c:v>2.0712571199999998E-2</c:v>
                  </c:pt>
                  <c:pt idx="2">
                    <c:v>3.3883366400000003E-2</c:v>
                  </c:pt>
                  <c:pt idx="3">
                    <c:v>4.9377845999999996E-2</c:v>
                  </c:pt>
                  <c:pt idx="4">
                    <c:v>4.44553299E-2</c:v>
                  </c:pt>
                  <c:pt idx="5">
                    <c:v>8.4552444000000008E-3</c:v>
                  </c:pt>
                  <c:pt idx="6">
                    <c:v>4.4669508000000004E-2</c:v>
                  </c:pt>
                  <c:pt idx="7">
                    <c:v>1.9551306179999998E-2</c:v>
                  </c:pt>
                  <c:pt idx="8">
                    <c:v>2.6971811000000002E-2</c:v>
                  </c:pt>
                </c:numCache>
              </c:numRef>
            </c:plus>
            <c:minus>
              <c:numRef>
                <c:f>'Xray Only'!$R$7:$R$15</c:f>
                <c:numCache>
                  <c:formatCode>General</c:formatCode>
                  <c:ptCount val="9"/>
                  <c:pt idx="0">
                    <c:v>1.9691919200000001E-2</c:v>
                  </c:pt>
                  <c:pt idx="1">
                    <c:v>2.0712571199999998E-2</c:v>
                  </c:pt>
                  <c:pt idx="2">
                    <c:v>3.3883366400000003E-2</c:v>
                  </c:pt>
                  <c:pt idx="3">
                    <c:v>4.9377845999999996E-2</c:v>
                  </c:pt>
                  <c:pt idx="4">
                    <c:v>4.44553299E-2</c:v>
                  </c:pt>
                  <c:pt idx="5">
                    <c:v>8.4552444000000008E-3</c:v>
                  </c:pt>
                  <c:pt idx="6">
                    <c:v>4.4669508000000004E-2</c:v>
                  </c:pt>
                  <c:pt idx="7">
                    <c:v>1.9551306179999998E-2</c:v>
                  </c:pt>
                  <c:pt idx="8">
                    <c:v>2.6971811000000002E-2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'Xray Only'!$O$7:$O$15</c:f>
              <c:numCache>
                <c:formatCode>0.0000E+00</c:formatCode>
                <c:ptCount val="9"/>
                <c:pt idx="0">
                  <c:v>0.853959520924782</c:v>
                </c:pt>
                <c:pt idx="1">
                  <c:v>0.81447425785739758</c:v>
                </c:pt>
                <c:pt idx="2">
                  <c:v>0.96112772319521567</c:v>
                </c:pt>
                <c:pt idx="3">
                  <c:v>1.2185006252131407</c:v>
                </c:pt>
                <c:pt idx="4">
                  <c:v>0.82249324884833308</c:v>
                </c:pt>
                <c:pt idx="5">
                  <c:v>0.8519701810436634</c:v>
                </c:pt>
                <c:pt idx="6">
                  <c:v>1.4472808377912143</c:v>
                </c:pt>
                <c:pt idx="7">
                  <c:v>1.0242653334959151</c:v>
                </c:pt>
                <c:pt idx="8">
                  <c:v>1.0110812701708456</c:v>
                </c:pt>
              </c:numCache>
            </c:numRef>
          </c:xVal>
          <c:yVal>
            <c:numRef>
              <c:f>'Xray Only'!$Q$7:$Q$15</c:f>
              <c:numCache>
                <c:formatCode>0.00%</c:formatCode>
                <c:ptCount val="9"/>
                <c:pt idx="0">
                  <c:v>0.10051</c:v>
                </c:pt>
                <c:pt idx="1">
                  <c:v>1.1672999999999999E-2</c:v>
                </c:pt>
                <c:pt idx="2">
                  <c:v>-0.22048000000000001</c:v>
                </c:pt>
                <c:pt idx="3">
                  <c:v>0.22875999999999999</c:v>
                </c:pt>
                <c:pt idx="4">
                  <c:v>0.17019000000000001</c:v>
                </c:pt>
                <c:pt idx="5">
                  <c:v>-0.21564</c:v>
                </c:pt>
                <c:pt idx="6">
                  <c:v>-0.38695000000000002</c:v>
                </c:pt>
                <c:pt idx="7">
                  <c:v>-0.19966</c:v>
                </c:pt>
                <c:pt idx="8">
                  <c:v>-0.13267000000000001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0B-48D4-A916-0E0F8DE9E004}"/>
            </c:ext>
          </c:extLst>
        </c:ser>
        <c:ser>
          <c:idx val="1"/>
          <c:order val="3"/>
          <c:tx>
            <c:v>HDC D2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Only'!$P$16:$P$28</c:f>
                <c:numCache>
                  <c:formatCode>General</c:formatCode>
                  <c:ptCount val="13"/>
                  <c:pt idx="0">
                    <c:v>7.4988419236394446E-2</c:v>
                  </c:pt>
                  <c:pt idx="1">
                    <c:v>6.5821769934032312E-2</c:v>
                  </c:pt>
                  <c:pt idx="2">
                    <c:v>0.20941530791409055</c:v>
                  </c:pt>
                  <c:pt idx="3">
                    <c:v>6.7646610347404129E-2</c:v>
                  </c:pt>
                  <c:pt idx="4">
                    <c:v>5.8162674506341917E-2</c:v>
                  </c:pt>
                  <c:pt idx="5">
                    <c:v>0.20998141569724485</c:v>
                  </c:pt>
                  <c:pt idx="6">
                    <c:v>7.0430369691109357E-2</c:v>
                  </c:pt>
                  <c:pt idx="7">
                    <c:v>7.5538241482762933E-2</c:v>
                  </c:pt>
                  <c:pt idx="8">
                    <c:v>6.8689000597829952E-2</c:v>
                  </c:pt>
                  <c:pt idx="9">
                    <c:v>5.9546549978742321E-2</c:v>
                  </c:pt>
                  <c:pt idx="10">
                    <c:v>7.3423209120467153E-2</c:v>
                  </c:pt>
                  <c:pt idx="11">
                    <c:v>0.1066097753682058</c:v>
                  </c:pt>
                  <c:pt idx="12">
                    <c:v>9.3956453079477517E-2</c:v>
                  </c:pt>
                </c:numCache>
              </c:numRef>
            </c:plus>
            <c:minus>
              <c:numRef>
                <c:f>'Xray Only'!$P$16:$P$28</c:f>
                <c:numCache>
                  <c:formatCode>General</c:formatCode>
                  <c:ptCount val="13"/>
                  <c:pt idx="0">
                    <c:v>7.4988419236394446E-2</c:v>
                  </c:pt>
                  <c:pt idx="1">
                    <c:v>6.5821769934032312E-2</c:v>
                  </c:pt>
                  <c:pt idx="2">
                    <c:v>0.20941530791409055</c:v>
                  </c:pt>
                  <c:pt idx="3">
                    <c:v>6.7646610347404129E-2</c:v>
                  </c:pt>
                  <c:pt idx="4">
                    <c:v>5.8162674506341917E-2</c:v>
                  </c:pt>
                  <c:pt idx="5">
                    <c:v>0.20998141569724485</c:v>
                  </c:pt>
                  <c:pt idx="6">
                    <c:v>7.0430369691109357E-2</c:v>
                  </c:pt>
                  <c:pt idx="7">
                    <c:v>7.5538241482762933E-2</c:v>
                  </c:pt>
                  <c:pt idx="8">
                    <c:v>6.8689000597829952E-2</c:v>
                  </c:pt>
                  <c:pt idx="9">
                    <c:v>5.9546549978742321E-2</c:v>
                  </c:pt>
                  <c:pt idx="10">
                    <c:v>7.3423209120467153E-2</c:v>
                  </c:pt>
                  <c:pt idx="11">
                    <c:v>0.1066097753682058</c:v>
                  </c:pt>
                  <c:pt idx="12">
                    <c:v>9.3956453079477517E-2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Only'!$R$16:$R$28</c:f>
                <c:numCache>
                  <c:formatCode>General</c:formatCode>
                  <c:ptCount val="13"/>
                  <c:pt idx="0">
                    <c:v>2.6988055200000003E-2</c:v>
                  </c:pt>
                  <c:pt idx="1">
                    <c:v>1.2543117929999998E-2</c:v>
                  </c:pt>
                  <c:pt idx="2">
                    <c:v>6.6920191200000007E-2</c:v>
                  </c:pt>
                  <c:pt idx="3">
                    <c:v>1.5998091229999997E-2</c:v>
                  </c:pt>
                  <c:pt idx="4">
                    <c:v>1.3731249090000001E-2</c:v>
                  </c:pt>
                  <c:pt idx="5">
                    <c:v>9.3261429999999985E-3</c:v>
                  </c:pt>
                  <c:pt idx="6">
                    <c:v>7.1396518499999992E-2</c:v>
                  </c:pt>
                  <c:pt idx="7">
                    <c:v>5.4081460000000005E-2</c:v>
                  </c:pt>
                  <c:pt idx="8">
                    <c:v>1.3081682280000001E-2</c:v>
                  </c:pt>
                  <c:pt idx="9">
                    <c:v>4.29173552E-2</c:v>
                  </c:pt>
                  <c:pt idx="10">
                    <c:v>4.8948135449999996E-3</c:v>
                  </c:pt>
                  <c:pt idx="11">
                    <c:v>0.12771806559999999</c:v>
                  </c:pt>
                  <c:pt idx="12">
                    <c:v>1.8858452580000001E-2</c:v>
                  </c:pt>
                </c:numCache>
              </c:numRef>
            </c:plus>
            <c:minus>
              <c:numRef>
                <c:f>'Xray Only'!$R$16:$R$28</c:f>
                <c:numCache>
                  <c:formatCode>General</c:formatCode>
                  <c:ptCount val="13"/>
                  <c:pt idx="0">
                    <c:v>2.6988055200000003E-2</c:v>
                  </c:pt>
                  <c:pt idx="1">
                    <c:v>1.2543117929999998E-2</c:v>
                  </c:pt>
                  <c:pt idx="2">
                    <c:v>6.6920191200000007E-2</c:v>
                  </c:pt>
                  <c:pt idx="3">
                    <c:v>1.5998091229999997E-2</c:v>
                  </c:pt>
                  <c:pt idx="4">
                    <c:v>1.3731249090000001E-2</c:v>
                  </c:pt>
                  <c:pt idx="5">
                    <c:v>9.3261429999999985E-3</c:v>
                  </c:pt>
                  <c:pt idx="6">
                    <c:v>7.1396518499999992E-2</c:v>
                  </c:pt>
                  <c:pt idx="7">
                    <c:v>5.4081460000000005E-2</c:v>
                  </c:pt>
                  <c:pt idx="8">
                    <c:v>1.3081682280000001E-2</c:v>
                  </c:pt>
                  <c:pt idx="9">
                    <c:v>4.29173552E-2</c:v>
                  </c:pt>
                  <c:pt idx="10">
                    <c:v>4.8948135449999996E-3</c:v>
                  </c:pt>
                  <c:pt idx="11">
                    <c:v>0.12771806559999999</c:v>
                  </c:pt>
                  <c:pt idx="12">
                    <c:v>1.8858452580000001E-2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'Xray Only'!$O$16:$O$28</c:f>
              <c:numCache>
                <c:formatCode>0.0000E+00</c:formatCode>
                <c:ptCount val="13"/>
                <c:pt idx="0">
                  <c:v>1.1517890802210793</c:v>
                </c:pt>
                <c:pt idx="1">
                  <c:v>0.94497864154572975</c:v>
                </c:pt>
                <c:pt idx="2">
                  <c:v>2.0046130372678874</c:v>
                </c:pt>
                <c:pt idx="3">
                  <c:v>1.4182718755816597</c:v>
                </c:pt>
                <c:pt idx="4">
                  <c:v>1.2322594957464459</c:v>
                </c:pt>
                <c:pt idx="5">
                  <c:v>1.1986424851858501</c:v>
                </c:pt>
                <c:pt idx="6">
                  <c:v>1.1182440512296146</c:v>
                </c:pt>
                <c:pt idx="7">
                  <c:v>1.1130521193845733</c:v>
                </c:pt>
                <c:pt idx="8">
                  <c:v>1.0584332440926552</c:v>
                </c:pt>
                <c:pt idx="9">
                  <c:v>1.031659176584852</c:v>
                </c:pt>
                <c:pt idx="10">
                  <c:v>1.0555074483262004</c:v>
                </c:pt>
                <c:pt idx="11">
                  <c:v>0.88154457938176756</c:v>
                </c:pt>
                <c:pt idx="12">
                  <c:v>0.85404591165612942</c:v>
                </c:pt>
              </c:numCache>
            </c:numRef>
          </c:xVal>
          <c:yVal>
            <c:numRef>
              <c:f>'Xray Only'!$Q$16:$Q$28</c:f>
              <c:numCache>
                <c:formatCode>0.00%</c:formatCode>
                <c:ptCount val="13"/>
                <c:pt idx="0">
                  <c:v>-3.7656000000000002E-2</c:v>
                </c:pt>
                <c:pt idx="1">
                  <c:v>-2.5766999999999999E-3</c:v>
                </c:pt>
                <c:pt idx="2">
                  <c:v>-0.20793</c:v>
                </c:pt>
                <c:pt idx="3">
                  <c:v>2.7149E-2</c:v>
                </c:pt>
                <c:pt idx="4">
                  <c:v>-3.5347000000000003E-2</c:v>
                </c:pt>
                <c:pt idx="5">
                  <c:v>6.5332000000000001E-2</c:v>
                </c:pt>
                <c:pt idx="6">
                  <c:v>-0.20366999999999999</c:v>
                </c:pt>
                <c:pt idx="7">
                  <c:v>-0.16564000000000001</c:v>
                </c:pt>
                <c:pt idx="8">
                  <c:v>-9.8292000000000004E-2</c:v>
                </c:pt>
                <c:pt idx="9">
                  <c:v>0.15162999999999999</c:v>
                </c:pt>
                <c:pt idx="10">
                  <c:v>-8.1434999999999994E-2</c:v>
                </c:pt>
                <c:pt idx="11">
                  <c:v>0.27496999999999999</c:v>
                </c:pt>
                <c:pt idx="12">
                  <c:v>8.9199000000000001E-2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0B-48D4-A916-0E0F8DE9E004}"/>
            </c:ext>
          </c:extLst>
        </c:ser>
        <c:ser>
          <c:idx val="3"/>
          <c:order val="4"/>
          <c:tx>
            <c:v>HDC D3He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Only'!$P$29:$P$41</c:f>
                <c:numCache>
                  <c:formatCode>General</c:formatCode>
                  <c:ptCount val="13"/>
                  <c:pt idx="0">
                    <c:v>8.2976632594556163E-2</c:v>
                  </c:pt>
                  <c:pt idx="1">
                    <c:v>0.22185160015019192</c:v>
                  </c:pt>
                  <c:pt idx="2">
                    <c:v>0.41528302647101734</c:v>
                  </c:pt>
                  <c:pt idx="3">
                    <c:v>7.3681052467972893E-2</c:v>
                  </c:pt>
                  <c:pt idx="4">
                    <c:v>5.7119538591295871E-2</c:v>
                  </c:pt>
                  <c:pt idx="5">
                    <c:v>5.2036972415173431E-2</c:v>
                  </c:pt>
                  <c:pt idx="6">
                    <c:v>0.28204214652116544</c:v>
                  </c:pt>
                  <c:pt idx="7">
                    <c:v>0.19647189049199848</c:v>
                  </c:pt>
                  <c:pt idx="8">
                    <c:v>0.39721219496063942</c:v>
                  </c:pt>
                  <c:pt idx="9">
                    <c:v>0.2620928307449385</c:v>
                  </c:pt>
                  <c:pt idx="10">
                    <c:v>0.1527506781188136</c:v>
                  </c:pt>
                  <c:pt idx="11">
                    <c:v>1.5888800596371017E-2</c:v>
                  </c:pt>
                  <c:pt idx="12">
                    <c:v>7.8460584364191066E-2</c:v>
                  </c:pt>
                </c:numCache>
              </c:numRef>
            </c:plus>
            <c:minus>
              <c:numRef>
                <c:f>'Xray Only'!$P$29:$P$41</c:f>
                <c:numCache>
                  <c:formatCode>General</c:formatCode>
                  <c:ptCount val="13"/>
                  <c:pt idx="0">
                    <c:v>8.2976632594556163E-2</c:v>
                  </c:pt>
                  <c:pt idx="1">
                    <c:v>0.22185160015019192</c:v>
                  </c:pt>
                  <c:pt idx="2">
                    <c:v>0.41528302647101734</c:v>
                  </c:pt>
                  <c:pt idx="3">
                    <c:v>7.3681052467972893E-2</c:v>
                  </c:pt>
                  <c:pt idx="4">
                    <c:v>5.7119538591295871E-2</c:v>
                  </c:pt>
                  <c:pt idx="5">
                    <c:v>5.2036972415173431E-2</c:v>
                  </c:pt>
                  <c:pt idx="6">
                    <c:v>0.28204214652116544</c:v>
                  </c:pt>
                  <c:pt idx="7">
                    <c:v>0.19647189049199848</c:v>
                  </c:pt>
                  <c:pt idx="8">
                    <c:v>0.39721219496063942</c:v>
                  </c:pt>
                  <c:pt idx="9">
                    <c:v>0.2620928307449385</c:v>
                  </c:pt>
                  <c:pt idx="10">
                    <c:v>0.1527506781188136</c:v>
                  </c:pt>
                  <c:pt idx="11">
                    <c:v>1.5888800596371017E-2</c:v>
                  </c:pt>
                  <c:pt idx="12">
                    <c:v>7.8460584364191066E-2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Only'!$R$29:$R$41</c:f>
                <c:numCache>
                  <c:formatCode>General</c:formatCode>
                  <c:ptCount val="13"/>
                  <c:pt idx="0">
                    <c:v>2.1445615139999999E-2</c:v>
                  </c:pt>
                  <c:pt idx="1">
                    <c:v>4.57212008E-2</c:v>
                  </c:pt>
                  <c:pt idx="2">
                    <c:v>2.5710177599999998E-2</c:v>
                  </c:pt>
                  <c:pt idx="3">
                    <c:v>2.1619657010000001E-2</c:v>
                  </c:pt>
                  <c:pt idx="4">
                    <c:v>1.0067720520000002E-2</c:v>
                  </c:pt>
                  <c:pt idx="5">
                    <c:v>8.4327187200000011E-3</c:v>
                  </c:pt>
                  <c:pt idx="6">
                    <c:v>1.0956440249999999E-2</c:v>
                  </c:pt>
                  <c:pt idx="7">
                    <c:v>2.3247818399999998E-2</c:v>
                  </c:pt>
                  <c:pt idx="8">
                    <c:v>2.7444516000000002E-2</c:v>
                  </c:pt>
                  <c:pt idx="9">
                    <c:v>5.8757278080000001E-3</c:v>
                  </c:pt>
                  <c:pt idx="10">
                    <c:v>1.7569511639999997E-2</c:v>
                  </c:pt>
                  <c:pt idx="11">
                    <c:v>5.2650067600000005E-3</c:v>
                  </c:pt>
                  <c:pt idx="12">
                    <c:v>2.0165275020000002E-2</c:v>
                  </c:pt>
                </c:numCache>
              </c:numRef>
            </c:plus>
            <c:minus>
              <c:numRef>
                <c:f>'Xray Only'!$R$29:$R$41</c:f>
                <c:numCache>
                  <c:formatCode>General</c:formatCode>
                  <c:ptCount val="13"/>
                  <c:pt idx="0">
                    <c:v>2.1445615139999999E-2</c:v>
                  </c:pt>
                  <c:pt idx="1">
                    <c:v>4.57212008E-2</c:v>
                  </c:pt>
                  <c:pt idx="2">
                    <c:v>2.5710177599999998E-2</c:v>
                  </c:pt>
                  <c:pt idx="3">
                    <c:v>2.1619657010000001E-2</c:v>
                  </c:pt>
                  <c:pt idx="4">
                    <c:v>1.0067720520000002E-2</c:v>
                  </c:pt>
                  <c:pt idx="5">
                    <c:v>8.4327187200000011E-3</c:v>
                  </c:pt>
                  <c:pt idx="6">
                    <c:v>1.0956440249999999E-2</c:v>
                  </c:pt>
                  <c:pt idx="7">
                    <c:v>2.3247818399999998E-2</c:v>
                  </c:pt>
                  <c:pt idx="8">
                    <c:v>2.7444516000000002E-2</c:v>
                  </c:pt>
                  <c:pt idx="9">
                    <c:v>5.8757278080000001E-3</c:v>
                  </c:pt>
                  <c:pt idx="10">
                    <c:v>1.7569511639999997E-2</c:v>
                  </c:pt>
                  <c:pt idx="11">
                    <c:v>5.2650067600000005E-3</c:v>
                  </c:pt>
                  <c:pt idx="12">
                    <c:v>2.0165275020000002E-2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xVal>
            <c:numRef>
              <c:f>'Xray Only'!$O$29:$O$41</c:f>
              <c:numCache>
                <c:formatCode>0.0000E+00</c:formatCode>
                <c:ptCount val="13"/>
                <c:pt idx="0">
                  <c:v>1.4712474757152756</c:v>
                </c:pt>
                <c:pt idx="1">
                  <c:v>1.256002720615901</c:v>
                </c:pt>
                <c:pt idx="2">
                  <c:v>1.3150360185979686</c:v>
                </c:pt>
                <c:pt idx="3">
                  <c:v>1.4081424265259987</c:v>
                </c:pt>
                <c:pt idx="4">
                  <c:v>1.3753139408479216</c:v>
                </c:pt>
                <c:pt idx="5">
                  <c:v>1.0432289025715322</c:v>
                </c:pt>
                <c:pt idx="6">
                  <c:v>1.4793466693122168</c:v>
                </c:pt>
                <c:pt idx="7">
                  <c:v>1.3631630861823958</c:v>
                </c:pt>
                <c:pt idx="8">
                  <c:v>1.2401778949102289</c:v>
                </c:pt>
                <c:pt idx="9">
                  <c:v>1.2906520673312631</c:v>
                </c:pt>
                <c:pt idx="10">
                  <c:v>1.1563846673686526</c:v>
                </c:pt>
                <c:pt idx="11">
                  <c:v>0.94943535084380148</c:v>
                </c:pt>
                <c:pt idx="12">
                  <c:v>1.0155875338404023</c:v>
                </c:pt>
              </c:numCache>
            </c:numRef>
          </c:xVal>
          <c:yVal>
            <c:numRef>
              <c:f>'Xray Only'!$Q$29:$Q$41</c:f>
              <c:numCache>
                <c:formatCode>0.00%</c:formatCode>
                <c:ptCount val="13"/>
                <c:pt idx="0">
                  <c:v>0.61197999999999997</c:v>
                </c:pt>
                <c:pt idx="1">
                  <c:v>0.24496999999999999</c:v>
                </c:pt>
                <c:pt idx="2">
                  <c:v>0.11888</c:v>
                </c:pt>
                <c:pt idx="3">
                  <c:v>-6.2406999999999997E-2</c:v>
                </c:pt>
                <c:pt idx="4">
                  <c:v>-6.7002000000000006E-2</c:v>
                </c:pt>
                <c:pt idx="5">
                  <c:v>-3.4583000000000003E-2</c:v>
                </c:pt>
                <c:pt idx="6">
                  <c:v>0.21525</c:v>
                </c:pt>
                <c:pt idx="7">
                  <c:v>1.3191E-2</c:v>
                </c:pt>
                <c:pt idx="8">
                  <c:v>-1.2135E-2</c:v>
                </c:pt>
                <c:pt idx="9">
                  <c:v>-9.0317999999999996E-2</c:v>
                </c:pt>
                <c:pt idx="10">
                  <c:v>6.6755999999999996E-2</c:v>
                </c:pt>
                <c:pt idx="11">
                  <c:v>0.16097</c:v>
                </c:pt>
                <c:pt idx="12">
                  <c:v>0.37158000000000002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0B-48D4-A916-0E0F8DE9E004}"/>
            </c:ext>
          </c:extLst>
        </c:ser>
        <c:ser>
          <c:idx val="0"/>
          <c:order val="5"/>
          <c:tx>
            <c:v>HDC D4He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Only'!$P$42:$P$49</c:f>
                <c:numCache>
                  <c:formatCode>General</c:formatCode>
                  <c:ptCount val="8"/>
                  <c:pt idx="0">
                    <c:v>6.8926035499237287E-2</c:v>
                  </c:pt>
                  <c:pt idx="1">
                    <c:v>0.10926542929167614</c:v>
                  </c:pt>
                  <c:pt idx="2">
                    <c:v>0.10317498814990612</c:v>
                  </c:pt>
                  <c:pt idx="3">
                    <c:v>9.2390083868724743E-2</c:v>
                  </c:pt>
                  <c:pt idx="4">
                    <c:v>6.620091057457593E-2</c:v>
                  </c:pt>
                  <c:pt idx="5">
                    <c:v>6.4596545791478804E-2</c:v>
                  </c:pt>
                  <c:pt idx="6">
                    <c:v>7.7517584083385535E-2</c:v>
                  </c:pt>
                  <c:pt idx="7">
                    <c:v>7.1943791515128669E-2</c:v>
                  </c:pt>
                </c:numCache>
              </c:numRef>
            </c:plus>
            <c:minus>
              <c:numRef>
                <c:f>'Xray Only'!$P$42:$P$49</c:f>
                <c:numCache>
                  <c:formatCode>General</c:formatCode>
                  <c:ptCount val="8"/>
                  <c:pt idx="0">
                    <c:v>6.8926035499237287E-2</c:v>
                  </c:pt>
                  <c:pt idx="1">
                    <c:v>0.10926542929167614</c:v>
                  </c:pt>
                  <c:pt idx="2">
                    <c:v>0.10317498814990612</c:v>
                  </c:pt>
                  <c:pt idx="3">
                    <c:v>9.2390083868724743E-2</c:v>
                  </c:pt>
                  <c:pt idx="4">
                    <c:v>6.620091057457593E-2</c:v>
                  </c:pt>
                  <c:pt idx="5">
                    <c:v>6.4596545791478804E-2</c:v>
                  </c:pt>
                  <c:pt idx="6">
                    <c:v>7.7517584083385535E-2</c:v>
                  </c:pt>
                  <c:pt idx="7">
                    <c:v>7.1943791515128669E-2</c:v>
                  </c:pt>
                </c:numCache>
              </c:numRef>
            </c:minus>
            <c:spPr>
              <a:ln>
                <a:solidFill>
                  <a:schemeClr val="accent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Only'!$R$42:$R$49</c:f>
                <c:numCache>
                  <c:formatCode>General</c:formatCode>
                  <c:ptCount val="8"/>
                  <c:pt idx="0">
                    <c:v>1.143798968E-2</c:v>
                  </c:pt>
                  <c:pt idx="1">
                    <c:v>2.2962870699999999E-2</c:v>
                  </c:pt>
                  <c:pt idx="2">
                    <c:v>3.9135635700000004E-2</c:v>
                  </c:pt>
                  <c:pt idx="3">
                    <c:v>2.2397006179999998E-2</c:v>
                  </c:pt>
                  <c:pt idx="4">
                    <c:v>1.6601700489999999E-2</c:v>
                  </c:pt>
                  <c:pt idx="5">
                    <c:v>2.2902832920000001E-2</c:v>
                  </c:pt>
                  <c:pt idx="6">
                    <c:v>5.3223671899999998E-2</c:v>
                  </c:pt>
                  <c:pt idx="7">
                    <c:v>6.4191862400000002E-3</c:v>
                  </c:pt>
                </c:numCache>
              </c:numRef>
            </c:plus>
            <c:minus>
              <c:numRef>
                <c:f>'Xray Only'!$R$42:$R$49</c:f>
                <c:numCache>
                  <c:formatCode>General</c:formatCode>
                  <c:ptCount val="8"/>
                  <c:pt idx="0">
                    <c:v>1.143798968E-2</c:v>
                  </c:pt>
                  <c:pt idx="1">
                    <c:v>2.2962870699999999E-2</c:v>
                  </c:pt>
                  <c:pt idx="2">
                    <c:v>3.9135635700000004E-2</c:v>
                  </c:pt>
                  <c:pt idx="3">
                    <c:v>2.2397006179999998E-2</c:v>
                  </c:pt>
                  <c:pt idx="4">
                    <c:v>1.6601700489999999E-2</c:v>
                  </c:pt>
                  <c:pt idx="5">
                    <c:v>2.2902832920000001E-2</c:v>
                  </c:pt>
                  <c:pt idx="6">
                    <c:v>5.3223671899999998E-2</c:v>
                  </c:pt>
                  <c:pt idx="7">
                    <c:v>6.4191862400000002E-3</c:v>
                  </c:pt>
                </c:numCache>
              </c:numRef>
            </c:minus>
            <c:spPr>
              <a:ln>
                <a:solidFill>
                  <a:schemeClr val="accent5"/>
                </a:solidFill>
              </a:ln>
            </c:spPr>
          </c:errBars>
          <c:xVal>
            <c:numRef>
              <c:f>'Xray Only'!$O$42:$O$49</c:f>
              <c:numCache>
                <c:formatCode>0.0000E+00</c:formatCode>
                <c:ptCount val="8"/>
                <c:pt idx="0">
                  <c:v>0.97701670192277335</c:v>
                </c:pt>
                <c:pt idx="1">
                  <c:v>1.0026218807370642</c:v>
                </c:pt>
                <c:pt idx="2">
                  <c:v>1.1449197392401513</c:v>
                </c:pt>
                <c:pt idx="3">
                  <c:v>1.119354429777996</c:v>
                </c:pt>
                <c:pt idx="4">
                  <c:v>1.1527507120371761</c:v>
                </c:pt>
                <c:pt idx="5">
                  <c:v>0.83386414742112036</c:v>
                </c:pt>
                <c:pt idx="6">
                  <c:v>1.1502981212734842</c:v>
                </c:pt>
                <c:pt idx="7">
                  <c:v>0.94376971506458107</c:v>
                </c:pt>
              </c:numCache>
            </c:numRef>
          </c:xVal>
          <c:yVal>
            <c:numRef>
              <c:f>'Xray Only'!$Q$42:$Q$49</c:f>
              <c:numCache>
                <c:formatCode>0.00%</c:formatCode>
                <c:ptCount val="8"/>
                <c:pt idx="0">
                  <c:v>-8.7634000000000004E-2</c:v>
                </c:pt>
                <c:pt idx="1">
                  <c:v>0.4249</c:v>
                </c:pt>
                <c:pt idx="2">
                  <c:v>0.16359000000000001</c:v>
                </c:pt>
                <c:pt idx="3">
                  <c:v>-0.25341999999999998</c:v>
                </c:pt>
                <c:pt idx="4">
                  <c:v>-0.16966999999999999</c:v>
                </c:pt>
                <c:pt idx="5">
                  <c:v>0.25212000000000001</c:v>
                </c:pt>
                <c:pt idx="6">
                  <c:v>0.23993</c:v>
                </c:pt>
                <c:pt idx="7">
                  <c:v>-0.21904000000000001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0B-48D4-A916-0E0F8DE9E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3368"/>
        <c:axId val="393788992"/>
      </c:scatterChart>
      <c:valAx>
        <c:axId val="38626336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(R</a:t>
                </a:r>
                <a:r>
                  <a:rPr lang="en-US" sz="1600" baseline="0"/>
                  <a:t>_f</a:t>
                </a:r>
                <a:r>
                  <a:rPr lang="en-US" sz="1600"/>
                  <a:t> /</a:t>
                </a:r>
                <a:r>
                  <a:rPr lang="en-US" sz="1600" baseline="0"/>
                  <a:t> </a:t>
                </a:r>
                <a:r>
                  <a:rPr lang="en-US" sz="1600"/>
                  <a:t>P_0)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88992"/>
        <c:crossesAt val="-60"/>
        <c:crossBetween val="midCat"/>
      </c:valAx>
      <c:valAx>
        <c:axId val="393788992"/>
        <c:scaling>
          <c:orientation val="minMax"/>
          <c:max val="0.70000000000000007"/>
          <c:min val="-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P2 / P0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3368"/>
        <c:crossesAt val="-4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6203775732852671"/>
          <c:y val="5.6804962159999063E-2"/>
          <c:w val="0.16347610916105365"/>
          <c:h val="0.27406847686640068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ysClr val="windowText" lastClr="000000"/>
                </a:solidFill>
              </a:rPr>
              <a:t>Yield</a:t>
            </a:r>
            <a:r>
              <a:rPr lang="en-US" sz="2000" b="1" baseline="0">
                <a:solidFill>
                  <a:sysClr val="windowText" lastClr="000000"/>
                </a:solidFill>
              </a:rPr>
              <a:t> Vs Radius</a:t>
            </a:r>
            <a:endParaRPr lang="en-US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5"/>
                </a:solidFill>
                <a:prstDash val="dash"/>
              </a:ln>
            </c:spPr>
            <c:trendlineType val="power"/>
            <c:forward val="4.0000000000000008E-2"/>
            <c:backward val="4.0000000000000008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Only'!$V$42:$V$49</c:f>
                <c:numCache>
                  <c:formatCode>General</c:formatCode>
                  <c:ptCount val="8"/>
                  <c:pt idx="0">
                    <c:v>1.6969946161471529E-3</c:v>
                  </c:pt>
                  <c:pt idx="1">
                    <c:v>1.0513728260045606E-3</c:v>
                  </c:pt>
                  <c:pt idx="2">
                    <c:v>2.386460711467254E-3</c:v>
                  </c:pt>
                  <c:pt idx="3">
                    <c:v>2.7903523916004065E-3</c:v>
                  </c:pt>
                  <c:pt idx="4">
                    <c:v>3.2372246122239264E-3</c:v>
                  </c:pt>
                  <c:pt idx="5">
                    <c:v>2.7892401114782655E-3</c:v>
                  </c:pt>
                  <c:pt idx="6">
                    <c:v>4.0305906795274184E-3</c:v>
                  </c:pt>
                  <c:pt idx="7">
                    <c:v>1.2237182516649718E-3</c:v>
                  </c:pt>
                </c:numCache>
              </c:numRef>
            </c:plus>
            <c:minus>
              <c:numRef>
                <c:f>'Xray Only'!$V$42:$V$49</c:f>
                <c:numCache>
                  <c:formatCode>General</c:formatCode>
                  <c:ptCount val="8"/>
                  <c:pt idx="0">
                    <c:v>1.6969946161471529E-3</c:v>
                  </c:pt>
                  <c:pt idx="1">
                    <c:v>1.0513728260045606E-3</c:v>
                  </c:pt>
                  <c:pt idx="2">
                    <c:v>2.386460711467254E-3</c:v>
                  </c:pt>
                  <c:pt idx="3">
                    <c:v>2.7903523916004065E-3</c:v>
                  </c:pt>
                  <c:pt idx="4">
                    <c:v>3.2372246122239264E-3</c:v>
                  </c:pt>
                  <c:pt idx="5">
                    <c:v>2.7892401114782655E-3</c:v>
                  </c:pt>
                  <c:pt idx="6">
                    <c:v>4.0305906795274184E-3</c:v>
                  </c:pt>
                  <c:pt idx="7">
                    <c:v>1.2237182516649718E-3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plus>
            <c:min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minus>
          </c:errBars>
          <c:xVal>
            <c:numRef>
              <c:f>'Xray Only'!$U$42:$U$49</c:f>
              <c:numCache>
                <c:formatCode>General</c:formatCode>
                <c:ptCount val="8"/>
                <c:pt idx="0">
                  <c:v>6.9772001321731461E-2</c:v>
                </c:pt>
                <c:pt idx="1">
                  <c:v>6.84799600081131E-2</c:v>
                </c:pt>
                <c:pt idx="2">
                  <c:v>6.2816475256435841E-2</c:v>
                </c:pt>
                <c:pt idx="3">
                  <c:v>6.9499922578405607E-2</c:v>
                </c:pt>
                <c:pt idx="4">
                  <c:v>6.24440533201637E-2</c:v>
                </c:pt>
                <c:pt idx="5">
                  <c:v>7.7844327857951645E-2</c:v>
                </c:pt>
                <c:pt idx="6">
                  <c:v>6.6568518853263828E-2</c:v>
                </c:pt>
                <c:pt idx="7">
                  <c:v>7.2106431657826403E-2</c:v>
                </c:pt>
              </c:numCache>
            </c:numRef>
          </c:xVal>
          <c:yVal>
            <c:numRef>
              <c:f>'Xray Only'!$W$42:$W$49</c:f>
              <c:numCache>
                <c:formatCode>0.00E+00</c:formatCode>
                <c:ptCount val="8"/>
                <c:pt idx="0">
                  <c:v>348770000000</c:v>
                </c:pt>
                <c:pt idx="1">
                  <c:v>723150000000</c:v>
                </c:pt>
                <c:pt idx="2">
                  <c:v>340000000000</c:v>
                </c:pt>
                <c:pt idx="3">
                  <c:v>247390000000</c:v>
                </c:pt>
                <c:pt idx="4">
                  <c:v>793830000000</c:v>
                </c:pt>
                <c:pt idx="5">
                  <c:v>335000000000</c:v>
                </c:pt>
                <c:pt idx="6">
                  <c:v>644000000000</c:v>
                </c:pt>
                <c:pt idx="7">
                  <c:v>752710000000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CD-44FA-9226-FBF73B2E1CE9}"/>
            </c:ext>
          </c:extLst>
        </c:ser>
        <c:ser>
          <c:idx val="6"/>
          <c:order val="1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5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5"/>
                </a:solidFill>
              </a:ln>
            </c:spPr>
            <c:trendlineType val="power"/>
            <c:forward val="4.0000000000000008E-2"/>
            <c:backward val="4.0000000000000008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Only'!$T$42:$T$49</c:f>
                <c:numCache>
                  <c:formatCode>General</c:formatCode>
                  <c:ptCount val="8"/>
                  <c:pt idx="0">
                    <c:v>4.5142636854279099E-3</c:v>
                  </c:pt>
                  <c:pt idx="1">
                    <c:v>7.4078675171896013E-3</c:v>
                  </c:pt>
                  <c:pt idx="2">
                    <c:v>5.8769907139187526E-3</c:v>
                  </c:pt>
                  <c:pt idx="3">
                    <c:v>5.6102572709669897E-3</c:v>
                  </c:pt>
                  <c:pt idx="4">
                    <c:v>1.778499494952946E-3</c:v>
                  </c:pt>
                  <c:pt idx="5">
                    <c:v>4.4582498705053241E-3</c:v>
                  </c:pt>
                  <c:pt idx="6">
                    <c:v>2.2653815899552603E-3</c:v>
                  </c:pt>
                  <c:pt idx="7">
                    <c:v>5.0574188471526173E-3</c:v>
                  </c:pt>
                </c:numCache>
              </c:numRef>
            </c:plus>
            <c:minus>
              <c:numRef>
                <c:f>'Xray Only'!$T$42:$T$49</c:f>
                <c:numCache>
                  <c:formatCode>General</c:formatCode>
                  <c:ptCount val="8"/>
                  <c:pt idx="0">
                    <c:v>4.5142636854279099E-3</c:v>
                  </c:pt>
                  <c:pt idx="1">
                    <c:v>7.4078675171896013E-3</c:v>
                  </c:pt>
                  <c:pt idx="2">
                    <c:v>5.8769907139187526E-3</c:v>
                  </c:pt>
                  <c:pt idx="3">
                    <c:v>5.6102572709669897E-3</c:v>
                  </c:pt>
                  <c:pt idx="4">
                    <c:v>1.778499494952946E-3</c:v>
                  </c:pt>
                  <c:pt idx="5">
                    <c:v>4.4582498705053241E-3</c:v>
                  </c:pt>
                  <c:pt idx="6">
                    <c:v>2.2653815899552603E-3</c:v>
                  </c:pt>
                  <c:pt idx="7">
                    <c:v>5.0574188471526173E-3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plus>
            <c:minus>
              <c:numRef>
                <c:f>'Xray Only'!$X$42:$X$49</c:f>
                <c:numCache>
                  <c:formatCode>General</c:formatCode>
                  <c:ptCount val="8"/>
                  <c:pt idx="0">
                    <c:v>13943000000</c:v>
                  </c:pt>
                  <c:pt idx="1">
                    <c:v>28292000000</c:v>
                  </c:pt>
                  <c:pt idx="2">
                    <c:v>28288000000</c:v>
                  </c:pt>
                  <c:pt idx="3">
                    <c:v>9695700000</c:v>
                  </c:pt>
                  <c:pt idx="4">
                    <c:v>30693000000</c:v>
                  </c:pt>
                  <c:pt idx="5">
                    <c:v>13500000000</c:v>
                  </c:pt>
                  <c:pt idx="6">
                    <c:v>37300000000</c:v>
                  </c:pt>
                  <c:pt idx="7">
                    <c:v>29299000000</c:v>
                  </c:pt>
                </c:numCache>
              </c:numRef>
            </c:minus>
          </c:errBars>
          <c:xVal>
            <c:numRef>
              <c:f>'Xray Only'!$S$42:$S$49</c:f>
              <c:numCache>
                <c:formatCode>General</c:formatCode>
                <c:ptCount val="8"/>
                <c:pt idx="0">
                  <c:v>6.8168410617909458E-2</c:v>
                </c:pt>
                <c:pt idx="1">
                  <c:v>6.8659506296133294E-2</c:v>
                </c:pt>
                <c:pt idx="2">
                  <c:v>7.1919822470583941E-2</c:v>
                </c:pt>
                <c:pt idx="3">
                  <c:v>7.7795046207366089E-2</c:v>
                </c:pt>
                <c:pt idx="4">
                  <c:v>7.1982426927306081E-2</c:v>
                </c:pt>
                <c:pt idx="5">
                  <c:v>6.4911594080841017E-2</c:v>
                </c:pt>
                <c:pt idx="6">
                  <c:v>7.6573642172867898E-2</c:v>
                </c:pt>
                <c:pt idx="7">
                  <c:v>6.8051866460030516E-2</c:v>
                </c:pt>
              </c:numCache>
            </c:numRef>
          </c:xVal>
          <c:yVal>
            <c:numRef>
              <c:f>'Xray Only'!$W$42:$W$49</c:f>
              <c:numCache>
                <c:formatCode>0.00E+00</c:formatCode>
                <c:ptCount val="8"/>
                <c:pt idx="0">
                  <c:v>348770000000</c:v>
                </c:pt>
                <c:pt idx="1">
                  <c:v>723150000000</c:v>
                </c:pt>
                <c:pt idx="2">
                  <c:v>340000000000</c:v>
                </c:pt>
                <c:pt idx="3">
                  <c:v>247390000000</c:v>
                </c:pt>
                <c:pt idx="4">
                  <c:v>793830000000</c:v>
                </c:pt>
                <c:pt idx="5">
                  <c:v>335000000000</c:v>
                </c:pt>
                <c:pt idx="6">
                  <c:v>644000000000</c:v>
                </c:pt>
                <c:pt idx="7">
                  <c:v>752710000000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CD-44FA-9226-FBF73B2E1CE9}"/>
            </c:ext>
          </c:extLst>
        </c:ser>
        <c:ser>
          <c:idx val="5"/>
          <c:order val="2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  <a:prstDash val="dash"/>
              </a:ln>
            </c:spPr>
            <c:trendlineType val="powe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Only'!$V$29:$V$41</c:f>
                <c:numCache>
                  <c:formatCode>General</c:formatCode>
                  <c:ptCount val="13"/>
                  <c:pt idx="0">
                    <c:v>4.0075882571129822E-3</c:v>
                  </c:pt>
                  <c:pt idx="1">
                    <c:v>2.2642449895409005E-3</c:v>
                  </c:pt>
                  <c:pt idx="2">
                    <c:v>3.581728819581958E-3</c:v>
                  </c:pt>
                  <c:pt idx="3">
                    <c:v>3.0527709386678394E-3</c:v>
                  </c:pt>
                  <c:pt idx="4">
                    <c:v>2.4371956973163215E-3</c:v>
                  </c:pt>
                  <c:pt idx="5">
                    <c:v>2.4615470484581495E-3</c:v>
                  </c:pt>
                  <c:pt idx="6">
                    <c:v>1.4913953377672733E-3</c:v>
                  </c:pt>
                  <c:pt idx="7">
                    <c:v>2.5264386888473236E-3</c:v>
                  </c:pt>
                  <c:pt idx="8">
                    <c:v>2.0991363369226874E-3</c:v>
                  </c:pt>
                  <c:pt idx="9">
                    <c:v>1.0912266320396889E-3</c:v>
                  </c:pt>
                  <c:pt idx="10">
                    <c:v>2.3904302983267282E-3</c:v>
                  </c:pt>
                  <c:pt idx="11">
                    <c:v>1.3061144531250001E-3</c:v>
                  </c:pt>
                  <c:pt idx="12">
                    <c:v>1.9540857522543026E-3</c:v>
                  </c:pt>
                </c:numCache>
              </c:numRef>
            </c:plus>
            <c:minus>
              <c:numRef>
                <c:f>'Xray Only'!$V$29:$V$41</c:f>
                <c:numCache>
                  <c:formatCode>General</c:formatCode>
                  <c:ptCount val="13"/>
                  <c:pt idx="0">
                    <c:v>4.0075882571129822E-3</c:v>
                  </c:pt>
                  <c:pt idx="1">
                    <c:v>2.2642449895409005E-3</c:v>
                  </c:pt>
                  <c:pt idx="2">
                    <c:v>3.581728819581958E-3</c:v>
                  </c:pt>
                  <c:pt idx="3">
                    <c:v>3.0527709386678394E-3</c:v>
                  </c:pt>
                  <c:pt idx="4">
                    <c:v>2.4371956973163215E-3</c:v>
                  </c:pt>
                  <c:pt idx="5">
                    <c:v>2.4615470484581495E-3</c:v>
                  </c:pt>
                  <c:pt idx="6">
                    <c:v>1.4913953377672733E-3</c:v>
                  </c:pt>
                  <c:pt idx="7">
                    <c:v>2.5264386888473236E-3</c:v>
                  </c:pt>
                  <c:pt idx="8">
                    <c:v>2.0991363369226874E-3</c:v>
                  </c:pt>
                  <c:pt idx="9">
                    <c:v>1.0912266320396889E-3</c:v>
                  </c:pt>
                  <c:pt idx="10">
                    <c:v>2.3904302983267282E-3</c:v>
                  </c:pt>
                  <c:pt idx="11">
                    <c:v>1.3061144531250001E-3</c:v>
                  </c:pt>
                  <c:pt idx="12">
                    <c:v>1.9540857522543026E-3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plus>
            <c:min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minus>
          </c:errBars>
          <c:xVal>
            <c:numRef>
              <c:f>'Xray Only'!$U$29:$U$41</c:f>
              <c:numCache>
                <c:formatCode>General</c:formatCode>
                <c:ptCount val="13"/>
                <c:pt idx="0">
                  <c:v>7.4669528369379776E-2</c:v>
                </c:pt>
                <c:pt idx="1">
                  <c:v>7.6078388197732036E-2</c:v>
                </c:pt>
                <c:pt idx="2">
                  <c:v>5.5129812981298126E-2</c:v>
                </c:pt>
                <c:pt idx="3">
                  <c:v>5.8342492855572657E-2</c:v>
                </c:pt>
                <c:pt idx="4">
                  <c:v>5.8682358117025955E-2</c:v>
                </c:pt>
                <c:pt idx="5">
                  <c:v>6.0814977973568281E-2</c:v>
                </c:pt>
                <c:pt idx="6">
                  <c:v>6.0945418567580942E-2</c:v>
                </c:pt>
                <c:pt idx="7">
                  <c:v>5.846884260234491E-2</c:v>
                </c:pt>
                <c:pt idx="8">
                  <c:v>5.937646980235587E-2</c:v>
                </c:pt>
                <c:pt idx="9">
                  <c:v>5.9763767568853099E-2</c:v>
                </c:pt>
                <c:pt idx="10">
                  <c:v>7.0045134302069573E-2</c:v>
                </c:pt>
                <c:pt idx="11">
                  <c:v>7.8046875000000002E-2</c:v>
                </c:pt>
                <c:pt idx="12">
                  <c:v>6.8255466563774583E-2</c:v>
                </c:pt>
              </c:numCache>
            </c:numRef>
          </c:xVal>
          <c:yVal>
            <c:numRef>
              <c:f>'Xray Only'!$W$29:$W$41</c:f>
              <c:numCache>
                <c:formatCode>0.00E+00</c:formatCode>
                <c:ptCount val="13"/>
                <c:pt idx="0">
                  <c:v>119000000000</c:v>
                </c:pt>
                <c:pt idx="1">
                  <c:v>263930000000</c:v>
                </c:pt>
                <c:pt idx="2">
                  <c:v>214000000000</c:v>
                </c:pt>
                <c:pt idx="3">
                  <c:v>572590000000</c:v>
                </c:pt>
                <c:pt idx="4">
                  <c:v>633010000000</c:v>
                </c:pt>
                <c:pt idx="5">
                  <c:v>296460000000</c:v>
                </c:pt>
                <c:pt idx="6">
                  <c:v>316230000000</c:v>
                </c:pt>
                <c:pt idx="7">
                  <c:v>961200000000</c:v>
                </c:pt>
                <c:pt idx="8">
                  <c:v>949010000000</c:v>
                </c:pt>
                <c:pt idx="9">
                  <c:v>1031500000000</c:v>
                </c:pt>
                <c:pt idx="10">
                  <c:v>921110000000</c:v>
                </c:pt>
                <c:pt idx="11">
                  <c:v>787370000000</c:v>
                </c:pt>
                <c:pt idx="12">
                  <c:v>318000000000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D-44FA-9226-FBF73B2E1CE9}"/>
            </c:ext>
          </c:extLst>
        </c:ser>
        <c:ser>
          <c:idx val="4"/>
          <c:order val="3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power"/>
            <c:backward val="3.0000000000000006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Only'!$T$29:$T$41</c:f>
                <c:numCache>
                  <c:formatCode>General</c:formatCode>
                  <c:ptCount val="13"/>
                  <c:pt idx="0">
                    <c:v>1.9035826316658414E-3</c:v>
                  </c:pt>
                  <c:pt idx="1">
                    <c:v>1.6636794010789387E-2</c:v>
                  </c:pt>
                  <c:pt idx="2">
                    <c:v>2.2404730473047304E-2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1.8494493392070485E-3</c:v>
                  </c:pt>
                  <c:pt idx="6">
                    <c:v>1.70469960974001E-2</c:v>
                  </c:pt>
                  <c:pt idx="7">
                    <c:v>1.095908354011418E-2</c:v>
                  </c:pt>
                  <c:pt idx="8">
                    <c:v>2.3440942222714284E-2</c:v>
                  </c:pt>
                  <c:pt idx="9">
                    <c:v>1.5600208816694005E-2</c:v>
                  </c:pt>
                  <c:pt idx="10">
                    <c:v>1.0336195508586526E-2</c:v>
                  </c:pt>
                  <c:pt idx="11">
                    <c:v>0</c:v>
                  </c:pt>
                  <c:pt idx="12">
                    <c:v>4.9740830288990236E-3</c:v>
                  </c:pt>
                </c:numCache>
              </c:numRef>
            </c:plus>
            <c:minus>
              <c:numRef>
                <c:f>'Xray Only'!$T$29:$T$41</c:f>
                <c:numCache>
                  <c:formatCode>General</c:formatCode>
                  <c:ptCount val="13"/>
                  <c:pt idx="0">
                    <c:v>1.9035826316658414E-3</c:v>
                  </c:pt>
                  <c:pt idx="1">
                    <c:v>1.6636794010789387E-2</c:v>
                  </c:pt>
                  <c:pt idx="2">
                    <c:v>2.2404730473047304E-2</c:v>
                  </c:pt>
                  <c:pt idx="3">
                    <c:v>0</c:v>
                  </c:pt>
                  <c:pt idx="4">
                    <c:v>0</c:v>
                  </c:pt>
                  <c:pt idx="5">
                    <c:v>1.8494493392070485E-3</c:v>
                  </c:pt>
                  <c:pt idx="6">
                    <c:v>1.70469960974001E-2</c:v>
                  </c:pt>
                  <c:pt idx="7">
                    <c:v>1.095908354011418E-2</c:v>
                  </c:pt>
                  <c:pt idx="8">
                    <c:v>2.3440942222714284E-2</c:v>
                  </c:pt>
                  <c:pt idx="9">
                    <c:v>1.5600208816694005E-2</c:v>
                  </c:pt>
                  <c:pt idx="10">
                    <c:v>1.0336195508586526E-2</c:v>
                  </c:pt>
                  <c:pt idx="11">
                    <c:v>0</c:v>
                  </c:pt>
                  <c:pt idx="12">
                    <c:v>4.9740830288990236E-3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plus>
            <c:minus>
              <c:numRef>
                <c:f>'Xray Only'!$X$29:$X$41</c:f>
                <c:numCache>
                  <c:formatCode>General</c:formatCode>
                  <c:ptCount val="13"/>
                  <c:pt idx="0">
                    <c:v>5890000000</c:v>
                  </c:pt>
                  <c:pt idx="1">
                    <c:v>17371000000</c:v>
                  </c:pt>
                  <c:pt idx="2">
                    <c:v>12600000000</c:v>
                  </c:pt>
                  <c:pt idx="3">
                    <c:v>27994000000</c:v>
                  </c:pt>
                  <c:pt idx="4">
                    <c:v>33298000000</c:v>
                  </c:pt>
                  <c:pt idx="5">
                    <c:v>20000000000</c:v>
                  </c:pt>
                  <c:pt idx="6">
                    <c:v>20817000000</c:v>
                  </c:pt>
                  <c:pt idx="7">
                    <c:v>37358000000</c:v>
                  </c:pt>
                  <c:pt idx="8">
                    <c:v>36861000000</c:v>
                  </c:pt>
                  <c:pt idx="9">
                    <c:v>54891000000</c:v>
                  </c:pt>
                  <c:pt idx="10">
                    <c:v>48288000000</c:v>
                  </c:pt>
                  <c:pt idx="11">
                    <c:v>41690000000</c:v>
                  </c:pt>
                  <c:pt idx="12">
                    <c:v>12600000000</c:v>
                  </c:pt>
                </c:numCache>
              </c:numRef>
            </c:minus>
          </c:errBars>
          <c:xVal>
            <c:numRef>
              <c:f>'Xray Only'!$S$29:$S$41</c:f>
              <c:numCache>
                <c:formatCode>General</c:formatCode>
                <c:ptCount val="13"/>
                <c:pt idx="0">
                  <c:v>0.10985735512630015</c:v>
                </c:pt>
                <c:pt idx="1">
                  <c:v>9.5554662556424086E-2</c:v>
                </c:pt>
                <c:pt idx="2">
                  <c:v>7.24976897689769E-2</c:v>
                </c:pt>
                <c:pt idx="3">
                  <c:v>8.2154539459221812E-2</c:v>
                </c:pt>
                <c:pt idx="4">
                  <c:v>8.0706665200175984E-2</c:v>
                </c:pt>
                <c:pt idx="5">
                  <c:v>6.3443942731277542E-2</c:v>
                </c:pt>
                <c:pt idx="6">
                  <c:v>9.0159401967789807E-2</c:v>
                </c:pt>
                <c:pt idx="7">
                  <c:v>7.9702567927325219E-2</c:v>
                </c:pt>
                <c:pt idx="8">
                  <c:v>7.3637385326686483E-2</c:v>
                </c:pt>
                <c:pt idx="9">
                  <c:v>7.7134230164245365E-2</c:v>
                </c:pt>
                <c:pt idx="10">
                  <c:v>8.099911933069133E-2</c:v>
                </c:pt>
                <c:pt idx="11">
                  <c:v>7.4100462147887333E-2</c:v>
                </c:pt>
                <c:pt idx="12">
                  <c:v>6.9319400958629859E-2</c:v>
                </c:pt>
              </c:numCache>
            </c:numRef>
          </c:xVal>
          <c:yVal>
            <c:numRef>
              <c:f>'Xray Only'!$W$29:$W$41</c:f>
              <c:numCache>
                <c:formatCode>0.00E+00</c:formatCode>
                <c:ptCount val="13"/>
                <c:pt idx="0">
                  <c:v>119000000000</c:v>
                </c:pt>
                <c:pt idx="1">
                  <c:v>263930000000</c:v>
                </c:pt>
                <c:pt idx="2">
                  <c:v>214000000000</c:v>
                </c:pt>
                <c:pt idx="3">
                  <c:v>572590000000</c:v>
                </c:pt>
                <c:pt idx="4">
                  <c:v>633010000000</c:v>
                </c:pt>
                <c:pt idx="5">
                  <c:v>296460000000</c:v>
                </c:pt>
                <c:pt idx="6">
                  <c:v>316230000000</c:v>
                </c:pt>
                <c:pt idx="7">
                  <c:v>961200000000</c:v>
                </c:pt>
                <c:pt idx="8">
                  <c:v>949010000000</c:v>
                </c:pt>
                <c:pt idx="9">
                  <c:v>1031500000000</c:v>
                </c:pt>
                <c:pt idx="10">
                  <c:v>921110000000</c:v>
                </c:pt>
                <c:pt idx="11">
                  <c:v>787370000000</c:v>
                </c:pt>
                <c:pt idx="12">
                  <c:v>318000000000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CD-44FA-9226-FBF73B2E1CE9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square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</a:ln>
            </c:spPr>
            <c:trendlineType val="power"/>
            <c:backward val="0.1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Only'!$T$16:$T$28</c:f>
                <c:numCache>
                  <c:formatCode>General</c:formatCode>
                  <c:ptCount val="13"/>
                  <c:pt idx="0">
                    <c:v>4.5821865022569637E-3</c:v>
                  </c:pt>
                  <c:pt idx="1">
                    <c:v>4.8516377649325633E-3</c:v>
                  </c:pt>
                  <c:pt idx="2">
                    <c:v>3.0903495273686523E-3</c:v>
                  </c:pt>
                  <c:pt idx="3">
                    <c:v>2.4951482944226022E-3</c:v>
                  </c:pt>
                  <c:pt idx="4">
                    <c:v>2.4976814534444221E-3</c:v>
                  </c:pt>
                  <c:pt idx="5">
                    <c:v>1.1868881224718266E-2</c:v>
                  </c:pt>
                  <c:pt idx="6">
                    <c:v>2.4161944437327315E-3</c:v>
                  </c:pt>
                  <c:pt idx="7">
                    <c:v>2.385233663063516E-3</c:v>
                  </c:pt>
                  <c:pt idx="8">
                    <c:v>2.9348917125212549E-3</c:v>
                  </c:pt>
                  <c:pt idx="9">
                    <c:v>2.8787278529767797E-3</c:v>
                  </c:pt>
                  <c:pt idx="10">
                    <c:v>0</c:v>
                  </c:pt>
                  <c:pt idx="11">
                    <c:v>2.4913368333139346E-3</c:v>
                  </c:pt>
                  <c:pt idx="12">
                    <c:v>2.5469804988765845E-3</c:v>
                  </c:pt>
                </c:numCache>
              </c:numRef>
            </c:plus>
            <c:minus>
              <c:numRef>
                <c:f>'Xray Only'!$T$16:$T$28</c:f>
                <c:numCache>
                  <c:formatCode>General</c:formatCode>
                  <c:ptCount val="13"/>
                  <c:pt idx="0">
                    <c:v>4.5821865022569637E-3</c:v>
                  </c:pt>
                  <c:pt idx="1">
                    <c:v>4.8516377649325633E-3</c:v>
                  </c:pt>
                  <c:pt idx="2">
                    <c:v>3.0903495273686523E-3</c:v>
                  </c:pt>
                  <c:pt idx="3">
                    <c:v>2.4951482944226022E-3</c:v>
                  </c:pt>
                  <c:pt idx="4">
                    <c:v>2.4976814534444221E-3</c:v>
                  </c:pt>
                  <c:pt idx="5">
                    <c:v>1.1868881224718266E-2</c:v>
                  </c:pt>
                  <c:pt idx="6">
                    <c:v>2.4161944437327315E-3</c:v>
                  </c:pt>
                  <c:pt idx="7">
                    <c:v>2.385233663063516E-3</c:v>
                  </c:pt>
                  <c:pt idx="8">
                    <c:v>2.9348917125212549E-3</c:v>
                  </c:pt>
                  <c:pt idx="9">
                    <c:v>2.8787278529767797E-3</c:v>
                  </c:pt>
                  <c:pt idx="10">
                    <c:v>0</c:v>
                  </c:pt>
                  <c:pt idx="11">
                    <c:v>2.4913368333139346E-3</c:v>
                  </c:pt>
                  <c:pt idx="12">
                    <c:v>2.5469804988765845E-3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plus>
            <c:min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minus>
          </c:errBars>
          <c:xVal>
            <c:numRef>
              <c:f>'Xray Only'!$S$16:$S$28</c:f>
              <c:numCache>
                <c:formatCode>General</c:formatCode>
                <c:ptCount val="13"/>
                <c:pt idx="0">
                  <c:v>12.597029580760093</c:v>
                </c:pt>
                <c:pt idx="1">
                  <c:v>13.594908401825528</c:v>
                </c:pt>
                <c:pt idx="2">
                  <c:v>14.733579378818819</c:v>
                </c:pt>
                <c:pt idx="3">
                  <c:v>14.293601272716934</c:v>
                </c:pt>
                <c:pt idx="4">
                  <c:v>15.336919274066165</c:v>
                </c:pt>
                <c:pt idx="5">
                  <c:v>14.67417351286246</c:v>
                </c:pt>
                <c:pt idx="6">
                  <c:v>15.182610137654633</c:v>
                </c:pt>
                <c:pt idx="7">
                  <c:v>15.07854455671106</c:v>
                </c:pt>
                <c:pt idx="8">
                  <c:v>14.27609464108969</c:v>
                </c:pt>
                <c:pt idx="9">
                  <c:v>14.499714377806358</c:v>
                </c:pt>
                <c:pt idx="10">
                  <c:v>14.284569239062614</c:v>
                </c:pt>
                <c:pt idx="11">
                  <c:v>15.892704440683522</c:v>
                </c:pt>
                <c:pt idx="12">
                  <c:v>16.221960554404546</c:v>
                </c:pt>
              </c:numCache>
            </c:numRef>
          </c:xVal>
          <c:yVal>
            <c:numRef>
              <c:f>'Xray Only'!$W$16:$W$28</c:f>
              <c:numCache>
                <c:formatCode>0.00E+00</c:formatCode>
                <c:ptCount val="13"/>
                <c:pt idx="0">
                  <c:v>11600000000000</c:v>
                </c:pt>
                <c:pt idx="1">
                  <c:v>15700000000000</c:v>
                </c:pt>
                <c:pt idx="2">
                  <c:v>25000000000000</c:v>
                </c:pt>
                <c:pt idx="3">
                  <c:v>24800000000000</c:v>
                </c:pt>
                <c:pt idx="4">
                  <c:v>48000000000000</c:v>
                </c:pt>
                <c:pt idx="5">
                  <c:v>18500000000000</c:v>
                </c:pt>
                <c:pt idx="6">
                  <c:v>40800000000000</c:v>
                </c:pt>
                <c:pt idx="7">
                  <c:v>50400000000000</c:v>
                </c:pt>
                <c:pt idx="8">
                  <c:v>21500000000000</c:v>
                </c:pt>
                <c:pt idx="9">
                  <c:v>24700000000000</c:v>
                </c:pt>
                <c:pt idx="10">
                  <c:v>20938000000000</c:v>
                </c:pt>
                <c:pt idx="11">
                  <c:v>47769000000000</c:v>
                </c:pt>
                <c:pt idx="12">
                  <c:v>56966000000000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DCD-44FA-9226-FBF73B2E1CE9}"/>
            </c:ext>
          </c:extLst>
        </c:ser>
        <c:ser>
          <c:idx val="2"/>
          <c:order val="5"/>
          <c:spPr>
            <a:ln w="19050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chemeClr val="accent2"/>
                </a:solidFill>
                <a:prstDash val="dash"/>
              </a:ln>
            </c:spPr>
            <c:trendlineType val="power"/>
            <c:forward val="3.0000000000000006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Only'!$V$16:$V$28</c:f>
                <c:numCache>
                  <c:formatCode>General</c:formatCode>
                  <c:ptCount val="13"/>
                  <c:pt idx="0">
                    <c:v>2.0756598392601563E-3</c:v>
                  </c:pt>
                  <c:pt idx="1">
                    <c:v>1.7428331626754747E-3</c:v>
                  </c:pt>
                  <c:pt idx="2">
                    <c:v>3.1833960079138274E-3</c:v>
                  </c:pt>
                  <c:pt idx="3">
                    <c:v>1.5622369640029611E-3</c:v>
                  </c:pt>
                  <c:pt idx="4">
                    <c:v>1.4591198484937254E-3</c:v>
                  </c:pt>
                  <c:pt idx="5">
                    <c:v>1.0714597713224103E-3</c:v>
                  </c:pt>
                  <c:pt idx="6">
                    <c:v>3.0155148847071018E-3</c:v>
                  </c:pt>
                  <c:pt idx="7">
                    <c:v>3.4291422081107951E-3</c:v>
                  </c:pt>
                  <c:pt idx="8">
                    <c:v>3.2798172386398544E-3</c:v>
                  </c:pt>
                  <c:pt idx="9">
                    <c:v>2.6649930174975234E-3</c:v>
                  </c:pt>
                  <c:pt idx="10">
                    <c:v>4.6136389965892831E-3</c:v>
                  </c:pt>
                  <c:pt idx="11">
                    <c:v>8.156242717732895E-3</c:v>
                  </c:pt>
                  <c:pt idx="12">
                    <c:v>7.3594484523326282E-3</c:v>
                  </c:pt>
                </c:numCache>
              </c:numRef>
            </c:plus>
            <c:minus>
              <c:numRef>
                <c:f>'Xray Only'!$V$16:$V$28</c:f>
                <c:numCache>
                  <c:formatCode>General</c:formatCode>
                  <c:ptCount val="13"/>
                  <c:pt idx="0">
                    <c:v>2.0756598392601563E-3</c:v>
                  </c:pt>
                  <c:pt idx="1">
                    <c:v>1.7428331626754747E-3</c:v>
                  </c:pt>
                  <c:pt idx="2">
                    <c:v>3.1833960079138274E-3</c:v>
                  </c:pt>
                  <c:pt idx="3">
                    <c:v>1.5622369640029611E-3</c:v>
                  </c:pt>
                  <c:pt idx="4">
                    <c:v>1.4591198484937254E-3</c:v>
                  </c:pt>
                  <c:pt idx="5">
                    <c:v>1.0714597713224103E-3</c:v>
                  </c:pt>
                  <c:pt idx="6">
                    <c:v>3.0155148847071018E-3</c:v>
                  </c:pt>
                  <c:pt idx="7">
                    <c:v>3.4291422081107951E-3</c:v>
                  </c:pt>
                  <c:pt idx="8">
                    <c:v>3.2798172386398544E-3</c:v>
                  </c:pt>
                  <c:pt idx="9">
                    <c:v>2.6649930174975234E-3</c:v>
                  </c:pt>
                  <c:pt idx="10">
                    <c:v>4.6136389965892831E-3</c:v>
                  </c:pt>
                  <c:pt idx="11">
                    <c:v>8.156242717732895E-3</c:v>
                  </c:pt>
                  <c:pt idx="12">
                    <c:v>7.3594484523326282E-3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plus>
            <c:minus>
              <c:numRef>
                <c:f>'Xray Only'!$X$16:$X$28</c:f>
                <c:numCache>
                  <c:formatCode>General</c:formatCode>
                  <c:ptCount val="13"/>
                  <c:pt idx="0">
                    <c:v>672000000000</c:v>
                  </c:pt>
                  <c:pt idx="1">
                    <c:v>1170000000000</c:v>
                  </c:pt>
                  <c:pt idx="2">
                    <c:v>898000000000</c:v>
                  </c:pt>
                  <c:pt idx="3">
                    <c:v>1070000000000</c:v>
                  </c:pt>
                  <c:pt idx="4">
                    <c:v>2140000000000</c:v>
                  </c:pt>
                  <c:pt idx="5">
                    <c:v>622000000000</c:v>
                  </c:pt>
                  <c:pt idx="6">
                    <c:v>1760000000000</c:v>
                  </c:pt>
                  <c:pt idx="7">
                    <c:v>2200000000000</c:v>
                  </c:pt>
                  <c:pt idx="8">
                    <c:v>1010000000000</c:v>
                  </c:pt>
                  <c:pt idx="9">
                    <c:v>1170000000000</c:v>
                  </c:pt>
                  <c:pt idx="10">
                    <c:v>1086700000000</c:v>
                  </c:pt>
                  <c:pt idx="11">
                    <c:v>1836600000000</c:v>
                  </c:pt>
                  <c:pt idx="12">
                    <c:v>2282900000000</c:v>
                  </c:pt>
                </c:numCache>
              </c:numRef>
            </c:minus>
          </c:errBars>
          <c:xVal>
            <c:numRef>
              <c:f>'Xray Only'!$U$16:$U$28</c:f>
              <c:numCache>
                <c:formatCode>General</c:formatCode>
                <c:ptCount val="13"/>
                <c:pt idx="0">
                  <c:v>6.8922162281184626E-2</c:v>
                </c:pt>
                <c:pt idx="1">
                  <c:v>7.7839801816680418E-2</c:v>
                </c:pt>
                <c:pt idx="2">
                  <c:v>3.3857990767201585E-2</c:v>
                </c:pt>
                <c:pt idx="3">
                  <c:v>4.9328606378369479E-2</c:v>
                </c:pt>
                <c:pt idx="4">
                  <c:v>5.2912672196610291E-2</c:v>
                </c:pt>
                <c:pt idx="5">
                  <c:v>5.6853431567569265E-2</c:v>
                </c:pt>
                <c:pt idx="6">
                  <c:v>5.8900226277069014E-2</c:v>
                </c:pt>
                <c:pt idx="7">
                  <c:v>5.9583371700562882E-2</c:v>
                </c:pt>
                <c:pt idx="8">
                  <c:v>6.6180052838835615E-2</c:v>
                </c:pt>
                <c:pt idx="9">
                  <c:v>6.68504456916474E-2</c:v>
                </c:pt>
                <c:pt idx="10">
                  <c:v>6.6324128066894042E-2</c:v>
                </c:pt>
                <c:pt idx="11">
                  <c:v>7.137693810915284E-2</c:v>
                </c:pt>
                <c:pt idx="12">
                  <c:v>7.2179761203733123E-2</c:v>
                </c:pt>
              </c:numCache>
            </c:numRef>
          </c:xVal>
          <c:yVal>
            <c:numRef>
              <c:f>'Xray Only'!$W$16:$W$28</c:f>
              <c:numCache>
                <c:formatCode>0.00E+00</c:formatCode>
                <c:ptCount val="13"/>
                <c:pt idx="0">
                  <c:v>11600000000000</c:v>
                </c:pt>
                <c:pt idx="1">
                  <c:v>15700000000000</c:v>
                </c:pt>
                <c:pt idx="2">
                  <c:v>25000000000000</c:v>
                </c:pt>
                <c:pt idx="3">
                  <c:v>24800000000000</c:v>
                </c:pt>
                <c:pt idx="4">
                  <c:v>48000000000000</c:v>
                </c:pt>
                <c:pt idx="5">
                  <c:v>18500000000000</c:v>
                </c:pt>
                <c:pt idx="6">
                  <c:v>40800000000000</c:v>
                </c:pt>
                <c:pt idx="7">
                  <c:v>50400000000000</c:v>
                </c:pt>
                <c:pt idx="8">
                  <c:v>21500000000000</c:v>
                </c:pt>
                <c:pt idx="9">
                  <c:v>24700000000000</c:v>
                </c:pt>
                <c:pt idx="10">
                  <c:v>20938000000000</c:v>
                </c:pt>
                <c:pt idx="11">
                  <c:v>47769000000000</c:v>
                </c:pt>
                <c:pt idx="12">
                  <c:v>56966000000000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DCD-44FA-9226-FBF73B2E1CE9}"/>
            </c:ext>
          </c:extLst>
        </c:ser>
        <c:ser>
          <c:idx val="1"/>
          <c:order val="6"/>
          <c:spPr>
            <a:ln w="19050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wer"/>
            <c:forward val="2.0000000000000004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Only'!$T$7:$T$15</c:f>
                <c:numCache>
                  <c:formatCode>General</c:formatCode>
                  <c:ptCount val="9"/>
                  <c:pt idx="0">
                    <c:v>8.0603398010769128E-3</c:v>
                  </c:pt>
                  <c:pt idx="1">
                    <c:v>3.3385911204736533E-3</c:v>
                  </c:pt>
                  <c:pt idx="2">
                    <c:v>5.8071446392064701E-3</c:v>
                  </c:pt>
                  <c:pt idx="3">
                    <c:v>5.5986498909256872E-3</c:v>
                  </c:pt>
                  <c:pt idx="4">
                    <c:v>4.1606806766674468E-3</c:v>
                  </c:pt>
                  <c:pt idx="5">
                    <c:v>5.3737453288204605E-3</c:v>
                  </c:pt>
                  <c:pt idx="6">
                    <c:v>2.3706107710599323E-2</c:v>
                  </c:pt>
                  <c:pt idx="7">
                    <c:v>5.1877470355731229E-3</c:v>
                  </c:pt>
                  <c:pt idx="8">
                    <c:v>4.4091864008377456E-3</c:v>
                  </c:pt>
                </c:numCache>
              </c:numRef>
            </c:plus>
            <c:minus>
              <c:numRef>
                <c:f>'Xray Only'!$T$7:$T$15</c:f>
                <c:numCache>
                  <c:formatCode>General</c:formatCode>
                  <c:ptCount val="9"/>
                  <c:pt idx="0">
                    <c:v>8.0603398010769128E-3</c:v>
                  </c:pt>
                  <c:pt idx="1">
                    <c:v>3.3385911204736533E-3</c:v>
                  </c:pt>
                  <c:pt idx="2">
                    <c:v>5.8071446392064701E-3</c:v>
                  </c:pt>
                  <c:pt idx="3">
                    <c:v>5.5986498909256872E-3</c:v>
                  </c:pt>
                  <c:pt idx="4">
                    <c:v>4.1606806766674468E-3</c:v>
                  </c:pt>
                  <c:pt idx="5">
                    <c:v>5.3737453288204605E-3</c:v>
                  </c:pt>
                  <c:pt idx="6">
                    <c:v>2.3706107710599323E-2</c:v>
                  </c:pt>
                  <c:pt idx="7">
                    <c:v>5.1877470355731229E-3</c:v>
                  </c:pt>
                  <c:pt idx="8">
                    <c:v>4.4091864008377456E-3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plus>
            <c:min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minus>
          </c:errBars>
          <c:xVal>
            <c:numRef>
              <c:f>'Xray Only'!$S$7:$S$15</c:f>
              <c:numCache>
                <c:formatCode>General</c:formatCode>
                <c:ptCount val="9"/>
                <c:pt idx="0">
                  <c:v>4.2097237340343423E-2</c:v>
                </c:pt>
                <c:pt idx="1">
                  <c:v>4.0596477825877858E-2</c:v>
                </c:pt>
                <c:pt idx="2">
                  <c:v>4.3226114231687256E-2</c:v>
                </c:pt>
                <c:pt idx="3">
                  <c:v>6.7693752419517306E-2</c:v>
                </c:pt>
                <c:pt idx="4">
                  <c:v>4.1517712962034908E-2</c:v>
                </c:pt>
                <c:pt idx="5">
                  <c:v>4.363373910922437E-2</c:v>
                </c:pt>
                <c:pt idx="6">
                  <c:v>7.314985248139505E-2</c:v>
                </c:pt>
                <c:pt idx="7">
                  <c:v>4.1501976284584984E-2</c:v>
                </c:pt>
                <c:pt idx="8">
                  <c:v>4.4489088008452922E-2</c:v>
                </c:pt>
              </c:numCache>
            </c:numRef>
          </c:xVal>
          <c:yVal>
            <c:numRef>
              <c:f>'Xray Only'!$W$7:$W$15</c:f>
              <c:numCache>
                <c:formatCode>0.00E+00</c:formatCode>
                <c:ptCount val="9"/>
                <c:pt idx="0">
                  <c:v>660000000000</c:v>
                </c:pt>
                <c:pt idx="1">
                  <c:v>690700000000</c:v>
                </c:pt>
                <c:pt idx="2">
                  <c:v>737000000000</c:v>
                </c:pt>
                <c:pt idx="3">
                  <c:v>405400000000</c:v>
                </c:pt>
                <c:pt idx="4">
                  <c:v>334490000000</c:v>
                </c:pt>
                <c:pt idx="5">
                  <c:v>298000000000</c:v>
                </c:pt>
                <c:pt idx="6">
                  <c:v>186700000000</c:v>
                </c:pt>
                <c:pt idx="7">
                  <c:v>457460000000</c:v>
                </c:pt>
                <c:pt idx="8">
                  <c:v>468000000000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DCD-44FA-9226-FBF73B2E1CE9}"/>
            </c:ext>
          </c:extLst>
        </c:ser>
        <c:ser>
          <c:idx val="0"/>
          <c:order val="7"/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5875">
                <a:solidFill>
                  <a:srgbClr val="00B050"/>
                </a:solidFill>
                <a:prstDash val="dash"/>
              </a:ln>
            </c:spPr>
            <c:trendlineType val="power"/>
            <c:forward val="3.0000000000000006E-2"/>
            <c:backward val="2.0000000000000004E-2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'Xray Only'!$V$7:$V$15</c:f>
                <c:numCache>
                  <c:formatCode>General</c:formatCode>
                  <c:ptCount val="9"/>
                  <c:pt idx="0">
                    <c:v>6.7196093974665667E-4</c:v>
                  </c:pt>
                  <c:pt idx="1">
                    <c:v>7.1959468911148147E-4</c:v>
                  </c:pt>
                  <c:pt idx="2">
                    <c:v>2.3828320929185059E-3</c:v>
                  </c:pt>
                  <c:pt idx="3">
                    <c:v>2.4779733965191787E-3</c:v>
                  </c:pt>
                  <c:pt idx="4">
                    <c:v>1.354270959206174E-3</c:v>
                  </c:pt>
                  <c:pt idx="5">
                    <c:v>2.1659890633105887E-3</c:v>
                  </c:pt>
                  <c:pt idx="6">
                    <c:v>3.5570616522083757E-3</c:v>
                  </c:pt>
                  <c:pt idx="7">
                    <c:v>1.4647942243083006E-3</c:v>
                  </c:pt>
                  <c:pt idx="8">
                    <c:v>3.1426748150549882E-3</c:v>
                  </c:pt>
                </c:numCache>
              </c:numRef>
            </c:plus>
            <c:minus>
              <c:numRef>
                <c:f>'Xray Only'!$V$7:$V$15</c:f>
                <c:numCache>
                  <c:formatCode>General</c:formatCode>
                  <c:ptCount val="9"/>
                  <c:pt idx="0">
                    <c:v>6.7196093974665667E-4</c:v>
                  </c:pt>
                  <c:pt idx="1">
                    <c:v>7.1959468911148147E-4</c:v>
                  </c:pt>
                  <c:pt idx="2">
                    <c:v>2.3828320929185059E-3</c:v>
                  </c:pt>
                  <c:pt idx="3">
                    <c:v>2.4779733965191787E-3</c:v>
                  </c:pt>
                  <c:pt idx="4">
                    <c:v>1.354270959206174E-3</c:v>
                  </c:pt>
                  <c:pt idx="5">
                    <c:v>2.1659890633105887E-3</c:v>
                  </c:pt>
                  <c:pt idx="6">
                    <c:v>3.5570616522083757E-3</c:v>
                  </c:pt>
                  <c:pt idx="7">
                    <c:v>1.4647942243083006E-3</c:v>
                  </c:pt>
                  <c:pt idx="8">
                    <c:v>3.1426748150549882E-3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plus>
            <c:minus>
              <c:numRef>
                <c:f>'Xray Only'!$X$7:$X$15</c:f>
                <c:numCache>
                  <c:formatCode>General</c:formatCode>
                  <c:ptCount val="9"/>
                  <c:pt idx="0">
                    <c:v>25500000000</c:v>
                  </c:pt>
                  <c:pt idx="1">
                    <c:v>34535000000</c:v>
                  </c:pt>
                  <c:pt idx="2">
                    <c:v>32300000000</c:v>
                  </c:pt>
                  <c:pt idx="3">
                    <c:v>17859000000</c:v>
                  </c:pt>
                  <c:pt idx="4">
                    <c:v>13064000000</c:v>
                  </c:pt>
                  <c:pt idx="5">
                    <c:v>11800000000</c:v>
                  </c:pt>
                  <c:pt idx="6">
                    <c:v>7312000000</c:v>
                  </c:pt>
                  <c:pt idx="7">
                    <c:v>26746000000</c:v>
                  </c:pt>
                  <c:pt idx="8">
                    <c:v>18200000000</c:v>
                  </c:pt>
                </c:numCache>
              </c:numRef>
            </c:minus>
          </c:errBars>
          <c:xVal>
            <c:numRef>
              <c:f>'Xray Only'!$U$7:$U$15</c:f>
              <c:numCache>
                <c:formatCode>General</c:formatCode>
                <c:ptCount val="9"/>
                <c:pt idx="0">
                  <c:v>4.9296525548137085E-2</c:v>
                </c:pt>
                <c:pt idx="1">
                  <c:v>4.9843782580278551E-2</c:v>
                </c:pt>
                <c:pt idx="2">
                  <c:v>4.4974370407279939E-2</c:v>
                </c:pt>
                <c:pt idx="3">
                  <c:v>5.5554959118446302E-2</c:v>
                </c:pt>
                <c:pt idx="4">
                  <c:v>5.047787689463544E-2</c:v>
                </c:pt>
                <c:pt idx="5">
                  <c:v>5.1215101279452106E-2</c:v>
                </c:pt>
                <c:pt idx="6">
                  <c:v>5.0542956537055796E-2</c:v>
                </c:pt>
                <c:pt idx="7">
                  <c:v>4.0518774703557317E-2</c:v>
                </c:pt>
                <c:pt idx="8">
                  <c:v>4.4001495548360282E-2</c:v>
                </c:pt>
              </c:numCache>
            </c:numRef>
          </c:xVal>
          <c:yVal>
            <c:numRef>
              <c:f>'Xray Only'!$W$7:$W$15</c:f>
              <c:numCache>
                <c:formatCode>0.00E+00</c:formatCode>
                <c:ptCount val="9"/>
                <c:pt idx="0">
                  <c:v>660000000000</c:v>
                </c:pt>
                <c:pt idx="1">
                  <c:v>690700000000</c:v>
                </c:pt>
                <c:pt idx="2">
                  <c:v>737000000000</c:v>
                </c:pt>
                <c:pt idx="3">
                  <c:v>405400000000</c:v>
                </c:pt>
                <c:pt idx="4">
                  <c:v>334490000000</c:v>
                </c:pt>
                <c:pt idx="5">
                  <c:v>298000000000</c:v>
                </c:pt>
                <c:pt idx="6">
                  <c:v>186700000000</c:v>
                </c:pt>
                <c:pt idx="7">
                  <c:v>457460000000</c:v>
                </c:pt>
                <c:pt idx="8">
                  <c:v>468000000000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DCD-44FA-9226-FBF73B2E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9968"/>
        <c:axId val="519705704"/>
      </c:scatterChart>
      <c:valAx>
        <c:axId val="519709968"/>
        <c:scaling>
          <c:orientation val="minMax"/>
          <c:max val="0.12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</a:rPr>
                  <a:t>Rf / Ri</a:t>
                </a:r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5704"/>
        <c:crosses val="autoZero"/>
        <c:crossBetween val="midCat"/>
      </c:valAx>
      <c:valAx>
        <c:axId val="519705704"/>
        <c:scaling>
          <c:logBase val="10"/>
          <c:orientation val="minMax"/>
          <c:max val="100000000000000"/>
          <c:min val="100000000000"/>
        </c:scaling>
        <c:delete val="0"/>
        <c:axPos val="l"/>
        <c:majorGridlines>
          <c:spPr>
            <a:ln w="9525" cap="flat" cmpd="sng" algn="ctr">
              <a:solidFill>
                <a:schemeClr val="accent3"/>
              </a:solidFill>
              <a:round/>
            </a:ln>
            <a:effectLst/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DDn Yield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099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marker>
            <c:symbol val="none"/>
          </c:marker>
          <c:xVal>
            <c:numRef>
              <c:f>Auto_Widths!$D$2:$D$4</c:f>
              <c:numCache>
                <c:formatCode>General</c:formatCode>
                <c:ptCount val="3"/>
                <c:pt idx="0">
                  <c:v>34.1</c:v>
                </c:pt>
                <c:pt idx="1">
                  <c:v>104.4</c:v>
                </c:pt>
                <c:pt idx="2">
                  <c:v>10.5</c:v>
                </c:pt>
              </c:numCache>
            </c:numRef>
          </c:xVal>
          <c:yVal>
            <c:numRef>
              <c:f>Auto_Widths!#REF!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8-4E76-8C48-CEDD741D0135}"/>
            </c:ext>
          </c:extLst>
        </c:ser>
        <c:ser>
          <c:idx val="5"/>
          <c:order val="1"/>
          <c:marker>
            <c:symbol val="none"/>
          </c:marker>
          <c:xVal>
            <c:numRef>
              <c:f>Auto_Widths!$C$6:$C$8</c:f>
              <c:numCache>
                <c:formatCode>General</c:formatCode>
                <c:ptCount val="3"/>
                <c:pt idx="0">
                  <c:v>29.6</c:v>
                </c:pt>
                <c:pt idx="1">
                  <c:v>29.6</c:v>
                </c:pt>
                <c:pt idx="2">
                  <c:v>10.199999999999999</c:v>
                </c:pt>
              </c:numCache>
            </c:numRef>
          </c:xVal>
          <c:yVal>
            <c:numRef>
              <c:f>Auto_Widths!#REF!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8-4E76-8C48-CEDD741D0135}"/>
            </c:ext>
          </c:extLst>
        </c:ser>
        <c:ser>
          <c:idx val="2"/>
          <c:order val="2"/>
          <c:tx>
            <c:v>CH D3He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Only'!$P$7:$P$15</c:f>
                <c:numCache>
                  <c:formatCode>General</c:formatCode>
                  <c:ptCount val="9"/>
                  <c:pt idx="0">
                    <c:v>0.16392108177254519</c:v>
                  </c:pt>
                  <c:pt idx="1">
                    <c:v>6.8005373999402458E-2</c:v>
                  </c:pt>
                  <c:pt idx="2">
                    <c:v>0.1387997908102957</c:v>
                  </c:pt>
                  <c:pt idx="3">
                    <c:v>0.11449839337214122</c:v>
                  </c:pt>
                  <c:pt idx="4">
                    <c:v>8.532851052476903E-2</c:v>
                  </c:pt>
                  <c:pt idx="5">
                    <c:v>0.11093930618193201</c:v>
                  </c:pt>
                  <c:pt idx="6">
                    <c:v>0.47996105602543648</c:v>
                  </c:pt>
                  <c:pt idx="7">
                    <c:v>0.13328008312315343</c:v>
                  </c:pt>
                  <c:pt idx="8">
                    <c:v>0.12351477323828722</c:v>
                  </c:pt>
                </c:numCache>
              </c:numRef>
            </c:plus>
            <c:minus>
              <c:numRef>
                <c:f>'Xray Only'!$P$7:$P$15</c:f>
                <c:numCache>
                  <c:formatCode>General</c:formatCode>
                  <c:ptCount val="9"/>
                  <c:pt idx="0">
                    <c:v>0.16392108177254519</c:v>
                  </c:pt>
                  <c:pt idx="1">
                    <c:v>6.8005373999402458E-2</c:v>
                  </c:pt>
                  <c:pt idx="2">
                    <c:v>0.1387997908102957</c:v>
                  </c:pt>
                  <c:pt idx="3">
                    <c:v>0.11449839337214122</c:v>
                  </c:pt>
                  <c:pt idx="4">
                    <c:v>8.532851052476903E-2</c:v>
                  </c:pt>
                  <c:pt idx="5">
                    <c:v>0.11093930618193201</c:v>
                  </c:pt>
                  <c:pt idx="6">
                    <c:v>0.47996105602543648</c:v>
                  </c:pt>
                  <c:pt idx="7">
                    <c:v>0.13328008312315343</c:v>
                  </c:pt>
                  <c:pt idx="8">
                    <c:v>0.12351477323828722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Only'!$R$7:$R$15</c:f>
                <c:numCache>
                  <c:formatCode>General</c:formatCode>
                  <c:ptCount val="9"/>
                  <c:pt idx="0">
                    <c:v>1.9691919200000001E-2</c:v>
                  </c:pt>
                  <c:pt idx="1">
                    <c:v>2.0712571199999998E-2</c:v>
                  </c:pt>
                  <c:pt idx="2">
                    <c:v>3.3883366400000003E-2</c:v>
                  </c:pt>
                  <c:pt idx="3">
                    <c:v>4.9377845999999996E-2</c:v>
                  </c:pt>
                  <c:pt idx="4">
                    <c:v>4.44553299E-2</c:v>
                  </c:pt>
                  <c:pt idx="5">
                    <c:v>8.4552444000000008E-3</c:v>
                  </c:pt>
                  <c:pt idx="6">
                    <c:v>4.4669508000000004E-2</c:v>
                  </c:pt>
                  <c:pt idx="7">
                    <c:v>1.9551306179999998E-2</c:v>
                  </c:pt>
                  <c:pt idx="8">
                    <c:v>2.6971811000000002E-2</c:v>
                  </c:pt>
                </c:numCache>
              </c:numRef>
            </c:plus>
            <c:minus>
              <c:numRef>
                <c:f>'Xray Only'!$R$7:$R$15</c:f>
                <c:numCache>
                  <c:formatCode>General</c:formatCode>
                  <c:ptCount val="9"/>
                  <c:pt idx="0">
                    <c:v>1.9691919200000001E-2</c:v>
                  </c:pt>
                  <c:pt idx="1">
                    <c:v>2.0712571199999998E-2</c:v>
                  </c:pt>
                  <c:pt idx="2">
                    <c:v>3.3883366400000003E-2</c:v>
                  </c:pt>
                  <c:pt idx="3">
                    <c:v>4.9377845999999996E-2</c:v>
                  </c:pt>
                  <c:pt idx="4">
                    <c:v>4.44553299E-2</c:v>
                  </c:pt>
                  <c:pt idx="5">
                    <c:v>8.4552444000000008E-3</c:v>
                  </c:pt>
                  <c:pt idx="6">
                    <c:v>4.4669508000000004E-2</c:v>
                  </c:pt>
                  <c:pt idx="7">
                    <c:v>1.9551306179999998E-2</c:v>
                  </c:pt>
                  <c:pt idx="8">
                    <c:v>2.6971811000000002E-2</c:v>
                  </c:pt>
                </c:numCache>
              </c:numRef>
            </c:minus>
            <c:spPr>
              <a:ln>
                <a:solidFill>
                  <a:schemeClr val="accent6"/>
                </a:solidFill>
              </a:ln>
            </c:spPr>
          </c:errBars>
          <c:xVal>
            <c:numRef>
              <c:f>'Xray Only'!$O$7:$O$15</c:f>
              <c:numCache>
                <c:formatCode>0.0000E+00</c:formatCode>
                <c:ptCount val="9"/>
                <c:pt idx="0">
                  <c:v>0.853959520924782</c:v>
                </c:pt>
                <c:pt idx="1">
                  <c:v>0.81447425785739758</c:v>
                </c:pt>
                <c:pt idx="2">
                  <c:v>0.96112772319521567</c:v>
                </c:pt>
                <c:pt idx="3">
                  <c:v>1.2185006252131407</c:v>
                </c:pt>
                <c:pt idx="4">
                  <c:v>0.82249324884833308</c:v>
                </c:pt>
                <c:pt idx="5">
                  <c:v>0.8519701810436634</c:v>
                </c:pt>
                <c:pt idx="6">
                  <c:v>1.4472808377912143</c:v>
                </c:pt>
                <c:pt idx="7">
                  <c:v>1.0242653334959151</c:v>
                </c:pt>
                <c:pt idx="8">
                  <c:v>1.0110812701708456</c:v>
                </c:pt>
              </c:numCache>
            </c:numRef>
          </c:xVal>
          <c:yVal>
            <c:numRef>
              <c:f>'Xray Only'!$Q$7:$Q$15</c:f>
              <c:numCache>
                <c:formatCode>0.00%</c:formatCode>
                <c:ptCount val="9"/>
                <c:pt idx="0">
                  <c:v>0.10051</c:v>
                </c:pt>
                <c:pt idx="1">
                  <c:v>1.1672999999999999E-2</c:v>
                </c:pt>
                <c:pt idx="2">
                  <c:v>-0.22048000000000001</c:v>
                </c:pt>
                <c:pt idx="3">
                  <c:v>0.22875999999999999</c:v>
                </c:pt>
                <c:pt idx="4">
                  <c:v>0.17019000000000001</c:v>
                </c:pt>
                <c:pt idx="5">
                  <c:v>-0.21564</c:v>
                </c:pt>
                <c:pt idx="6">
                  <c:v>-0.38695000000000002</c:v>
                </c:pt>
                <c:pt idx="7">
                  <c:v>-0.19966</c:v>
                </c:pt>
                <c:pt idx="8">
                  <c:v>-0.13267000000000001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58-4E76-8C48-CEDD741D0135}"/>
            </c:ext>
          </c:extLst>
        </c:ser>
        <c:ser>
          <c:idx val="1"/>
          <c:order val="3"/>
          <c:tx>
            <c:v>HDC D2</c:v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Only'!$P$16:$P$28</c:f>
                <c:numCache>
                  <c:formatCode>General</c:formatCode>
                  <c:ptCount val="13"/>
                  <c:pt idx="0">
                    <c:v>7.4988419236394446E-2</c:v>
                  </c:pt>
                  <c:pt idx="1">
                    <c:v>6.5821769934032312E-2</c:v>
                  </c:pt>
                  <c:pt idx="2">
                    <c:v>0.20941530791409055</c:v>
                  </c:pt>
                  <c:pt idx="3">
                    <c:v>6.7646610347404129E-2</c:v>
                  </c:pt>
                  <c:pt idx="4">
                    <c:v>5.8162674506341917E-2</c:v>
                  </c:pt>
                  <c:pt idx="5">
                    <c:v>0.20998141569724485</c:v>
                  </c:pt>
                  <c:pt idx="6">
                    <c:v>7.0430369691109357E-2</c:v>
                  </c:pt>
                  <c:pt idx="7">
                    <c:v>7.5538241482762933E-2</c:v>
                  </c:pt>
                  <c:pt idx="8">
                    <c:v>6.8689000597829952E-2</c:v>
                  </c:pt>
                  <c:pt idx="9">
                    <c:v>5.9546549978742321E-2</c:v>
                  </c:pt>
                  <c:pt idx="10">
                    <c:v>7.3423209120467153E-2</c:v>
                  </c:pt>
                  <c:pt idx="11">
                    <c:v>0.1066097753682058</c:v>
                  </c:pt>
                  <c:pt idx="12">
                    <c:v>9.3956453079477517E-2</c:v>
                  </c:pt>
                </c:numCache>
              </c:numRef>
            </c:plus>
            <c:minus>
              <c:numRef>
                <c:f>'Xray Only'!$P$16:$P$28</c:f>
                <c:numCache>
                  <c:formatCode>General</c:formatCode>
                  <c:ptCount val="13"/>
                  <c:pt idx="0">
                    <c:v>7.4988419236394446E-2</c:v>
                  </c:pt>
                  <c:pt idx="1">
                    <c:v>6.5821769934032312E-2</c:v>
                  </c:pt>
                  <c:pt idx="2">
                    <c:v>0.20941530791409055</c:v>
                  </c:pt>
                  <c:pt idx="3">
                    <c:v>6.7646610347404129E-2</c:v>
                  </c:pt>
                  <c:pt idx="4">
                    <c:v>5.8162674506341917E-2</c:v>
                  </c:pt>
                  <c:pt idx="5">
                    <c:v>0.20998141569724485</c:v>
                  </c:pt>
                  <c:pt idx="6">
                    <c:v>7.0430369691109357E-2</c:v>
                  </c:pt>
                  <c:pt idx="7">
                    <c:v>7.5538241482762933E-2</c:v>
                  </c:pt>
                  <c:pt idx="8">
                    <c:v>6.8689000597829952E-2</c:v>
                  </c:pt>
                  <c:pt idx="9">
                    <c:v>5.9546549978742321E-2</c:v>
                  </c:pt>
                  <c:pt idx="10">
                    <c:v>7.3423209120467153E-2</c:v>
                  </c:pt>
                  <c:pt idx="11">
                    <c:v>0.1066097753682058</c:v>
                  </c:pt>
                  <c:pt idx="12">
                    <c:v>9.3956453079477517E-2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Only'!$R$16:$R$28</c:f>
                <c:numCache>
                  <c:formatCode>General</c:formatCode>
                  <c:ptCount val="13"/>
                  <c:pt idx="0">
                    <c:v>2.6988055200000003E-2</c:v>
                  </c:pt>
                  <c:pt idx="1">
                    <c:v>1.2543117929999998E-2</c:v>
                  </c:pt>
                  <c:pt idx="2">
                    <c:v>6.6920191200000007E-2</c:v>
                  </c:pt>
                  <c:pt idx="3">
                    <c:v>1.5998091229999997E-2</c:v>
                  </c:pt>
                  <c:pt idx="4">
                    <c:v>1.3731249090000001E-2</c:v>
                  </c:pt>
                  <c:pt idx="5">
                    <c:v>9.3261429999999985E-3</c:v>
                  </c:pt>
                  <c:pt idx="6">
                    <c:v>7.1396518499999992E-2</c:v>
                  </c:pt>
                  <c:pt idx="7">
                    <c:v>5.4081460000000005E-2</c:v>
                  </c:pt>
                  <c:pt idx="8">
                    <c:v>1.3081682280000001E-2</c:v>
                  </c:pt>
                  <c:pt idx="9">
                    <c:v>4.29173552E-2</c:v>
                  </c:pt>
                  <c:pt idx="10">
                    <c:v>4.8948135449999996E-3</c:v>
                  </c:pt>
                  <c:pt idx="11">
                    <c:v>0.12771806559999999</c:v>
                  </c:pt>
                  <c:pt idx="12">
                    <c:v>1.8858452580000001E-2</c:v>
                  </c:pt>
                </c:numCache>
              </c:numRef>
            </c:plus>
            <c:minus>
              <c:numRef>
                <c:f>'Xray Only'!$R$16:$R$28</c:f>
                <c:numCache>
                  <c:formatCode>General</c:formatCode>
                  <c:ptCount val="13"/>
                  <c:pt idx="0">
                    <c:v>2.6988055200000003E-2</c:v>
                  </c:pt>
                  <c:pt idx="1">
                    <c:v>1.2543117929999998E-2</c:v>
                  </c:pt>
                  <c:pt idx="2">
                    <c:v>6.6920191200000007E-2</c:v>
                  </c:pt>
                  <c:pt idx="3">
                    <c:v>1.5998091229999997E-2</c:v>
                  </c:pt>
                  <c:pt idx="4">
                    <c:v>1.3731249090000001E-2</c:v>
                  </c:pt>
                  <c:pt idx="5">
                    <c:v>9.3261429999999985E-3</c:v>
                  </c:pt>
                  <c:pt idx="6">
                    <c:v>7.1396518499999992E-2</c:v>
                  </c:pt>
                  <c:pt idx="7">
                    <c:v>5.4081460000000005E-2</c:v>
                  </c:pt>
                  <c:pt idx="8">
                    <c:v>1.3081682280000001E-2</c:v>
                  </c:pt>
                  <c:pt idx="9">
                    <c:v>4.29173552E-2</c:v>
                  </c:pt>
                  <c:pt idx="10">
                    <c:v>4.8948135449999996E-3</c:v>
                  </c:pt>
                  <c:pt idx="11">
                    <c:v>0.12771806559999999</c:v>
                  </c:pt>
                  <c:pt idx="12">
                    <c:v>1.8858452580000001E-2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'Xray Only'!$O$16:$O$28</c:f>
              <c:numCache>
                <c:formatCode>0.0000E+00</c:formatCode>
                <c:ptCount val="13"/>
                <c:pt idx="0">
                  <c:v>1.1517890802210793</c:v>
                </c:pt>
                <c:pt idx="1">
                  <c:v>0.94497864154572975</c:v>
                </c:pt>
                <c:pt idx="2">
                  <c:v>2.0046130372678874</c:v>
                </c:pt>
                <c:pt idx="3">
                  <c:v>1.4182718755816597</c:v>
                </c:pt>
                <c:pt idx="4">
                  <c:v>1.2322594957464459</c:v>
                </c:pt>
                <c:pt idx="5">
                  <c:v>1.1986424851858501</c:v>
                </c:pt>
                <c:pt idx="6">
                  <c:v>1.1182440512296146</c:v>
                </c:pt>
                <c:pt idx="7">
                  <c:v>1.1130521193845733</c:v>
                </c:pt>
                <c:pt idx="8">
                  <c:v>1.0584332440926552</c:v>
                </c:pt>
                <c:pt idx="9">
                  <c:v>1.031659176584852</c:v>
                </c:pt>
                <c:pt idx="10">
                  <c:v>1.0555074483262004</c:v>
                </c:pt>
                <c:pt idx="11">
                  <c:v>0.88154457938176756</c:v>
                </c:pt>
                <c:pt idx="12">
                  <c:v>0.85404591165612942</c:v>
                </c:pt>
              </c:numCache>
            </c:numRef>
          </c:xVal>
          <c:yVal>
            <c:numRef>
              <c:f>'Xray Only'!$Q$16:$Q$28</c:f>
              <c:numCache>
                <c:formatCode>0.00%</c:formatCode>
                <c:ptCount val="13"/>
                <c:pt idx="0">
                  <c:v>-3.7656000000000002E-2</c:v>
                </c:pt>
                <c:pt idx="1">
                  <c:v>-2.5766999999999999E-3</c:v>
                </c:pt>
                <c:pt idx="2">
                  <c:v>-0.20793</c:v>
                </c:pt>
                <c:pt idx="3">
                  <c:v>2.7149E-2</c:v>
                </c:pt>
                <c:pt idx="4">
                  <c:v>-3.5347000000000003E-2</c:v>
                </c:pt>
                <c:pt idx="5">
                  <c:v>6.5332000000000001E-2</c:v>
                </c:pt>
                <c:pt idx="6">
                  <c:v>-0.20366999999999999</c:v>
                </c:pt>
                <c:pt idx="7">
                  <c:v>-0.16564000000000001</c:v>
                </c:pt>
                <c:pt idx="8">
                  <c:v>-9.8292000000000004E-2</c:v>
                </c:pt>
                <c:pt idx="9">
                  <c:v>0.15162999999999999</c:v>
                </c:pt>
                <c:pt idx="10">
                  <c:v>-8.1434999999999994E-2</c:v>
                </c:pt>
                <c:pt idx="11">
                  <c:v>0.27496999999999999</c:v>
                </c:pt>
                <c:pt idx="12">
                  <c:v>8.9199000000000001E-2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58-4E76-8C48-CEDD741D0135}"/>
            </c:ext>
          </c:extLst>
        </c:ser>
        <c:ser>
          <c:idx val="3"/>
          <c:order val="4"/>
          <c:tx>
            <c:v>HDC D3He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Only'!$P$29:$P$41</c:f>
                <c:numCache>
                  <c:formatCode>General</c:formatCode>
                  <c:ptCount val="13"/>
                  <c:pt idx="0">
                    <c:v>8.2976632594556163E-2</c:v>
                  </c:pt>
                  <c:pt idx="1">
                    <c:v>0.22185160015019192</c:v>
                  </c:pt>
                  <c:pt idx="2">
                    <c:v>0.41528302647101734</c:v>
                  </c:pt>
                  <c:pt idx="3">
                    <c:v>7.3681052467972893E-2</c:v>
                  </c:pt>
                  <c:pt idx="4">
                    <c:v>5.7119538591295871E-2</c:v>
                  </c:pt>
                  <c:pt idx="5">
                    <c:v>5.2036972415173431E-2</c:v>
                  </c:pt>
                  <c:pt idx="6">
                    <c:v>0.28204214652116544</c:v>
                  </c:pt>
                  <c:pt idx="7">
                    <c:v>0.19647189049199848</c:v>
                  </c:pt>
                  <c:pt idx="8">
                    <c:v>0.39721219496063942</c:v>
                  </c:pt>
                  <c:pt idx="9">
                    <c:v>0.2620928307449385</c:v>
                  </c:pt>
                  <c:pt idx="10">
                    <c:v>0.1527506781188136</c:v>
                  </c:pt>
                  <c:pt idx="11">
                    <c:v>1.5888800596371017E-2</c:v>
                  </c:pt>
                  <c:pt idx="12">
                    <c:v>7.8460584364191066E-2</c:v>
                  </c:pt>
                </c:numCache>
              </c:numRef>
            </c:plus>
            <c:minus>
              <c:numRef>
                <c:f>'Xray Only'!$P$29:$P$41</c:f>
                <c:numCache>
                  <c:formatCode>General</c:formatCode>
                  <c:ptCount val="13"/>
                  <c:pt idx="0">
                    <c:v>8.2976632594556163E-2</c:v>
                  </c:pt>
                  <c:pt idx="1">
                    <c:v>0.22185160015019192</c:v>
                  </c:pt>
                  <c:pt idx="2">
                    <c:v>0.41528302647101734</c:v>
                  </c:pt>
                  <c:pt idx="3">
                    <c:v>7.3681052467972893E-2</c:v>
                  </c:pt>
                  <c:pt idx="4">
                    <c:v>5.7119538591295871E-2</c:v>
                  </c:pt>
                  <c:pt idx="5">
                    <c:v>5.2036972415173431E-2</c:v>
                  </c:pt>
                  <c:pt idx="6">
                    <c:v>0.28204214652116544</c:v>
                  </c:pt>
                  <c:pt idx="7">
                    <c:v>0.19647189049199848</c:v>
                  </c:pt>
                  <c:pt idx="8">
                    <c:v>0.39721219496063942</c:v>
                  </c:pt>
                  <c:pt idx="9">
                    <c:v>0.2620928307449385</c:v>
                  </c:pt>
                  <c:pt idx="10">
                    <c:v>0.1527506781188136</c:v>
                  </c:pt>
                  <c:pt idx="11">
                    <c:v>1.5888800596371017E-2</c:v>
                  </c:pt>
                  <c:pt idx="12">
                    <c:v>7.8460584364191066E-2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Only'!$R$29:$R$41</c:f>
                <c:numCache>
                  <c:formatCode>General</c:formatCode>
                  <c:ptCount val="13"/>
                  <c:pt idx="0">
                    <c:v>2.1445615139999999E-2</c:v>
                  </c:pt>
                  <c:pt idx="1">
                    <c:v>4.57212008E-2</c:v>
                  </c:pt>
                  <c:pt idx="2">
                    <c:v>2.5710177599999998E-2</c:v>
                  </c:pt>
                  <c:pt idx="3">
                    <c:v>2.1619657010000001E-2</c:v>
                  </c:pt>
                  <c:pt idx="4">
                    <c:v>1.0067720520000002E-2</c:v>
                  </c:pt>
                  <c:pt idx="5">
                    <c:v>8.4327187200000011E-3</c:v>
                  </c:pt>
                  <c:pt idx="6">
                    <c:v>1.0956440249999999E-2</c:v>
                  </c:pt>
                  <c:pt idx="7">
                    <c:v>2.3247818399999998E-2</c:v>
                  </c:pt>
                  <c:pt idx="8">
                    <c:v>2.7444516000000002E-2</c:v>
                  </c:pt>
                  <c:pt idx="9">
                    <c:v>5.8757278080000001E-3</c:v>
                  </c:pt>
                  <c:pt idx="10">
                    <c:v>1.7569511639999997E-2</c:v>
                  </c:pt>
                  <c:pt idx="11">
                    <c:v>5.2650067600000005E-3</c:v>
                  </c:pt>
                  <c:pt idx="12">
                    <c:v>2.0165275020000002E-2</c:v>
                  </c:pt>
                </c:numCache>
              </c:numRef>
            </c:plus>
            <c:minus>
              <c:numRef>
                <c:f>'Xray Only'!$R$29:$R$41</c:f>
                <c:numCache>
                  <c:formatCode>General</c:formatCode>
                  <c:ptCount val="13"/>
                  <c:pt idx="0">
                    <c:v>2.1445615139999999E-2</c:v>
                  </c:pt>
                  <c:pt idx="1">
                    <c:v>4.57212008E-2</c:v>
                  </c:pt>
                  <c:pt idx="2">
                    <c:v>2.5710177599999998E-2</c:v>
                  </c:pt>
                  <c:pt idx="3">
                    <c:v>2.1619657010000001E-2</c:v>
                  </c:pt>
                  <c:pt idx="4">
                    <c:v>1.0067720520000002E-2</c:v>
                  </c:pt>
                  <c:pt idx="5">
                    <c:v>8.4327187200000011E-3</c:v>
                  </c:pt>
                  <c:pt idx="6">
                    <c:v>1.0956440249999999E-2</c:v>
                  </c:pt>
                  <c:pt idx="7">
                    <c:v>2.3247818399999998E-2</c:v>
                  </c:pt>
                  <c:pt idx="8">
                    <c:v>2.7444516000000002E-2</c:v>
                  </c:pt>
                  <c:pt idx="9">
                    <c:v>5.8757278080000001E-3</c:v>
                  </c:pt>
                  <c:pt idx="10">
                    <c:v>1.7569511639999997E-2</c:v>
                  </c:pt>
                  <c:pt idx="11">
                    <c:v>5.2650067600000005E-3</c:v>
                  </c:pt>
                  <c:pt idx="12">
                    <c:v>2.0165275020000002E-2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xVal>
            <c:numRef>
              <c:f>'Xray Only'!$O$29:$O$41</c:f>
              <c:numCache>
                <c:formatCode>0.0000E+00</c:formatCode>
                <c:ptCount val="13"/>
                <c:pt idx="0">
                  <c:v>1.4712474757152756</c:v>
                </c:pt>
                <c:pt idx="1">
                  <c:v>1.256002720615901</c:v>
                </c:pt>
                <c:pt idx="2">
                  <c:v>1.3150360185979686</c:v>
                </c:pt>
                <c:pt idx="3">
                  <c:v>1.4081424265259987</c:v>
                </c:pt>
                <c:pt idx="4">
                  <c:v>1.3753139408479216</c:v>
                </c:pt>
                <c:pt idx="5">
                  <c:v>1.0432289025715322</c:v>
                </c:pt>
                <c:pt idx="6">
                  <c:v>1.4793466693122168</c:v>
                </c:pt>
                <c:pt idx="7">
                  <c:v>1.3631630861823958</c:v>
                </c:pt>
                <c:pt idx="8">
                  <c:v>1.2401778949102289</c:v>
                </c:pt>
                <c:pt idx="9">
                  <c:v>1.2906520673312631</c:v>
                </c:pt>
                <c:pt idx="10">
                  <c:v>1.1563846673686526</c:v>
                </c:pt>
                <c:pt idx="11">
                  <c:v>0.94943535084380148</c:v>
                </c:pt>
                <c:pt idx="12">
                  <c:v>1.0155875338404023</c:v>
                </c:pt>
              </c:numCache>
            </c:numRef>
          </c:xVal>
          <c:yVal>
            <c:numRef>
              <c:f>'Xray Only'!$Q$29:$Q$41</c:f>
              <c:numCache>
                <c:formatCode>0.00%</c:formatCode>
                <c:ptCount val="13"/>
                <c:pt idx="0">
                  <c:v>0.61197999999999997</c:v>
                </c:pt>
                <c:pt idx="1">
                  <c:v>0.24496999999999999</c:v>
                </c:pt>
                <c:pt idx="2">
                  <c:v>0.11888</c:v>
                </c:pt>
                <c:pt idx="3">
                  <c:v>-6.2406999999999997E-2</c:v>
                </c:pt>
                <c:pt idx="4">
                  <c:v>-6.7002000000000006E-2</c:v>
                </c:pt>
                <c:pt idx="5">
                  <c:v>-3.4583000000000003E-2</c:v>
                </c:pt>
                <c:pt idx="6">
                  <c:v>0.21525</c:v>
                </c:pt>
                <c:pt idx="7">
                  <c:v>1.3191E-2</c:v>
                </c:pt>
                <c:pt idx="8">
                  <c:v>-1.2135E-2</c:v>
                </c:pt>
                <c:pt idx="9">
                  <c:v>-9.0317999999999996E-2</c:v>
                </c:pt>
                <c:pt idx="10">
                  <c:v>6.6755999999999996E-2</c:v>
                </c:pt>
                <c:pt idx="11">
                  <c:v>0.16097</c:v>
                </c:pt>
                <c:pt idx="12">
                  <c:v>0.37158000000000002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58-4E76-8C48-CEDD741D0135}"/>
            </c:ext>
          </c:extLst>
        </c:ser>
        <c:ser>
          <c:idx val="0"/>
          <c:order val="5"/>
          <c:tx>
            <c:v>HDC D4He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'Xray Only'!$P$42:$P$49</c:f>
                <c:numCache>
                  <c:formatCode>General</c:formatCode>
                  <c:ptCount val="8"/>
                  <c:pt idx="0">
                    <c:v>6.8926035499237287E-2</c:v>
                  </c:pt>
                  <c:pt idx="1">
                    <c:v>0.10926542929167614</c:v>
                  </c:pt>
                  <c:pt idx="2">
                    <c:v>0.10317498814990612</c:v>
                  </c:pt>
                  <c:pt idx="3">
                    <c:v>9.2390083868724743E-2</c:v>
                  </c:pt>
                  <c:pt idx="4">
                    <c:v>6.620091057457593E-2</c:v>
                  </c:pt>
                  <c:pt idx="5">
                    <c:v>6.4596545791478804E-2</c:v>
                  </c:pt>
                  <c:pt idx="6">
                    <c:v>7.7517584083385535E-2</c:v>
                  </c:pt>
                  <c:pt idx="7">
                    <c:v>7.1943791515128669E-2</c:v>
                  </c:pt>
                </c:numCache>
              </c:numRef>
            </c:plus>
            <c:minus>
              <c:numRef>
                <c:f>'Xray Only'!$P$42:$P$49</c:f>
                <c:numCache>
                  <c:formatCode>General</c:formatCode>
                  <c:ptCount val="8"/>
                  <c:pt idx="0">
                    <c:v>6.8926035499237287E-2</c:v>
                  </c:pt>
                  <c:pt idx="1">
                    <c:v>0.10926542929167614</c:v>
                  </c:pt>
                  <c:pt idx="2">
                    <c:v>0.10317498814990612</c:v>
                  </c:pt>
                  <c:pt idx="3">
                    <c:v>9.2390083868724743E-2</c:v>
                  </c:pt>
                  <c:pt idx="4">
                    <c:v>6.620091057457593E-2</c:v>
                  </c:pt>
                  <c:pt idx="5">
                    <c:v>6.4596545791478804E-2</c:v>
                  </c:pt>
                  <c:pt idx="6">
                    <c:v>7.7517584083385535E-2</c:v>
                  </c:pt>
                  <c:pt idx="7">
                    <c:v>7.1943791515128669E-2</c:v>
                  </c:pt>
                </c:numCache>
              </c:numRef>
            </c:minus>
            <c:spPr>
              <a:ln>
                <a:solidFill>
                  <a:schemeClr val="accent5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'Xray Only'!$R$42:$R$49</c:f>
                <c:numCache>
                  <c:formatCode>General</c:formatCode>
                  <c:ptCount val="8"/>
                  <c:pt idx="0">
                    <c:v>1.143798968E-2</c:v>
                  </c:pt>
                  <c:pt idx="1">
                    <c:v>2.2962870699999999E-2</c:v>
                  </c:pt>
                  <c:pt idx="2">
                    <c:v>3.9135635700000004E-2</c:v>
                  </c:pt>
                  <c:pt idx="3">
                    <c:v>2.2397006179999998E-2</c:v>
                  </c:pt>
                  <c:pt idx="4">
                    <c:v>1.6601700489999999E-2</c:v>
                  </c:pt>
                  <c:pt idx="5">
                    <c:v>2.2902832920000001E-2</c:v>
                  </c:pt>
                  <c:pt idx="6">
                    <c:v>5.3223671899999998E-2</c:v>
                  </c:pt>
                  <c:pt idx="7">
                    <c:v>6.4191862400000002E-3</c:v>
                  </c:pt>
                </c:numCache>
              </c:numRef>
            </c:plus>
            <c:minus>
              <c:numRef>
                <c:f>'Xray Only'!$R$42:$R$49</c:f>
                <c:numCache>
                  <c:formatCode>General</c:formatCode>
                  <c:ptCount val="8"/>
                  <c:pt idx="0">
                    <c:v>1.143798968E-2</c:v>
                  </c:pt>
                  <c:pt idx="1">
                    <c:v>2.2962870699999999E-2</c:v>
                  </c:pt>
                  <c:pt idx="2">
                    <c:v>3.9135635700000004E-2</c:v>
                  </c:pt>
                  <c:pt idx="3">
                    <c:v>2.2397006179999998E-2</c:v>
                  </c:pt>
                  <c:pt idx="4">
                    <c:v>1.6601700489999999E-2</c:v>
                  </c:pt>
                  <c:pt idx="5">
                    <c:v>2.2902832920000001E-2</c:v>
                  </c:pt>
                  <c:pt idx="6">
                    <c:v>5.3223671899999998E-2</c:v>
                  </c:pt>
                  <c:pt idx="7">
                    <c:v>6.4191862400000002E-3</c:v>
                  </c:pt>
                </c:numCache>
              </c:numRef>
            </c:minus>
            <c:spPr>
              <a:ln>
                <a:solidFill>
                  <a:schemeClr val="accent5"/>
                </a:solidFill>
              </a:ln>
            </c:spPr>
          </c:errBars>
          <c:xVal>
            <c:numRef>
              <c:f>'Xray Only'!$O$42:$O$49</c:f>
              <c:numCache>
                <c:formatCode>0.0000E+00</c:formatCode>
                <c:ptCount val="8"/>
                <c:pt idx="0">
                  <c:v>0.97701670192277335</c:v>
                </c:pt>
                <c:pt idx="1">
                  <c:v>1.0026218807370642</c:v>
                </c:pt>
                <c:pt idx="2">
                  <c:v>1.1449197392401513</c:v>
                </c:pt>
                <c:pt idx="3">
                  <c:v>1.119354429777996</c:v>
                </c:pt>
                <c:pt idx="4">
                  <c:v>1.1527507120371761</c:v>
                </c:pt>
                <c:pt idx="5">
                  <c:v>0.83386414742112036</c:v>
                </c:pt>
                <c:pt idx="6">
                  <c:v>1.1502981212734842</c:v>
                </c:pt>
                <c:pt idx="7">
                  <c:v>0.94376971506458107</c:v>
                </c:pt>
              </c:numCache>
            </c:numRef>
          </c:xVal>
          <c:yVal>
            <c:numRef>
              <c:f>'Xray Only'!$Q$42:$Q$49</c:f>
              <c:numCache>
                <c:formatCode>0.00%</c:formatCode>
                <c:ptCount val="8"/>
                <c:pt idx="0">
                  <c:v>-8.7634000000000004E-2</c:v>
                </c:pt>
                <c:pt idx="1">
                  <c:v>0.4249</c:v>
                </c:pt>
                <c:pt idx="2">
                  <c:v>0.16359000000000001</c:v>
                </c:pt>
                <c:pt idx="3">
                  <c:v>-0.25341999999999998</c:v>
                </c:pt>
                <c:pt idx="4">
                  <c:v>-0.16966999999999999</c:v>
                </c:pt>
                <c:pt idx="5">
                  <c:v>0.25212000000000001</c:v>
                </c:pt>
                <c:pt idx="6">
                  <c:v>0.23993</c:v>
                </c:pt>
                <c:pt idx="7">
                  <c:v>-0.21904000000000001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58-4E76-8C48-CEDD741D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3368"/>
        <c:axId val="393788992"/>
      </c:scatterChart>
      <c:valAx>
        <c:axId val="386263368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(R</a:t>
                </a:r>
                <a:r>
                  <a:rPr lang="en-US" sz="1600" baseline="0"/>
                  <a:t>_f</a:t>
                </a:r>
                <a:r>
                  <a:rPr lang="en-US" sz="1600"/>
                  <a:t> /</a:t>
                </a:r>
                <a:r>
                  <a:rPr lang="en-US" sz="1600" baseline="0"/>
                  <a:t> </a:t>
                </a:r>
                <a:r>
                  <a:rPr lang="en-US" sz="1600"/>
                  <a:t>P_0)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88992"/>
        <c:crossesAt val="-60"/>
        <c:crossBetween val="midCat"/>
      </c:valAx>
      <c:valAx>
        <c:axId val="393788992"/>
        <c:scaling>
          <c:orientation val="minMax"/>
          <c:max val="0.70000000000000007"/>
          <c:min val="-0.70000000000000007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P2 / P0</a:t>
                </a:r>
              </a:p>
            </c:rich>
          </c:tx>
          <c:overlay val="0"/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63368"/>
        <c:crossesAt val="-40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16203775732852671"/>
          <c:y val="5.6804962159999063E-2"/>
          <c:w val="0.16347610916105365"/>
          <c:h val="0.27406847686640068"/>
        </c:manualLayout>
      </c:layout>
      <c:overlay val="1"/>
      <c:spPr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Auto_Widths!$BR$1</c:f>
              <c:strCache>
                <c:ptCount val="1"/>
                <c:pt idx="0">
                  <c:v>SPEC-SP DET01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Auto_Widths!$AC$2:$AC$188</c:f>
              <c:numCache>
                <c:formatCode>0.00%</c:formatCode>
                <c:ptCount val="187"/>
                <c:pt idx="0">
                  <c:v>-3.7700999999999998E-2</c:v>
                </c:pt>
                <c:pt idx="1">
                  <c:v>0.55903000000000003</c:v>
                </c:pt>
                <c:pt idx="2">
                  <c:v>0.11842999999999999</c:v>
                </c:pt>
                <c:pt idx="3">
                  <c:v>-1.4073E-2</c:v>
                </c:pt>
                <c:pt idx="4">
                  <c:v>-0.41915000000000002</c:v>
                </c:pt>
                <c:pt idx="5">
                  <c:v>0.10051</c:v>
                </c:pt>
                <c:pt idx="6">
                  <c:v>1.1672999999999999E-2</c:v>
                </c:pt>
                <c:pt idx="7">
                  <c:v>-0.22048000000000001</c:v>
                </c:pt>
                <c:pt idx="8">
                  <c:v>0.22875999999999999</c:v>
                </c:pt>
                <c:pt idx="9">
                  <c:v>0.17019000000000001</c:v>
                </c:pt>
                <c:pt idx="10">
                  <c:v>-0.21564</c:v>
                </c:pt>
                <c:pt idx="11">
                  <c:v>-0.38695000000000002</c:v>
                </c:pt>
                <c:pt idx="12">
                  <c:v>-0.19966</c:v>
                </c:pt>
                <c:pt idx="13">
                  <c:v>-0.13267000000000001</c:v>
                </c:pt>
                <c:pt idx="14">
                  <c:v>-3.7656000000000002E-2</c:v>
                </c:pt>
                <c:pt idx="15">
                  <c:v>-2.5766999999999999E-3</c:v>
                </c:pt>
                <c:pt idx="16">
                  <c:v>-0.20793</c:v>
                </c:pt>
                <c:pt idx="17">
                  <c:v>2.7149E-2</c:v>
                </c:pt>
                <c:pt idx="18">
                  <c:v>-3.5347000000000003E-2</c:v>
                </c:pt>
                <c:pt idx="19">
                  <c:v>6.5332000000000001E-2</c:v>
                </c:pt>
                <c:pt idx="20">
                  <c:v>-0.20366999999999999</c:v>
                </c:pt>
                <c:pt idx="21">
                  <c:v>-0.16564000000000001</c:v>
                </c:pt>
                <c:pt idx="22">
                  <c:v>-9.8292000000000004E-2</c:v>
                </c:pt>
                <c:pt idx="23">
                  <c:v>0.15162999999999999</c:v>
                </c:pt>
                <c:pt idx="24">
                  <c:v>-8.1434999999999994E-2</c:v>
                </c:pt>
                <c:pt idx="25">
                  <c:v>0.27496999999999999</c:v>
                </c:pt>
                <c:pt idx="26">
                  <c:v>8.9199000000000001E-2</c:v>
                </c:pt>
                <c:pt idx="27">
                  <c:v>0.61197999999999997</c:v>
                </c:pt>
                <c:pt idx="28">
                  <c:v>0.24496999999999999</c:v>
                </c:pt>
                <c:pt idx="29">
                  <c:v>0.11888</c:v>
                </c:pt>
                <c:pt idx="30">
                  <c:v>-6.2406999999999997E-2</c:v>
                </c:pt>
                <c:pt idx="31">
                  <c:v>-6.7002000000000006E-2</c:v>
                </c:pt>
                <c:pt idx="32">
                  <c:v>-3.4583000000000003E-2</c:v>
                </c:pt>
                <c:pt idx="33">
                  <c:v>0.21525</c:v>
                </c:pt>
                <c:pt idx="34">
                  <c:v>1.3191E-2</c:v>
                </c:pt>
                <c:pt idx="35">
                  <c:v>-1.2135E-2</c:v>
                </c:pt>
                <c:pt idx="36">
                  <c:v>-9.0317999999999996E-2</c:v>
                </c:pt>
                <c:pt idx="37">
                  <c:v>6.6755999999999996E-2</c:v>
                </c:pt>
                <c:pt idx="38">
                  <c:v>0.16097</c:v>
                </c:pt>
                <c:pt idx="39">
                  <c:v>0.37158000000000002</c:v>
                </c:pt>
                <c:pt idx="40">
                  <c:v>-8.7634000000000004E-2</c:v>
                </c:pt>
                <c:pt idx="41">
                  <c:v>0.4249</c:v>
                </c:pt>
                <c:pt idx="42">
                  <c:v>0.16359000000000001</c:v>
                </c:pt>
                <c:pt idx="43">
                  <c:v>-0.25341999999999998</c:v>
                </c:pt>
                <c:pt idx="44">
                  <c:v>-0.16966999999999999</c:v>
                </c:pt>
                <c:pt idx="45">
                  <c:v>0.25212000000000001</c:v>
                </c:pt>
                <c:pt idx="46">
                  <c:v>0.23993</c:v>
                </c:pt>
                <c:pt idx="47">
                  <c:v>-0.21904000000000001</c:v>
                </c:pt>
                <c:pt idx="48">
                  <c:v>0.20441000000000001</c:v>
                </c:pt>
                <c:pt idx="49">
                  <c:v>0.53297000000000005</c:v>
                </c:pt>
                <c:pt idx="50">
                  <c:v>6.2241999999999999E-2</c:v>
                </c:pt>
                <c:pt idx="51">
                  <c:v>0.21637999999999999</c:v>
                </c:pt>
                <c:pt idx="52">
                  <c:v>-0.33814</c:v>
                </c:pt>
              </c:numCache>
            </c:numRef>
          </c:xVal>
          <c:yVal>
            <c:numRef>
              <c:f>Auto_Widths!$BR$2:$BR$188</c:f>
              <c:numCache>
                <c:formatCode>0.00%</c:formatCode>
                <c:ptCount val="187"/>
                <c:pt idx="0">
                  <c:v>-0.20905660377358493</c:v>
                </c:pt>
                <c:pt idx="1">
                  <c:v>0</c:v>
                </c:pt>
                <c:pt idx="2">
                  <c:v>0</c:v>
                </c:pt>
                <c:pt idx="3">
                  <c:v>-5.9663865546218497E-2</c:v>
                </c:pt>
                <c:pt idx="7">
                  <c:v>0</c:v>
                </c:pt>
                <c:pt idx="8">
                  <c:v>0.17441077441077435</c:v>
                </c:pt>
                <c:pt idx="9">
                  <c:v>-1.6083254493850507E-2</c:v>
                </c:pt>
                <c:pt idx="10">
                  <c:v>-0.10998307952622677</c:v>
                </c:pt>
                <c:pt idx="11">
                  <c:v>-7.7212806026365266E-2</c:v>
                </c:pt>
                <c:pt idx="12">
                  <c:v>-0.28767123287671226</c:v>
                </c:pt>
                <c:pt idx="13">
                  <c:v>-0.10338835794960899</c:v>
                </c:pt>
                <c:pt idx="14">
                  <c:v>-0.14185502727981303</c:v>
                </c:pt>
                <c:pt idx="15">
                  <c:v>-0.16775599128540297</c:v>
                </c:pt>
                <c:pt idx="16">
                  <c:v>-0.1727416798732172</c:v>
                </c:pt>
                <c:pt idx="17">
                  <c:v>-0.17734322319622375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8">
                  <c:v>-0.16775599128540297</c:v>
                </c:pt>
                <c:pt idx="29">
                  <c:v>3.5281146637265781E-2</c:v>
                </c:pt>
                <c:pt idx="30">
                  <c:v>0</c:v>
                </c:pt>
                <c:pt idx="31">
                  <c:v>-0.23130841121495338</c:v>
                </c:pt>
                <c:pt idx="32">
                  <c:v>-4.4164037854889648E-2</c:v>
                </c:pt>
                <c:pt idx="33">
                  <c:v>-4.4164037854889648E-2</c:v>
                </c:pt>
                <c:pt idx="36">
                  <c:v>-0.17734322319622375</c:v>
                </c:pt>
                <c:pt idx="39">
                  <c:v>8.7741132545115175E-2</c:v>
                </c:pt>
                <c:pt idx="43">
                  <c:v>3.0864197530864113E-2</c:v>
                </c:pt>
                <c:pt idx="44">
                  <c:v>-0.23780945236309092</c:v>
                </c:pt>
                <c:pt idx="47">
                  <c:v>-0.1169284467713787</c:v>
                </c:pt>
                <c:pt idx="49">
                  <c:v>-1.6718266253869851E-2</c:v>
                </c:pt>
                <c:pt idx="51">
                  <c:v>1.4925373134328401E-2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F-4926-9B9E-61625DC92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27920"/>
        <c:axId val="477335464"/>
      </c:scatterChart>
      <c:valAx>
        <c:axId val="4773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X-ray 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35464"/>
        <c:crosses val="autoZero"/>
        <c:crossBetween val="midCat"/>
      </c:valAx>
      <c:valAx>
        <c:axId val="4773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Spec-SP</a:t>
                </a:r>
                <a:r>
                  <a:rPr lang="en-US" baseline="0"/>
                  <a:t> FWHM / Avg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3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NTOF</a:t>
            </a:r>
            <a:r>
              <a:rPr lang="en-US" b="1" baseline="0">
                <a:solidFill>
                  <a:sysClr val="windowText" lastClr="000000"/>
                </a:solidFill>
              </a:rPr>
              <a:t> Widths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Width_Corr!$S$1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Width_Corr!$R$2:$R$78</c:f>
              <c:numCache>
                <c:formatCode>0.0000E+00</c:formatCode>
                <c:ptCount val="77"/>
                <c:pt idx="0">
                  <c:v>-0.1260935238215119</c:v>
                </c:pt>
                <c:pt idx="1">
                  <c:v>-0.38937091138375857</c:v>
                </c:pt>
                <c:pt idx="2">
                  <c:v>-0.35794437560236797</c:v>
                </c:pt>
                <c:pt idx="3">
                  <c:v>-0.11474250141482738</c:v>
                </c:pt>
                <c:pt idx="4">
                  <c:v>-0.27465101522842639</c:v>
                </c:pt>
                <c:pt idx="5">
                  <c:v>-3.1658437409236642E-3</c:v>
                </c:pt>
                <c:pt idx="6">
                  <c:v>-3.6234509056243924E-2</c:v>
                </c:pt>
                <c:pt idx="7">
                  <c:v>-3.5182390762367073E-2</c:v>
                </c:pt>
                <c:pt idx="8">
                  <c:v>-3.6734558920777656E-2</c:v>
                </c:pt>
                <c:pt idx="9">
                  <c:v>1.2608158220025199E-3</c:v>
                </c:pt>
                <c:pt idx="10">
                  <c:v>-7.5850527101042453E-2</c:v>
                </c:pt>
                <c:pt idx="11">
                  <c:v>-7.8015363025334253E-2</c:v>
                </c:pt>
                <c:pt idx="12">
                  <c:v>-0.20216003782282382</c:v>
                </c:pt>
                <c:pt idx="13">
                  <c:v>-0.12725321888412025</c:v>
                </c:pt>
                <c:pt idx="14">
                  <c:v>-8.7741070409677005E-2</c:v>
                </c:pt>
                <c:pt idx="15">
                  <c:v>-6.4947882013750263E-2</c:v>
                </c:pt>
                <c:pt idx="16">
                  <c:v>-0.3107358118995045</c:v>
                </c:pt>
                <c:pt idx="17">
                  <c:v>-0.28569532908704887</c:v>
                </c:pt>
                <c:pt idx="18">
                  <c:v>-0.33261582615826168</c:v>
                </c:pt>
                <c:pt idx="19">
                  <c:v>-0.31606527704793613</c:v>
                </c:pt>
                <c:pt idx="20">
                  <c:v>-8.5016877424555215E-2</c:v>
                </c:pt>
                <c:pt idx="21">
                  <c:v>-0.27490958408679922</c:v>
                </c:pt>
                <c:pt idx="22">
                  <c:v>-0.16174851354327233</c:v>
                </c:pt>
                <c:pt idx="23">
                  <c:v>-0.16724552497996253</c:v>
                </c:pt>
                <c:pt idx="24">
                  <c:v>-0.19341829327310844</c:v>
                </c:pt>
                <c:pt idx="25">
                  <c:v>-0.14394334093129288</c:v>
                </c:pt>
                <c:pt idx="26">
                  <c:v>-0.31683916929901212</c:v>
                </c:pt>
                <c:pt idx="27">
                  <c:v>-6.0656930222147597E-2</c:v>
                </c:pt>
                <c:pt idx="28">
                  <c:v>-0.15134368773310158</c:v>
                </c:pt>
                <c:pt idx="29">
                  <c:v>-0.27887453360806358</c:v>
                </c:pt>
                <c:pt idx="30">
                  <c:v>-0.33744134940903958</c:v>
                </c:pt>
                <c:pt idx="31">
                  <c:v>-0.12476834692364705</c:v>
                </c:pt>
                <c:pt idx="32">
                  <c:v>-5.835567877107662E-2</c:v>
                </c:pt>
                <c:pt idx="33">
                  <c:v>-9.892582300128254E-2</c:v>
                </c:pt>
                <c:pt idx="34">
                  <c:v>-0.12859998182974469</c:v>
                </c:pt>
                <c:pt idx="35">
                  <c:v>-1.702657807308967E-2</c:v>
                </c:pt>
                <c:pt idx="36">
                  <c:v>-0.38707055899037535</c:v>
                </c:pt>
                <c:pt idx="37">
                  <c:v>-5.0525446285163554E-2</c:v>
                </c:pt>
                <c:pt idx="38">
                  <c:v>-9.3177434908389659E-2</c:v>
                </c:pt>
              </c:numCache>
            </c:numRef>
          </c:xVal>
          <c:yVal>
            <c:numRef>
              <c:f>Width_Corr!$S$2:$S$78</c:f>
              <c:numCache>
                <c:formatCode>0.0000E+00</c:formatCode>
                <c:ptCount val="77"/>
                <c:pt idx="0">
                  <c:v>6.0169135413383673E-2</c:v>
                </c:pt>
                <c:pt idx="1">
                  <c:v>0.13680527217824209</c:v>
                </c:pt>
                <c:pt idx="2">
                  <c:v>4.2079448329448432E-2</c:v>
                </c:pt>
                <c:pt idx="3">
                  <c:v>0.10924781429002113</c:v>
                </c:pt>
                <c:pt idx="4">
                  <c:v>0.15530653435371289</c:v>
                </c:pt>
                <c:pt idx="5">
                  <c:v>6.2435262976176416E-3</c:v>
                </c:pt>
                <c:pt idx="6">
                  <c:v>8.2537137069547684E-2</c:v>
                </c:pt>
                <c:pt idx="7">
                  <c:v>8.6853984605590601E-2</c:v>
                </c:pt>
                <c:pt idx="8">
                  <c:v>4.0129600609885739E-3</c:v>
                </c:pt>
                <c:pt idx="9">
                  <c:v>3.4117534547888864E-2</c:v>
                </c:pt>
                <c:pt idx="10">
                  <c:v>3.1120166893552341E-2</c:v>
                </c:pt>
                <c:pt idx="11">
                  <c:v>3.3139014938226588E-2</c:v>
                </c:pt>
                <c:pt idx="12">
                  <c:v>3.1974322536384046E-3</c:v>
                </c:pt>
                <c:pt idx="13">
                  <c:v>0.11146820027063595</c:v>
                </c:pt>
                <c:pt idx="14">
                  <c:v>8.7334833397165967E-2</c:v>
                </c:pt>
                <c:pt idx="15">
                  <c:v>3.4920411608650156E-2</c:v>
                </c:pt>
                <c:pt idx="16">
                  <c:v>0.14473735446439009</c:v>
                </c:pt>
                <c:pt idx="17">
                  <c:v>0.18396051612033823</c:v>
                </c:pt>
                <c:pt idx="18">
                  <c:v>0.25311656230252189</c:v>
                </c:pt>
                <c:pt idx="19">
                  <c:v>0.1609808300763074</c:v>
                </c:pt>
                <c:pt idx="20">
                  <c:v>6.8938485658951998E-3</c:v>
                </c:pt>
                <c:pt idx="21">
                  <c:v>0.14383298251295346</c:v>
                </c:pt>
                <c:pt idx="22">
                  <c:v>9.6660958904109556E-2</c:v>
                </c:pt>
                <c:pt idx="23">
                  <c:v>0.19340545729793596</c:v>
                </c:pt>
                <c:pt idx="24">
                  <c:v>0.16548223350253807</c:v>
                </c:pt>
                <c:pt idx="25">
                  <c:v>0.19373680345175795</c:v>
                </c:pt>
                <c:pt idx="26">
                  <c:v>5.6928667693492425E-2</c:v>
                </c:pt>
                <c:pt idx="27">
                  <c:v>-6.8067842452245356E-2</c:v>
                </c:pt>
                <c:pt idx="28">
                  <c:v>6.3956386292834955E-2</c:v>
                </c:pt>
                <c:pt idx="29">
                  <c:v>0.13307852019630048</c:v>
                </c:pt>
                <c:pt idx="30">
                  <c:v>0.1652394721233689</c:v>
                </c:pt>
                <c:pt idx="31">
                  <c:v>1.1109282422648848E-3</c:v>
                </c:pt>
                <c:pt idx="32">
                  <c:v>6.059139134293446E-2</c:v>
                </c:pt>
                <c:pt idx="33">
                  <c:v>5.8448872689976103E-2</c:v>
                </c:pt>
                <c:pt idx="34">
                  <c:v>4.040013904445558E-2</c:v>
                </c:pt>
                <c:pt idx="35">
                  <c:v>-8.8021325040261958E-2</c:v>
                </c:pt>
                <c:pt idx="36">
                  <c:v>0.19588552636440895</c:v>
                </c:pt>
                <c:pt idx="37">
                  <c:v>1.488940528444789E-2</c:v>
                </c:pt>
                <c:pt idx="38">
                  <c:v>7.9747979779343892E-2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A-437A-A501-2994A6D38B2D}"/>
            </c:ext>
          </c:extLst>
        </c:ser>
        <c:ser>
          <c:idx val="1"/>
          <c:order val="1"/>
          <c:tx>
            <c:strRef>
              <c:f>Width_Corr!$T$1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Width_Corr!$R$2:$R$78</c:f>
              <c:numCache>
                <c:formatCode>0.0000E+00</c:formatCode>
                <c:ptCount val="77"/>
                <c:pt idx="0">
                  <c:v>-0.1260935238215119</c:v>
                </c:pt>
                <c:pt idx="1">
                  <c:v>-0.38937091138375857</c:v>
                </c:pt>
                <c:pt idx="2">
                  <c:v>-0.35794437560236797</c:v>
                </c:pt>
                <c:pt idx="3">
                  <c:v>-0.11474250141482738</c:v>
                </c:pt>
                <c:pt idx="4">
                  <c:v>-0.27465101522842639</c:v>
                </c:pt>
                <c:pt idx="5">
                  <c:v>-3.1658437409236642E-3</c:v>
                </c:pt>
                <c:pt idx="6">
                  <c:v>-3.6234509056243924E-2</c:v>
                </c:pt>
                <c:pt idx="7">
                  <c:v>-3.5182390762367073E-2</c:v>
                </c:pt>
                <c:pt idx="8">
                  <c:v>-3.6734558920777656E-2</c:v>
                </c:pt>
                <c:pt idx="9">
                  <c:v>1.2608158220025199E-3</c:v>
                </c:pt>
                <c:pt idx="10">
                  <c:v>-7.5850527101042453E-2</c:v>
                </c:pt>
                <c:pt idx="11">
                  <c:v>-7.8015363025334253E-2</c:v>
                </c:pt>
                <c:pt idx="12">
                  <c:v>-0.20216003782282382</c:v>
                </c:pt>
                <c:pt idx="13">
                  <c:v>-0.12725321888412025</c:v>
                </c:pt>
                <c:pt idx="14">
                  <c:v>-8.7741070409677005E-2</c:v>
                </c:pt>
                <c:pt idx="15">
                  <c:v>-6.4947882013750263E-2</c:v>
                </c:pt>
                <c:pt idx="16">
                  <c:v>-0.3107358118995045</c:v>
                </c:pt>
                <c:pt idx="17">
                  <c:v>-0.28569532908704887</c:v>
                </c:pt>
                <c:pt idx="18">
                  <c:v>-0.33261582615826168</c:v>
                </c:pt>
                <c:pt idx="19">
                  <c:v>-0.31606527704793613</c:v>
                </c:pt>
                <c:pt idx="20">
                  <c:v>-8.5016877424555215E-2</c:v>
                </c:pt>
                <c:pt idx="21">
                  <c:v>-0.27490958408679922</c:v>
                </c:pt>
                <c:pt idx="22">
                  <c:v>-0.16174851354327233</c:v>
                </c:pt>
                <c:pt idx="23">
                  <c:v>-0.16724552497996253</c:v>
                </c:pt>
                <c:pt idx="24">
                  <c:v>-0.19341829327310844</c:v>
                </c:pt>
                <c:pt idx="25">
                  <c:v>-0.14394334093129288</c:v>
                </c:pt>
                <c:pt idx="26">
                  <c:v>-0.31683916929901212</c:v>
                </c:pt>
                <c:pt idx="27">
                  <c:v>-6.0656930222147597E-2</c:v>
                </c:pt>
                <c:pt idx="28">
                  <c:v>-0.15134368773310158</c:v>
                </c:pt>
                <c:pt idx="29">
                  <c:v>-0.27887453360806358</c:v>
                </c:pt>
                <c:pt idx="30">
                  <c:v>-0.33744134940903958</c:v>
                </c:pt>
                <c:pt idx="31">
                  <c:v>-0.12476834692364705</c:v>
                </c:pt>
                <c:pt idx="32">
                  <c:v>-5.835567877107662E-2</c:v>
                </c:pt>
                <c:pt idx="33">
                  <c:v>-9.892582300128254E-2</c:v>
                </c:pt>
                <c:pt idx="34">
                  <c:v>-0.12859998182974469</c:v>
                </c:pt>
                <c:pt idx="35">
                  <c:v>-1.702657807308967E-2</c:v>
                </c:pt>
                <c:pt idx="36">
                  <c:v>-0.38707055899037535</c:v>
                </c:pt>
                <c:pt idx="37">
                  <c:v>-5.0525446285163554E-2</c:v>
                </c:pt>
                <c:pt idx="38">
                  <c:v>-9.3177434908389659E-2</c:v>
                </c:pt>
              </c:numCache>
            </c:numRef>
          </c:xVal>
          <c:yVal>
            <c:numRef>
              <c:f>Width_Corr!$T$2:$T$78</c:f>
              <c:numCache>
                <c:formatCode>0.0000E+00</c:formatCode>
                <c:ptCount val="77"/>
                <c:pt idx="0">
                  <c:v>-2.6652513197154063E-2</c:v>
                </c:pt>
                <c:pt idx="1">
                  <c:v>0.15803813087088042</c:v>
                </c:pt>
                <c:pt idx="2">
                  <c:v>0.19240532241555799</c:v>
                </c:pt>
                <c:pt idx="3">
                  <c:v>-0.17239269889557568</c:v>
                </c:pt>
                <c:pt idx="4">
                  <c:v>3.3742183742183712E-2</c:v>
                </c:pt>
                <c:pt idx="5">
                  <c:v>-0.1325004918355302</c:v>
                </c:pt>
                <c:pt idx="6">
                  <c:v>-0.24542850595783675</c:v>
                </c:pt>
                <c:pt idx="7">
                  <c:v>-5.993886873572489E-2</c:v>
                </c:pt>
                <c:pt idx="8">
                  <c:v>-0.1729973064644853</c:v>
                </c:pt>
                <c:pt idx="9">
                  <c:v>-0.1368471409275101</c:v>
                </c:pt>
                <c:pt idx="10">
                  <c:v>-3.3000640880645339E-2</c:v>
                </c:pt>
                <c:pt idx="11">
                  <c:v>-7.6068124009289681E-2</c:v>
                </c:pt>
                <c:pt idx="12">
                  <c:v>0.14638061267310101</c:v>
                </c:pt>
                <c:pt idx="13">
                  <c:v>-7.6238390092879346E-2</c:v>
                </c:pt>
                <c:pt idx="14">
                  <c:v>-5.4119435996682223E-2</c:v>
                </c:pt>
                <c:pt idx="15">
                  <c:v>-0.15434636280590422</c:v>
                </c:pt>
                <c:pt idx="16">
                  <c:v>0.10442405708460754</c:v>
                </c:pt>
                <c:pt idx="17">
                  <c:v>5.0805282338649567E-2</c:v>
                </c:pt>
                <c:pt idx="18">
                  <c:v>-2.9578301326470144E-2</c:v>
                </c:pt>
                <c:pt idx="19">
                  <c:v>7.8899513710105826E-2</c:v>
                </c:pt>
                <c:pt idx="20">
                  <c:v>-5.1227607751256815E-2</c:v>
                </c:pt>
                <c:pt idx="21">
                  <c:v>9.0172925538779258E-2</c:v>
                </c:pt>
                <c:pt idx="22">
                  <c:v>-1.0486998994397414E-2</c:v>
                </c:pt>
                <c:pt idx="23">
                  <c:v>2.4733247019956339E-2</c:v>
                </c:pt>
                <c:pt idx="24">
                  <c:v>2.1580793094147029E-3</c:v>
                </c:pt>
                <c:pt idx="25">
                  <c:v>-0.19784847244953646</c:v>
                </c:pt>
                <c:pt idx="26">
                  <c:v>0.15081480518354784</c:v>
                </c:pt>
                <c:pt idx="27">
                  <c:v>0.14709323254139678</c:v>
                </c:pt>
                <c:pt idx="28">
                  <c:v>-1.9510043431053139E-2</c:v>
                </c:pt>
                <c:pt idx="29">
                  <c:v>8.3755585700606497E-2</c:v>
                </c:pt>
                <c:pt idx="30">
                  <c:v>0.10860185258491017</c:v>
                </c:pt>
                <c:pt idx="31">
                  <c:v>8.6139831359164948E-2</c:v>
                </c:pt>
                <c:pt idx="32">
                  <c:v>-0.18484786811844914</c:v>
                </c:pt>
                <c:pt idx="33">
                  <c:v>3.0463195217169937E-2</c:v>
                </c:pt>
                <c:pt idx="34">
                  <c:v>-1.6072304923932485E-2</c:v>
                </c:pt>
                <c:pt idx="35">
                  <c:v>-2.7318965969272573E-2</c:v>
                </c:pt>
                <c:pt idx="36">
                  <c:v>0.10183045111230343</c:v>
                </c:pt>
                <c:pt idx="37">
                  <c:v>-0.16700652528548124</c:v>
                </c:pt>
                <c:pt idx="38">
                  <c:v>-2.8422094389806446E-2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A-437A-A501-2994A6D38B2D}"/>
            </c:ext>
          </c:extLst>
        </c:ser>
        <c:ser>
          <c:idx val="2"/>
          <c:order val="2"/>
          <c:tx>
            <c:strRef>
              <c:f>Width_Corr!$U$1</c:f>
              <c:strCache>
                <c:ptCount val="1"/>
                <c:pt idx="0">
                  <c:v>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Width_Corr!$R$2:$R$78</c:f>
              <c:numCache>
                <c:formatCode>0.0000E+00</c:formatCode>
                <c:ptCount val="77"/>
                <c:pt idx="0">
                  <c:v>-0.1260935238215119</c:v>
                </c:pt>
                <c:pt idx="1">
                  <c:v>-0.38937091138375857</c:v>
                </c:pt>
                <c:pt idx="2">
                  <c:v>-0.35794437560236797</c:v>
                </c:pt>
                <c:pt idx="3">
                  <c:v>-0.11474250141482738</c:v>
                </c:pt>
                <c:pt idx="4">
                  <c:v>-0.27465101522842639</c:v>
                </c:pt>
                <c:pt idx="5">
                  <c:v>-3.1658437409236642E-3</c:v>
                </c:pt>
                <c:pt idx="6">
                  <c:v>-3.6234509056243924E-2</c:v>
                </c:pt>
                <c:pt idx="7">
                  <c:v>-3.5182390762367073E-2</c:v>
                </c:pt>
                <c:pt idx="8">
                  <c:v>-3.6734558920777656E-2</c:v>
                </c:pt>
                <c:pt idx="9">
                  <c:v>1.2608158220025199E-3</c:v>
                </c:pt>
                <c:pt idx="10">
                  <c:v>-7.5850527101042453E-2</c:v>
                </c:pt>
                <c:pt idx="11">
                  <c:v>-7.8015363025334253E-2</c:v>
                </c:pt>
                <c:pt idx="12">
                  <c:v>-0.20216003782282382</c:v>
                </c:pt>
                <c:pt idx="13">
                  <c:v>-0.12725321888412025</c:v>
                </c:pt>
                <c:pt idx="14">
                  <c:v>-8.7741070409677005E-2</c:v>
                </c:pt>
                <c:pt idx="15">
                  <c:v>-6.4947882013750263E-2</c:v>
                </c:pt>
                <c:pt idx="16">
                  <c:v>-0.3107358118995045</c:v>
                </c:pt>
                <c:pt idx="17">
                  <c:v>-0.28569532908704887</c:v>
                </c:pt>
                <c:pt idx="18">
                  <c:v>-0.33261582615826168</c:v>
                </c:pt>
                <c:pt idx="19">
                  <c:v>-0.31606527704793613</c:v>
                </c:pt>
                <c:pt idx="20">
                  <c:v>-8.5016877424555215E-2</c:v>
                </c:pt>
                <c:pt idx="21">
                  <c:v>-0.27490958408679922</c:v>
                </c:pt>
                <c:pt idx="22">
                  <c:v>-0.16174851354327233</c:v>
                </c:pt>
                <c:pt idx="23">
                  <c:v>-0.16724552497996253</c:v>
                </c:pt>
                <c:pt idx="24">
                  <c:v>-0.19341829327310844</c:v>
                </c:pt>
                <c:pt idx="25">
                  <c:v>-0.14394334093129288</c:v>
                </c:pt>
                <c:pt idx="26">
                  <c:v>-0.31683916929901212</c:v>
                </c:pt>
                <c:pt idx="27">
                  <c:v>-6.0656930222147597E-2</c:v>
                </c:pt>
                <c:pt idx="28">
                  <c:v>-0.15134368773310158</c:v>
                </c:pt>
                <c:pt idx="29">
                  <c:v>-0.27887453360806358</c:v>
                </c:pt>
                <c:pt idx="30">
                  <c:v>-0.33744134940903958</c:v>
                </c:pt>
                <c:pt idx="31">
                  <c:v>-0.12476834692364705</c:v>
                </c:pt>
                <c:pt idx="32">
                  <c:v>-5.835567877107662E-2</c:v>
                </c:pt>
                <c:pt idx="33">
                  <c:v>-9.892582300128254E-2</c:v>
                </c:pt>
                <c:pt idx="34">
                  <c:v>-0.12859998182974469</c:v>
                </c:pt>
                <c:pt idx="35">
                  <c:v>-1.702657807308967E-2</c:v>
                </c:pt>
                <c:pt idx="36">
                  <c:v>-0.38707055899037535</c:v>
                </c:pt>
                <c:pt idx="37">
                  <c:v>-5.0525446285163554E-2</c:v>
                </c:pt>
                <c:pt idx="38">
                  <c:v>-9.3177434908389659E-2</c:v>
                </c:pt>
              </c:numCache>
            </c:numRef>
          </c:xVal>
          <c:yVal>
            <c:numRef>
              <c:f>Width_Corr!$U$2:$U$78</c:f>
              <c:numCache>
                <c:formatCode>0.0000E+00</c:formatCode>
                <c:ptCount val="77"/>
                <c:pt idx="0">
                  <c:v>6.8826437678896596E-2</c:v>
                </c:pt>
                <c:pt idx="1">
                  <c:v>-7.0594576538823506E-2</c:v>
                </c:pt>
                <c:pt idx="2">
                  <c:v>-1.8931763004287148E-2</c:v>
                </c:pt>
                <c:pt idx="3">
                  <c:v>0.11294721040780581</c:v>
                </c:pt>
                <c:pt idx="4">
                  <c:v>-3.3213465188293547E-3</c:v>
                </c:pt>
                <c:pt idx="5">
                  <c:v>0.10223019338739862</c:v>
                </c:pt>
                <c:pt idx="6">
                  <c:v>0.1243958628689265</c:v>
                </c:pt>
                <c:pt idx="7">
                  <c:v>-4.6001528078441593E-3</c:v>
                </c:pt>
                <c:pt idx="8">
                  <c:v>0.15174223568877826</c:v>
                </c:pt>
                <c:pt idx="9">
                  <c:v>7.7311346610633977E-2</c:v>
                </c:pt>
                <c:pt idx="10">
                  <c:v>6.5708270112689121E-2</c:v>
                </c:pt>
                <c:pt idx="11">
                  <c:v>9.8112216523512319E-2</c:v>
                </c:pt>
                <c:pt idx="12">
                  <c:v>-6.5688554604384922E-3</c:v>
                </c:pt>
                <c:pt idx="13">
                  <c:v>5.5064758554525015E-2</c:v>
                </c:pt>
                <c:pt idx="14">
                  <c:v>3.503998785179193E-2</c:v>
                </c:pt>
                <c:pt idx="15">
                  <c:v>0.13682365630055723</c:v>
                </c:pt>
                <c:pt idx="16">
                  <c:v>-5.1261187957689081E-2</c:v>
                </c:pt>
                <c:pt idx="17">
                  <c:v>-6.0158438375350197E-2</c:v>
                </c:pt>
                <c:pt idx="18">
                  <c:v>-6.4477831907315791E-2</c:v>
                </c:pt>
                <c:pt idx="19">
                  <c:v>-3.8816941653608626E-2</c:v>
                </c:pt>
                <c:pt idx="20">
                  <c:v>0.10725833195158357</c:v>
                </c:pt>
                <c:pt idx="21">
                  <c:v>-5.4269265277639187E-2</c:v>
                </c:pt>
                <c:pt idx="22">
                  <c:v>4.0861779010045035E-2</c:v>
                </c:pt>
                <c:pt idx="23">
                  <c:v>-0.13876870145441272</c:v>
                </c:pt>
                <c:pt idx="24">
                  <c:v>-3.992128197919597E-2</c:v>
                </c:pt>
                <c:pt idx="25">
                  <c:v>4.8263437364542534E-2</c:v>
                </c:pt>
                <c:pt idx="26">
                  <c:v>2.6342580809365439E-3</c:v>
                </c:pt>
                <c:pt idx="27">
                  <c:v>-5.4344198464790112E-2</c:v>
                </c:pt>
                <c:pt idx="28">
                  <c:v>7.6007626388945898E-2</c:v>
                </c:pt>
                <c:pt idx="29">
                  <c:v>-2.759754787900482E-2</c:v>
                </c:pt>
                <c:pt idx="30">
                  <c:v>-7.2360588599457154E-2</c:v>
                </c:pt>
                <c:pt idx="31">
                  <c:v>1.5318262938727081E-2</c:v>
                </c:pt>
                <c:pt idx="32">
                  <c:v>0.12789304171972146</c:v>
                </c:pt>
                <c:pt idx="33">
                  <c:v>-3.4892346132073798E-3</c:v>
                </c:pt>
                <c:pt idx="34">
                  <c:v>8.0598009103356433E-2</c:v>
                </c:pt>
                <c:pt idx="35">
                  <c:v>0.11050576591301195</c:v>
                </c:pt>
                <c:pt idx="36">
                  <c:v>-8.450862154888869E-2</c:v>
                </c:pt>
                <c:pt idx="37">
                  <c:v>0.14972328492367118</c:v>
                </c:pt>
                <c:pt idx="38">
                  <c:v>2.5543595053431348E-2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A-437A-A501-2994A6D38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569128"/>
        <c:axId val="680566504"/>
      </c:scatterChart>
      <c:valAx>
        <c:axId val="6805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SP Rel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6504"/>
        <c:crossesAt val="-40"/>
        <c:crossBetween val="midCat"/>
      </c:valAx>
      <c:valAx>
        <c:axId val="6805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69128"/>
        <c:crossesAt val="-45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642577510453338"/>
          <c:y val="0.68319056839206571"/>
          <c:w val="0.15801266807024508"/>
          <c:h val="7.377100813218021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P2 vs 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Width_Corr!$R$1</c:f>
              <c:strCache>
                <c:ptCount val="1"/>
                <c:pt idx="0">
                  <c:v>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Width_Corr!$X$2:$X$40</c:f>
              <c:numCache>
                <c:formatCode>0.00%</c:formatCode>
                <c:ptCount val="39"/>
                <c:pt idx="0">
                  <c:v>-0.21904000000000001</c:v>
                </c:pt>
                <c:pt idx="1">
                  <c:v>-0.19966</c:v>
                </c:pt>
                <c:pt idx="2">
                  <c:v>-0.16966999999999999</c:v>
                </c:pt>
                <c:pt idx="3">
                  <c:v>-0.12</c:v>
                </c:pt>
                <c:pt idx="4">
                  <c:v>-3.7700999999999998E-2</c:v>
                </c:pt>
                <c:pt idx="5">
                  <c:v>-0.02</c:v>
                </c:pt>
                <c:pt idx="6">
                  <c:v>0.21637999999999999</c:v>
                </c:pt>
                <c:pt idx="7">
                  <c:v>0.27122000000000002</c:v>
                </c:pt>
                <c:pt idx="8">
                  <c:v>0.53297000000000005</c:v>
                </c:pt>
              </c:numCache>
            </c:numRef>
          </c:xVal>
          <c:yVal>
            <c:numRef>
              <c:f>Width_Corr!$R$2:$R$40</c:f>
              <c:numCache>
                <c:formatCode>0.0000E+00</c:formatCode>
                <c:ptCount val="39"/>
                <c:pt idx="0">
                  <c:v>-0.1260935238215119</c:v>
                </c:pt>
                <c:pt idx="1">
                  <c:v>-0.38937091138375857</c:v>
                </c:pt>
                <c:pt idx="2">
                  <c:v>-0.35794437560236797</c:v>
                </c:pt>
                <c:pt idx="3">
                  <c:v>-0.11474250141482738</c:v>
                </c:pt>
                <c:pt idx="4">
                  <c:v>-0.27465101522842639</c:v>
                </c:pt>
                <c:pt idx="5">
                  <c:v>-3.1658437409236642E-3</c:v>
                </c:pt>
                <c:pt idx="6">
                  <c:v>-3.6234509056243924E-2</c:v>
                </c:pt>
                <c:pt idx="7">
                  <c:v>-3.5182390762367073E-2</c:v>
                </c:pt>
                <c:pt idx="8">
                  <c:v>-3.6734558920777656E-2</c:v>
                </c:pt>
                <c:pt idx="9">
                  <c:v>1.2608158220025199E-3</c:v>
                </c:pt>
                <c:pt idx="10">
                  <c:v>-7.5850527101042453E-2</c:v>
                </c:pt>
                <c:pt idx="11">
                  <c:v>-7.8015363025334253E-2</c:v>
                </c:pt>
                <c:pt idx="12">
                  <c:v>-0.20216003782282382</c:v>
                </c:pt>
                <c:pt idx="13">
                  <c:v>-0.12725321888412025</c:v>
                </c:pt>
                <c:pt idx="14">
                  <c:v>-8.7741070409677005E-2</c:v>
                </c:pt>
                <c:pt idx="15">
                  <c:v>-6.4947882013750263E-2</c:v>
                </c:pt>
                <c:pt idx="16">
                  <c:v>-0.3107358118995045</c:v>
                </c:pt>
                <c:pt idx="17">
                  <c:v>-0.28569532908704887</c:v>
                </c:pt>
                <c:pt idx="18">
                  <c:v>-0.33261582615826168</c:v>
                </c:pt>
                <c:pt idx="19">
                  <c:v>-0.31606527704793613</c:v>
                </c:pt>
                <c:pt idx="20">
                  <c:v>-8.5016877424555215E-2</c:v>
                </c:pt>
                <c:pt idx="21">
                  <c:v>-0.27490958408679922</c:v>
                </c:pt>
                <c:pt idx="22">
                  <c:v>-0.16174851354327233</c:v>
                </c:pt>
                <c:pt idx="23">
                  <c:v>-0.16724552497996253</c:v>
                </c:pt>
                <c:pt idx="24">
                  <c:v>-0.19341829327310844</c:v>
                </c:pt>
                <c:pt idx="25">
                  <c:v>-0.14394334093129288</c:v>
                </c:pt>
                <c:pt idx="26">
                  <c:v>-0.31683916929901212</c:v>
                </c:pt>
                <c:pt idx="27">
                  <c:v>-6.0656930222147597E-2</c:v>
                </c:pt>
                <c:pt idx="28">
                  <c:v>-0.15134368773310158</c:v>
                </c:pt>
                <c:pt idx="29">
                  <c:v>-0.27887453360806358</c:v>
                </c:pt>
                <c:pt idx="30">
                  <c:v>-0.33744134940903958</c:v>
                </c:pt>
                <c:pt idx="31">
                  <c:v>-0.12476834692364705</c:v>
                </c:pt>
                <c:pt idx="32">
                  <c:v>-5.835567877107662E-2</c:v>
                </c:pt>
                <c:pt idx="33">
                  <c:v>-9.892582300128254E-2</c:v>
                </c:pt>
                <c:pt idx="34">
                  <c:v>-0.12859998182974469</c:v>
                </c:pt>
                <c:pt idx="35">
                  <c:v>-1.702657807308967E-2</c:v>
                </c:pt>
                <c:pt idx="36">
                  <c:v>-0.38707055899037535</c:v>
                </c:pt>
                <c:pt idx="37">
                  <c:v>-5.0525446285163554E-2</c:v>
                </c:pt>
                <c:pt idx="38">
                  <c:v>-9.3177434908389659E-2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21-4F32-B64B-9D540DC8D2D1}"/>
            </c:ext>
          </c:extLst>
        </c:ser>
        <c:ser>
          <c:idx val="1"/>
          <c:order val="1"/>
          <c:tx>
            <c:strRef>
              <c:f>Width_Corr!$S$1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Width_Corr!$X$2:$X$40</c:f>
              <c:numCache>
                <c:formatCode>0.00%</c:formatCode>
                <c:ptCount val="39"/>
                <c:pt idx="0">
                  <c:v>-0.21904000000000001</c:v>
                </c:pt>
                <c:pt idx="1">
                  <c:v>-0.19966</c:v>
                </c:pt>
                <c:pt idx="2">
                  <c:v>-0.16966999999999999</c:v>
                </c:pt>
                <c:pt idx="3">
                  <c:v>-0.12</c:v>
                </c:pt>
                <c:pt idx="4">
                  <c:v>-3.7700999999999998E-2</c:v>
                </c:pt>
                <c:pt idx="5">
                  <c:v>-0.02</c:v>
                </c:pt>
                <c:pt idx="6">
                  <c:v>0.21637999999999999</c:v>
                </c:pt>
                <c:pt idx="7">
                  <c:v>0.27122000000000002</c:v>
                </c:pt>
                <c:pt idx="8">
                  <c:v>0.53297000000000005</c:v>
                </c:pt>
              </c:numCache>
            </c:numRef>
          </c:xVal>
          <c:yVal>
            <c:numRef>
              <c:f>Width_Corr!$S$2:$S$40</c:f>
              <c:numCache>
                <c:formatCode>0.0000E+00</c:formatCode>
                <c:ptCount val="39"/>
                <c:pt idx="0">
                  <c:v>6.0169135413383673E-2</c:v>
                </c:pt>
                <c:pt idx="1">
                  <c:v>0.13680527217824209</c:v>
                </c:pt>
                <c:pt idx="2">
                  <c:v>4.2079448329448432E-2</c:v>
                </c:pt>
                <c:pt idx="3">
                  <c:v>0.10924781429002113</c:v>
                </c:pt>
                <c:pt idx="4">
                  <c:v>0.15530653435371289</c:v>
                </c:pt>
                <c:pt idx="5">
                  <c:v>6.2435262976176416E-3</c:v>
                </c:pt>
                <c:pt idx="6">
                  <c:v>8.2537137069547684E-2</c:v>
                </c:pt>
                <c:pt idx="7">
                  <c:v>8.6853984605590601E-2</c:v>
                </c:pt>
                <c:pt idx="8">
                  <c:v>4.0129600609885739E-3</c:v>
                </c:pt>
                <c:pt idx="9">
                  <c:v>3.4117534547888864E-2</c:v>
                </c:pt>
                <c:pt idx="10">
                  <c:v>3.1120166893552341E-2</c:v>
                </c:pt>
                <c:pt idx="11">
                  <c:v>3.3139014938226588E-2</c:v>
                </c:pt>
                <c:pt idx="12">
                  <c:v>3.1974322536384046E-3</c:v>
                </c:pt>
                <c:pt idx="13">
                  <c:v>0.11146820027063595</c:v>
                </c:pt>
                <c:pt idx="14">
                  <c:v>8.7334833397165967E-2</c:v>
                </c:pt>
                <c:pt idx="15">
                  <c:v>3.4920411608650156E-2</c:v>
                </c:pt>
                <c:pt idx="16">
                  <c:v>0.14473735446439009</c:v>
                </c:pt>
                <c:pt idx="17">
                  <c:v>0.18396051612033823</c:v>
                </c:pt>
                <c:pt idx="18">
                  <c:v>0.25311656230252189</c:v>
                </c:pt>
                <c:pt idx="19">
                  <c:v>0.1609808300763074</c:v>
                </c:pt>
                <c:pt idx="20">
                  <c:v>6.8938485658951998E-3</c:v>
                </c:pt>
                <c:pt idx="21">
                  <c:v>0.14383298251295346</c:v>
                </c:pt>
                <c:pt idx="22">
                  <c:v>9.6660958904109556E-2</c:v>
                </c:pt>
                <c:pt idx="23">
                  <c:v>0.19340545729793596</c:v>
                </c:pt>
                <c:pt idx="24">
                  <c:v>0.16548223350253807</c:v>
                </c:pt>
                <c:pt idx="25">
                  <c:v>0.19373680345175795</c:v>
                </c:pt>
                <c:pt idx="26">
                  <c:v>5.6928667693492425E-2</c:v>
                </c:pt>
                <c:pt idx="27">
                  <c:v>-6.8067842452245356E-2</c:v>
                </c:pt>
                <c:pt idx="28">
                  <c:v>6.3956386292834955E-2</c:v>
                </c:pt>
                <c:pt idx="29">
                  <c:v>0.13307852019630048</c:v>
                </c:pt>
                <c:pt idx="30">
                  <c:v>0.1652394721233689</c:v>
                </c:pt>
                <c:pt idx="31">
                  <c:v>1.1109282422648848E-3</c:v>
                </c:pt>
                <c:pt idx="32">
                  <c:v>6.059139134293446E-2</c:v>
                </c:pt>
                <c:pt idx="33">
                  <c:v>5.8448872689976103E-2</c:v>
                </c:pt>
                <c:pt idx="34">
                  <c:v>4.040013904445558E-2</c:v>
                </c:pt>
                <c:pt idx="35">
                  <c:v>-8.8021325040261958E-2</c:v>
                </c:pt>
                <c:pt idx="36">
                  <c:v>0.19588552636440895</c:v>
                </c:pt>
                <c:pt idx="37">
                  <c:v>1.488940528444789E-2</c:v>
                </c:pt>
                <c:pt idx="38">
                  <c:v>7.9747979779343892E-2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1-4F32-B64B-9D540DC8D2D1}"/>
            </c:ext>
          </c:extLst>
        </c:ser>
        <c:ser>
          <c:idx val="2"/>
          <c:order val="2"/>
          <c:tx>
            <c:strRef>
              <c:f>Width_Corr!$T$1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Width_Corr!$X$2:$X$40</c:f>
              <c:numCache>
                <c:formatCode>0.00%</c:formatCode>
                <c:ptCount val="39"/>
                <c:pt idx="0">
                  <c:v>-0.21904000000000001</c:v>
                </c:pt>
                <c:pt idx="1">
                  <c:v>-0.19966</c:v>
                </c:pt>
                <c:pt idx="2">
                  <c:v>-0.16966999999999999</c:v>
                </c:pt>
                <c:pt idx="3">
                  <c:v>-0.12</c:v>
                </c:pt>
                <c:pt idx="4">
                  <c:v>-3.7700999999999998E-2</c:v>
                </c:pt>
                <c:pt idx="5">
                  <c:v>-0.02</c:v>
                </c:pt>
                <c:pt idx="6">
                  <c:v>0.21637999999999999</c:v>
                </c:pt>
                <c:pt idx="7">
                  <c:v>0.27122000000000002</c:v>
                </c:pt>
                <c:pt idx="8">
                  <c:v>0.53297000000000005</c:v>
                </c:pt>
              </c:numCache>
            </c:numRef>
          </c:xVal>
          <c:yVal>
            <c:numRef>
              <c:f>Width_Corr!$T$2:$T$40</c:f>
              <c:numCache>
                <c:formatCode>0.0000E+00</c:formatCode>
                <c:ptCount val="39"/>
                <c:pt idx="0">
                  <c:v>-2.6652513197154063E-2</c:v>
                </c:pt>
                <c:pt idx="1">
                  <c:v>0.15803813087088042</c:v>
                </c:pt>
                <c:pt idx="2">
                  <c:v>0.19240532241555799</c:v>
                </c:pt>
                <c:pt idx="3">
                  <c:v>-0.17239269889557568</c:v>
                </c:pt>
                <c:pt idx="4">
                  <c:v>3.3742183742183712E-2</c:v>
                </c:pt>
                <c:pt idx="5">
                  <c:v>-0.1325004918355302</c:v>
                </c:pt>
                <c:pt idx="6">
                  <c:v>-0.24542850595783675</c:v>
                </c:pt>
                <c:pt idx="7">
                  <c:v>-5.993886873572489E-2</c:v>
                </c:pt>
                <c:pt idx="8">
                  <c:v>-0.1729973064644853</c:v>
                </c:pt>
                <c:pt idx="9">
                  <c:v>-0.1368471409275101</c:v>
                </c:pt>
                <c:pt idx="10">
                  <c:v>-3.3000640880645339E-2</c:v>
                </c:pt>
                <c:pt idx="11">
                  <c:v>-7.6068124009289681E-2</c:v>
                </c:pt>
                <c:pt idx="12">
                  <c:v>0.14638061267310101</c:v>
                </c:pt>
                <c:pt idx="13">
                  <c:v>-7.6238390092879346E-2</c:v>
                </c:pt>
                <c:pt idx="14">
                  <c:v>-5.4119435996682223E-2</c:v>
                </c:pt>
                <c:pt idx="15">
                  <c:v>-0.15434636280590422</c:v>
                </c:pt>
                <c:pt idx="16">
                  <c:v>0.10442405708460754</c:v>
                </c:pt>
                <c:pt idx="17">
                  <c:v>5.0805282338649567E-2</c:v>
                </c:pt>
                <c:pt idx="18">
                  <c:v>-2.9578301326470144E-2</c:v>
                </c:pt>
                <c:pt idx="19">
                  <c:v>7.8899513710105826E-2</c:v>
                </c:pt>
                <c:pt idx="20">
                  <c:v>-5.1227607751256815E-2</c:v>
                </c:pt>
                <c:pt idx="21">
                  <c:v>9.0172925538779258E-2</c:v>
                </c:pt>
                <c:pt idx="22">
                  <c:v>-1.0486998994397414E-2</c:v>
                </c:pt>
                <c:pt idx="23">
                  <c:v>2.4733247019956339E-2</c:v>
                </c:pt>
                <c:pt idx="24">
                  <c:v>2.1580793094147029E-3</c:v>
                </c:pt>
                <c:pt idx="25">
                  <c:v>-0.19784847244953646</c:v>
                </c:pt>
                <c:pt idx="26">
                  <c:v>0.15081480518354784</c:v>
                </c:pt>
                <c:pt idx="27">
                  <c:v>0.14709323254139678</c:v>
                </c:pt>
                <c:pt idx="28">
                  <c:v>-1.9510043431053139E-2</c:v>
                </c:pt>
                <c:pt idx="29">
                  <c:v>8.3755585700606497E-2</c:v>
                </c:pt>
                <c:pt idx="30">
                  <c:v>0.10860185258491017</c:v>
                </c:pt>
                <c:pt idx="31">
                  <c:v>8.6139831359164948E-2</c:v>
                </c:pt>
                <c:pt idx="32">
                  <c:v>-0.18484786811844914</c:v>
                </c:pt>
                <c:pt idx="33">
                  <c:v>3.0463195217169937E-2</c:v>
                </c:pt>
                <c:pt idx="34">
                  <c:v>-1.6072304923932485E-2</c:v>
                </c:pt>
                <c:pt idx="35">
                  <c:v>-2.7318965969272573E-2</c:v>
                </c:pt>
                <c:pt idx="36">
                  <c:v>0.10183045111230343</c:v>
                </c:pt>
                <c:pt idx="37">
                  <c:v>-0.16700652528548124</c:v>
                </c:pt>
                <c:pt idx="38">
                  <c:v>-2.8422094389806446E-2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21-4F32-B64B-9D540DC8D2D1}"/>
            </c:ext>
          </c:extLst>
        </c:ser>
        <c:ser>
          <c:idx val="3"/>
          <c:order val="3"/>
          <c:tx>
            <c:strRef>
              <c:f>Width_Corr!$U$1</c:f>
              <c:strCache>
                <c:ptCount val="1"/>
                <c:pt idx="0">
                  <c:v>NP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Width_Corr!$X$2:$X$40</c:f>
              <c:numCache>
                <c:formatCode>0.00%</c:formatCode>
                <c:ptCount val="39"/>
                <c:pt idx="0">
                  <c:v>-0.21904000000000001</c:v>
                </c:pt>
                <c:pt idx="1">
                  <c:v>-0.19966</c:v>
                </c:pt>
                <c:pt idx="2">
                  <c:v>-0.16966999999999999</c:v>
                </c:pt>
                <c:pt idx="3">
                  <c:v>-0.12</c:v>
                </c:pt>
                <c:pt idx="4">
                  <c:v>-3.7700999999999998E-2</c:v>
                </c:pt>
                <c:pt idx="5">
                  <c:v>-0.02</c:v>
                </c:pt>
                <c:pt idx="6">
                  <c:v>0.21637999999999999</c:v>
                </c:pt>
                <c:pt idx="7">
                  <c:v>0.27122000000000002</c:v>
                </c:pt>
                <c:pt idx="8">
                  <c:v>0.53297000000000005</c:v>
                </c:pt>
              </c:numCache>
            </c:numRef>
          </c:xVal>
          <c:yVal>
            <c:numRef>
              <c:f>Width_Corr!$U$2:$U$40</c:f>
              <c:numCache>
                <c:formatCode>0.0000E+00</c:formatCode>
                <c:ptCount val="39"/>
                <c:pt idx="0">
                  <c:v>6.8826437678896596E-2</c:v>
                </c:pt>
                <c:pt idx="1">
                  <c:v>-7.0594576538823506E-2</c:v>
                </c:pt>
                <c:pt idx="2">
                  <c:v>-1.8931763004287148E-2</c:v>
                </c:pt>
                <c:pt idx="3">
                  <c:v>0.11294721040780581</c:v>
                </c:pt>
                <c:pt idx="4">
                  <c:v>-3.3213465188293547E-3</c:v>
                </c:pt>
                <c:pt idx="5">
                  <c:v>0.10223019338739862</c:v>
                </c:pt>
                <c:pt idx="6">
                  <c:v>0.1243958628689265</c:v>
                </c:pt>
                <c:pt idx="7">
                  <c:v>-4.6001528078441593E-3</c:v>
                </c:pt>
                <c:pt idx="8">
                  <c:v>0.15174223568877826</c:v>
                </c:pt>
                <c:pt idx="9">
                  <c:v>7.7311346610633977E-2</c:v>
                </c:pt>
                <c:pt idx="10">
                  <c:v>6.5708270112689121E-2</c:v>
                </c:pt>
                <c:pt idx="11">
                  <c:v>9.8112216523512319E-2</c:v>
                </c:pt>
                <c:pt idx="12">
                  <c:v>-6.5688554604384922E-3</c:v>
                </c:pt>
                <c:pt idx="13">
                  <c:v>5.5064758554525015E-2</c:v>
                </c:pt>
                <c:pt idx="14">
                  <c:v>3.503998785179193E-2</c:v>
                </c:pt>
                <c:pt idx="15">
                  <c:v>0.13682365630055723</c:v>
                </c:pt>
                <c:pt idx="16">
                  <c:v>-5.1261187957689081E-2</c:v>
                </c:pt>
                <c:pt idx="17">
                  <c:v>-6.0158438375350197E-2</c:v>
                </c:pt>
                <c:pt idx="18">
                  <c:v>-6.4477831907315791E-2</c:v>
                </c:pt>
                <c:pt idx="19">
                  <c:v>-3.8816941653608626E-2</c:v>
                </c:pt>
                <c:pt idx="20">
                  <c:v>0.10725833195158357</c:v>
                </c:pt>
                <c:pt idx="21">
                  <c:v>-5.4269265277639187E-2</c:v>
                </c:pt>
                <c:pt idx="22">
                  <c:v>4.0861779010045035E-2</c:v>
                </c:pt>
                <c:pt idx="23">
                  <c:v>-0.13876870145441272</c:v>
                </c:pt>
                <c:pt idx="24">
                  <c:v>-3.992128197919597E-2</c:v>
                </c:pt>
                <c:pt idx="25">
                  <c:v>4.8263437364542534E-2</c:v>
                </c:pt>
                <c:pt idx="26">
                  <c:v>2.6342580809365439E-3</c:v>
                </c:pt>
                <c:pt idx="27">
                  <c:v>-5.4344198464790112E-2</c:v>
                </c:pt>
                <c:pt idx="28">
                  <c:v>7.6007626388945898E-2</c:v>
                </c:pt>
                <c:pt idx="29">
                  <c:v>-2.759754787900482E-2</c:v>
                </c:pt>
                <c:pt idx="30">
                  <c:v>-7.2360588599457154E-2</c:v>
                </c:pt>
                <c:pt idx="31">
                  <c:v>1.5318262938727081E-2</c:v>
                </c:pt>
                <c:pt idx="32">
                  <c:v>0.12789304171972146</c:v>
                </c:pt>
                <c:pt idx="33">
                  <c:v>-3.4892346132073798E-3</c:v>
                </c:pt>
                <c:pt idx="34">
                  <c:v>8.0598009103356433E-2</c:v>
                </c:pt>
                <c:pt idx="35">
                  <c:v>0.11050576591301195</c:v>
                </c:pt>
                <c:pt idx="36">
                  <c:v>-8.450862154888869E-2</c:v>
                </c:pt>
                <c:pt idx="37">
                  <c:v>0.14972328492367118</c:v>
                </c:pt>
                <c:pt idx="38">
                  <c:v>2.5543595053431348E-2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21-4F32-B64B-9D540DC8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42888"/>
        <c:axId val="793638624"/>
      </c:scatterChart>
      <c:valAx>
        <c:axId val="7936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X-ray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b="1">
                    <a:solidFill>
                      <a:sysClr val="windowText" lastClr="000000"/>
                    </a:solidFill>
                  </a:rPr>
                  <a:t>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38624"/>
        <c:crossesAt val="-50"/>
        <c:crossBetween val="midCat"/>
      </c:valAx>
      <c:valAx>
        <c:axId val="793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42888"/>
        <c:crossesAt val="-3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9903052749381478"/>
          <c:y val="0.71809995560643958"/>
          <c:w val="0.23333451229017738"/>
          <c:h val="7.4751327682413771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P2 vs 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Width_Corr!$R$1</c:f>
              <c:strCache>
                <c:ptCount val="1"/>
                <c:pt idx="0">
                  <c:v>SP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(Width_Corr!$X$3:$X$5,Width_Corr!$X$7:$X$8)</c:f>
              <c:numCache>
                <c:formatCode>0.00%</c:formatCode>
                <c:ptCount val="5"/>
                <c:pt idx="0">
                  <c:v>-0.19966</c:v>
                </c:pt>
                <c:pt idx="1">
                  <c:v>-0.16966999999999999</c:v>
                </c:pt>
                <c:pt idx="2">
                  <c:v>-0.12</c:v>
                </c:pt>
                <c:pt idx="3">
                  <c:v>-0.02</c:v>
                </c:pt>
                <c:pt idx="4">
                  <c:v>0.21637999999999999</c:v>
                </c:pt>
              </c:numCache>
            </c:numRef>
          </c:xVal>
          <c:yVal>
            <c:numRef>
              <c:f>(Width_Corr!$R$3:$R$5,Width_Corr!$R$7:$R$8)</c:f>
              <c:numCache>
                <c:formatCode>0.0000E+00</c:formatCode>
                <c:ptCount val="5"/>
                <c:pt idx="0">
                  <c:v>-0.38937091138375857</c:v>
                </c:pt>
                <c:pt idx="1">
                  <c:v>-0.35794437560236797</c:v>
                </c:pt>
                <c:pt idx="2">
                  <c:v>-0.11474250141482738</c:v>
                </c:pt>
                <c:pt idx="3">
                  <c:v>-3.1658437409236642E-3</c:v>
                </c:pt>
                <c:pt idx="4">
                  <c:v>-3.6234509056243924E-2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E8-45C8-B25D-0CA4788E2CC0}"/>
            </c:ext>
          </c:extLst>
        </c:ser>
        <c:ser>
          <c:idx val="0"/>
          <c:order val="1"/>
          <c:tx>
            <c:strRef>
              <c:f>Width_Corr!$S$1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(Width_Corr!$X$3:$X$5,Width_Corr!$X$7:$X$8)</c:f>
              <c:numCache>
                <c:formatCode>0.00%</c:formatCode>
                <c:ptCount val="5"/>
                <c:pt idx="0">
                  <c:v>-0.19966</c:v>
                </c:pt>
                <c:pt idx="1">
                  <c:v>-0.16966999999999999</c:v>
                </c:pt>
                <c:pt idx="2">
                  <c:v>-0.12</c:v>
                </c:pt>
                <c:pt idx="3">
                  <c:v>-0.02</c:v>
                </c:pt>
                <c:pt idx="4">
                  <c:v>0.21637999999999999</c:v>
                </c:pt>
              </c:numCache>
            </c:numRef>
          </c:xVal>
          <c:yVal>
            <c:numRef>
              <c:f>(Width_Corr!$S$3:$S$5,Width_Corr!$S$7:$S$8)</c:f>
              <c:numCache>
                <c:formatCode>0.0000E+00</c:formatCode>
                <c:ptCount val="5"/>
                <c:pt idx="0">
                  <c:v>0.13680527217824209</c:v>
                </c:pt>
                <c:pt idx="1">
                  <c:v>4.2079448329448432E-2</c:v>
                </c:pt>
                <c:pt idx="2">
                  <c:v>0.10924781429002113</c:v>
                </c:pt>
                <c:pt idx="3">
                  <c:v>6.2435262976176416E-3</c:v>
                </c:pt>
                <c:pt idx="4">
                  <c:v>8.2537137069547684E-2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6E8-45C8-B25D-0CA4788E2CC0}"/>
            </c:ext>
          </c:extLst>
        </c:ser>
        <c:ser>
          <c:idx val="1"/>
          <c:order val="2"/>
          <c:tx>
            <c:strRef>
              <c:f>Width_Corr!$T$1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(Width_Corr!$X$3:$X$5,Width_Corr!$X$7:$X$8)</c:f>
              <c:numCache>
                <c:formatCode>0.00%</c:formatCode>
                <c:ptCount val="5"/>
                <c:pt idx="0">
                  <c:v>-0.19966</c:v>
                </c:pt>
                <c:pt idx="1">
                  <c:v>-0.16966999999999999</c:v>
                </c:pt>
                <c:pt idx="2">
                  <c:v>-0.12</c:v>
                </c:pt>
                <c:pt idx="3">
                  <c:v>-0.02</c:v>
                </c:pt>
                <c:pt idx="4">
                  <c:v>0.21637999999999999</c:v>
                </c:pt>
              </c:numCache>
            </c:numRef>
          </c:xVal>
          <c:yVal>
            <c:numRef>
              <c:f>(Width_Corr!$T$3:$T$5,Width_Corr!$T$7:$T$8)</c:f>
              <c:numCache>
                <c:formatCode>0.0000E+00</c:formatCode>
                <c:ptCount val="5"/>
                <c:pt idx="0">
                  <c:v>0.15803813087088042</c:v>
                </c:pt>
                <c:pt idx="1">
                  <c:v>0.19240532241555799</c:v>
                </c:pt>
                <c:pt idx="2">
                  <c:v>-0.17239269889557568</c:v>
                </c:pt>
                <c:pt idx="3">
                  <c:v>-0.1325004918355302</c:v>
                </c:pt>
                <c:pt idx="4">
                  <c:v>-0.24542850595783675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E8-45C8-B25D-0CA4788E2CC0}"/>
            </c:ext>
          </c:extLst>
        </c:ser>
        <c:ser>
          <c:idx val="2"/>
          <c:order val="3"/>
          <c:tx>
            <c:strRef>
              <c:f>Width_Corr!$U$1</c:f>
              <c:strCache>
                <c:ptCount val="1"/>
                <c:pt idx="0">
                  <c:v>NP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(Width_Corr!$X$3:$X$5,Width_Corr!$X$7:$X$8)</c:f>
              <c:numCache>
                <c:formatCode>0.00%</c:formatCode>
                <c:ptCount val="5"/>
                <c:pt idx="0">
                  <c:v>-0.19966</c:v>
                </c:pt>
                <c:pt idx="1">
                  <c:v>-0.16966999999999999</c:v>
                </c:pt>
                <c:pt idx="2">
                  <c:v>-0.12</c:v>
                </c:pt>
                <c:pt idx="3">
                  <c:v>-0.02</c:v>
                </c:pt>
                <c:pt idx="4">
                  <c:v>0.21637999999999999</c:v>
                </c:pt>
              </c:numCache>
            </c:numRef>
          </c:xVal>
          <c:yVal>
            <c:numRef>
              <c:f>(Width_Corr!$U$3:$U$5,Width_Corr!$U$7:$U$8)</c:f>
              <c:numCache>
                <c:formatCode>0.0000E+00</c:formatCode>
                <c:ptCount val="5"/>
                <c:pt idx="0">
                  <c:v>-7.0594576538823506E-2</c:v>
                </c:pt>
                <c:pt idx="1">
                  <c:v>-1.8931763004287148E-2</c:v>
                </c:pt>
                <c:pt idx="2">
                  <c:v>0.11294721040780581</c:v>
                </c:pt>
                <c:pt idx="3">
                  <c:v>0.10223019338739862</c:v>
                </c:pt>
                <c:pt idx="4">
                  <c:v>0.1243958628689265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E8-45C8-B25D-0CA4788E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42888"/>
        <c:axId val="793638624"/>
      </c:scatterChart>
      <c:valAx>
        <c:axId val="79364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P2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38624"/>
        <c:crossesAt val="-50"/>
        <c:crossBetween val="midCat"/>
      </c:valAx>
      <c:valAx>
        <c:axId val="7936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42888"/>
        <c:crossesAt val="-30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6834601506551643"/>
          <c:y val="0.62067213408412958"/>
          <c:w val="0.20924265919914883"/>
          <c:h val="6.676604593565271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A 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Sheet2!$C$2:$C$41</c:f>
              <c:numCache>
                <c:formatCode>0.0000E+00</c:formatCode>
                <c:ptCount val="40"/>
                <c:pt idx="0">
                  <c:v>24.878</c:v>
                </c:pt>
                <c:pt idx="1">
                  <c:v>21.382000000000001</c:v>
                </c:pt>
                <c:pt idx="2">
                  <c:v>25.931999999999999</c:v>
                </c:pt>
                <c:pt idx="3">
                  <c:v>20.382000000000001</c:v>
                </c:pt>
                <c:pt idx="4">
                  <c:v>21.192</c:v>
                </c:pt>
                <c:pt idx="5">
                  <c:v>17.239999999999998</c:v>
                </c:pt>
                <c:pt idx="6">
                  <c:v>17.64</c:v>
                </c:pt>
                <c:pt idx="7">
                  <c:v>18.533999999999999</c:v>
                </c:pt>
                <c:pt idx="8">
                  <c:v>17.677</c:v>
                </c:pt>
                <c:pt idx="9">
                  <c:v>17.728000000000002</c:v>
                </c:pt>
                <c:pt idx="10">
                  <c:v>19.797999999999998</c:v>
                </c:pt>
                <c:pt idx="11">
                  <c:v>21.350999999999999</c:v>
                </c:pt>
                <c:pt idx="12">
                  <c:v>19.073</c:v>
                </c:pt>
                <c:pt idx="13">
                  <c:v>20.998000000000001</c:v>
                </c:pt>
                <c:pt idx="14">
                  <c:v>21.920999999999999</c:v>
                </c:pt>
                <c:pt idx="15">
                  <c:v>22.832000000000001</c:v>
                </c:pt>
                <c:pt idx="16">
                  <c:v>19.262</c:v>
                </c:pt>
                <c:pt idx="17">
                  <c:v>17.350999999999999</c:v>
                </c:pt>
                <c:pt idx="18">
                  <c:v>21.202999999999999</c:v>
                </c:pt>
                <c:pt idx="19">
                  <c:v>19.634</c:v>
                </c:pt>
                <c:pt idx="20">
                  <c:v>18.106999999999999</c:v>
                </c:pt>
                <c:pt idx="21">
                  <c:v>18.462</c:v>
                </c:pt>
                <c:pt idx="22">
                  <c:v>20.738</c:v>
                </c:pt>
                <c:pt idx="23">
                  <c:v>19.178000000000001</c:v>
                </c:pt>
                <c:pt idx="24">
                  <c:v>21.695</c:v>
                </c:pt>
                <c:pt idx="25">
                  <c:v>19.876999999999999</c:v>
                </c:pt>
                <c:pt idx="26">
                  <c:v>19.718</c:v>
                </c:pt>
              </c:numCache>
            </c:numRef>
          </c:xVal>
          <c:yVal>
            <c:numRef>
              <c:f>Sheet2!$E$2:$E$41</c:f>
              <c:numCache>
                <c:formatCode>0.0000E+00</c:formatCode>
                <c:ptCount val="40"/>
                <c:pt idx="0">
                  <c:v>28.626000000000001</c:v>
                </c:pt>
                <c:pt idx="1">
                  <c:v>24.562999999999999</c:v>
                </c:pt>
                <c:pt idx="2">
                  <c:v>29.667000000000002</c:v>
                </c:pt>
                <c:pt idx="4">
                  <c:v>26.704999999999998</c:v>
                </c:pt>
                <c:pt idx="5">
                  <c:v>24.143999999999998</c:v>
                </c:pt>
                <c:pt idx="6">
                  <c:v>24.45</c:v>
                </c:pt>
                <c:pt idx="7">
                  <c:v>25.765000000000001</c:v>
                </c:pt>
                <c:pt idx="8">
                  <c:v>26.155000000000001</c:v>
                </c:pt>
                <c:pt idx="9">
                  <c:v>26.126999999999999</c:v>
                </c:pt>
                <c:pt idx="18">
                  <c:v>26.408000000000001</c:v>
                </c:pt>
                <c:pt idx="21">
                  <c:v>23.202999999999999</c:v>
                </c:pt>
                <c:pt idx="22">
                  <c:v>26.972999999999999</c:v>
                </c:pt>
                <c:pt idx="23">
                  <c:v>26.184999999999999</c:v>
                </c:pt>
                <c:pt idx="24">
                  <c:v>29.638000000000002</c:v>
                </c:pt>
                <c:pt idx="25">
                  <c:v>27.216000000000001</c:v>
                </c:pt>
                <c:pt idx="26">
                  <c:v>28.59</c:v>
                </c:pt>
                <c:pt idx="27">
                  <c:v>37.353999999999999</c:v>
                </c:pt>
                <c:pt idx="28">
                  <c:v>2.4133</c:v>
                </c:pt>
                <c:pt idx="29">
                  <c:v>5.4810999999999996</c:v>
                </c:pt>
                <c:pt idx="30">
                  <c:v>26.001000000000001</c:v>
                </c:pt>
                <c:pt idx="31">
                  <c:v>20.236000000000001</c:v>
                </c:pt>
                <c:pt idx="32">
                  <c:v>23.239000000000001</c:v>
                </c:pt>
                <c:pt idx="33">
                  <c:v>3.6150000000000002</c:v>
                </c:pt>
                <c:pt idx="34">
                  <c:v>19.545999999999999</c:v>
                </c:pt>
                <c:pt idx="35">
                  <c:v>28.847999999999999</c:v>
                </c:pt>
                <c:pt idx="36">
                  <c:v>24.510999999999999</c:v>
                </c:pt>
                <c:pt idx="37">
                  <c:v>24.954999999999998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9-4404-A53E-7DE3D9367399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E 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Sheet2!$C$2:$C$41</c:f>
              <c:numCache>
                <c:formatCode>0.0000E+00</c:formatCode>
                <c:ptCount val="40"/>
                <c:pt idx="0">
                  <c:v>24.878</c:v>
                </c:pt>
                <c:pt idx="1">
                  <c:v>21.382000000000001</c:v>
                </c:pt>
                <c:pt idx="2">
                  <c:v>25.931999999999999</c:v>
                </c:pt>
                <c:pt idx="3">
                  <c:v>20.382000000000001</c:v>
                </c:pt>
                <c:pt idx="4">
                  <c:v>21.192</c:v>
                </c:pt>
                <c:pt idx="5">
                  <c:v>17.239999999999998</c:v>
                </c:pt>
                <c:pt idx="6">
                  <c:v>17.64</c:v>
                </c:pt>
                <c:pt idx="7">
                  <c:v>18.533999999999999</c:v>
                </c:pt>
                <c:pt idx="8">
                  <c:v>17.677</c:v>
                </c:pt>
                <c:pt idx="9">
                  <c:v>17.728000000000002</c:v>
                </c:pt>
                <c:pt idx="10">
                  <c:v>19.797999999999998</c:v>
                </c:pt>
                <c:pt idx="11">
                  <c:v>21.350999999999999</c:v>
                </c:pt>
                <c:pt idx="12">
                  <c:v>19.073</c:v>
                </c:pt>
                <c:pt idx="13">
                  <c:v>20.998000000000001</c:v>
                </c:pt>
                <c:pt idx="14">
                  <c:v>21.920999999999999</c:v>
                </c:pt>
                <c:pt idx="15">
                  <c:v>22.832000000000001</c:v>
                </c:pt>
                <c:pt idx="16">
                  <c:v>19.262</c:v>
                </c:pt>
                <c:pt idx="17">
                  <c:v>17.350999999999999</c:v>
                </c:pt>
                <c:pt idx="18">
                  <c:v>21.202999999999999</c:v>
                </c:pt>
                <c:pt idx="19">
                  <c:v>19.634</c:v>
                </c:pt>
                <c:pt idx="20">
                  <c:v>18.106999999999999</c:v>
                </c:pt>
                <c:pt idx="21">
                  <c:v>18.462</c:v>
                </c:pt>
                <c:pt idx="22">
                  <c:v>20.738</c:v>
                </c:pt>
                <c:pt idx="23">
                  <c:v>19.178000000000001</c:v>
                </c:pt>
                <c:pt idx="24">
                  <c:v>21.695</c:v>
                </c:pt>
                <c:pt idx="25">
                  <c:v>19.876999999999999</c:v>
                </c:pt>
                <c:pt idx="26">
                  <c:v>19.718</c:v>
                </c:pt>
              </c:numCache>
            </c:numRef>
          </c:xVal>
          <c:yVal>
            <c:numRef>
              <c:f>Sheet2!$G$2:$G$41</c:f>
              <c:numCache>
                <c:formatCode>0.0000E+00</c:formatCode>
                <c:ptCount val="40"/>
                <c:pt idx="0">
                  <c:v>22.922000000000001</c:v>
                </c:pt>
                <c:pt idx="1">
                  <c:v>20.37</c:v>
                </c:pt>
                <c:pt idx="2">
                  <c:v>26.012</c:v>
                </c:pt>
                <c:pt idx="3">
                  <c:v>18.277999999999999</c:v>
                </c:pt>
                <c:pt idx="4">
                  <c:v>22.966999999999999</c:v>
                </c:pt>
                <c:pt idx="5">
                  <c:v>21.791</c:v>
                </c:pt>
                <c:pt idx="6">
                  <c:v>23.018000000000001</c:v>
                </c:pt>
                <c:pt idx="7">
                  <c:v>24.51</c:v>
                </c:pt>
                <c:pt idx="8">
                  <c:v>23.59</c:v>
                </c:pt>
                <c:pt idx="9">
                  <c:v>24.611999999999998</c:v>
                </c:pt>
                <c:pt idx="11">
                  <c:v>21.696000000000002</c:v>
                </c:pt>
                <c:pt idx="12">
                  <c:v>22.48</c:v>
                </c:pt>
                <c:pt idx="13">
                  <c:v>22.48</c:v>
                </c:pt>
                <c:pt idx="14">
                  <c:v>23.323</c:v>
                </c:pt>
                <c:pt idx="17">
                  <c:v>20.452999999999999</c:v>
                </c:pt>
                <c:pt idx="18">
                  <c:v>24.852</c:v>
                </c:pt>
                <c:pt idx="19">
                  <c:v>24.635999999999999</c:v>
                </c:pt>
                <c:pt idx="20">
                  <c:v>22.140999999999998</c:v>
                </c:pt>
                <c:pt idx="21">
                  <c:v>20.943000000000001</c:v>
                </c:pt>
                <c:pt idx="22">
                  <c:v>24.265999999999998</c:v>
                </c:pt>
                <c:pt idx="23">
                  <c:v>22.155999999999999</c:v>
                </c:pt>
                <c:pt idx="24">
                  <c:v>25.864999999999998</c:v>
                </c:pt>
                <c:pt idx="25">
                  <c:v>26.143000000000001</c:v>
                </c:pt>
                <c:pt idx="26">
                  <c:v>27.38</c:v>
                </c:pt>
                <c:pt idx="27">
                  <c:v>40.65</c:v>
                </c:pt>
                <c:pt idx="28">
                  <c:v>2.2946</c:v>
                </c:pt>
                <c:pt idx="29">
                  <c:v>5.0002000000000004</c:v>
                </c:pt>
                <c:pt idx="30">
                  <c:v>23.076000000000001</c:v>
                </c:pt>
                <c:pt idx="31">
                  <c:v>17.652000000000001</c:v>
                </c:pt>
                <c:pt idx="32">
                  <c:v>20.006</c:v>
                </c:pt>
                <c:pt idx="33">
                  <c:v>2.9741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9-4404-A53E-7DE3D9367399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NP 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Sheet2!$C$2:$C$41</c:f>
              <c:numCache>
                <c:formatCode>0.0000E+00</c:formatCode>
                <c:ptCount val="40"/>
                <c:pt idx="0">
                  <c:v>24.878</c:v>
                </c:pt>
                <c:pt idx="1">
                  <c:v>21.382000000000001</c:v>
                </c:pt>
                <c:pt idx="2">
                  <c:v>25.931999999999999</c:v>
                </c:pt>
                <c:pt idx="3">
                  <c:v>20.382000000000001</c:v>
                </c:pt>
                <c:pt idx="4">
                  <c:v>21.192</c:v>
                </c:pt>
                <c:pt idx="5">
                  <c:v>17.239999999999998</c:v>
                </c:pt>
                <c:pt idx="6">
                  <c:v>17.64</c:v>
                </c:pt>
                <c:pt idx="7">
                  <c:v>18.533999999999999</c:v>
                </c:pt>
                <c:pt idx="8">
                  <c:v>17.677</c:v>
                </c:pt>
                <c:pt idx="9">
                  <c:v>17.728000000000002</c:v>
                </c:pt>
                <c:pt idx="10">
                  <c:v>19.797999999999998</c:v>
                </c:pt>
                <c:pt idx="11">
                  <c:v>21.350999999999999</c:v>
                </c:pt>
                <c:pt idx="12">
                  <c:v>19.073</c:v>
                </c:pt>
                <c:pt idx="13">
                  <c:v>20.998000000000001</c:v>
                </c:pt>
                <c:pt idx="14">
                  <c:v>21.920999999999999</c:v>
                </c:pt>
                <c:pt idx="15">
                  <c:v>22.832000000000001</c:v>
                </c:pt>
                <c:pt idx="16">
                  <c:v>19.262</c:v>
                </c:pt>
                <c:pt idx="17">
                  <c:v>17.350999999999999</c:v>
                </c:pt>
                <c:pt idx="18">
                  <c:v>21.202999999999999</c:v>
                </c:pt>
                <c:pt idx="19">
                  <c:v>19.634</c:v>
                </c:pt>
                <c:pt idx="20">
                  <c:v>18.106999999999999</c:v>
                </c:pt>
                <c:pt idx="21">
                  <c:v>18.462</c:v>
                </c:pt>
                <c:pt idx="22">
                  <c:v>20.738</c:v>
                </c:pt>
                <c:pt idx="23">
                  <c:v>19.178000000000001</c:v>
                </c:pt>
                <c:pt idx="24">
                  <c:v>21.695</c:v>
                </c:pt>
                <c:pt idx="25">
                  <c:v>19.876999999999999</c:v>
                </c:pt>
                <c:pt idx="26">
                  <c:v>19.718</c:v>
                </c:pt>
              </c:numCache>
            </c:numRef>
          </c:xVal>
          <c:yVal>
            <c:numRef>
              <c:f>Sheet2!$I$2:$I$41</c:f>
              <c:numCache>
                <c:formatCode>0.0000E+00</c:formatCode>
                <c:ptCount val="40"/>
                <c:pt idx="0">
                  <c:v>29.611000000000001</c:v>
                </c:pt>
                <c:pt idx="1">
                  <c:v>25.922000000000001</c:v>
                </c:pt>
                <c:pt idx="2">
                  <c:v>30.827999999999999</c:v>
                </c:pt>
                <c:pt idx="3">
                  <c:v>24.494</c:v>
                </c:pt>
                <c:pt idx="4">
                  <c:v>25.385000000000002</c:v>
                </c:pt>
                <c:pt idx="5">
                  <c:v>21.5</c:v>
                </c:pt>
                <c:pt idx="6">
                  <c:v>21.603000000000002</c:v>
                </c:pt>
                <c:pt idx="7">
                  <c:v>22.87</c:v>
                </c:pt>
                <c:pt idx="8">
                  <c:v>22.46</c:v>
                </c:pt>
                <c:pt idx="9">
                  <c:v>22.082000000000001</c:v>
                </c:pt>
                <c:pt idx="10">
                  <c:v>23.241</c:v>
                </c:pt>
                <c:pt idx="11">
                  <c:v>26.75</c:v>
                </c:pt>
                <c:pt idx="12">
                  <c:v>22.725000000000001</c:v>
                </c:pt>
                <c:pt idx="13">
                  <c:v>25.573</c:v>
                </c:pt>
                <c:pt idx="14">
                  <c:v>26.943000000000001</c:v>
                </c:pt>
                <c:pt idx="15">
                  <c:v>27.414000000000001</c:v>
                </c:pt>
                <c:pt idx="16">
                  <c:v>23.169</c:v>
                </c:pt>
                <c:pt idx="17">
                  <c:v>20.126999999999999</c:v>
                </c:pt>
                <c:pt idx="19">
                  <c:v>22.954999999999998</c:v>
                </c:pt>
                <c:pt idx="20">
                  <c:v>22.146000000000001</c:v>
                </c:pt>
                <c:pt idx="21">
                  <c:v>22.03</c:v>
                </c:pt>
                <c:pt idx="23">
                  <c:v>21.690999999999999</c:v>
                </c:pt>
                <c:pt idx="33">
                  <c:v>12.728999999999999</c:v>
                </c:pt>
                <c:pt idx="34">
                  <c:v>8.8879999999999999</c:v>
                </c:pt>
                <c:pt idx="35">
                  <c:v>23.550999999999998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B9-4404-A53E-7DE3D9367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45576"/>
        <c:axId val="484644264"/>
      </c:scatterChart>
      <c:valAx>
        <c:axId val="484645576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SP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 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4264"/>
        <c:crosses val="autoZero"/>
        <c:crossBetween val="midCat"/>
      </c:valAx>
      <c:valAx>
        <c:axId val="484644264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266700</xdr:colOff>
      <xdr:row>27</xdr:row>
      <xdr:rowOff>28575</xdr:rowOff>
    </xdr:from>
    <xdr:to>
      <xdr:col>39</xdr:col>
      <xdr:colOff>0</xdr:colOff>
      <xdr:row>49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123825</xdr:colOff>
      <xdr:row>7</xdr:row>
      <xdr:rowOff>47625</xdr:rowOff>
    </xdr:from>
    <xdr:to>
      <xdr:col>43</xdr:col>
      <xdr:colOff>447675</xdr:colOff>
      <xdr:row>25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266700</xdr:colOff>
      <xdr:row>27</xdr:row>
      <xdr:rowOff>28575</xdr:rowOff>
    </xdr:from>
    <xdr:to>
      <xdr:col>51</xdr:col>
      <xdr:colOff>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CD3574-5576-49E9-B515-F2E2486E2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123825</xdr:colOff>
      <xdr:row>7</xdr:row>
      <xdr:rowOff>47625</xdr:rowOff>
    </xdr:from>
    <xdr:to>
      <xdr:col>55</xdr:col>
      <xdr:colOff>447675</xdr:colOff>
      <xdr:row>25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94530-0B6A-4722-9A2D-00936C1C9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204786</xdr:colOff>
      <xdr:row>9</xdr:row>
      <xdr:rowOff>4762</xdr:rowOff>
    </xdr:from>
    <xdr:to>
      <xdr:col>77</xdr:col>
      <xdr:colOff>1009649</xdr:colOff>
      <xdr:row>28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745BE4-7572-4D10-B53F-C17CD53E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3</xdr:row>
      <xdr:rowOff>66675</xdr:rowOff>
    </xdr:from>
    <xdr:to>
      <xdr:col>14</xdr:col>
      <xdr:colOff>14286</xdr:colOff>
      <xdr:row>18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161925</xdr:colOff>
      <xdr:row>15</xdr:row>
      <xdr:rowOff>76200</xdr:rowOff>
    </xdr:from>
    <xdr:to>
      <xdr:col>29</xdr:col>
      <xdr:colOff>361951</xdr:colOff>
      <xdr:row>30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19</xdr:row>
      <xdr:rowOff>19050</xdr:rowOff>
    </xdr:from>
    <xdr:to>
      <xdr:col>19</xdr:col>
      <xdr:colOff>495300</xdr:colOff>
      <xdr:row>35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1266265</xdr:colOff>
      <xdr:row>12</xdr:row>
      <xdr:rowOff>145677</xdr:rowOff>
    </xdr:from>
    <xdr:to>
      <xdr:col>10</xdr:col>
      <xdr:colOff>156882</xdr:colOff>
      <xdr:row>27</xdr:row>
      <xdr:rowOff>211791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F9638-C367-4022-8907-8BDCC37EA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526678</xdr:colOff>
      <xdr:row>28</xdr:row>
      <xdr:rowOff>135591</xdr:rowOff>
    </xdr:from>
    <xdr:to>
      <xdr:col>10</xdr:col>
      <xdr:colOff>280147</xdr:colOff>
      <xdr:row>43</xdr:row>
      <xdr:rowOff>224117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FDF8E8-FF98-41A7-B8EA-5935E656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761999</xdr:colOff>
      <xdr:row>12</xdr:row>
      <xdr:rowOff>78447</xdr:rowOff>
    </xdr:from>
    <xdr:to>
      <xdr:col>14</xdr:col>
      <xdr:colOff>1243854</xdr:colOff>
      <xdr:row>27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3139DB-D8F0-40EF-8F3B-08EAAEBF51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X1">
            <v>-0.13436364931272701</v>
          </cell>
          <cell r="Y1">
            <v>9.644612207107757E-2</v>
          </cell>
          <cell r="Z1">
            <v>-5.6263798874723455E-3</v>
          </cell>
          <cell r="AA1">
            <v>4.3543907129121887E-2</v>
          </cell>
        </row>
        <row r="2">
          <cell r="X2">
            <v>-0.13739314356217491</v>
          </cell>
          <cell r="Y2">
            <v>9.5561234981346041E-2</v>
          </cell>
          <cell r="Z2">
            <v>-2.7319996474838115E-3</v>
          </cell>
          <cell r="AA2">
            <v>4.4563908228313007E-2</v>
          </cell>
        </row>
        <row r="3">
          <cell r="X3">
            <v>-0.13898305084745766</v>
          </cell>
          <cell r="Y3">
            <v>9.5870570107858141E-2</v>
          </cell>
          <cell r="Z3">
            <v>-1.7873651771956802E-3</v>
          </cell>
          <cell r="AA3">
            <v>4.489984591679487E-2</v>
          </cell>
        </row>
        <row r="4">
          <cell r="X4">
            <v>-0.15756519982832184</v>
          </cell>
          <cell r="Y4">
            <v>0.10941116076312626</v>
          </cell>
          <cell r="Z4">
            <v>1.4146616509715784E-2</v>
          </cell>
          <cell r="AA4">
            <v>3.400742255547979E-2</v>
          </cell>
        </row>
        <row r="5">
          <cell r="X5">
            <v>-0.15830478877023291</v>
          </cell>
          <cell r="Y5">
            <v>0.11161643783042142</v>
          </cell>
          <cell r="Z5">
            <v>2.8295098010995775E-2</v>
          </cell>
          <cell r="AA5">
            <v>1.8393252928816252E-2</v>
          </cell>
        </row>
        <row r="6">
          <cell r="X6">
            <v>-0.15191958965856694</v>
          </cell>
          <cell r="Y6">
            <v>0.10046111600435219</v>
          </cell>
          <cell r="Z6">
            <v>1.8558623905497239E-2</v>
          </cell>
          <cell r="AA6">
            <v>3.2899849748717805E-2</v>
          </cell>
        </row>
        <row r="7">
          <cell r="X7">
            <v>-0.15149677908298606</v>
          </cell>
          <cell r="Y7">
            <v>0.10401125967628413</v>
          </cell>
          <cell r="Z7">
            <v>7.3079629729875719E-3</v>
          </cell>
          <cell r="AA7">
            <v>4.0177556433713894E-2</v>
          </cell>
        </row>
        <row r="8">
          <cell r="X8">
            <v>-0.14238648550043675</v>
          </cell>
          <cell r="Y8">
            <v>9.4559485246155345E-2</v>
          </cell>
          <cell r="Z8">
            <v>6.6444815424926097E-3</v>
          </cell>
          <cell r="AA8">
            <v>4.1182518711788636E-2</v>
          </cell>
        </row>
        <row r="9">
          <cell r="X9">
            <v>-0.13106709936728184</v>
          </cell>
          <cell r="Y9">
            <v>8.9468190113690352E-2</v>
          </cell>
          <cell r="Z9">
            <v>-1.0062419667521191E-2</v>
          </cell>
          <cell r="AA9">
            <v>5.1661328921112658E-2</v>
          </cell>
        </row>
        <row r="10">
          <cell r="X10">
            <v>-0.12792850817164478</v>
          </cell>
          <cell r="Y10">
            <v>8.7981497610351872E-2</v>
          </cell>
          <cell r="Z10">
            <v>-1.2874091531204383E-2</v>
          </cell>
          <cell r="AA10">
            <v>5.2821102092497407E-2</v>
          </cell>
        </row>
        <row r="11">
          <cell r="X11">
            <v>-0.13048945044160948</v>
          </cell>
          <cell r="Y11">
            <v>8.9947252208046877E-2</v>
          </cell>
          <cell r="Z11">
            <v>-1.1469578017664447E-2</v>
          </cell>
          <cell r="AA11">
            <v>5.2011776251226625E-2</v>
          </cell>
        </row>
        <row r="12">
          <cell r="X12">
            <v>-0.1357654561265477</v>
          </cell>
          <cell r="Y12">
            <v>9.1026543542175542E-2</v>
          </cell>
          <cell r="Z12">
            <v>-4.9111764462296866E-3</v>
          </cell>
          <cell r="AA12">
            <v>4.9650089030601599E-2</v>
          </cell>
        </row>
        <row r="13">
          <cell r="X13">
            <v>-0.14318909575221744</v>
          </cell>
          <cell r="Y13">
            <v>9.9114927220002411E-2</v>
          </cell>
          <cell r="Z13">
            <v>-9.3513559466126123E-4</v>
          </cell>
          <cell r="AA13">
            <v>4.5009304126876176E-2</v>
          </cell>
        </row>
        <row r="14">
          <cell r="X14">
            <v>-0.13797964622714309</v>
          </cell>
          <cell r="Y14">
            <v>8.8895977608791796E-2</v>
          </cell>
          <cell r="Z14">
            <v>-1.3377100462015227E-4</v>
          </cell>
          <cell r="AA14">
            <v>4.9217439622971586E-2</v>
          </cell>
        </row>
        <row r="15">
          <cell r="X15">
            <v>-0.13526632302405489</v>
          </cell>
          <cell r="Y15">
            <v>8.7156357388316313E-2</v>
          </cell>
          <cell r="Z15">
            <v>-5.4553264604810525E-3</v>
          </cell>
          <cell r="AA15">
            <v>5.3565292096220088E-2</v>
          </cell>
        </row>
        <row r="16">
          <cell r="X16">
            <v>-0.13235795235949124</v>
          </cell>
          <cell r="Y16">
            <v>8.533301089334204E-2</v>
          </cell>
          <cell r="Z16">
            <v>-7.6176447957085934E-3</v>
          </cell>
          <cell r="AA16">
            <v>5.4642586261857952E-2</v>
          </cell>
        </row>
        <row r="17">
          <cell r="X17">
            <v>-0.12140545669553401</v>
          </cell>
          <cell r="Y17">
            <v>8.3351626174577337E-2</v>
          </cell>
          <cell r="Z17">
            <v>-1.864453586931129E-2</v>
          </cell>
          <cell r="AA17">
            <v>5.669836639026777E-2</v>
          </cell>
        </row>
        <row r="18">
          <cell r="X18">
            <v>-0.12276679784181599</v>
          </cell>
          <cell r="Y18">
            <v>8.3823110676294235E-2</v>
          </cell>
          <cell r="Z18">
            <v>-2.0523191717713076E-2</v>
          </cell>
          <cell r="AA18">
            <v>5.9466878883234507E-2</v>
          </cell>
        </row>
        <row r="19">
          <cell r="X19">
            <v>-0.12321047822113915</v>
          </cell>
          <cell r="Y19">
            <v>8.1845872677429335E-2</v>
          </cell>
          <cell r="Z19">
            <v>-1.9037465732561681E-2</v>
          </cell>
          <cell r="AA19">
            <v>6.0402071276271833E-2</v>
          </cell>
        </row>
        <row r="20">
          <cell r="X20">
            <v>-0.12306500272012402</v>
          </cell>
          <cell r="Y20">
            <v>8.181803194909236E-2</v>
          </cell>
          <cell r="Z20">
            <v>-2.194233337179978E-2</v>
          </cell>
          <cell r="AA20">
            <v>6.3189304142831207E-2</v>
          </cell>
        </row>
        <row r="21">
          <cell r="X21">
            <v>-0.12018897283515485</v>
          </cell>
          <cell r="Y21">
            <v>7.7482611874543098E-2</v>
          </cell>
          <cell r="Z21">
            <v>-2.3490373258843913E-2</v>
          </cell>
          <cell r="AA21">
            <v>6.6196734219456072E-2</v>
          </cell>
        </row>
        <row r="22">
          <cell r="X22">
            <v>-0.12417316264018086</v>
          </cell>
          <cell r="Y22">
            <v>7.9315327783770539E-2</v>
          </cell>
          <cell r="Z22">
            <v>-2.2082917794557646E-2</v>
          </cell>
          <cell r="AA22">
            <v>6.6940752650967661E-2</v>
          </cell>
        </row>
        <row r="23">
          <cell r="X23">
            <v>-0.12047138190901122</v>
          </cell>
          <cell r="Y23">
            <v>7.4656817745137966E-2</v>
          </cell>
          <cell r="Z23">
            <v>-2.0815097884331984E-2</v>
          </cell>
          <cell r="AA23">
            <v>6.6629662048205834E-2</v>
          </cell>
        </row>
        <row r="24">
          <cell r="X24">
            <v>-0.11909984830130196</v>
          </cell>
          <cell r="Y24">
            <v>7.7781051850396826E-2</v>
          </cell>
          <cell r="Z24">
            <v>-2.1488829955581684E-2</v>
          </cell>
          <cell r="AA24">
            <v>6.2807626406487141E-2</v>
          </cell>
        </row>
        <row r="25">
          <cell r="X25">
            <v>-0.11696381288614296</v>
          </cell>
          <cell r="Y25">
            <v>7.8933804060017668E-2</v>
          </cell>
          <cell r="Z25">
            <v>-2.805295675198597E-2</v>
          </cell>
          <cell r="AA25">
            <v>6.6082965578111275E-2</v>
          </cell>
        </row>
        <row r="26">
          <cell r="X26">
            <v>-0.11695429104477613</v>
          </cell>
          <cell r="Y26">
            <v>7.821245335820895E-2</v>
          </cell>
          <cell r="Z26">
            <v>-2.6731576492537358E-2</v>
          </cell>
          <cell r="AA26">
            <v>6.5473414179104336E-2</v>
          </cell>
        </row>
        <row r="27">
          <cell r="X27">
            <v>-0.11515631183221205</v>
          </cell>
          <cell r="Y27">
            <v>7.6923076923076955E-2</v>
          </cell>
          <cell r="Z27">
            <v>-2.830964049800614E-2</v>
          </cell>
          <cell r="AA27">
            <v>6.6542875407141336E-2</v>
          </cell>
        </row>
        <row r="28">
          <cell r="X28">
            <v>-0.11346531884618233</v>
          </cell>
          <cell r="Y28">
            <v>7.1369233173492072E-2</v>
          </cell>
          <cell r="Z28">
            <v>-3.3221197739741248E-2</v>
          </cell>
          <cell r="AA28">
            <v>7.5317283412431268E-2</v>
          </cell>
        </row>
        <row r="29">
          <cell r="X29">
            <v>-0.10848221770963355</v>
          </cell>
          <cell r="Y29">
            <v>6.9806434785848692E-2</v>
          </cell>
          <cell r="Z29">
            <v>-4.741323099279024E-2</v>
          </cell>
          <cell r="AA29">
            <v>8.6089013916575113E-2</v>
          </cell>
        </row>
        <row r="30">
          <cell r="X30">
            <v>-0.11158449989855942</v>
          </cell>
          <cell r="Y30">
            <v>6.6179752485291302E-2</v>
          </cell>
          <cell r="Z30">
            <v>-4.2118076688983437E-2</v>
          </cell>
          <cell r="AA30">
            <v>8.7522824102252136E-2</v>
          </cell>
        </row>
        <row r="31">
          <cell r="X31">
            <v>-0.10750826046768602</v>
          </cell>
          <cell r="Y31">
            <v>6.2354578583342909E-2</v>
          </cell>
          <cell r="Z31">
            <v>-3.7089765519586211E-2</v>
          </cell>
          <cell r="AA31">
            <v>8.2243447403928735E-2</v>
          </cell>
        </row>
        <row r="32">
          <cell r="X32">
            <v>-0.11250736304731992</v>
          </cell>
          <cell r="Y32">
            <v>6.9310818770861954E-2</v>
          </cell>
          <cell r="Z32">
            <v>-3.3531862905513146E-2</v>
          </cell>
          <cell r="AA32">
            <v>7.6728407181970798E-2</v>
          </cell>
        </row>
        <row r="33">
          <cell r="X33">
            <v>-0.11032385092554037</v>
          </cell>
          <cell r="Y33">
            <v>7.344337725210133E-2</v>
          </cell>
          <cell r="Z33">
            <v>-3.6619360484400204E-2</v>
          </cell>
          <cell r="AA33">
            <v>7.3499834157839547E-2</v>
          </cell>
        </row>
        <row r="34">
          <cell r="X34">
            <v>-0.11036390101892286</v>
          </cell>
          <cell r="Y34">
            <v>7.1353711790393029E-2</v>
          </cell>
          <cell r="Z34">
            <v>-3.3944687045123836E-2</v>
          </cell>
          <cell r="AA34">
            <v>7.2954876273653574E-2</v>
          </cell>
        </row>
        <row r="35">
          <cell r="X35">
            <v>-0.10866864333788123</v>
          </cell>
          <cell r="Y35">
            <v>7.1304984107868244E-2</v>
          </cell>
          <cell r="Z35">
            <v>-3.619747402760741E-2</v>
          </cell>
          <cell r="AA35">
            <v>7.3561133257620301E-2</v>
          </cell>
        </row>
        <row r="36">
          <cell r="X36">
            <v>-0.10036031866715144</v>
          </cell>
          <cell r="Y36">
            <v>6.5055700637995553E-2</v>
          </cell>
          <cell r="Z36">
            <v>-5.1899110773197477E-2</v>
          </cell>
          <cell r="AA36">
            <v>8.7203728802353817E-2</v>
          </cell>
        </row>
        <row r="37">
          <cell r="X37">
            <v>-9.5695204077836035E-2</v>
          </cell>
          <cell r="Y37">
            <v>6.0386203817390377E-2</v>
          </cell>
          <cell r="Z37">
            <v>-6.4590542099192641E-2</v>
          </cell>
          <cell r="AA37">
            <v>9.9899542359638438E-2</v>
          </cell>
        </row>
        <row r="38">
          <cell r="X38">
            <v>-9.6865635377014647E-2</v>
          </cell>
          <cell r="Y38">
            <v>5.6896412083907069E-2</v>
          </cell>
          <cell r="Z38">
            <v>-5.9407143435652336E-2</v>
          </cell>
          <cell r="AA38">
            <v>9.9376366728760046E-2</v>
          </cell>
        </row>
        <row r="39">
          <cell r="X39">
            <v>-9.8437582755150743E-2</v>
          </cell>
          <cell r="Y39">
            <v>5.6088130925268806E-2</v>
          </cell>
          <cell r="Z39">
            <v>-5.2423070811927312E-2</v>
          </cell>
          <cell r="AA39">
            <v>9.4772522641809256E-2</v>
          </cell>
        </row>
        <row r="40">
          <cell r="X40">
            <v>-0.10371875237650328</v>
          </cell>
          <cell r="Y40">
            <v>6.0240963855421707E-2</v>
          </cell>
          <cell r="Z40">
            <v>-4.7660434343324613E-2</v>
          </cell>
          <cell r="AA40">
            <v>9.1138222864406343E-2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4"/>
  <sheetViews>
    <sheetView workbookViewId="0">
      <selection activeCell="H12" sqref="H12"/>
    </sheetView>
  </sheetViews>
  <sheetFormatPr defaultRowHeight="18.75" customHeight="1" x14ac:dyDescent="0.25"/>
  <cols>
    <col min="1" max="1" width="30.7109375" style="29" bestFit="1" customWidth="1"/>
    <col min="2" max="2" width="16.42578125" style="18" bestFit="1" customWidth="1"/>
    <col min="3" max="3" width="31.140625" style="18" bestFit="1" customWidth="1"/>
    <col min="4" max="4" width="10.85546875" style="18" bestFit="1" customWidth="1"/>
    <col min="5" max="5" width="7.5703125" style="18" bestFit="1" customWidth="1"/>
    <col min="6" max="6" width="7.42578125" style="18" bestFit="1" customWidth="1"/>
    <col min="7" max="7" width="10" style="18" bestFit="1" customWidth="1"/>
    <col min="8" max="8" width="10" style="30" bestFit="1" customWidth="1"/>
    <col min="9" max="9" width="8.5703125" style="29" bestFit="1" customWidth="1"/>
    <col min="10" max="10" width="8.85546875" style="18" bestFit="1" customWidth="1"/>
    <col min="11" max="11" width="8.5703125" style="18" bestFit="1" customWidth="1"/>
    <col min="12" max="12" width="9.140625" style="30" bestFit="1" customWidth="1"/>
    <col min="13" max="13" width="9" style="29" bestFit="1" customWidth="1"/>
    <col min="14" max="14" width="8" style="18" bestFit="1" customWidth="1"/>
    <col min="15" max="15" width="7" style="30" bestFit="1" customWidth="1"/>
    <col min="16" max="16" width="8.5703125" style="29" bestFit="1" customWidth="1"/>
    <col min="17" max="17" width="8.28515625" style="18" bestFit="1" customWidth="1"/>
    <col min="18" max="18" width="9" style="18" bestFit="1" customWidth="1"/>
    <col min="19" max="19" width="9.28515625" style="18" bestFit="1" customWidth="1"/>
    <col min="20" max="20" width="9" style="18" bestFit="1" customWidth="1"/>
    <col min="21" max="21" width="9.28515625" style="18" bestFit="1" customWidth="1"/>
    <col min="22" max="23" width="8.5703125" style="18" bestFit="1" customWidth="1"/>
    <col min="24" max="26" width="9" style="18" bestFit="1" customWidth="1"/>
    <col min="27" max="27" width="9.28515625" style="30" bestFit="1" customWidth="1"/>
    <col min="28" max="28" width="8.5703125" bestFit="1" customWidth="1"/>
    <col min="29" max="29" width="8.28515625" bestFit="1" customWidth="1"/>
    <col min="30" max="30" width="9.85546875" bestFit="1" customWidth="1"/>
    <col min="31" max="31" width="8.5703125" bestFit="1" customWidth="1"/>
    <col min="32" max="32" width="9.85546875" bestFit="1" customWidth="1"/>
    <col min="33" max="34" width="8.5703125" bestFit="1" customWidth="1"/>
    <col min="35" max="35" width="8.28515625" bestFit="1" customWidth="1"/>
    <col min="36" max="36" width="9.28515625" bestFit="1" customWidth="1"/>
    <col min="37" max="37" width="8.5703125" bestFit="1" customWidth="1"/>
    <col min="38" max="38" width="9.28515625" bestFit="1" customWidth="1"/>
    <col min="39" max="39" width="8.5703125" bestFit="1" customWidth="1"/>
  </cols>
  <sheetData>
    <row r="1" spans="1:39" ht="18.75" customHeight="1" thickBot="1" x14ac:dyDescent="0.3">
      <c r="A1" s="26" t="s">
        <v>293</v>
      </c>
      <c r="B1" s="27" t="s">
        <v>345</v>
      </c>
      <c r="C1" s="27" t="s">
        <v>313</v>
      </c>
      <c r="D1" s="27" t="s">
        <v>348</v>
      </c>
      <c r="E1" s="27" t="s">
        <v>295</v>
      </c>
      <c r="F1" s="27" t="s">
        <v>296</v>
      </c>
      <c r="G1" s="27" t="s">
        <v>297</v>
      </c>
      <c r="H1" s="28" t="s">
        <v>298</v>
      </c>
      <c r="I1" s="26" t="s">
        <v>346</v>
      </c>
      <c r="J1" s="27" t="s">
        <v>333</v>
      </c>
      <c r="K1" s="27" t="s">
        <v>347</v>
      </c>
      <c r="L1" s="28" t="s">
        <v>333</v>
      </c>
      <c r="M1" s="26" t="s">
        <v>299</v>
      </c>
      <c r="N1" s="27" t="s">
        <v>349</v>
      </c>
      <c r="O1" s="28" t="s">
        <v>350</v>
      </c>
      <c r="P1" s="26" t="s">
        <v>317</v>
      </c>
      <c r="Q1" s="27"/>
      <c r="R1" s="27" t="s">
        <v>321</v>
      </c>
      <c r="S1" s="27"/>
      <c r="T1" s="27" t="s">
        <v>325</v>
      </c>
      <c r="U1" s="27"/>
      <c r="V1" s="27" t="s">
        <v>316</v>
      </c>
      <c r="W1" s="27"/>
      <c r="X1" s="27" t="s">
        <v>320</v>
      </c>
      <c r="Y1" s="27"/>
      <c r="Z1" s="27" t="s">
        <v>324</v>
      </c>
      <c r="AA1" s="28"/>
      <c r="AB1" s="27" t="s">
        <v>318</v>
      </c>
      <c r="AC1" s="27"/>
      <c r="AD1" s="27" t="s">
        <v>322</v>
      </c>
      <c r="AE1" s="27"/>
      <c r="AF1" s="27" t="s">
        <v>326</v>
      </c>
      <c r="AG1" s="27"/>
      <c r="AH1" s="27" t="s">
        <v>319</v>
      </c>
      <c r="AI1" s="27"/>
      <c r="AJ1" s="27" t="s">
        <v>323</v>
      </c>
      <c r="AK1" s="27"/>
      <c r="AL1" s="27" t="s">
        <v>327</v>
      </c>
      <c r="AM1" s="28"/>
    </row>
    <row r="2" spans="1:39" ht="18.75" customHeight="1" x14ac:dyDescent="0.25">
      <c r="A2" s="4" t="s">
        <v>21</v>
      </c>
      <c r="B2" s="5" t="s">
        <v>22</v>
      </c>
      <c r="C2" s="5" t="s">
        <v>339</v>
      </c>
      <c r="D2" s="6">
        <v>4.0102000000000002</v>
      </c>
      <c r="E2" s="5" t="s">
        <v>2</v>
      </c>
      <c r="F2" s="5" t="s">
        <v>23</v>
      </c>
      <c r="G2" s="5">
        <v>845.2</v>
      </c>
      <c r="H2" s="24">
        <v>909.8</v>
      </c>
      <c r="I2" s="31">
        <v>25000000000000</v>
      </c>
      <c r="J2" s="6">
        <v>898000000000</v>
      </c>
      <c r="K2" s="6">
        <v>3.78</v>
      </c>
      <c r="L2" s="21">
        <v>0.15</v>
      </c>
      <c r="M2" s="4">
        <v>61.750100000000003</v>
      </c>
      <c r="N2" s="5">
        <v>2.8115999999999999</v>
      </c>
      <c r="O2" s="24" t="s">
        <v>3</v>
      </c>
      <c r="P2" s="31">
        <v>30.803999999999998</v>
      </c>
      <c r="Q2" s="6">
        <v>9.4021999999999994E-2</v>
      </c>
      <c r="R2" s="6">
        <v>-0.20793</v>
      </c>
      <c r="S2" s="6">
        <v>-0.32184000000000001</v>
      </c>
      <c r="T2" s="6">
        <v>-1.7864999999999999E-2</v>
      </c>
      <c r="U2" s="6">
        <v>-2.843</v>
      </c>
      <c r="V2" s="5" t="s">
        <v>315</v>
      </c>
      <c r="W2" s="5" t="s">
        <v>3</v>
      </c>
      <c r="X2" s="5" t="s">
        <v>3</v>
      </c>
      <c r="Y2" s="5" t="s">
        <v>3</v>
      </c>
      <c r="Z2" s="5" t="s">
        <v>3</v>
      </c>
      <c r="AA2" s="24" t="s">
        <v>3</v>
      </c>
      <c r="AB2" s="6">
        <v>61.765000000000001</v>
      </c>
      <c r="AC2" s="6">
        <v>4.8607999999999998E-2</v>
      </c>
      <c r="AD2" s="6">
        <v>3.3043000000000003E-2</v>
      </c>
      <c r="AE2" s="6">
        <v>0.33743000000000001</v>
      </c>
      <c r="AF2" s="6">
        <v>1.1053E-2</v>
      </c>
      <c r="AG2" s="6">
        <v>0.45796999999999999</v>
      </c>
      <c r="AH2" s="5" t="s">
        <v>315</v>
      </c>
      <c r="AI2" s="5" t="s">
        <v>3</v>
      </c>
      <c r="AJ2" s="5" t="s">
        <v>3</v>
      </c>
      <c r="AK2" s="5" t="s">
        <v>3</v>
      </c>
      <c r="AL2" s="5" t="s">
        <v>3</v>
      </c>
      <c r="AM2" s="24" t="s">
        <v>3</v>
      </c>
    </row>
    <row r="3" spans="1:39" ht="18.75" customHeight="1" x14ac:dyDescent="0.25">
      <c r="A3" s="4" t="s">
        <v>40</v>
      </c>
      <c r="B3" s="5" t="s">
        <v>41</v>
      </c>
      <c r="C3" s="5" t="s">
        <v>339</v>
      </c>
      <c r="D3" s="6">
        <v>4.9798999999999998</v>
      </c>
      <c r="E3" s="5" t="s">
        <v>42</v>
      </c>
      <c r="F3" s="5" t="s">
        <v>43</v>
      </c>
      <c r="G3" s="5">
        <v>570.35</v>
      </c>
      <c r="H3" s="24">
        <v>697.55</v>
      </c>
      <c r="I3" s="31">
        <v>2920000000000</v>
      </c>
      <c r="J3" s="6">
        <v>135000000000</v>
      </c>
      <c r="K3" s="6">
        <v>2.78</v>
      </c>
      <c r="L3" s="21">
        <v>0.14000000000000001</v>
      </c>
      <c r="M3" s="4">
        <v>44.659500000000001</v>
      </c>
      <c r="N3" s="5">
        <v>2.2583000000000002</v>
      </c>
      <c r="O3" s="24" t="s">
        <v>3</v>
      </c>
      <c r="P3" s="31">
        <v>40.914999999999999</v>
      </c>
      <c r="Q3" s="6">
        <v>5.1776999999999997E-2</v>
      </c>
      <c r="R3" s="6">
        <v>-1.4073E-2</v>
      </c>
      <c r="S3" s="6">
        <v>-2.89</v>
      </c>
      <c r="T3" s="6">
        <v>7.3397000000000002E-4</v>
      </c>
      <c r="U3" s="6">
        <v>50.543999999999997</v>
      </c>
      <c r="V3" s="5" t="s">
        <v>315</v>
      </c>
      <c r="W3" s="5" t="s">
        <v>3</v>
      </c>
      <c r="X3" s="5" t="s">
        <v>3</v>
      </c>
      <c r="Y3" s="5" t="s">
        <v>3</v>
      </c>
      <c r="Z3" s="5" t="s">
        <v>3</v>
      </c>
      <c r="AA3" s="24" t="s">
        <v>3</v>
      </c>
      <c r="AB3" s="5" t="s">
        <v>315</v>
      </c>
      <c r="AC3" s="5" t="s">
        <v>3</v>
      </c>
      <c r="AD3" s="5" t="s">
        <v>3</v>
      </c>
      <c r="AE3" s="5" t="s">
        <v>3</v>
      </c>
      <c r="AF3" s="5" t="s">
        <v>3</v>
      </c>
      <c r="AG3" s="5" t="s">
        <v>3</v>
      </c>
      <c r="AH3" s="5" t="s">
        <v>315</v>
      </c>
      <c r="AI3" s="5" t="s">
        <v>3</v>
      </c>
      <c r="AJ3" s="5" t="s">
        <v>3</v>
      </c>
      <c r="AK3" s="5" t="s">
        <v>3</v>
      </c>
      <c r="AL3" s="5" t="s">
        <v>3</v>
      </c>
      <c r="AM3" s="24" t="s">
        <v>3</v>
      </c>
    </row>
    <row r="4" spans="1:39" ht="18.75" customHeight="1" x14ac:dyDescent="0.25">
      <c r="A4" s="4" t="s">
        <v>99</v>
      </c>
      <c r="B4" s="5" t="s">
        <v>100</v>
      </c>
      <c r="C4" s="5" t="s">
        <v>337</v>
      </c>
      <c r="D4" s="6">
        <v>6.4165999999999999</v>
      </c>
      <c r="E4" s="5" t="s">
        <v>42</v>
      </c>
      <c r="F4" s="5" t="s">
        <v>43</v>
      </c>
      <c r="G4" s="5">
        <v>840.7</v>
      </c>
      <c r="H4" s="24">
        <v>1013.3</v>
      </c>
      <c r="I4" s="31">
        <v>779040000000</v>
      </c>
      <c r="J4" s="6">
        <v>41008000000</v>
      </c>
      <c r="K4" s="6">
        <v>2.7925</v>
      </c>
      <c r="L4" s="24" t="s">
        <v>3</v>
      </c>
      <c r="M4" s="4" t="s">
        <v>3</v>
      </c>
      <c r="N4" s="5" t="s">
        <v>3</v>
      </c>
      <c r="O4" s="24" t="s">
        <v>3</v>
      </c>
      <c r="P4" s="31">
        <v>44.313000000000002</v>
      </c>
      <c r="Q4" s="6">
        <v>5.7638000000000002E-2</v>
      </c>
      <c r="R4" s="6">
        <v>6.3999E-2</v>
      </c>
      <c r="S4" s="6">
        <v>0.31131999999999999</v>
      </c>
      <c r="T4" s="6">
        <v>1.1894999999999999E-2</v>
      </c>
      <c r="U4" s="6">
        <v>2.9312999999999998</v>
      </c>
      <c r="V4" s="5" t="s">
        <v>315</v>
      </c>
      <c r="W4" s="5" t="s">
        <v>3</v>
      </c>
      <c r="X4" s="5" t="s">
        <v>3</v>
      </c>
      <c r="Y4" s="5" t="s">
        <v>3</v>
      </c>
      <c r="Z4" s="5" t="s">
        <v>3</v>
      </c>
      <c r="AA4" s="24" t="s">
        <v>3</v>
      </c>
      <c r="AB4" s="5" t="s">
        <v>315</v>
      </c>
      <c r="AC4" s="5" t="s">
        <v>3</v>
      </c>
      <c r="AD4" s="5" t="s">
        <v>3</v>
      </c>
      <c r="AE4" s="5" t="s">
        <v>3</v>
      </c>
      <c r="AF4" s="5" t="s">
        <v>3</v>
      </c>
      <c r="AG4" s="5" t="s">
        <v>3</v>
      </c>
      <c r="AH4" s="5" t="s">
        <v>315</v>
      </c>
      <c r="AI4" s="5" t="s">
        <v>3</v>
      </c>
      <c r="AJ4" s="5" t="s">
        <v>3</v>
      </c>
      <c r="AK4" s="5" t="s">
        <v>3</v>
      </c>
      <c r="AL4" s="5" t="s">
        <v>3</v>
      </c>
      <c r="AM4" s="24" t="s">
        <v>3</v>
      </c>
    </row>
    <row r="5" spans="1:39" ht="18.75" customHeight="1" x14ac:dyDescent="0.25">
      <c r="A5" s="4" t="s">
        <v>248</v>
      </c>
      <c r="B5" s="5" t="s">
        <v>249</v>
      </c>
      <c r="C5" s="5" t="s">
        <v>337</v>
      </c>
      <c r="D5" s="6">
        <v>6.7018000000000004</v>
      </c>
      <c r="E5" s="5" t="s">
        <v>42</v>
      </c>
      <c r="F5" s="5" t="s">
        <v>43</v>
      </c>
      <c r="G5" s="5">
        <v>922.8</v>
      </c>
      <c r="H5" s="24">
        <v>1135.3</v>
      </c>
      <c r="I5" s="31">
        <v>862170000000</v>
      </c>
      <c r="J5" s="6">
        <v>50239000000</v>
      </c>
      <c r="K5" s="6">
        <v>3.1995</v>
      </c>
      <c r="L5" s="21">
        <v>0.14956</v>
      </c>
      <c r="M5" s="4">
        <v>17.135300000000001</v>
      </c>
      <c r="N5" s="5">
        <v>8.2931000000000008</v>
      </c>
      <c r="O5" s="24">
        <v>1.2789999999999999</v>
      </c>
      <c r="P5" s="31">
        <v>47.517000000000003</v>
      </c>
      <c r="Q5" s="6">
        <v>7.2974999999999998E-2</v>
      </c>
      <c r="R5" s="6">
        <v>-0.41915000000000002</v>
      </c>
      <c r="S5" s="6">
        <v>-9.3880000000000005E-2</v>
      </c>
      <c r="T5" s="6">
        <v>0.13281999999999999</v>
      </c>
      <c r="U5" s="6">
        <v>0.22427</v>
      </c>
      <c r="V5" s="5" t="s">
        <v>315</v>
      </c>
      <c r="W5" s="5" t="s">
        <v>3</v>
      </c>
      <c r="X5" s="5" t="s">
        <v>3</v>
      </c>
      <c r="Y5" s="5" t="s">
        <v>3</v>
      </c>
      <c r="Z5" s="5" t="s">
        <v>3</v>
      </c>
      <c r="AA5" s="24" t="s">
        <v>3</v>
      </c>
      <c r="AB5" s="5" t="s">
        <v>315</v>
      </c>
      <c r="AC5" s="5" t="s">
        <v>3</v>
      </c>
      <c r="AD5" s="5" t="s">
        <v>3</v>
      </c>
      <c r="AE5" s="5" t="s">
        <v>3</v>
      </c>
      <c r="AF5" s="5" t="s">
        <v>3</v>
      </c>
      <c r="AG5" s="5" t="s">
        <v>3</v>
      </c>
      <c r="AH5" s="5" t="s">
        <v>315</v>
      </c>
      <c r="AI5" s="5" t="s">
        <v>3</v>
      </c>
      <c r="AJ5" s="5" t="s">
        <v>3</v>
      </c>
      <c r="AK5" s="5" t="s">
        <v>3</v>
      </c>
      <c r="AL5" s="5" t="s">
        <v>3</v>
      </c>
      <c r="AM5" s="24" t="s">
        <v>3</v>
      </c>
    </row>
    <row r="6" spans="1:39" ht="18.75" customHeight="1" x14ac:dyDescent="0.25">
      <c r="A6" s="4" t="s">
        <v>115</v>
      </c>
      <c r="B6" s="5" t="s">
        <v>116</v>
      </c>
      <c r="C6" s="5" t="s">
        <v>339</v>
      </c>
      <c r="D6" s="6">
        <v>3.7742</v>
      </c>
      <c r="E6" s="5" t="s">
        <v>2</v>
      </c>
      <c r="F6" s="5" t="s">
        <v>23</v>
      </c>
      <c r="G6" s="5">
        <v>910.13160000000005</v>
      </c>
      <c r="H6" s="24">
        <v>980.22230000000002</v>
      </c>
      <c r="I6" s="31">
        <v>24800000000000</v>
      </c>
      <c r="J6" s="6">
        <v>1070000000000</v>
      </c>
      <c r="K6" s="6">
        <v>3.74</v>
      </c>
      <c r="L6" s="24" t="s">
        <v>3</v>
      </c>
      <c r="M6" s="4">
        <v>68.577699999999993</v>
      </c>
      <c r="N6" s="5">
        <v>2.4458000000000002</v>
      </c>
      <c r="O6" s="24" t="s">
        <v>3</v>
      </c>
      <c r="P6" s="31">
        <v>48.353000000000002</v>
      </c>
      <c r="Q6" s="6">
        <v>3.1669999999999997E-2</v>
      </c>
      <c r="R6" s="6">
        <v>2.7149E-2</v>
      </c>
      <c r="S6" s="6">
        <v>0.58926999999999996</v>
      </c>
      <c r="T6" s="6">
        <v>-7.6120999999999994E-2</v>
      </c>
      <c r="U6" s="6">
        <v>-0.26073000000000002</v>
      </c>
      <c r="V6" s="5" t="s">
        <v>315</v>
      </c>
      <c r="W6" s="5" t="s">
        <v>3</v>
      </c>
      <c r="X6" s="5" t="s">
        <v>3</v>
      </c>
      <c r="Y6" s="5" t="s">
        <v>3</v>
      </c>
      <c r="Z6" s="5" t="s">
        <v>3</v>
      </c>
      <c r="AA6" s="24" t="s">
        <v>3</v>
      </c>
      <c r="AB6" s="5" t="s">
        <v>315</v>
      </c>
      <c r="AC6" s="5" t="s">
        <v>3</v>
      </c>
      <c r="AD6" s="5" t="s">
        <v>3</v>
      </c>
      <c r="AE6" s="5" t="s">
        <v>3</v>
      </c>
      <c r="AF6" s="5" t="s">
        <v>3</v>
      </c>
      <c r="AG6" s="5" t="s">
        <v>3</v>
      </c>
      <c r="AH6" s="6">
        <v>66.414000000000001</v>
      </c>
      <c r="AI6" s="6">
        <v>5.5093000000000003E-2</v>
      </c>
      <c r="AJ6" s="6">
        <v>3.8399999999999997E-2</v>
      </c>
      <c r="AK6" s="6">
        <v>0.14685999999999999</v>
      </c>
      <c r="AL6" s="6">
        <v>8.8051999999999991E-3</v>
      </c>
      <c r="AM6" s="21">
        <v>0.51222999999999996</v>
      </c>
    </row>
    <row r="7" spans="1:39" ht="18.75" customHeight="1" x14ac:dyDescent="0.25">
      <c r="A7" s="4" t="s">
        <v>24</v>
      </c>
      <c r="B7" s="5" t="s">
        <v>25</v>
      </c>
      <c r="C7" s="5" t="s">
        <v>337</v>
      </c>
      <c r="D7" s="6">
        <v>6.6582999999999997</v>
      </c>
      <c r="E7" s="5" t="s">
        <v>2</v>
      </c>
      <c r="F7" s="5" t="s">
        <v>23</v>
      </c>
      <c r="G7" s="5">
        <v>845</v>
      </c>
      <c r="H7" s="24">
        <v>909</v>
      </c>
      <c r="I7" s="31">
        <v>214000000000</v>
      </c>
      <c r="J7" s="6">
        <v>12600000000</v>
      </c>
      <c r="K7" s="6">
        <v>2.38</v>
      </c>
      <c r="L7" s="21">
        <v>0.11</v>
      </c>
      <c r="M7" s="4">
        <v>65.900400000000005</v>
      </c>
      <c r="N7" s="5">
        <v>20.3659</v>
      </c>
      <c r="O7" s="24" t="s">
        <v>3</v>
      </c>
      <c r="P7" s="31">
        <v>50.113</v>
      </c>
      <c r="Q7" s="6">
        <v>6.4968999999999999E-2</v>
      </c>
      <c r="R7" s="6">
        <v>0.11888</v>
      </c>
      <c r="S7" s="6">
        <v>0.21626999999999999</v>
      </c>
      <c r="T7" s="6">
        <v>5.5703999999999997E-2</v>
      </c>
      <c r="U7" s="6">
        <v>0.58059000000000005</v>
      </c>
      <c r="V7" s="6">
        <v>64.141000000000005</v>
      </c>
      <c r="W7" s="6">
        <v>3.9699999999999999E-2</v>
      </c>
      <c r="X7" s="6">
        <v>0.18053</v>
      </c>
      <c r="Y7" s="6">
        <v>0.10559</v>
      </c>
      <c r="Z7" s="6">
        <v>3.3522000000000003E-2</v>
      </c>
      <c r="AA7" s="21">
        <v>0.28761999999999999</v>
      </c>
      <c r="AB7" s="5" t="s">
        <v>315</v>
      </c>
      <c r="AC7" s="5" t="s">
        <v>3</v>
      </c>
      <c r="AD7" s="5" t="s">
        <v>3</v>
      </c>
      <c r="AE7" s="5" t="s">
        <v>3</v>
      </c>
      <c r="AF7" s="5" t="s">
        <v>3</v>
      </c>
      <c r="AG7" s="5" t="s">
        <v>3</v>
      </c>
      <c r="AH7" s="5" t="s">
        <v>315</v>
      </c>
      <c r="AI7" s="5" t="s">
        <v>3</v>
      </c>
      <c r="AJ7" s="5" t="s">
        <v>3</v>
      </c>
      <c r="AK7" s="5" t="s">
        <v>3</v>
      </c>
      <c r="AL7" s="5" t="s">
        <v>3</v>
      </c>
      <c r="AM7" s="24" t="s">
        <v>3</v>
      </c>
    </row>
    <row r="8" spans="1:39" ht="18.75" customHeight="1" x14ac:dyDescent="0.25">
      <c r="A8" s="4" t="s">
        <v>193</v>
      </c>
      <c r="B8" s="5" t="s">
        <v>194</v>
      </c>
      <c r="C8" s="5" t="s">
        <v>337</v>
      </c>
      <c r="D8" s="6">
        <v>2.4946000000000002</v>
      </c>
      <c r="E8" s="5" t="s">
        <v>42</v>
      </c>
      <c r="F8" s="5" t="s">
        <v>43</v>
      </c>
      <c r="G8" s="5">
        <v>832.36620000000005</v>
      </c>
      <c r="H8" s="24">
        <v>1021.3093</v>
      </c>
      <c r="I8" s="31">
        <v>660000000000</v>
      </c>
      <c r="J8" s="6">
        <v>25500000000</v>
      </c>
      <c r="K8" s="6">
        <v>3.45</v>
      </c>
      <c r="L8" s="21">
        <v>0.14000000000000001</v>
      </c>
      <c r="M8" s="4">
        <v>42.994300000000003</v>
      </c>
      <c r="N8" s="5">
        <v>8.2321000000000009</v>
      </c>
      <c r="O8" s="24" t="s">
        <v>3</v>
      </c>
      <c r="P8" s="31">
        <v>50.347000000000001</v>
      </c>
      <c r="Q8" s="6">
        <v>1.3631000000000001E-2</v>
      </c>
      <c r="R8" s="6">
        <v>0.10051</v>
      </c>
      <c r="S8" s="6">
        <v>0.19592000000000001</v>
      </c>
      <c r="T8" s="6">
        <v>1.3185000000000001E-2</v>
      </c>
      <c r="U8" s="6">
        <v>1.1313</v>
      </c>
      <c r="V8" s="6">
        <v>48.167999999999999</v>
      </c>
      <c r="W8" s="6">
        <v>8.1975000000000006E-2</v>
      </c>
      <c r="X8" s="6">
        <v>0.11327</v>
      </c>
      <c r="Y8" s="6">
        <v>0.25380999999999998</v>
      </c>
      <c r="Z8" s="6">
        <v>1.2171E-2</v>
      </c>
      <c r="AA8" s="21">
        <v>1.3234999999999999</v>
      </c>
      <c r="AB8" s="6">
        <v>49.993000000000002</v>
      </c>
      <c r="AC8" s="6">
        <v>1.2274E-2</v>
      </c>
      <c r="AD8" s="6">
        <v>1.847E-2</v>
      </c>
      <c r="AE8" s="6">
        <v>0.33076</v>
      </c>
      <c r="AF8" s="6">
        <v>6.4635999999999999E-3</v>
      </c>
      <c r="AG8" s="6">
        <v>0.62802000000000002</v>
      </c>
      <c r="AH8" s="6">
        <v>47.036000000000001</v>
      </c>
      <c r="AI8" s="6">
        <v>6.2378000000000003E-2</v>
      </c>
      <c r="AJ8" s="6">
        <v>3.0776000000000001E-2</v>
      </c>
      <c r="AK8" s="6">
        <v>0.25324000000000002</v>
      </c>
      <c r="AL8" s="6">
        <v>1.1752E-2</v>
      </c>
      <c r="AM8" s="21">
        <v>0.33354</v>
      </c>
    </row>
    <row r="9" spans="1:39" ht="18.75" customHeight="1" x14ac:dyDescent="0.25">
      <c r="A9" s="4" t="s">
        <v>191</v>
      </c>
      <c r="B9" s="5" t="s">
        <v>192</v>
      </c>
      <c r="C9" s="5" t="s">
        <v>337</v>
      </c>
      <c r="D9" s="6">
        <v>6.6740000000000004</v>
      </c>
      <c r="E9" s="5" t="s">
        <v>42</v>
      </c>
      <c r="F9" s="5" t="s">
        <v>43</v>
      </c>
      <c r="G9" s="5">
        <v>837.14980000000003</v>
      </c>
      <c r="H9" s="24">
        <v>1012.4031</v>
      </c>
      <c r="I9" s="31">
        <v>690700000000</v>
      </c>
      <c r="J9" s="6">
        <v>0</v>
      </c>
      <c r="K9" s="6">
        <v>2.83</v>
      </c>
      <c r="L9" s="21">
        <v>0</v>
      </c>
      <c r="M9" s="4">
        <v>41.1</v>
      </c>
      <c r="N9" s="5">
        <v>3.38</v>
      </c>
      <c r="O9" s="24">
        <v>3.77</v>
      </c>
      <c r="P9" s="31">
        <v>50.462000000000003</v>
      </c>
      <c r="Q9" s="6">
        <v>1.4437E-2</v>
      </c>
      <c r="R9" s="6">
        <v>1.1672999999999999E-2</v>
      </c>
      <c r="S9" s="6">
        <v>1.7744</v>
      </c>
      <c r="T9" s="6">
        <v>8.2191999999999994E-3</v>
      </c>
      <c r="U9" s="6">
        <v>2.0400999999999998</v>
      </c>
      <c r="V9" s="6">
        <v>45.905000000000001</v>
      </c>
      <c r="W9" s="6">
        <v>5.9006000000000003E-2</v>
      </c>
      <c r="X9" s="6">
        <v>1.4324999999999999E-2</v>
      </c>
      <c r="Y9" s="6">
        <v>1.6831</v>
      </c>
      <c r="Z9" s="6">
        <v>-1.5873000000000002E-2</v>
      </c>
      <c r="AA9" s="21">
        <v>-0.95694000000000001</v>
      </c>
      <c r="AB9" s="5" t="s">
        <v>315</v>
      </c>
      <c r="AC9" s="5" t="s">
        <v>3</v>
      </c>
      <c r="AD9" s="5" t="s">
        <v>3</v>
      </c>
      <c r="AE9" s="5" t="s">
        <v>3</v>
      </c>
      <c r="AF9" s="5" t="s">
        <v>3</v>
      </c>
      <c r="AG9" s="5" t="s">
        <v>3</v>
      </c>
      <c r="AH9" s="5" t="s">
        <v>315</v>
      </c>
      <c r="AI9" s="5" t="s">
        <v>3</v>
      </c>
      <c r="AJ9" s="5" t="s">
        <v>3</v>
      </c>
      <c r="AK9" s="5" t="s">
        <v>3</v>
      </c>
      <c r="AL9" s="5" t="s">
        <v>3</v>
      </c>
      <c r="AM9" s="24" t="s">
        <v>3</v>
      </c>
    </row>
    <row r="10" spans="1:39" ht="18.75" customHeight="1" x14ac:dyDescent="0.25">
      <c r="A10" s="4" t="s">
        <v>163</v>
      </c>
      <c r="B10" s="5" t="s">
        <v>164</v>
      </c>
      <c r="C10" s="5" t="s">
        <v>337</v>
      </c>
      <c r="D10" s="6">
        <v>6.6783999999999999</v>
      </c>
      <c r="E10" s="5" t="s">
        <v>42</v>
      </c>
      <c r="F10" s="5" t="s">
        <v>43</v>
      </c>
      <c r="G10" s="5">
        <v>932.46079999999995</v>
      </c>
      <c r="H10" s="24">
        <v>1145.1411000000001</v>
      </c>
      <c r="I10" s="31">
        <v>737000000000</v>
      </c>
      <c r="J10" s="6">
        <v>32300000000</v>
      </c>
      <c r="K10" s="6">
        <v>2.71</v>
      </c>
      <c r="L10" s="21">
        <v>0.15</v>
      </c>
      <c r="M10" s="4">
        <v>49.5</v>
      </c>
      <c r="N10" s="5">
        <v>6.65</v>
      </c>
      <c r="O10" s="24">
        <v>6.02</v>
      </c>
      <c r="P10" s="31">
        <v>51.502000000000002</v>
      </c>
      <c r="Q10" s="6">
        <v>5.2982000000000001E-2</v>
      </c>
      <c r="R10" s="6">
        <v>-0.22048000000000001</v>
      </c>
      <c r="S10" s="6">
        <v>-0.15368000000000001</v>
      </c>
      <c r="T10" s="6">
        <v>-1.7041000000000001E-2</v>
      </c>
      <c r="U10" s="6">
        <v>-0.79908000000000001</v>
      </c>
      <c r="V10" s="5" t="s">
        <v>315</v>
      </c>
      <c r="W10" s="5" t="s">
        <v>3</v>
      </c>
      <c r="X10" s="5" t="s">
        <v>3</v>
      </c>
      <c r="Y10" s="5" t="s">
        <v>3</v>
      </c>
      <c r="Z10" s="5" t="s">
        <v>3</v>
      </c>
      <c r="AA10" s="24" t="s">
        <v>3</v>
      </c>
      <c r="AB10" s="5" t="s">
        <v>315</v>
      </c>
      <c r="AC10" s="5" t="s">
        <v>3</v>
      </c>
      <c r="AD10" s="5" t="s">
        <v>3</v>
      </c>
      <c r="AE10" s="5" t="s">
        <v>3</v>
      </c>
      <c r="AF10" s="5" t="s">
        <v>3</v>
      </c>
      <c r="AG10" s="5" t="s">
        <v>3</v>
      </c>
      <c r="AH10" s="5" t="s">
        <v>315</v>
      </c>
      <c r="AI10" s="5" t="s">
        <v>3</v>
      </c>
      <c r="AJ10" s="5" t="s">
        <v>3</v>
      </c>
      <c r="AK10" s="5" t="s">
        <v>3</v>
      </c>
      <c r="AL10" s="5" t="s">
        <v>3</v>
      </c>
      <c r="AM10" s="24" t="s">
        <v>3</v>
      </c>
    </row>
    <row r="11" spans="1:39" ht="18.75" customHeight="1" x14ac:dyDescent="0.25">
      <c r="A11" s="4" t="s">
        <v>127</v>
      </c>
      <c r="B11" s="5" t="s">
        <v>128</v>
      </c>
      <c r="C11" s="5" t="s">
        <v>339</v>
      </c>
      <c r="D11" s="6">
        <v>3.8904999999999998</v>
      </c>
      <c r="E11" s="5" t="s">
        <v>2</v>
      </c>
      <c r="F11" s="5" t="s">
        <v>23</v>
      </c>
      <c r="G11" s="5">
        <v>909.90909999999997</v>
      </c>
      <c r="H11" s="24">
        <v>979.70860000000005</v>
      </c>
      <c r="I11" s="31">
        <v>48000000000000</v>
      </c>
      <c r="J11" s="6">
        <v>2140000000000</v>
      </c>
      <c r="K11" s="6">
        <v>4.09</v>
      </c>
      <c r="L11" s="24" t="s">
        <v>3</v>
      </c>
      <c r="M11" s="4">
        <v>63.879100000000001</v>
      </c>
      <c r="N11" s="5">
        <v>2.4470000000000001</v>
      </c>
      <c r="O11" s="24" t="s">
        <v>3</v>
      </c>
      <c r="P11" s="31">
        <v>51.838999999999999</v>
      </c>
      <c r="Q11" s="6">
        <v>2.7576E-2</v>
      </c>
      <c r="R11" s="6">
        <v>-3.5347000000000003E-2</v>
      </c>
      <c r="S11" s="6">
        <v>-0.38846999999999998</v>
      </c>
      <c r="T11" s="6">
        <v>3.4410000000000003E-2</v>
      </c>
      <c r="U11" s="6">
        <v>0.71036999999999995</v>
      </c>
      <c r="V11" s="5" t="s">
        <v>315</v>
      </c>
      <c r="W11" s="5" t="s">
        <v>3</v>
      </c>
      <c r="X11" s="5" t="s">
        <v>3</v>
      </c>
      <c r="Y11" s="5" t="s">
        <v>3</v>
      </c>
      <c r="Z11" s="5" t="s">
        <v>3</v>
      </c>
      <c r="AA11" s="24" t="s">
        <v>3</v>
      </c>
      <c r="AB11" s="6">
        <v>67.42</v>
      </c>
      <c r="AC11" s="6">
        <v>4.9253999999999999E-2</v>
      </c>
      <c r="AD11" s="6">
        <v>2.7779000000000002E-2</v>
      </c>
      <c r="AE11" s="6">
        <v>0.84255999999999998</v>
      </c>
      <c r="AF11" s="6">
        <v>8.8036E-3</v>
      </c>
      <c r="AG11" s="6">
        <v>1.6618999999999999</v>
      </c>
      <c r="AH11" s="6">
        <v>62.621000000000002</v>
      </c>
      <c r="AI11" s="6">
        <v>7.0208999999999994E-2</v>
      </c>
      <c r="AJ11" s="6">
        <v>5.6093999999999998E-2</v>
      </c>
      <c r="AK11" s="6">
        <v>0.25118000000000001</v>
      </c>
      <c r="AL11" s="6">
        <v>9.5073999999999992E-3</v>
      </c>
      <c r="AM11" s="21">
        <v>0.32462999999999997</v>
      </c>
    </row>
    <row r="12" spans="1:39" ht="18.75" customHeight="1" x14ac:dyDescent="0.25">
      <c r="A12" s="4" t="s">
        <v>165</v>
      </c>
      <c r="B12" s="5" t="s">
        <v>166</v>
      </c>
      <c r="C12" s="5" t="s">
        <v>337</v>
      </c>
      <c r="D12" s="6">
        <v>5.0406000000000004</v>
      </c>
      <c r="E12" s="5" t="s">
        <v>42</v>
      </c>
      <c r="F12" s="5" t="s">
        <v>43</v>
      </c>
      <c r="G12" s="5">
        <v>779.87099999999998</v>
      </c>
      <c r="H12" s="24">
        <v>950.08619999999996</v>
      </c>
      <c r="I12" s="31">
        <v>405400000000</v>
      </c>
      <c r="J12" s="6">
        <v>17859000000</v>
      </c>
      <c r="K12" s="6">
        <v>3.2734000000000001</v>
      </c>
      <c r="L12" s="21">
        <v>0.20143</v>
      </c>
      <c r="M12" s="4">
        <v>64.314899999999994</v>
      </c>
      <c r="N12" s="5">
        <v>5.3192000000000004</v>
      </c>
      <c r="O12" s="24" t="s">
        <v>3</v>
      </c>
      <c r="P12" s="31">
        <v>52.781999999999996</v>
      </c>
      <c r="Q12" s="6">
        <v>4.4603999999999998E-2</v>
      </c>
      <c r="R12" s="6">
        <v>0.22875999999999999</v>
      </c>
      <c r="S12" s="6">
        <v>0.21584999999999999</v>
      </c>
      <c r="T12" s="6">
        <v>4.9638000000000002E-2</v>
      </c>
      <c r="U12" s="6">
        <v>0.31168000000000001</v>
      </c>
      <c r="V12" s="5" t="s">
        <v>315</v>
      </c>
      <c r="W12" s="5" t="s">
        <v>3</v>
      </c>
      <c r="X12" s="5" t="s">
        <v>3</v>
      </c>
      <c r="Y12" s="5" t="s">
        <v>3</v>
      </c>
      <c r="Z12" s="5" t="s">
        <v>3</v>
      </c>
      <c r="AA12" s="24" t="s">
        <v>3</v>
      </c>
      <c r="AB12" s="6">
        <v>53.2</v>
      </c>
      <c r="AC12" s="6">
        <v>1.4081E-2</v>
      </c>
      <c r="AD12" s="6">
        <v>0.23116</v>
      </c>
      <c r="AE12" s="6">
        <v>4.0060999999999999E-2</v>
      </c>
      <c r="AF12" s="6">
        <v>2.6807000000000001E-2</v>
      </c>
      <c r="AG12" s="6">
        <v>0.16019</v>
      </c>
      <c r="AH12" s="5" t="s">
        <v>315</v>
      </c>
      <c r="AI12" s="5" t="s">
        <v>3</v>
      </c>
      <c r="AJ12" s="5" t="s">
        <v>3</v>
      </c>
      <c r="AK12" s="5" t="s">
        <v>3</v>
      </c>
      <c r="AL12" s="5" t="s">
        <v>3</v>
      </c>
      <c r="AM12" s="24" t="s">
        <v>3</v>
      </c>
    </row>
    <row r="13" spans="1:39" ht="18.75" customHeight="1" x14ac:dyDescent="0.25">
      <c r="A13" s="4" t="s">
        <v>75</v>
      </c>
      <c r="B13" s="5" t="s">
        <v>76</v>
      </c>
      <c r="C13" s="5" t="s">
        <v>337</v>
      </c>
      <c r="D13" s="6">
        <v>6.5308999999999999</v>
      </c>
      <c r="E13" s="5" t="s">
        <v>2</v>
      </c>
      <c r="F13" s="5" t="s">
        <v>23</v>
      </c>
      <c r="G13" s="5">
        <v>846</v>
      </c>
      <c r="H13" s="24">
        <v>909.8</v>
      </c>
      <c r="I13" s="31">
        <v>572590000000</v>
      </c>
      <c r="J13" s="6">
        <v>27994000000</v>
      </c>
      <c r="K13" s="6">
        <v>2.9333</v>
      </c>
      <c r="L13" s="24" t="s">
        <v>3</v>
      </c>
      <c r="M13" s="4">
        <v>74.744200000000006</v>
      </c>
      <c r="N13" s="5" t="s">
        <v>3</v>
      </c>
      <c r="O13" s="24" t="s">
        <v>3</v>
      </c>
      <c r="P13" s="31">
        <v>53.08</v>
      </c>
      <c r="Q13" s="6">
        <v>5.2325000000000003E-2</v>
      </c>
      <c r="R13" s="6">
        <v>-6.2406999999999997E-2</v>
      </c>
      <c r="S13" s="6">
        <v>-0.34643000000000002</v>
      </c>
      <c r="T13" s="6">
        <v>1.3768000000000001E-2</v>
      </c>
      <c r="U13" s="6">
        <v>1.0075000000000001</v>
      </c>
      <c r="V13" s="5" t="s">
        <v>315</v>
      </c>
      <c r="W13" s="5" t="s">
        <v>3</v>
      </c>
      <c r="X13" s="5" t="s">
        <v>3</v>
      </c>
      <c r="Y13" s="5" t="s">
        <v>3</v>
      </c>
      <c r="Z13" s="5" t="s">
        <v>3</v>
      </c>
      <c r="AA13" s="24" t="s">
        <v>3</v>
      </c>
      <c r="AB13" s="5" t="s">
        <v>315</v>
      </c>
      <c r="AC13" s="5" t="s">
        <v>3</v>
      </c>
      <c r="AD13" s="5" t="s">
        <v>3</v>
      </c>
      <c r="AE13" s="5" t="s">
        <v>3</v>
      </c>
      <c r="AF13" s="5" t="s">
        <v>3</v>
      </c>
      <c r="AG13" s="5" t="s">
        <v>3</v>
      </c>
      <c r="AH13" s="5" t="s">
        <v>315</v>
      </c>
      <c r="AI13" s="5" t="s">
        <v>3</v>
      </c>
      <c r="AJ13" s="5" t="s">
        <v>3</v>
      </c>
      <c r="AK13" s="5" t="s">
        <v>3</v>
      </c>
      <c r="AL13" s="5" t="s">
        <v>3</v>
      </c>
      <c r="AM13" s="24" t="s">
        <v>3</v>
      </c>
    </row>
    <row r="14" spans="1:39" ht="18.75" customHeight="1" x14ac:dyDescent="0.25">
      <c r="A14" s="4" t="s">
        <v>69</v>
      </c>
      <c r="B14" s="5" t="s">
        <v>70</v>
      </c>
      <c r="C14" s="5" t="s">
        <v>337</v>
      </c>
      <c r="D14" s="6">
        <v>6.5236000000000001</v>
      </c>
      <c r="E14" s="5" t="s">
        <v>2</v>
      </c>
      <c r="F14" s="5" t="s">
        <v>23</v>
      </c>
      <c r="G14" s="5">
        <v>845.8</v>
      </c>
      <c r="H14" s="24">
        <v>909.2</v>
      </c>
      <c r="I14" s="31">
        <v>633010000000</v>
      </c>
      <c r="J14" s="6">
        <v>33298000000</v>
      </c>
      <c r="K14" s="6">
        <v>3</v>
      </c>
      <c r="L14" s="24" t="s">
        <v>3</v>
      </c>
      <c r="M14" s="4">
        <v>73.378500000000003</v>
      </c>
      <c r="N14" s="5" t="s">
        <v>3</v>
      </c>
      <c r="O14" s="24" t="s">
        <v>3</v>
      </c>
      <c r="P14" s="31">
        <v>53.353999999999999</v>
      </c>
      <c r="Q14" s="6">
        <v>4.1531999999999999E-2</v>
      </c>
      <c r="R14" s="6">
        <v>-6.7002000000000006E-2</v>
      </c>
      <c r="S14" s="6">
        <v>-0.15026</v>
      </c>
      <c r="T14" s="6">
        <v>4.9803E-2</v>
      </c>
      <c r="U14" s="6">
        <v>0.39271</v>
      </c>
      <c r="V14" s="6">
        <v>58.962000000000003</v>
      </c>
      <c r="W14" s="6">
        <v>5.8542000000000004E-3</v>
      </c>
      <c r="X14" s="6">
        <v>1.6853E-2</v>
      </c>
      <c r="Y14" s="6">
        <v>0.87629000000000001</v>
      </c>
      <c r="Z14" s="6">
        <v>1.0781000000000001E-2</v>
      </c>
      <c r="AA14" s="21">
        <v>0.24868999999999999</v>
      </c>
      <c r="AB14" s="5" t="s">
        <v>315</v>
      </c>
      <c r="AC14" s="5" t="s">
        <v>3</v>
      </c>
      <c r="AD14" s="5" t="s">
        <v>3</v>
      </c>
      <c r="AE14" s="5" t="s">
        <v>3</v>
      </c>
      <c r="AF14" s="5" t="s">
        <v>3</v>
      </c>
      <c r="AG14" s="5" t="s">
        <v>3</v>
      </c>
      <c r="AH14" s="5" t="s">
        <v>315</v>
      </c>
      <c r="AI14" s="5" t="s">
        <v>3</v>
      </c>
      <c r="AJ14" s="5" t="s">
        <v>3</v>
      </c>
      <c r="AK14" s="5" t="s">
        <v>3</v>
      </c>
      <c r="AL14" s="5" t="s">
        <v>3</v>
      </c>
      <c r="AM14" s="24" t="s">
        <v>3</v>
      </c>
    </row>
    <row r="15" spans="1:39" ht="18.75" customHeight="1" x14ac:dyDescent="0.25">
      <c r="A15" s="4" t="s">
        <v>91</v>
      </c>
      <c r="B15" s="5" t="s">
        <v>92</v>
      </c>
      <c r="C15" s="5" t="s">
        <v>339</v>
      </c>
      <c r="D15" s="6">
        <v>1.4601999999999999</v>
      </c>
      <c r="E15" s="5" t="s">
        <v>3</v>
      </c>
      <c r="F15" s="5" t="s">
        <v>2</v>
      </c>
      <c r="G15" s="5">
        <v>909.64059999999995</v>
      </c>
      <c r="H15" s="24">
        <v>974.70820000000003</v>
      </c>
      <c r="I15" s="31">
        <v>29000000000000</v>
      </c>
      <c r="J15" s="6">
        <v>1250000000000</v>
      </c>
      <c r="K15" s="6">
        <v>3.89</v>
      </c>
      <c r="L15" s="24" t="s">
        <v>3</v>
      </c>
      <c r="M15" s="4">
        <v>70.840299999999999</v>
      </c>
      <c r="N15" s="5">
        <v>2.4559000000000002</v>
      </c>
      <c r="O15" s="24" t="s">
        <v>3</v>
      </c>
      <c r="P15" s="31">
        <v>53.658999999999999</v>
      </c>
      <c r="Q15" s="6">
        <v>0.15884999999999999</v>
      </c>
      <c r="R15" s="6">
        <v>-0.33814</v>
      </c>
      <c r="S15" s="6">
        <v>-0.45784999999999998</v>
      </c>
      <c r="T15" s="6">
        <v>6.9584999999999994E-2</v>
      </c>
      <c r="U15" s="6">
        <v>1.6275999999999999</v>
      </c>
      <c r="V15" s="5" t="s">
        <v>315</v>
      </c>
      <c r="W15" s="5" t="s">
        <v>3</v>
      </c>
      <c r="X15" s="5" t="s">
        <v>3</v>
      </c>
      <c r="Y15" s="5" t="s">
        <v>3</v>
      </c>
      <c r="Z15" s="5" t="s">
        <v>3</v>
      </c>
      <c r="AA15" s="24" t="s">
        <v>3</v>
      </c>
      <c r="AB15" s="5" t="s">
        <v>315</v>
      </c>
      <c r="AC15" s="5" t="s">
        <v>3</v>
      </c>
      <c r="AD15" s="5" t="s">
        <v>3</v>
      </c>
      <c r="AE15" s="5" t="s">
        <v>3</v>
      </c>
      <c r="AF15" s="5" t="s">
        <v>3</v>
      </c>
      <c r="AG15" s="5" t="s">
        <v>3</v>
      </c>
      <c r="AH15" s="5" t="s">
        <v>315</v>
      </c>
      <c r="AI15" s="5" t="s">
        <v>3</v>
      </c>
      <c r="AJ15" s="5" t="s">
        <v>3</v>
      </c>
      <c r="AK15" s="5" t="s">
        <v>3</v>
      </c>
      <c r="AL15" s="5" t="s">
        <v>3</v>
      </c>
      <c r="AM15" s="24" t="s">
        <v>3</v>
      </c>
    </row>
    <row r="16" spans="1:39" ht="18.75" customHeight="1" x14ac:dyDescent="0.25">
      <c r="A16" s="4" t="s">
        <v>36</v>
      </c>
      <c r="B16" s="5" t="s">
        <v>37</v>
      </c>
      <c r="C16" s="5" t="s">
        <v>337</v>
      </c>
      <c r="D16" s="6">
        <v>6.6387999999999998</v>
      </c>
      <c r="E16" s="5" t="s">
        <v>2</v>
      </c>
      <c r="F16" s="5" t="s">
        <v>23</v>
      </c>
      <c r="G16" s="5">
        <v>844.1</v>
      </c>
      <c r="H16" s="24">
        <v>908</v>
      </c>
      <c r="I16" s="31">
        <v>296460000000</v>
      </c>
      <c r="J16" s="6">
        <v>20000000000</v>
      </c>
      <c r="K16" s="6">
        <v>2.9889999999999999</v>
      </c>
      <c r="L16" s="21">
        <v>0.3</v>
      </c>
      <c r="M16" s="4">
        <v>57.607100000000003</v>
      </c>
      <c r="N16" s="5">
        <v>1.6793</v>
      </c>
      <c r="O16" s="24">
        <v>1.4389000000000001</v>
      </c>
      <c r="P16" s="31">
        <v>55.22</v>
      </c>
      <c r="Q16" s="6">
        <v>4.0475999999999998E-2</v>
      </c>
      <c r="R16" s="6">
        <v>-3.4583000000000003E-2</v>
      </c>
      <c r="S16" s="6">
        <v>-0.24384</v>
      </c>
      <c r="T16" s="6">
        <v>-2.0872999999999998E-3</v>
      </c>
      <c r="U16" s="6">
        <v>-4.3388999999999998</v>
      </c>
      <c r="V16" s="6">
        <v>53.148000000000003</v>
      </c>
      <c r="W16" s="6">
        <v>4.7933999999999997E-2</v>
      </c>
      <c r="X16" s="6">
        <v>-4.6420000000000003E-2</v>
      </c>
      <c r="Y16" s="6">
        <v>-0.21382999999999999</v>
      </c>
      <c r="Z16" s="6">
        <v>-1.4774000000000001E-2</v>
      </c>
      <c r="AA16" s="21">
        <v>-0.49729000000000001</v>
      </c>
      <c r="AB16" s="5" t="s">
        <v>315</v>
      </c>
      <c r="AC16" s="5" t="s">
        <v>3</v>
      </c>
      <c r="AD16" s="5" t="s">
        <v>3</v>
      </c>
      <c r="AE16" s="5" t="s">
        <v>3</v>
      </c>
      <c r="AF16" s="5" t="s">
        <v>3</v>
      </c>
      <c r="AG16" s="5" t="s">
        <v>3</v>
      </c>
      <c r="AH16" s="6">
        <v>68.924999999999997</v>
      </c>
      <c r="AI16" s="6">
        <v>2.6287999999999999E-2</v>
      </c>
      <c r="AJ16" s="6">
        <v>1.3573999999999999E-2</v>
      </c>
      <c r="AK16" s="6">
        <v>0.43978</v>
      </c>
      <c r="AL16" s="6">
        <v>1.1889E-2</v>
      </c>
      <c r="AM16" s="21">
        <v>0.24037</v>
      </c>
    </row>
    <row r="17" spans="1:39" ht="18.75" customHeight="1" x14ac:dyDescent="0.25">
      <c r="A17" s="4" t="s">
        <v>38</v>
      </c>
      <c r="B17" s="5" t="s">
        <v>39</v>
      </c>
      <c r="C17" s="5" t="s">
        <v>337</v>
      </c>
      <c r="D17" s="6">
        <v>6.5361000000000002</v>
      </c>
      <c r="E17" s="5" t="s">
        <v>2</v>
      </c>
      <c r="F17" s="5" t="s">
        <v>23</v>
      </c>
      <c r="G17" s="5">
        <v>844.95</v>
      </c>
      <c r="H17" s="24">
        <v>909.65</v>
      </c>
      <c r="I17" s="31">
        <v>316230000000</v>
      </c>
      <c r="J17" s="6">
        <v>20817000000</v>
      </c>
      <c r="K17" s="6">
        <v>2.4300000000000002</v>
      </c>
      <c r="L17" s="24" t="s">
        <v>3</v>
      </c>
      <c r="M17" s="4">
        <v>82.013499999999993</v>
      </c>
      <c r="N17" s="5">
        <v>15.5068</v>
      </c>
      <c r="O17" s="24" t="s">
        <v>3</v>
      </c>
      <c r="P17" s="31">
        <v>55.439</v>
      </c>
      <c r="Q17" s="6">
        <v>2.4471E-2</v>
      </c>
      <c r="R17" s="6">
        <v>0.21525</v>
      </c>
      <c r="S17" s="6">
        <v>5.0901000000000002E-2</v>
      </c>
      <c r="T17" s="6">
        <v>3.7151000000000003E-2</v>
      </c>
      <c r="U17" s="6">
        <v>0.31478</v>
      </c>
      <c r="V17" s="5" t="s">
        <v>315</v>
      </c>
      <c r="W17" s="5" t="s">
        <v>3</v>
      </c>
      <c r="X17" s="5" t="s">
        <v>3</v>
      </c>
      <c r="Y17" s="5" t="s">
        <v>3</v>
      </c>
      <c r="Z17" s="5" t="s">
        <v>3</v>
      </c>
      <c r="AA17" s="24" t="s">
        <v>3</v>
      </c>
      <c r="AB17" s="5" t="s">
        <v>315</v>
      </c>
      <c r="AC17" s="5" t="s">
        <v>3</v>
      </c>
      <c r="AD17" s="5" t="s">
        <v>3</v>
      </c>
      <c r="AE17" s="5" t="s">
        <v>3</v>
      </c>
      <c r="AF17" s="5" t="s">
        <v>3</v>
      </c>
      <c r="AG17" s="5" t="s">
        <v>3</v>
      </c>
      <c r="AH17" s="5" t="s">
        <v>315</v>
      </c>
      <c r="AI17" s="5" t="s">
        <v>3</v>
      </c>
      <c r="AJ17" s="5" t="s">
        <v>3</v>
      </c>
      <c r="AK17" s="5" t="s">
        <v>3</v>
      </c>
      <c r="AL17" s="5" t="s">
        <v>3</v>
      </c>
      <c r="AM17" s="24" t="s">
        <v>3</v>
      </c>
    </row>
    <row r="18" spans="1:39" ht="18.75" customHeight="1" x14ac:dyDescent="0.25">
      <c r="A18" s="4" t="s">
        <v>139</v>
      </c>
      <c r="B18" s="5" t="s">
        <v>140</v>
      </c>
      <c r="C18" s="5" t="s">
        <v>339</v>
      </c>
      <c r="D18" s="6">
        <v>4</v>
      </c>
      <c r="E18" s="5" t="s">
        <v>2</v>
      </c>
      <c r="F18" s="5" t="s">
        <v>23</v>
      </c>
      <c r="G18" s="5">
        <v>909.8143</v>
      </c>
      <c r="H18" s="24">
        <v>979.53629999999998</v>
      </c>
      <c r="I18" s="31">
        <v>18500000000000</v>
      </c>
      <c r="J18" s="6">
        <v>622000000000</v>
      </c>
      <c r="K18" s="6">
        <v>3.48</v>
      </c>
      <c r="L18" s="21">
        <v>0.14000000000000001</v>
      </c>
      <c r="M18" s="4">
        <v>66.752399999999994</v>
      </c>
      <c r="N18" s="5">
        <v>11.625999999999999</v>
      </c>
      <c r="O18" s="24" t="s">
        <v>3</v>
      </c>
      <c r="P18" s="31">
        <v>55.69</v>
      </c>
      <c r="Q18" s="6">
        <v>1.8846000000000002E-2</v>
      </c>
      <c r="R18" s="6">
        <v>6.5332000000000001E-2</v>
      </c>
      <c r="S18" s="6">
        <v>0.14274999999999999</v>
      </c>
      <c r="T18" s="6">
        <v>2.8479000000000001E-2</v>
      </c>
      <c r="U18" s="6">
        <v>0.60640000000000005</v>
      </c>
      <c r="V18" s="6">
        <v>64.090999999999994</v>
      </c>
      <c r="W18" s="6">
        <v>4.8920999999999999E-2</v>
      </c>
      <c r="X18" s="6">
        <v>0.11919</v>
      </c>
      <c r="Y18" s="6">
        <v>0.15135000000000001</v>
      </c>
      <c r="Z18" s="6">
        <v>6.9905000000000002E-3</v>
      </c>
      <c r="AA18" s="21">
        <v>2.5783</v>
      </c>
      <c r="AB18" s="6">
        <v>61.082999999999998</v>
      </c>
      <c r="AC18" s="6">
        <v>2.0454E-2</v>
      </c>
      <c r="AD18" s="6">
        <v>2.2601E-2</v>
      </c>
      <c r="AE18" s="6">
        <v>0.35911999999999999</v>
      </c>
      <c r="AF18" s="6">
        <v>5.8697000000000003E-3</v>
      </c>
      <c r="AG18" s="6">
        <v>1.0123</v>
      </c>
      <c r="AH18" s="5" t="s">
        <v>315</v>
      </c>
      <c r="AI18" s="5" t="s">
        <v>3</v>
      </c>
      <c r="AJ18" s="5" t="s">
        <v>3</v>
      </c>
      <c r="AK18" s="5" t="s">
        <v>3</v>
      </c>
      <c r="AL18" s="5" t="s">
        <v>3</v>
      </c>
      <c r="AM18" s="24" t="s">
        <v>3</v>
      </c>
    </row>
    <row r="19" spans="1:39" ht="18.75" customHeight="1" x14ac:dyDescent="0.25">
      <c r="A19" s="4" t="s">
        <v>219</v>
      </c>
      <c r="B19" s="5" t="s">
        <v>220</v>
      </c>
      <c r="C19" s="5" t="s">
        <v>337</v>
      </c>
      <c r="D19" s="6">
        <v>6.7144000000000004</v>
      </c>
      <c r="E19" s="5" t="s">
        <v>42</v>
      </c>
      <c r="F19" s="5" t="s">
        <v>43</v>
      </c>
      <c r="G19" s="5">
        <v>931.84190000000001</v>
      </c>
      <c r="H19" s="24">
        <v>1122.4124999999999</v>
      </c>
      <c r="I19" s="31">
        <v>334490000000</v>
      </c>
      <c r="J19" s="6">
        <v>13064000000</v>
      </c>
      <c r="K19" s="6">
        <v>2.0674999999999999</v>
      </c>
      <c r="L19" s="21">
        <v>0.14000000000000001</v>
      </c>
      <c r="M19" s="4">
        <v>46.6</v>
      </c>
      <c r="N19" s="5">
        <v>4.67</v>
      </c>
      <c r="O19" s="24">
        <v>6.46</v>
      </c>
      <c r="P19" s="31">
        <v>56.656999999999996</v>
      </c>
      <c r="Q19" s="6">
        <v>2.6828999999999999E-2</v>
      </c>
      <c r="R19" s="6">
        <v>0.17019000000000001</v>
      </c>
      <c r="S19" s="6">
        <v>0.26121</v>
      </c>
      <c r="T19" s="6">
        <v>2.6369E-2</v>
      </c>
      <c r="U19" s="6">
        <v>0.73633000000000004</v>
      </c>
      <c r="V19" s="6">
        <v>48.09</v>
      </c>
      <c r="W19" s="6">
        <v>8.3753999999999995E-2</v>
      </c>
      <c r="X19" s="6">
        <v>0.27122000000000002</v>
      </c>
      <c r="Y19" s="6">
        <v>8.1892999999999994E-2</v>
      </c>
      <c r="Z19" s="6">
        <v>3.5990000000000001E-2</v>
      </c>
      <c r="AA19" s="21">
        <v>0.87990999999999997</v>
      </c>
      <c r="AB19" s="6">
        <v>50.31</v>
      </c>
      <c r="AC19" s="6">
        <v>6.8071000000000007E-2</v>
      </c>
      <c r="AD19" s="6">
        <v>1.3498E-2</v>
      </c>
      <c r="AE19" s="6">
        <v>0.8931</v>
      </c>
      <c r="AF19" s="6">
        <v>1.1157E-2</v>
      </c>
      <c r="AG19" s="6">
        <v>1.2726</v>
      </c>
      <c r="AH19" s="6">
        <v>46.588999999999999</v>
      </c>
      <c r="AI19" s="6">
        <v>1.6917000000000001E-2</v>
      </c>
      <c r="AJ19" s="6">
        <v>9.0244000000000001E-3</v>
      </c>
      <c r="AK19" s="6">
        <v>0.42884</v>
      </c>
      <c r="AL19" s="6">
        <v>2.3310999999999998E-2</v>
      </c>
      <c r="AM19" s="21">
        <v>0.57233000000000001</v>
      </c>
    </row>
    <row r="20" spans="1:39" ht="18.75" customHeight="1" x14ac:dyDescent="0.25">
      <c r="A20" s="4" t="s">
        <v>215</v>
      </c>
      <c r="B20" s="5" t="s">
        <v>216</v>
      </c>
      <c r="C20" s="5" t="s">
        <v>337</v>
      </c>
      <c r="D20" s="6">
        <v>6.6755000000000004</v>
      </c>
      <c r="E20" s="5" t="s">
        <v>42</v>
      </c>
      <c r="F20" s="5" t="s">
        <v>43</v>
      </c>
      <c r="G20" s="5">
        <v>928.97040000000004</v>
      </c>
      <c r="H20" s="24">
        <v>1118.4005999999999</v>
      </c>
      <c r="I20" s="31">
        <v>298000000000</v>
      </c>
      <c r="J20" s="6">
        <v>11800000000</v>
      </c>
      <c r="K20" s="6">
        <v>2.1</v>
      </c>
      <c r="L20" s="21">
        <v>0.14000000000000001</v>
      </c>
      <c r="M20" s="4">
        <v>48.8</v>
      </c>
      <c r="N20" s="5">
        <v>6.01</v>
      </c>
      <c r="O20" s="24">
        <v>5.4</v>
      </c>
      <c r="P20" s="31">
        <v>57.279000000000003</v>
      </c>
      <c r="Q20" s="6">
        <v>4.2292000000000003E-2</v>
      </c>
      <c r="R20" s="6">
        <v>-0.21564</v>
      </c>
      <c r="S20" s="6">
        <v>-3.9210000000000002E-2</v>
      </c>
      <c r="T20" s="6">
        <v>2.3732E-2</v>
      </c>
      <c r="U20" s="6">
        <v>0.22283</v>
      </c>
      <c r="V20" s="6">
        <v>53.404000000000003</v>
      </c>
      <c r="W20" s="6">
        <v>6.1581999999999998E-2</v>
      </c>
      <c r="X20" s="6">
        <v>-0.24188000000000001</v>
      </c>
      <c r="Y20" s="6">
        <v>-0.19231999999999999</v>
      </c>
      <c r="Z20" s="6">
        <v>7.7869999999999997E-3</v>
      </c>
      <c r="AA20" s="21">
        <v>3.5301</v>
      </c>
      <c r="AB20" s="6">
        <v>58.344000000000001</v>
      </c>
      <c r="AC20" s="6">
        <v>0.11237</v>
      </c>
      <c r="AD20" s="6">
        <v>4.2474000000000001E-3</v>
      </c>
      <c r="AE20" s="6">
        <v>16.369</v>
      </c>
      <c r="AF20" s="6">
        <v>3.5067000000000001E-2</v>
      </c>
      <c r="AG20" s="6">
        <v>0.89900000000000002</v>
      </c>
      <c r="AH20" s="6">
        <v>64.506</v>
      </c>
      <c r="AI20" s="6">
        <v>8.4339999999999998E-2</v>
      </c>
      <c r="AJ20" s="6">
        <v>5.0851E-2</v>
      </c>
      <c r="AK20" s="6">
        <v>0.68579000000000001</v>
      </c>
      <c r="AL20" s="6">
        <v>4.0036000000000002E-2</v>
      </c>
      <c r="AM20" s="21">
        <v>0.41626999999999997</v>
      </c>
    </row>
    <row r="21" spans="1:39" ht="18.75" customHeight="1" x14ac:dyDescent="0.25">
      <c r="A21" s="4" t="s">
        <v>141</v>
      </c>
      <c r="B21" s="5" t="s">
        <v>142</v>
      </c>
      <c r="C21" s="5" t="s">
        <v>337</v>
      </c>
      <c r="D21" s="6">
        <v>6.3647</v>
      </c>
      <c r="E21" s="5" t="s">
        <v>42</v>
      </c>
      <c r="F21" s="5" t="s">
        <v>43</v>
      </c>
      <c r="G21" s="5">
        <v>945.15</v>
      </c>
      <c r="H21" s="24">
        <v>1135.45</v>
      </c>
      <c r="I21" s="31">
        <v>186700000000</v>
      </c>
      <c r="J21" s="6">
        <v>7312000000</v>
      </c>
      <c r="K21" s="6">
        <v>2.0909</v>
      </c>
      <c r="L21" s="21">
        <v>0.16525000000000001</v>
      </c>
      <c r="M21" s="4">
        <v>83.058000000000007</v>
      </c>
      <c r="N21" s="5">
        <v>26.917100000000001</v>
      </c>
      <c r="O21" s="24" t="s">
        <v>3</v>
      </c>
      <c r="P21" s="31">
        <v>57.389000000000003</v>
      </c>
      <c r="Q21" s="6">
        <v>7.0376999999999995E-2</v>
      </c>
      <c r="R21" s="6">
        <v>-0.38695000000000002</v>
      </c>
      <c r="S21" s="6">
        <v>-0.11544</v>
      </c>
      <c r="T21" s="6">
        <v>8.0688999999999997E-2</v>
      </c>
      <c r="U21" s="6">
        <v>0.4456</v>
      </c>
      <c r="V21" s="5" t="s">
        <v>315</v>
      </c>
      <c r="W21" s="5" t="s">
        <v>3</v>
      </c>
      <c r="X21" s="5" t="s">
        <v>3</v>
      </c>
      <c r="Y21" s="5" t="s">
        <v>3</v>
      </c>
      <c r="Z21" s="5" t="s">
        <v>3</v>
      </c>
      <c r="AA21" s="24" t="s">
        <v>3</v>
      </c>
      <c r="AB21" s="6">
        <v>88.994</v>
      </c>
      <c r="AC21" s="6">
        <v>1.2559000000000001E-2</v>
      </c>
      <c r="AD21" s="6">
        <v>0.23524</v>
      </c>
      <c r="AE21" s="6">
        <v>0.10377</v>
      </c>
      <c r="AF21" s="6">
        <v>3.8896E-2</v>
      </c>
      <c r="AG21" s="6">
        <v>0.17191000000000001</v>
      </c>
      <c r="AH21" s="5" t="s">
        <v>315</v>
      </c>
      <c r="AI21" s="5" t="s">
        <v>3</v>
      </c>
      <c r="AJ21" s="5" t="s">
        <v>3</v>
      </c>
      <c r="AK21" s="5" t="s">
        <v>3</v>
      </c>
      <c r="AL21" s="5" t="s">
        <v>3</v>
      </c>
      <c r="AM21" s="24" t="s">
        <v>3</v>
      </c>
    </row>
    <row r="22" spans="1:39" ht="18.75" customHeight="1" x14ac:dyDescent="0.25">
      <c r="A22" s="4" t="s">
        <v>87</v>
      </c>
      <c r="B22" s="5" t="s">
        <v>88</v>
      </c>
      <c r="C22" s="5" t="s">
        <v>339</v>
      </c>
      <c r="D22" s="6">
        <v>3.7635000000000001</v>
      </c>
      <c r="E22" s="5" t="s">
        <v>2</v>
      </c>
      <c r="F22" s="5" t="s">
        <v>23</v>
      </c>
      <c r="G22" s="5">
        <v>909.87729999999999</v>
      </c>
      <c r="H22" s="24">
        <v>979.63969999999995</v>
      </c>
      <c r="I22" s="31">
        <v>40800000000000</v>
      </c>
      <c r="J22" s="6">
        <v>1760000000000</v>
      </c>
      <c r="K22" s="6">
        <v>4.0599999999999996</v>
      </c>
      <c r="L22" s="24" t="s">
        <v>3</v>
      </c>
      <c r="M22" s="4">
        <v>64.523799999999994</v>
      </c>
      <c r="N22" s="5">
        <v>2.367</v>
      </c>
      <c r="O22" s="24" t="s">
        <v>3</v>
      </c>
      <c r="P22" s="31">
        <v>57.701000000000001</v>
      </c>
      <c r="Q22" s="6">
        <v>5.1196999999999999E-2</v>
      </c>
      <c r="R22" s="6">
        <v>-0.20366999999999999</v>
      </c>
      <c r="S22" s="6">
        <v>-0.35054999999999997</v>
      </c>
      <c r="T22" s="6">
        <v>2.307E-2</v>
      </c>
      <c r="U22" s="6">
        <v>1.4842</v>
      </c>
      <c r="V22" s="5" t="s">
        <v>315</v>
      </c>
      <c r="W22" s="5" t="s">
        <v>3</v>
      </c>
      <c r="X22" s="5" t="s">
        <v>3</v>
      </c>
      <c r="Y22" s="5" t="s">
        <v>3</v>
      </c>
      <c r="Z22" s="5" t="s">
        <v>3</v>
      </c>
      <c r="AA22" s="24" t="s">
        <v>3</v>
      </c>
      <c r="AB22" s="5" t="s">
        <v>315</v>
      </c>
      <c r="AC22" s="5" t="s">
        <v>3</v>
      </c>
      <c r="AD22" s="5" t="s">
        <v>3</v>
      </c>
      <c r="AE22" s="5" t="s">
        <v>3</v>
      </c>
      <c r="AF22" s="5" t="s">
        <v>3</v>
      </c>
      <c r="AG22" s="5" t="s">
        <v>3</v>
      </c>
      <c r="AH22" s="5" t="s">
        <v>315</v>
      </c>
      <c r="AI22" s="5" t="s">
        <v>3</v>
      </c>
      <c r="AJ22" s="5" t="s">
        <v>3</v>
      </c>
      <c r="AK22" s="5" t="s">
        <v>3</v>
      </c>
      <c r="AL22" s="5" t="s">
        <v>3</v>
      </c>
      <c r="AM22" s="24" t="s">
        <v>3</v>
      </c>
    </row>
    <row r="23" spans="1:39" ht="18.75" customHeight="1" x14ac:dyDescent="0.25">
      <c r="A23" s="4" t="s">
        <v>93</v>
      </c>
      <c r="B23" s="5" t="s">
        <v>94</v>
      </c>
      <c r="C23" s="5" t="s">
        <v>339</v>
      </c>
      <c r="D23" s="6">
        <v>6.9610000000000003</v>
      </c>
      <c r="E23" s="5" t="s">
        <v>2</v>
      </c>
      <c r="F23" s="5" t="s">
        <v>23</v>
      </c>
      <c r="G23" s="5">
        <v>909.79399999999998</v>
      </c>
      <c r="H23" s="24">
        <v>979.56859999999995</v>
      </c>
      <c r="I23" s="31">
        <v>50400000000000</v>
      </c>
      <c r="J23" s="6">
        <v>2200000000000</v>
      </c>
      <c r="K23" s="6">
        <v>4.17</v>
      </c>
      <c r="L23" s="24" t="s">
        <v>3</v>
      </c>
      <c r="M23" s="4">
        <v>64.964399999999998</v>
      </c>
      <c r="N23" s="5">
        <v>2.3365</v>
      </c>
      <c r="O23" s="24" t="s">
        <v>3</v>
      </c>
      <c r="P23" s="31">
        <v>58.366</v>
      </c>
      <c r="Q23" s="6">
        <v>5.7551999999999999E-2</v>
      </c>
      <c r="R23" s="6">
        <v>-0.16564000000000001</v>
      </c>
      <c r="S23" s="6">
        <v>-0.32650000000000001</v>
      </c>
      <c r="T23" s="6">
        <v>1.9373999999999999E-2</v>
      </c>
      <c r="U23" s="6">
        <v>1.28</v>
      </c>
      <c r="V23" s="5" t="s">
        <v>315</v>
      </c>
      <c r="W23" s="5" t="s">
        <v>3</v>
      </c>
      <c r="X23" s="5" t="s">
        <v>3</v>
      </c>
      <c r="Y23" s="5" t="s">
        <v>3</v>
      </c>
      <c r="Z23" s="5" t="s">
        <v>3</v>
      </c>
      <c r="AA23" s="24" t="s">
        <v>3</v>
      </c>
      <c r="AB23" s="5" t="s">
        <v>315</v>
      </c>
      <c r="AC23" s="5" t="s">
        <v>3</v>
      </c>
      <c r="AD23" s="5" t="s">
        <v>3</v>
      </c>
      <c r="AE23" s="5" t="s">
        <v>3</v>
      </c>
      <c r="AF23" s="5" t="s">
        <v>3</v>
      </c>
      <c r="AG23" s="5" t="s">
        <v>3</v>
      </c>
      <c r="AH23" s="5" t="s">
        <v>315</v>
      </c>
      <c r="AI23" s="5" t="s">
        <v>3</v>
      </c>
      <c r="AJ23" s="5" t="s">
        <v>3</v>
      </c>
      <c r="AK23" s="5" t="s">
        <v>3</v>
      </c>
      <c r="AL23" s="5" t="s">
        <v>3</v>
      </c>
      <c r="AM23" s="24" t="s">
        <v>3</v>
      </c>
    </row>
    <row r="24" spans="1:39" ht="18.75" customHeight="1" x14ac:dyDescent="0.25">
      <c r="A24" s="4" t="s">
        <v>129</v>
      </c>
      <c r="B24" s="5" t="s">
        <v>130</v>
      </c>
      <c r="C24" s="5" t="s">
        <v>337</v>
      </c>
      <c r="D24" s="6">
        <v>6.5172999999999996</v>
      </c>
      <c r="E24" s="5" t="s">
        <v>2</v>
      </c>
      <c r="F24" s="5" t="s">
        <v>23</v>
      </c>
      <c r="G24" s="5">
        <v>950.13109999999995</v>
      </c>
      <c r="H24" s="24">
        <v>1023.0235</v>
      </c>
      <c r="I24" s="31">
        <v>961200000000</v>
      </c>
      <c r="J24" s="6">
        <v>37358000000</v>
      </c>
      <c r="K24" s="6">
        <v>2.8782000000000001</v>
      </c>
      <c r="L24" s="24" t="s">
        <v>3</v>
      </c>
      <c r="M24" s="4">
        <v>81.537599999999998</v>
      </c>
      <c r="N24" s="5">
        <v>11.211399999999999</v>
      </c>
      <c r="O24" s="24" t="s">
        <v>3</v>
      </c>
      <c r="P24" s="31">
        <v>59.814999999999998</v>
      </c>
      <c r="Q24" s="6">
        <v>4.3209999999999998E-2</v>
      </c>
      <c r="R24" s="6">
        <v>1.3191E-2</v>
      </c>
      <c r="S24" s="6">
        <v>1.7624</v>
      </c>
      <c r="T24" s="6">
        <v>5.5971E-2</v>
      </c>
      <c r="U24" s="6">
        <v>0.71799000000000002</v>
      </c>
      <c r="V24" s="5" t="s">
        <v>315</v>
      </c>
      <c r="W24" s="5" t="s">
        <v>3</v>
      </c>
      <c r="X24" s="5" t="s">
        <v>3</v>
      </c>
      <c r="Y24" s="5" t="s">
        <v>3</v>
      </c>
      <c r="Z24" s="5" t="s">
        <v>3</v>
      </c>
      <c r="AA24" s="24" t="s">
        <v>3</v>
      </c>
      <c r="AB24" s="5" t="s">
        <v>315</v>
      </c>
      <c r="AC24" s="5" t="s">
        <v>3</v>
      </c>
      <c r="AD24" s="5" t="s">
        <v>3</v>
      </c>
      <c r="AE24" s="5" t="s">
        <v>3</v>
      </c>
      <c r="AF24" s="5" t="s">
        <v>3</v>
      </c>
      <c r="AG24" s="5" t="s">
        <v>3</v>
      </c>
      <c r="AH24" s="5" t="s">
        <v>315</v>
      </c>
      <c r="AI24" s="5" t="s">
        <v>3</v>
      </c>
      <c r="AJ24" s="5" t="s">
        <v>3</v>
      </c>
      <c r="AK24" s="5" t="s">
        <v>3</v>
      </c>
      <c r="AL24" s="5" t="s">
        <v>3</v>
      </c>
      <c r="AM24" s="24" t="s">
        <v>3</v>
      </c>
    </row>
    <row r="25" spans="1:39" ht="18.75" customHeight="1" x14ac:dyDescent="0.25">
      <c r="A25" s="4" t="s">
        <v>73</v>
      </c>
      <c r="B25" s="5" t="s">
        <v>74</v>
      </c>
      <c r="C25" s="5" t="s">
        <v>339</v>
      </c>
      <c r="D25" s="6">
        <v>4</v>
      </c>
      <c r="E25" s="5" t="s">
        <v>2</v>
      </c>
      <c r="F25" s="5" t="s">
        <v>23</v>
      </c>
      <c r="G25" s="5">
        <v>843.84019999999998</v>
      </c>
      <c r="H25" s="24">
        <v>908.68769999999995</v>
      </c>
      <c r="I25" s="31">
        <v>21500000000000</v>
      </c>
      <c r="J25" s="6">
        <v>1010000000000</v>
      </c>
      <c r="K25" s="6">
        <v>3.73</v>
      </c>
      <c r="L25" s="21">
        <v>0.19</v>
      </c>
      <c r="M25" s="4">
        <v>63.651000000000003</v>
      </c>
      <c r="N25" s="5">
        <v>2.6669</v>
      </c>
      <c r="O25" s="24" t="s">
        <v>3</v>
      </c>
      <c r="P25" s="31">
        <v>60.137</v>
      </c>
      <c r="Q25" s="6">
        <v>4.9558999999999999E-2</v>
      </c>
      <c r="R25" s="6">
        <v>-9.8292000000000004E-2</v>
      </c>
      <c r="S25" s="6">
        <v>-0.13309000000000001</v>
      </c>
      <c r="T25" s="6">
        <v>-2.7459000000000001E-2</v>
      </c>
      <c r="U25" s="6">
        <v>-0.27459</v>
      </c>
      <c r="V25" s="5" t="s">
        <v>315</v>
      </c>
      <c r="W25" s="5" t="s">
        <v>3</v>
      </c>
      <c r="X25" s="5" t="s">
        <v>3</v>
      </c>
      <c r="Y25" s="5" t="s">
        <v>3</v>
      </c>
      <c r="Z25" s="5" t="s">
        <v>3</v>
      </c>
      <c r="AA25" s="24" t="s">
        <v>3</v>
      </c>
      <c r="AB25" s="6">
        <v>74.668999999999997</v>
      </c>
      <c r="AC25" s="6">
        <v>1.8807000000000001E-2</v>
      </c>
      <c r="AD25" s="6">
        <v>2.8333999999999998E-3</v>
      </c>
      <c r="AE25" s="6">
        <v>1.9576</v>
      </c>
      <c r="AF25" s="6">
        <v>7.3229999999999996E-3</v>
      </c>
      <c r="AG25" s="6">
        <v>0.56161000000000005</v>
      </c>
      <c r="AH25" s="5" t="s">
        <v>315</v>
      </c>
      <c r="AI25" s="5" t="s">
        <v>3</v>
      </c>
      <c r="AJ25" s="5" t="s">
        <v>3</v>
      </c>
      <c r="AK25" s="5" t="s">
        <v>3</v>
      </c>
      <c r="AL25" s="5" t="s">
        <v>3</v>
      </c>
      <c r="AM25" s="24" t="s">
        <v>3</v>
      </c>
    </row>
    <row r="26" spans="1:39" ht="18.75" customHeight="1" x14ac:dyDescent="0.25">
      <c r="A26" s="4" t="s">
        <v>137</v>
      </c>
      <c r="B26" s="5" t="s">
        <v>138</v>
      </c>
      <c r="C26" s="5" t="s">
        <v>337</v>
      </c>
      <c r="D26" s="6">
        <v>6.5462999999999996</v>
      </c>
      <c r="E26" s="5" t="s">
        <v>2</v>
      </c>
      <c r="F26" s="5" t="s">
        <v>23</v>
      </c>
      <c r="G26" s="5">
        <v>950.29759999999999</v>
      </c>
      <c r="H26" s="24">
        <v>1022.4589</v>
      </c>
      <c r="I26" s="31">
        <v>949010000000</v>
      </c>
      <c r="J26" s="6">
        <v>36861000000</v>
      </c>
      <c r="K26" s="6">
        <v>2.9881000000000002</v>
      </c>
      <c r="L26" s="24" t="s">
        <v>3</v>
      </c>
      <c r="M26" s="4">
        <v>75.291200000000003</v>
      </c>
      <c r="N26" s="5">
        <v>23.967400000000001</v>
      </c>
      <c r="O26" s="24" t="s">
        <v>3</v>
      </c>
      <c r="P26" s="31">
        <v>60.71</v>
      </c>
      <c r="Q26" s="6">
        <v>3.5353000000000002E-2</v>
      </c>
      <c r="R26" s="6">
        <v>-1.2135E-2</v>
      </c>
      <c r="S26" s="6">
        <v>-2.2616000000000001</v>
      </c>
      <c r="T26" s="6">
        <v>2.7400000000000001E-2</v>
      </c>
      <c r="U26" s="6">
        <v>1.1712</v>
      </c>
      <c r="V26" s="5" t="s">
        <v>315</v>
      </c>
      <c r="W26" s="5" t="s">
        <v>3</v>
      </c>
      <c r="X26" s="5" t="s">
        <v>3</v>
      </c>
      <c r="Y26" s="5" t="s">
        <v>3</v>
      </c>
      <c r="Z26" s="5" t="s">
        <v>3</v>
      </c>
      <c r="AA26" s="24" t="s">
        <v>3</v>
      </c>
      <c r="AB26" s="5" t="s">
        <v>315</v>
      </c>
      <c r="AC26" s="5" t="s">
        <v>3</v>
      </c>
      <c r="AD26" s="5" t="s">
        <v>3</v>
      </c>
      <c r="AE26" s="5" t="s">
        <v>3</v>
      </c>
      <c r="AF26" s="5" t="s">
        <v>3</v>
      </c>
      <c r="AG26" s="5" t="s">
        <v>3</v>
      </c>
      <c r="AH26" s="5" t="s">
        <v>315</v>
      </c>
      <c r="AI26" s="5" t="s">
        <v>3</v>
      </c>
      <c r="AJ26" s="5" t="s">
        <v>3</v>
      </c>
      <c r="AK26" s="5" t="s">
        <v>3</v>
      </c>
      <c r="AL26" s="5" t="s">
        <v>3</v>
      </c>
      <c r="AM26" s="24" t="s">
        <v>3</v>
      </c>
    </row>
    <row r="27" spans="1:39" ht="18.75" customHeight="1" x14ac:dyDescent="0.25">
      <c r="A27" s="4" t="s">
        <v>63</v>
      </c>
      <c r="B27" s="5" t="s">
        <v>64</v>
      </c>
      <c r="C27" s="5" t="s">
        <v>339</v>
      </c>
      <c r="D27" s="6">
        <v>4</v>
      </c>
      <c r="E27" s="5" t="s">
        <v>2</v>
      </c>
      <c r="F27" s="5" t="s">
        <v>23</v>
      </c>
      <c r="G27" s="5">
        <v>845.2</v>
      </c>
      <c r="H27" s="24">
        <v>908.7</v>
      </c>
      <c r="I27" s="31">
        <v>24700000000000</v>
      </c>
      <c r="J27" s="6">
        <v>1170000000000</v>
      </c>
      <c r="K27" s="6">
        <v>3.82</v>
      </c>
      <c r="L27" s="21">
        <v>0.2</v>
      </c>
      <c r="M27" s="4">
        <v>62.670200000000001</v>
      </c>
      <c r="N27" s="5">
        <v>2.6158999999999999</v>
      </c>
      <c r="O27" s="24" t="s">
        <v>3</v>
      </c>
      <c r="P27" s="31">
        <v>60.747</v>
      </c>
      <c r="Q27" s="6">
        <v>3.9864999999999998E-2</v>
      </c>
      <c r="R27" s="6">
        <v>0.15162999999999999</v>
      </c>
      <c r="S27" s="6">
        <v>0.28304000000000001</v>
      </c>
      <c r="T27" s="6">
        <v>1.3561E-2</v>
      </c>
      <c r="U27" s="6">
        <v>0.82533999999999996</v>
      </c>
      <c r="V27" s="6">
        <v>69.52</v>
      </c>
      <c r="W27" s="6">
        <v>8.0924999999999997E-2</v>
      </c>
      <c r="X27" s="6">
        <v>0.19197</v>
      </c>
      <c r="Y27" s="6">
        <v>0.35702</v>
      </c>
      <c r="Z27" s="6">
        <v>7.7862000000000001E-3</v>
      </c>
      <c r="AA27" s="21">
        <v>1.4252</v>
      </c>
      <c r="AB27" s="6">
        <v>47.701999999999998</v>
      </c>
      <c r="AC27" s="6">
        <v>3.6997000000000002E-2</v>
      </c>
      <c r="AD27" s="6">
        <v>4.3579E-2</v>
      </c>
      <c r="AE27" s="6">
        <v>6.7856E-2</v>
      </c>
      <c r="AF27" s="6">
        <v>1.1110999999999999E-2</v>
      </c>
      <c r="AG27" s="6">
        <v>0.25873000000000002</v>
      </c>
      <c r="AH27" s="5" t="s">
        <v>315</v>
      </c>
      <c r="AI27" s="5" t="s">
        <v>3</v>
      </c>
      <c r="AJ27" s="5" t="s">
        <v>3</v>
      </c>
      <c r="AK27" s="5" t="s">
        <v>3</v>
      </c>
      <c r="AL27" s="5" t="s">
        <v>3</v>
      </c>
      <c r="AM27" s="24" t="s">
        <v>3</v>
      </c>
    </row>
    <row r="28" spans="1:39" ht="18.75" customHeight="1" x14ac:dyDescent="0.25">
      <c r="A28" s="4" t="s">
        <v>109</v>
      </c>
      <c r="B28" s="5" t="s">
        <v>110</v>
      </c>
      <c r="C28" s="5" t="s">
        <v>337</v>
      </c>
      <c r="D28" s="6">
        <v>6.5267999999999997</v>
      </c>
      <c r="E28" s="5" t="s">
        <v>2</v>
      </c>
      <c r="F28" s="5" t="s">
        <v>23</v>
      </c>
      <c r="G28" s="5">
        <v>950.87009999999998</v>
      </c>
      <c r="H28" s="24">
        <v>1023.8645</v>
      </c>
      <c r="I28" s="31">
        <v>1031500000000</v>
      </c>
      <c r="J28" s="6">
        <v>54891000000</v>
      </c>
      <c r="K28" s="6">
        <v>2.9738000000000002</v>
      </c>
      <c r="L28" s="24" t="s">
        <v>3</v>
      </c>
      <c r="M28" s="4">
        <v>78.974999999999994</v>
      </c>
      <c r="N28" s="5">
        <v>15.9725</v>
      </c>
      <c r="O28" s="24" t="s">
        <v>3</v>
      </c>
      <c r="P28" s="31">
        <v>61.19</v>
      </c>
      <c r="Q28" s="6">
        <v>1.8259000000000001E-2</v>
      </c>
      <c r="R28" s="6">
        <v>-9.0317999999999996E-2</v>
      </c>
      <c r="S28" s="6">
        <v>-6.5056000000000003E-2</v>
      </c>
      <c r="T28" s="6">
        <v>2.4580999999999999E-2</v>
      </c>
      <c r="U28" s="6">
        <v>0.74012</v>
      </c>
      <c r="V28" s="6">
        <v>64.27</v>
      </c>
      <c r="W28" s="6">
        <v>0.10413</v>
      </c>
      <c r="X28" s="6">
        <v>-5.4042E-2</v>
      </c>
      <c r="Y28" s="6">
        <v>-0.26100000000000001</v>
      </c>
      <c r="Z28" s="6">
        <v>-1.1778E-2</v>
      </c>
      <c r="AA28" s="21">
        <v>-1.8343</v>
      </c>
      <c r="AB28" s="5" t="s">
        <v>315</v>
      </c>
      <c r="AC28" s="5" t="s">
        <v>3</v>
      </c>
      <c r="AD28" s="5" t="s">
        <v>3</v>
      </c>
      <c r="AE28" s="5" t="s">
        <v>3</v>
      </c>
      <c r="AF28" s="5" t="s">
        <v>3</v>
      </c>
      <c r="AG28" s="5" t="s">
        <v>3</v>
      </c>
      <c r="AH28" s="5" t="s">
        <v>315</v>
      </c>
      <c r="AI28" s="5" t="s">
        <v>3</v>
      </c>
      <c r="AJ28" s="5" t="s">
        <v>3</v>
      </c>
      <c r="AK28" s="5" t="s">
        <v>3</v>
      </c>
      <c r="AL28" s="5" t="s">
        <v>3</v>
      </c>
      <c r="AM28" s="24" t="s">
        <v>3</v>
      </c>
    </row>
    <row r="29" spans="1:39" ht="18.75" customHeight="1" x14ac:dyDescent="0.25">
      <c r="A29" s="4" t="s">
        <v>11</v>
      </c>
      <c r="B29" s="5" t="s">
        <v>12</v>
      </c>
      <c r="C29" s="5" t="s">
        <v>339</v>
      </c>
      <c r="D29" s="6">
        <v>4</v>
      </c>
      <c r="E29" s="5" t="s">
        <v>2</v>
      </c>
      <c r="F29" s="5" t="s">
        <v>3</v>
      </c>
      <c r="G29" s="5">
        <v>844.7</v>
      </c>
      <c r="H29" s="24">
        <v>908.3</v>
      </c>
      <c r="I29" s="31">
        <v>11600000000000</v>
      </c>
      <c r="J29" s="6">
        <v>672000000000</v>
      </c>
      <c r="K29" s="6">
        <v>3</v>
      </c>
      <c r="L29" s="21">
        <v>0.17</v>
      </c>
      <c r="M29" s="4">
        <v>72.104299999999995</v>
      </c>
      <c r="N29" s="5">
        <v>4.1619999999999999</v>
      </c>
      <c r="O29" s="24" t="s">
        <v>3</v>
      </c>
      <c r="P29" s="31">
        <v>62.601999999999997</v>
      </c>
      <c r="Q29" s="6">
        <v>3.0116E-2</v>
      </c>
      <c r="R29" s="6">
        <v>-3.7656000000000002E-2</v>
      </c>
      <c r="S29" s="6">
        <v>-0.7167</v>
      </c>
      <c r="T29" s="6">
        <v>-2.6030999999999999E-2</v>
      </c>
      <c r="U29" s="6">
        <v>-0.33511000000000002</v>
      </c>
      <c r="V29" s="5" t="s">
        <v>315</v>
      </c>
      <c r="W29" s="5" t="s">
        <v>3</v>
      </c>
      <c r="X29" s="5" t="s">
        <v>3</v>
      </c>
      <c r="Y29" s="5" t="s">
        <v>3</v>
      </c>
      <c r="Z29" s="5" t="s">
        <v>3</v>
      </c>
      <c r="AA29" s="24" t="s">
        <v>3</v>
      </c>
      <c r="AB29" s="5" t="s">
        <v>315</v>
      </c>
      <c r="AC29" s="5" t="s">
        <v>3</v>
      </c>
      <c r="AD29" s="5" t="s">
        <v>3</v>
      </c>
      <c r="AE29" s="5" t="s">
        <v>3</v>
      </c>
      <c r="AF29" s="5" t="s">
        <v>3</v>
      </c>
      <c r="AG29" s="5" t="s">
        <v>3</v>
      </c>
      <c r="AH29" s="6">
        <v>72.388000000000005</v>
      </c>
      <c r="AI29" s="6">
        <v>0.10017</v>
      </c>
      <c r="AJ29" s="6">
        <v>2.4733999999999999E-2</v>
      </c>
      <c r="AK29" s="6">
        <v>1.4839</v>
      </c>
      <c r="AL29" s="6">
        <v>6.6549000000000001E-3</v>
      </c>
      <c r="AM29" s="21">
        <v>1.2098</v>
      </c>
    </row>
    <row r="30" spans="1:39" ht="18.75" customHeight="1" x14ac:dyDescent="0.25">
      <c r="A30" s="4" t="s">
        <v>77</v>
      </c>
      <c r="B30" s="5" t="s">
        <v>78</v>
      </c>
      <c r="C30" s="5" t="s">
        <v>337</v>
      </c>
      <c r="D30" s="6">
        <v>6.5327000000000002</v>
      </c>
      <c r="E30" s="5" t="s">
        <v>2</v>
      </c>
      <c r="F30" s="5" t="s">
        <v>23</v>
      </c>
      <c r="G30" s="5">
        <v>844.6</v>
      </c>
      <c r="H30" s="24">
        <v>908.4</v>
      </c>
      <c r="I30" s="31">
        <v>921110000000</v>
      </c>
      <c r="J30" s="6">
        <v>48288000000</v>
      </c>
      <c r="K30" s="6">
        <v>3.0884999999999998</v>
      </c>
      <c r="L30" s="24" t="s">
        <v>3</v>
      </c>
      <c r="M30" s="4">
        <v>73.579599999999999</v>
      </c>
      <c r="N30" s="5">
        <v>9.3894000000000002</v>
      </c>
      <c r="O30" s="24" t="s">
        <v>3</v>
      </c>
      <c r="P30" s="31">
        <v>63.628999999999998</v>
      </c>
      <c r="Q30" s="6">
        <v>3.4126999999999998E-2</v>
      </c>
      <c r="R30" s="6">
        <v>6.6755999999999996E-2</v>
      </c>
      <c r="S30" s="6">
        <v>0.26318999999999998</v>
      </c>
      <c r="T30" s="6">
        <v>9.3591000000000004E-3</v>
      </c>
      <c r="U30" s="6">
        <v>0.88541000000000003</v>
      </c>
      <c r="V30" s="6">
        <v>60.042000000000002</v>
      </c>
      <c r="W30" s="6">
        <v>7.8094999999999998E-2</v>
      </c>
      <c r="X30" s="6">
        <v>0.18715000000000001</v>
      </c>
      <c r="Y30" s="6">
        <v>0.29737999999999998</v>
      </c>
      <c r="Z30" s="6">
        <v>-7.5037000000000003E-3</v>
      </c>
      <c r="AA30" s="21">
        <v>-2.1107999999999998</v>
      </c>
      <c r="AB30" s="5" t="s">
        <v>315</v>
      </c>
      <c r="AC30" s="5" t="s">
        <v>3</v>
      </c>
      <c r="AD30" s="5" t="s">
        <v>3</v>
      </c>
      <c r="AE30" s="5" t="s">
        <v>3</v>
      </c>
      <c r="AF30" s="5" t="s">
        <v>3</v>
      </c>
      <c r="AG30" s="5" t="s">
        <v>3</v>
      </c>
      <c r="AH30" s="6">
        <v>60.978999999999999</v>
      </c>
      <c r="AI30" s="6">
        <v>5.5941999999999999E-2</v>
      </c>
      <c r="AJ30" s="6">
        <v>1.8374000000000001E-2</v>
      </c>
      <c r="AK30" s="6">
        <v>0.30514999999999998</v>
      </c>
      <c r="AL30" s="6">
        <v>1.2872E-2</v>
      </c>
      <c r="AM30" s="21">
        <v>0.37444</v>
      </c>
    </row>
    <row r="31" spans="1:39" ht="18.75" customHeight="1" x14ac:dyDescent="0.25">
      <c r="A31" s="4" t="s">
        <v>7</v>
      </c>
      <c r="B31" s="5" t="s">
        <v>8</v>
      </c>
      <c r="C31" s="5" t="s">
        <v>338</v>
      </c>
      <c r="D31" s="6">
        <v>4.4542000000000002</v>
      </c>
      <c r="E31" s="5" t="s">
        <v>2</v>
      </c>
      <c r="F31" s="5" t="s">
        <v>3</v>
      </c>
      <c r="G31" s="5">
        <v>845.85</v>
      </c>
      <c r="H31" s="24">
        <v>910.25</v>
      </c>
      <c r="I31" s="31">
        <v>8320300000000</v>
      </c>
      <c r="J31" s="6">
        <v>439880000000</v>
      </c>
      <c r="K31" s="6">
        <v>2.8</v>
      </c>
      <c r="L31" s="24" t="s">
        <v>3</v>
      </c>
      <c r="M31" s="4">
        <v>77.505200000000002</v>
      </c>
      <c r="N31" s="5" t="s">
        <v>3</v>
      </c>
      <c r="O31" s="24" t="s">
        <v>3</v>
      </c>
      <c r="P31" s="31">
        <v>66.174000000000007</v>
      </c>
      <c r="Q31" s="6">
        <v>1.4682000000000001E-2</v>
      </c>
      <c r="R31" s="6">
        <v>6.2241999999999999E-2</v>
      </c>
      <c r="S31" s="6">
        <v>0.13358999999999999</v>
      </c>
      <c r="T31" s="6">
        <v>-3.3485000000000001E-2</v>
      </c>
      <c r="U31" s="6">
        <v>-0.11695999999999999</v>
      </c>
      <c r="V31" s="5" t="s">
        <v>315</v>
      </c>
      <c r="W31" s="5" t="s">
        <v>3</v>
      </c>
      <c r="X31" s="5" t="s">
        <v>3</v>
      </c>
      <c r="Y31" s="5" t="s">
        <v>3</v>
      </c>
      <c r="Z31" s="5" t="s">
        <v>3</v>
      </c>
      <c r="AA31" s="24" t="s">
        <v>3</v>
      </c>
      <c r="AB31" s="5" t="s">
        <v>315</v>
      </c>
      <c r="AC31" s="5" t="s">
        <v>3</v>
      </c>
      <c r="AD31" s="5" t="s">
        <v>3</v>
      </c>
      <c r="AE31" s="5" t="s">
        <v>3</v>
      </c>
      <c r="AF31" s="5" t="s">
        <v>3</v>
      </c>
      <c r="AG31" s="5" t="s">
        <v>3</v>
      </c>
      <c r="AH31" s="5" t="s">
        <v>315</v>
      </c>
      <c r="AI31" s="5" t="s">
        <v>3</v>
      </c>
      <c r="AJ31" s="5" t="s">
        <v>3</v>
      </c>
      <c r="AK31" s="5" t="s">
        <v>3</v>
      </c>
      <c r="AL31" s="5" t="s">
        <v>3</v>
      </c>
      <c r="AM31" s="24" t="s">
        <v>3</v>
      </c>
    </row>
    <row r="32" spans="1:39" ht="18.75" customHeight="1" x14ac:dyDescent="0.25">
      <c r="A32" s="4" t="s">
        <v>5</v>
      </c>
      <c r="B32" s="5" t="s">
        <v>6</v>
      </c>
      <c r="C32" s="5" t="s">
        <v>337</v>
      </c>
      <c r="D32" s="6">
        <v>6.4957000000000003</v>
      </c>
      <c r="E32" s="5" t="s">
        <v>2</v>
      </c>
      <c r="F32" s="5" t="s">
        <v>3</v>
      </c>
      <c r="G32" s="5">
        <v>845.75</v>
      </c>
      <c r="H32" s="24">
        <v>908.55</v>
      </c>
      <c r="I32" s="31">
        <v>119000000000</v>
      </c>
      <c r="J32" s="6">
        <v>5890000000</v>
      </c>
      <c r="K32" s="6">
        <v>2.54</v>
      </c>
      <c r="L32" s="21">
        <v>0.13</v>
      </c>
      <c r="M32" s="4">
        <v>99.810900000000004</v>
      </c>
      <c r="N32" s="5">
        <v>1.7295</v>
      </c>
      <c r="O32" s="24">
        <v>1.7192000000000001</v>
      </c>
      <c r="P32" s="31">
        <v>67.840999999999994</v>
      </c>
      <c r="Q32" s="6">
        <v>5.3671000000000003E-2</v>
      </c>
      <c r="R32" s="6">
        <v>0.61197999999999997</v>
      </c>
      <c r="S32" s="6">
        <v>3.5042999999999998E-2</v>
      </c>
      <c r="T32" s="6">
        <v>0.23277999999999999</v>
      </c>
      <c r="U32" s="6">
        <v>0.15229999999999999</v>
      </c>
      <c r="V32" s="6">
        <v>64.581999999999994</v>
      </c>
      <c r="W32" s="6">
        <v>3.3209000000000002E-2</v>
      </c>
      <c r="X32" s="6">
        <v>0.67440999999999995</v>
      </c>
      <c r="Y32" s="6">
        <v>7.1368000000000001E-2</v>
      </c>
      <c r="Z32" s="6">
        <v>0.31790000000000002</v>
      </c>
      <c r="AA32" s="21">
        <v>0.22239</v>
      </c>
      <c r="AB32" s="5" t="s">
        <v>315</v>
      </c>
      <c r="AC32" s="5" t="s">
        <v>3</v>
      </c>
      <c r="AD32" s="5" t="s">
        <v>3</v>
      </c>
      <c r="AE32" s="5" t="s">
        <v>3</v>
      </c>
      <c r="AF32" s="5" t="s">
        <v>3</v>
      </c>
      <c r="AG32" s="5" t="s">
        <v>3</v>
      </c>
      <c r="AH32" s="6">
        <v>55.802</v>
      </c>
      <c r="AI32" s="6">
        <v>0.13438</v>
      </c>
      <c r="AJ32" s="6">
        <v>5.9249000000000003E-3</v>
      </c>
      <c r="AK32" s="6">
        <v>1.0426</v>
      </c>
      <c r="AL32" s="6">
        <v>6.1130000000000004E-3</v>
      </c>
      <c r="AM32" s="21">
        <v>0.68006999999999995</v>
      </c>
    </row>
    <row r="33" spans="1:39" ht="18.75" customHeight="1" x14ac:dyDescent="0.25">
      <c r="A33" s="4" t="s">
        <v>15</v>
      </c>
      <c r="B33" s="5" t="s">
        <v>16</v>
      </c>
      <c r="C33" s="5" t="s">
        <v>337</v>
      </c>
      <c r="D33" s="6">
        <v>6.5308000000000002</v>
      </c>
      <c r="E33" s="5" t="s">
        <v>2</v>
      </c>
      <c r="F33" s="5" t="s">
        <v>3</v>
      </c>
      <c r="G33" s="5">
        <v>844.7</v>
      </c>
      <c r="H33" s="24">
        <v>908.3</v>
      </c>
      <c r="I33" s="31">
        <v>263930000000</v>
      </c>
      <c r="J33" s="6">
        <v>17371000000</v>
      </c>
      <c r="K33" s="6">
        <v>2.34</v>
      </c>
      <c r="L33" s="24" t="s">
        <v>3</v>
      </c>
      <c r="M33" s="4">
        <v>86.792299999999997</v>
      </c>
      <c r="N33" s="5">
        <v>15.1112</v>
      </c>
      <c r="O33" s="24" t="s">
        <v>3</v>
      </c>
      <c r="P33" s="31">
        <v>69.102000000000004</v>
      </c>
      <c r="Q33" s="6">
        <v>2.9762E-2</v>
      </c>
      <c r="R33" s="6">
        <v>0.24496999999999999</v>
      </c>
      <c r="S33" s="6">
        <v>0.18664</v>
      </c>
      <c r="T33" s="6">
        <v>-5.5877000000000001E-3</v>
      </c>
      <c r="U33" s="6">
        <v>-3.8889999999999998</v>
      </c>
      <c r="V33" s="6">
        <v>68.453999999999994</v>
      </c>
      <c r="W33" s="6">
        <v>3.7994E-2</v>
      </c>
      <c r="X33" s="6">
        <v>0.28251999999999999</v>
      </c>
      <c r="Y33" s="6">
        <v>3.8684999999999997E-2</v>
      </c>
      <c r="Z33" s="6">
        <v>-1.8234E-2</v>
      </c>
      <c r="AA33" s="21">
        <v>-0.87858000000000003</v>
      </c>
      <c r="AB33" s="5" t="s">
        <v>315</v>
      </c>
      <c r="AC33" s="5" t="s">
        <v>3</v>
      </c>
      <c r="AD33" s="5" t="s">
        <v>3</v>
      </c>
      <c r="AE33" s="5" t="s">
        <v>3</v>
      </c>
      <c r="AF33" s="5" t="s">
        <v>3</v>
      </c>
      <c r="AG33" s="5" t="s">
        <v>3</v>
      </c>
      <c r="AH33" s="5" t="s">
        <v>315</v>
      </c>
      <c r="AI33" s="5" t="s">
        <v>3</v>
      </c>
      <c r="AJ33" s="5" t="s">
        <v>3</v>
      </c>
      <c r="AK33" s="5" t="s">
        <v>3</v>
      </c>
      <c r="AL33" s="5" t="s">
        <v>3</v>
      </c>
      <c r="AM33" s="24" t="s">
        <v>3</v>
      </c>
    </row>
    <row r="34" spans="1:39" ht="18.75" customHeight="1" x14ac:dyDescent="0.25">
      <c r="A34" s="4" t="s">
        <v>0</v>
      </c>
      <c r="B34" s="5" t="s">
        <v>1</v>
      </c>
      <c r="C34" s="5" t="s">
        <v>337</v>
      </c>
      <c r="D34" s="6">
        <v>7.6360000000000001</v>
      </c>
      <c r="E34" s="5" t="s">
        <v>2</v>
      </c>
      <c r="F34" s="5" t="s">
        <v>3</v>
      </c>
      <c r="G34" s="5">
        <v>845.9</v>
      </c>
      <c r="H34" s="24">
        <v>909.1</v>
      </c>
      <c r="I34" s="31">
        <v>338030000000</v>
      </c>
      <c r="J34" s="6">
        <v>21005000000</v>
      </c>
      <c r="K34" s="6">
        <v>2.5</v>
      </c>
      <c r="L34" s="24" t="s">
        <v>3</v>
      </c>
      <c r="M34" s="4" t="s">
        <v>3</v>
      </c>
      <c r="N34" s="5" t="s">
        <v>3</v>
      </c>
      <c r="O34" s="24" t="s">
        <v>3</v>
      </c>
      <c r="P34" s="31">
        <v>69.426000000000002</v>
      </c>
      <c r="Q34" s="6">
        <v>2.4837999999999999E-2</v>
      </c>
      <c r="R34" s="6">
        <v>-0.10569000000000001</v>
      </c>
      <c r="S34" s="6">
        <v>-0.15834000000000001</v>
      </c>
      <c r="T34" s="6">
        <v>-2.5271999999999999E-2</v>
      </c>
      <c r="U34" s="6">
        <v>-0.49641000000000002</v>
      </c>
      <c r="V34" s="6">
        <v>67.233000000000004</v>
      </c>
      <c r="W34" s="6">
        <v>2.6678999999999999E-4</v>
      </c>
      <c r="X34" s="6">
        <v>-8.6566000000000004E-2</v>
      </c>
      <c r="Y34" s="6">
        <v>-0.22389999999999999</v>
      </c>
      <c r="Z34" s="6">
        <v>-3.3133000000000003E-2</v>
      </c>
      <c r="AA34" s="21">
        <v>-0.90244999999999997</v>
      </c>
      <c r="AB34" s="6">
        <v>74.549000000000007</v>
      </c>
      <c r="AC34" s="6">
        <v>2.2508E-2</v>
      </c>
      <c r="AD34" s="6">
        <v>1.8988999999999999E-2</v>
      </c>
      <c r="AE34" s="6">
        <v>0.88909000000000005</v>
      </c>
      <c r="AF34" s="6">
        <v>7.9921000000000002E-3</v>
      </c>
      <c r="AG34" s="6">
        <v>0.91096999999999995</v>
      </c>
      <c r="AH34" s="6">
        <v>78.917000000000002</v>
      </c>
      <c r="AI34" s="6">
        <v>3.4208000000000002E-2</v>
      </c>
      <c r="AJ34" s="6">
        <v>1.243E-2</v>
      </c>
      <c r="AK34" s="6">
        <v>0.85879000000000005</v>
      </c>
      <c r="AL34" s="6">
        <v>6.5101999999999998E-3</v>
      </c>
      <c r="AM34" s="21">
        <v>0.93010000000000004</v>
      </c>
    </row>
    <row r="35" spans="1:39" ht="18.75" customHeight="1" x14ac:dyDescent="0.25">
      <c r="A35" s="4" t="s">
        <v>13</v>
      </c>
      <c r="B35" s="5" t="s">
        <v>14</v>
      </c>
      <c r="C35" s="5" t="s">
        <v>339</v>
      </c>
      <c r="D35" s="6">
        <v>4.0068999999999999</v>
      </c>
      <c r="E35" s="5" t="s">
        <v>2</v>
      </c>
      <c r="F35" s="5" t="s">
        <v>3</v>
      </c>
      <c r="G35" s="5">
        <v>844.65</v>
      </c>
      <c r="H35" s="24">
        <v>908.25</v>
      </c>
      <c r="I35" s="31">
        <v>15700000000000</v>
      </c>
      <c r="J35" s="6">
        <v>1170000000000</v>
      </c>
      <c r="K35" s="6">
        <v>3.45</v>
      </c>
      <c r="L35" s="21">
        <v>0.14000000000000001</v>
      </c>
      <c r="M35" s="4">
        <v>66.808099999999996</v>
      </c>
      <c r="N35" s="5">
        <v>4.4065000000000003</v>
      </c>
      <c r="O35" s="24" t="s">
        <v>3</v>
      </c>
      <c r="P35" s="31">
        <v>70.697999999999993</v>
      </c>
      <c r="Q35" s="6">
        <v>2.239E-2</v>
      </c>
      <c r="R35" s="6">
        <v>-2.5766999999999999E-3</v>
      </c>
      <c r="S35" s="6">
        <v>-4.8678999999999997</v>
      </c>
      <c r="T35" s="6">
        <v>-1.8495999999999999E-2</v>
      </c>
      <c r="U35" s="6">
        <v>-0.11626</v>
      </c>
      <c r="V35" s="5" t="s">
        <v>315</v>
      </c>
      <c r="W35" s="5" t="s">
        <v>3</v>
      </c>
      <c r="X35" s="5" t="s">
        <v>3</v>
      </c>
      <c r="Y35" s="5" t="s">
        <v>3</v>
      </c>
      <c r="Z35" s="5" t="s">
        <v>3</v>
      </c>
      <c r="AA35" s="24" t="s">
        <v>3</v>
      </c>
      <c r="AB35" s="6">
        <v>72.712999999999994</v>
      </c>
      <c r="AC35" s="6">
        <v>1.1532000000000001E-2</v>
      </c>
      <c r="AD35" s="6">
        <v>1.9467999999999999E-2</v>
      </c>
      <c r="AE35" s="6">
        <v>0.29365000000000002</v>
      </c>
      <c r="AF35" s="6">
        <v>3.5747999999999999E-3</v>
      </c>
      <c r="AG35" s="6">
        <v>1.1064000000000001</v>
      </c>
      <c r="AH35" s="5" t="s">
        <v>315</v>
      </c>
      <c r="AI35" s="5" t="s">
        <v>3</v>
      </c>
      <c r="AJ35" s="5" t="s">
        <v>3</v>
      </c>
      <c r="AK35" s="5" t="s">
        <v>3</v>
      </c>
      <c r="AL35" s="5" t="s">
        <v>3</v>
      </c>
      <c r="AM35" s="24" t="s">
        <v>3</v>
      </c>
    </row>
    <row r="36" spans="1:39" ht="18.75" customHeight="1" x14ac:dyDescent="0.25">
      <c r="A36" s="4" t="s">
        <v>65</v>
      </c>
      <c r="B36" s="5" t="s">
        <v>66</v>
      </c>
      <c r="C36" s="5" t="s">
        <v>337</v>
      </c>
      <c r="D36" s="6">
        <v>6.5427999999999997</v>
      </c>
      <c r="E36" s="5" t="s">
        <v>2</v>
      </c>
      <c r="F36" s="5" t="s">
        <v>23</v>
      </c>
      <c r="G36" s="5">
        <v>844.9</v>
      </c>
      <c r="H36" s="24">
        <v>908.8</v>
      </c>
      <c r="I36" s="31">
        <v>787370000000</v>
      </c>
      <c r="J36" s="6">
        <v>41690000000</v>
      </c>
      <c r="K36" s="6">
        <v>2.96</v>
      </c>
      <c r="L36" s="24" t="s">
        <v>3</v>
      </c>
      <c r="M36" s="4">
        <v>67.342500000000001</v>
      </c>
      <c r="N36" s="5" t="s">
        <v>3</v>
      </c>
      <c r="O36" s="24" t="s">
        <v>3</v>
      </c>
      <c r="P36" s="31">
        <v>70.929000000000002</v>
      </c>
      <c r="Q36" s="6">
        <v>1.6735E-2</v>
      </c>
      <c r="R36" s="6">
        <v>0.16097</v>
      </c>
      <c r="S36" s="6">
        <v>3.2708000000000001E-2</v>
      </c>
      <c r="T36" s="6">
        <v>5.3950999999999999E-2</v>
      </c>
      <c r="U36" s="6">
        <v>0.1454</v>
      </c>
      <c r="V36" s="5" t="s">
        <v>315</v>
      </c>
      <c r="W36" s="5" t="s">
        <v>3</v>
      </c>
      <c r="X36" s="5" t="s">
        <v>3</v>
      </c>
      <c r="Y36" s="5" t="s">
        <v>3</v>
      </c>
      <c r="Z36" s="5" t="s">
        <v>3</v>
      </c>
      <c r="AA36" s="24" t="s">
        <v>3</v>
      </c>
      <c r="AB36" s="5" t="s">
        <v>315</v>
      </c>
      <c r="AC36" s="5" t="s">
        <v>3</v>
      </c>
      <c r="AD36" s="5" t="s">
        <v>3</v>
      </c>
      <c r="AE36" s="5" t="s">
        <v>3</v>
      </c>
      <c r="AF36" s="5" t="s">
        <v>3</v>
      </c>
      <c r="AG36" s="5" t="s">
        <v>3</v>
      </c>
      <c r="AH36" s="6">
        <v>36.965000000000003</v>
      </c>
      <c r="AI36" s="6">
        <v>7.2053000000000006E-2</v>
      </c>
      <c r="AJ36" s="6">
        <v>5.8125000000000003E-2</v>
      </c>
      <c r="AK36" s="6">
        <v>0.29858000000000001</v>
      </c>
      <c r="AL36" s="6">
        <v>2.1592E-2</v>
      </c>
      <c r="AM36" s="21">
        <v>0.35025000000000001</v>
      </c>
    </row>
    <row r="37" spans="1:39" ht="18.75" customHeight="1" x14ac:dyDescent="0.25">
      <c r="A37" s="4" t="s">
        <v>209</v>
      </c>
      <c r="B37" s="5" t="s">
        <v>210</v>
      </c>
      <c r="C37" s="5" t="s">
        <v>342</v>
      </c>
      <c r="D37" s="6">
        <v>3.9807000000000001</v>
      </c>
      <c r="E37" s="5" t="s">
        <v>2</v>
      </c>
      <c r="F37" s="5" t="s">
        <v>23</v>
      </c>
      <c r="G37" s="5">
        <v>999.39940000000001</v>
      </c>
      <c r="H37" s="24">
        <v>1073.8178</v>
      </c>
      <c r="I37" s="31">
        <v>723150000000</v>
      </c>
      <c r="J37" s="6">
        <v>28292000000</v>
      </c>
      <c r="K37" s="6">
        <v>3.2469000000000001</v>
      </c>
      <c r="L37" s="21">
        <v>0.14230999999999999</v>
      </c>
      <c r="M37" s="4">
        <v>73.727800000000002</v>
      </c>
      <c r="N37" s="5">
        <v>7.9546999999999999</v>
      </c>
      <c r="O37" s="24" t="s">
        <v>3</v>
      </c>
      <c r="P37" s="31">
        <v>73.534999999999997</v>
      </c>
      <c r="Q37" s="6">
        <v>1.5353E-2</v>
      </c>
      <c r="R37" s="6">
        <v>0.4249</v>
      </c>
      <c r="S37" s="6">
        <v>5.4043000000000001E-2</v>
      </c>
      <c r="T37" s="6">
        <v>0.12615000000000001</v>
      </c>
      <c r="U37" s="6">
        <v>0.13244</v>
      </c>
      <c r="V37" s="5" t="s">
        <v>315</v>
      </c>
      <c r="W37" s="5" t="s">
        <v>3</v>
      </c>
      <c r="X37" s="5" t="s">
        <v>3</v>
      </c>
      <c r="Y37" s="5" t="s">
        <v>3</v>
      </c>
      <c r="Z37" s="5" t="s">
        <v>3</v>
      </c>
      <c r="AA37" s="24" t="s">
        <v>3</v>
      </c>
      <c r="AB37" s="5" t="s">
        <v>315</v>
      </c>
      <c r="AC37" s="5" t="s">
        <v>3</v>
      </c>
      <c r="AD37" s="5" t="s">
        <v>3</v>
      </c>
      <c r="AE37" s="5" t="s">
        <v>3</v>
      </c>
      <c r="AF37" s="5" t="s">
        <v>3</v>
      </c>
      <c r="AG37" s="5" t="s">
        <v>3</v>
      </c>
      <c r="AH37" s="5" t="s">
        <v>315</v>
      </c>
      <c r="AI37" s="5" t="s">
        <v>3</v>
      </c>
      <c r="AJ37" s="5" t="s">
        <v>3</v>
      </c>
      <c r="AK37" s="5" t="s">
        <v>3</v>
      </c>
      <c r="AL37" s="5" t="s">
        <v>3</v>
      </c>
      <c r="AM37" s="24" t="s">
        <v>3</v>
      </c>
    </row>
    <row r="38" spans="1:39" ht="18.75" customHeight="1" x14ac:dyDescent="0.25">
      <c r="A38" s="4" t="s">
        <v>250</v>
      </c>
      <c r="B38" s="5" t="s">
        <v>251</v>
      </c>
      <c r="C38" s="5" t="s">
        <v>337</v>
      </c>
      <c r="D38" s="6">
        <v>6.6592000000000002</v>
      </c>
      <c r="E38" s="5" t="s">
        <v>42</v>
      </c>
      <c r="F38" s="5" t="s">
        <v>43</v>
      </c>
      <c r="G38" s="5">
        <v>840.2</v>
      </c>
      <c r="H38" s="24">
        <v>1012</v>
      </c>
      <c r="I38" s="31">
        <v>457460000000</v>
      </c>
      <c r="J38" s="6">
        <v>26746000000</v>
      </c>
      <c r="K38" s="6">
        <v>2.5234000000000001</v>
      </c>
      <c r="L38" s="21">
        <v>0.14119999999999999</v>
      </c>
      <c r="M38" s="4">
        <v>42</v>
      </c>
      <c r="N38" s="5">
        <v>5.25</v>
      </c>
      <c r="O38" s="24">
        <v>4.8499999999999996</v>
      </c>
      <c r="P38" s="4" t="s">
        <v>3</v>
      </c>
      <c r="Q38" s="5" t="s">
        <v>3</v>
      </c>
      <c r="R38" s="5" t="s">
        <v>3</v>
      </c>
      <c r="S38" s="5" t="s">
        <v>3</v>
      </c>
      <c r="T38" s="5" t="s">
        <v>3</v>
      </c>
      <c r="U38" s="5" t="s">
        <v>3</v>
      </c>
      <c r="V38" s="6">
        <v>41.005000000000003</v>
      </c>
      <c r="W38" s="6">
        <v>3.6151000000000003E-2</v>
      </c>
      <c r="X38" s="6">
        <v>-0.19966</v>
      </c>
      <c r="Y38" s="6">
        <v>-9.7922999999999996E-2</v>
      </c>
      <c r="Z38" s="6">
        <v>2.8185000000000002E-2</v>
      </c>
      <c r="AA38" s="21">
        <v>0.42392000000000002</v>
      </c>
      <c r="AB38" s="5" t="s">
        <v>315</v>
      </c>
      <c r="AC38" s="5" t="s">
        <v>3</v>
      </c>
      <c r="AD38" s="5" t="s">
        <v>3</v>
      </c>
      <c r="AE38" s="5" t="s">
        <v>3</v>
      </c>
      <c r="AF38" s="5" t="s">
        <v>3</v>
      </c>
      <c r="AG38" s="5" t="s">
        <v>3</v>
      </c>
      <c r="AH38" s="5" t="s">
        <v>315</v>
      </c>
      <c r="AI38" s="5" t="s">
        <v>3</v>
      </c>
      <c r="AJ38" s="5" t="s">
        <v>3</v>
      </c>
      <c r="AK38" s="5" t="s">
        <v>3</v>
      </c>
      <c r="AL38" s="5" t="s">
        <v>3</v>
      </c>
      <c r="AM38" s="24" t="s">
        <v>3</v>
      </c>
    </row>
    <row r="39" spans="1:39" ht="18.75" customHeight="1" x14ac:dyDescent="0.25">
      <c r="A39" s="4" t="s">
        <v>217</v>
      </c>
      <c r="B39" s="5" t="s">
        <v>218</v>
      </c>
      <c r="C39" s="5" t="s">
        <v>337</v>
      </c>
      <c r="D39" s="6">
        <v>6.6844999999999999</v>
      </c>
      <c r="E39" s="5" t="s">
        <v>42</v>
      </c>
      <c r="F39" s="5" t="s">
        <v>43</v>
      </c>
      <c r="G39" s="5">
        <v>832.33040000000005</v>
      </c>
      <c r="H39" s="24">
        <v>1006.9885</v>
      </c>
      <c r="I39" s="31">
        <v>468000000000</v>
      </c>
      <c r="J39" s="6">
        <v>18200000000</v>
      </c>
      <c r="K39" s="6">
        <v>2.48</v>
      </c>
      <c r="L39" s="21">
        <v>0.14000000000000001</v>
      </c>
      <c r="M39" s="4">
        <v>44.8</v>
      </c>
      <c r="N39" s="5">
        <v>4.4400000000000004</v>
      </c>
      <c r="O39" s="24">
        <v>3.24</v>
      </c>
      <c r="P39" s="4" t="s">
        <v>3</v>
      </c>
      <c r="Q39" s="5" t="s">
        <v>3</v>
      </c>
      <c r="R39" s="5" t="s">
        <v>3</v>
      </c>
      <c r="S39" s="5" t="s">
        <v>3</v>
      </c>
      <c r="T39" s="5" t="s">
        <v>3</v>
      </c>
      <c r="U39" s="5" t="s">
        <v>3</v>
      </c>
      <c r="V39" s="6">
        <v>44.308999999999997</v>
      </c>
      <c r="W39" s="6">
        <v>7.1421999999999999E-2</v>
      </c>
      <c r="X39" s="6">
        <v>-0.13267000000000001</v>
      </c>
      <c r="Y39" s="6">
        <v>-0.20330000000000001</v>
      </c>
      <c r="Z39" s="6">
        <v>-8.1998999999999996E-3</v>
      </c>
      <c r="AA39" s="21">
        <v>-1.9116</v>
      </c>
      <c r="AB39" s="5" t="s">
        <v>315</v>
      </c>
      <c r="AC39" s="5" t="s">
        <v>3</v>
      </c>
      <c r="AD39" s="5" t="s">
        <v>3</v>
      </c>
      <c r="AE39" s="5" t="s">
        <v>3</v>
      </c>
      <c r="AF39" s="5" t="s">
        <v>3</v>
      </c>
      <c r="AG39" s="5" t="s">
        <v>3</v>
      </c>
      <c r="AH39" s="5" t="s">
        <v>315</v>
      </c>
      <c r="AI39" s="5" t="s">
        <v>3</v>
      </c>
      <c r="AJ39" s="5" t="s">
        <v>3</v>
      </c>
      <c r="AK39" s="5" t="s">
        <v>3</v>
      </c>
      <c r="AL39" s="5" t="s">
        <v>3</v>
      </c>
      <c r="AM39" s="24" t="s">
        <v>3</v>
      </c>
    </row>
    <row r="40" spans="1:39" ht="18.75" customHeight="1" x14ac:dyDescent="0.25">
      <c r="A40" s="4" t="s">
        <v>125</v>
      </c>
      <c r="B40" s="5" t="s">
        <v>126</v>
      </c>
      <c r="C40" s="5" t="s">
        <v>339</v>
      </c>
      <c r="D40" s="6">
        <v>1.913</v>
      </c>
      <c r="E40" s="5" t="s">
        <v>3</v>
      </c>
      <c r="F40" s="5" t="s">
        <v>30</v>
      </c>
      <c r="G40" s="5">
        <v>790.59730000000002</v>
      </c>
      <c r="H40" s="24">
        <v>907.29729999999995</v>
      </c>
      <c r="I40" s="31">
        <v>7256900000000</v>
      </c>
      <c r="J40" s="6">
        <v>338150000000</v>
      </c>
      <c r="K40" s="6">
        <v>3.8574999999999999</v>
      </c>
      <c r="L40" s="24" t="s">
        <v>3</v>
      </c>
      <c r="M40" s="4">
        <v>43.541699999999999</v>
      </c>
      <c r="N40" s="5">
        <v>2.8290000000000002</v>
      </c>
      <c r="O40" s="24" t="s">
        <v>3</v>
      </c>
      <c r="P40" s="4" t="s">
        <v>3</v>
      </c>
      <c r="Q40" s="5" t="s">
        <v>3</v>
      </c>
      <c r="R40" s="5" t="s">
        <v>3</v>
      </c>
      <c r="S40" s="5" t="s">
        <v>3</v>
      </c>
      <c r="T40" s="5" t="s">
        <v>3</v>
      </c>
      <c r="U40" s="5" t="s">
        <v>3</v>
      </c>
      <c r="V40" s="6">
        <v>52.466000000000001</v>
      </c>
      <c r="W40" s="6">
        <v>6.8401000000000003E-2</v>
      </c>
      <c r="X40" s="6">
        <v>0.21637999999999999</v>
      </c>
      <c r="Y40" s="6">
        <v>0.29176999999999997</v>
      </c>
      <c r="Z40" s="6">
        <v>1.8620999999999999E-2</v>
      </c>
      <c r="AA40" s="21">
        <v>0.97355999999999998</v>
      </c>
      <c r="AB40" s="5" t="s">
        <v>315</v>
      </c>
      <c r="AC40" s="5" t="s">
        <v>3</v>
      </c>
      <c r="AD40" s="5" t="s">
        <v>3</v>
      </c>
      <c r="AE40" s="5" t="s">
        <v>3</v>
      </c>
      <c r="AF40" s="5" t="s">
        <v>3</v>
      </c>
      <c r="AG40" s="5" t="s">
        <v>3</v>
      </c>
      <c r="AH40" s="6">
        <v>49.363999999999997</v>
      </c>
      <c r="AI40" s="6">
        <v>0.1124</v>
      </c>
      <c r="AJ40" s="6">
        <v>3.9912000000000003E-2</v>
      </c>
      <c r="AK40" s="6">
        <v>0.33406999999999998</v>
      </c>
      <c r="AL40" s="6">
        <v>6.0651000000000004E-3</v>
      </c>
      <c r="AM40" s="21">
        <v>1.0123</v>
      </c>
    </row>
    <row r="41" spans="1:39" ht="18.75" customHeight="1" x14ac:dyDescent="0.25">
      <c r="A41" s="4" t="s">
        <v>201</v>
      </c>
      <c r="B41" s="5" t="s">
        <v>202</v>
      </c>
      <c r="C41" s="5" t="s">
        <v>344</v>
      </c>
      <c r="D41" s="6">
        <v>3.9843999999999999</v>
      </c>
      <c r="E41" s="5" t="s">
        <v>2</v>
      </c>
      <c r="F41" s="5" t="s">
        <v>23</v>
      </c>
      <c r="G41" s="5">
        <v>999.55119999999999</v>
      </c>
      <c r="H41" s="24">
        <v>1078.8159000000001</v>
      </c>
      <c r="I41" s="31">
        <v>14620000000000</v>
      </c>
      <c r="J41" s="6">
        <v>566080000000</v>
      </c>
      <c r="K41" s="6">
        <v>3.5558000000000001</v>
      </c>
      <c r="L41" s="21">
        <v>0.14119999999999999</v>
      </c>
      <c r="M41" s="4">
        <v>141.84630000000001</v>
      </c>
      <c r="N41" s="5">
        <v>11.852</v>
      </c>
      <c r="O41" s="24" t="s">
        <v>3</v>
      </c>
      <c r="P41" s="4" t="s">
        <v>3</v>
      </c>
      <c r="Q41" s="5" t="s">
        <v>3</v>
      </c>
      <c r="R41" s="5" t="s">
        <v>3</v>
      </c>
      <c r="S41" s="5" t="s">
        <v>3</v>
      </c>
      <c r="T41" s="5" t="s">
        <v>3</v>
      </c>
      <c r="U41" s="5" t="s">
        <v>3</v>
      </c>
      <c r="V41" s="6">
        <v>52.686</v>
      </c>
      <c r="W41" s="6">
        <v>8.5002999999999995E-2</v>
      </c>
      <c r="X41" s="6">
        <v>0.20441000000000001</v>
      </c>
      <c r="Y41" s="6">
        <v>0.14924999999999999</v>
      </c>
      <c r="Z41" s="6">
        <v>-2.3324999999999999E-3</v>
      </c>
      <c r="AA41" s="21">
        <v>-16.556999999999999</v>
      </c>
      <c r="AB41" s="5" t="s">
        <v>315</v>
      </c>
      <c r="AC41" s="5" t="s">
        <v>3</v>
      </c>
      <c r="AD41" s="5" t="s">
        <v>3</v>
      </c>
      <c r="AE41" s="5" t="s">
        <v>3</v>
      </c>
      <c r="AF41" s="5" t="s">
        <v>3</v>
      </c>
      <c r="AG41" s="5" t="s">
        <v>3</v>
      </c>
      <c r="AH41" s="5" t="s">
        <v>315</v>
      </c>
      <c r="AI41" s="5" t="s">
        <v>3</v>
      </c>
      <c r="AJ41" s="5" t="s">
        <v>3</v>
      </c>
      <c r="AK41" s="5" t="s">
        <v>3</v>
      </c>
      <c r="AL41" s="5" t="s">
        <v>3</v>
      </c>
      <c r="AM41" s="24" t="s">
        <v>3</v>
      </c>
    </row>
    <row r="42" spans="1:39" ht="18.75" customHeight="1" x14ac:dyDescent="0.25">
      <c r="A42" s="4" t="s">
        <v>119</v>
      </c>
      <c r="B42" s="5" t="s">
        <v>120</v>
      </c>
      <c r="C42" s="5" t="s">
        <v>342</v>
      </c>
      <c r="D42" s="6">
        <v>4.0094000000000003</v>
      </c>
      <c r="E42" s="5" t="s">
        <v>2</v>
      </c>
      <c r="F42" s="5" t="s">
        <v>23</v>
      </c>
      <c r="G42" s="5">
        <v>843.72810000000004</v>
      </c>
      <c r="H42" s="24">
        <v>908.42409999999995</v>
      </c>
      <c r="I42" s="31">
        <v>340000000000</v>
      </c>
      <c r="J42" s="6">
        <v>28288000000</v>
      </c>
      <c r="K42" s="6">
        <v>3.2850000000000001</v>
      </c>
      <c r="L42" s="21">
        <v>0.20505999999999999</v>
      </c>
      <c r="M42" s="4">
        <v>65.333699999999993</v>
      </c>
      <c r="N42" s="5">
        <v>5.3388</v>
      </c>
      <c r="O42" s="24" t="s">
        <v>3</v>
      </c>
      <c r="P42" s="4" t="s">
        <v>3</v>
      </c>
      <c r="Q42" s="5" t="s">
        <v>3</v>
      </c>
      <c r="R42" s="5" t="s">
        <v>3</v>
      </c>
      <c r="S42" s="5" t="s">
        <v>3</v>
      </c>
      <c r="T42" s="5" t="s">
        <v>3</v>
      </c>
      <c r="U42" s="5" t="s">
        <v>3</v>
      </c>
      <c r="V42" s="6">
        <v>57.064</v>
      </c>
      <c r="W42" s="6">
        <v>3.7990999999999997E-2</v>
      </c>
      <c r="X42" s="6">
        <v>0.16359000000000001</v>
      </c>
      <c r="Y42" s="6">
        <v>0.23923</v>
      </c>
      <c r="Z42" s="6">
        <v>-2.1588000000000002E-3</v>
      </c>
      <c r="AA42" s="21">
        <v>-13.941000000000001</v>
      </c>
      <c r="AB42" s="5" t="s">
        <v>315</v>
      </c>
      <c r="AC42" s="5" t="s">
        <v>3</v>
      </c>
      <c r="AD42" s="5" t="s">
        <v>3</v>
      </c>
      <c r="AE42" s="5" t="s">
        <v>3</v>
      </c>
      <c r="AF42" s="5" t="s">
        <v>3</v>
      </c>
      <c r="AG42" s="5" t="s">
        <v>3</v>
      </c>
      <c r="AH42" s="5" t="s">
        <v>315</v>
      </c>
      <c r="AI42" s="5" t="s">
        <v>3</v>
      </c>
      <c r="AJ42" s="5" t="s">
        <v>3</v>
      </c>
      <c r="AK42" s="5" t="s">
        <v>3</v>
      </c>
      <c r="AL42" s="5" t="s">
        <v>3</v>
      </c>
      <c r="AM42" s="24" t="s">
        <v>3</v>
      </c>
    </row>
    <row r="43" spans="1:39" ht="18.75" customHeight="1" x14ac:dyDescent="0.25">
      <c r="A43" s="4" t="s">
        <v>71</v>
      </c>
      <c r="B43" s="5" t="s">
        <v>72</v>
      </c>
      <c r="C43" s="5" t="s">
        <v>339</v>
      </c>
      <c r="D43" s="6">
        <v>3.7753999999999999</v>
      </c>
      <c r="E43" s="5" t="s">
        <v>2</v>
      </c>
      <c r="F43" s="5" t="s">
        <v>23</v>
      </c>
      <c r="G43" s="5">
        <v>845.1</v>
      </c>
      <c r="H43" s="24">
        <v>908.9</v>
      </c>
      <c r="I43" s="31">
        <v>20938000000000</v>
      </c>
      <c r="J43" s="6">
        <v>1086700000000</v>
      </c>
      <c r="K43" s="6">
        <v>3.86</v>
      </c>
      <c r="L43" s="24" t="s">
        <v>3</v>
      </c>
      <c r="M43" s="4">
        <v>63.628100000000003</v>
      </c>
      <c r="N43" s="5" t="s">
        <v>3</v>
      </c>
      <c r="O43" s="24" t="s">
        <v>3</v>
      </c>
      <c r="P43" s="4" t="s">
        <v>3</v>
      </c>
      <c r="Q43" s="5" t="s">
        <v>3</v>
      </c>
      <c r="R43" s="5" t="s">
        <v>3</v>
      </c>
      <c r="S43" s="5" t="s">
        <v>3</v>
      </c>
      <c r="T43" s="5" t="s">
        <v>3</v>
      </c>
      <c r="U43" s="5" t="s">
        <v>3</v>
      </c>
      <c r="V43" s="6">
        <v>60.281999999999996</v>
      </c>
      <c r="W43" s="6">
        <v>6.9561999999999999E-2</v>
      </c>
      <c r="X43" s="6">
        <v>-8.1434999999999994E-2</v>
      </c>
      <c r="Y43" s="6">
        <v>-6.0107000000000001E-2</v>
      </c>
      <c r="Z43" s="6">
        <v>1.5077E-2</v>
      </c>
      <c r="AA43" s="21">
        <v>0.52056999999999998</v>
      </c>
      <c r="AB43" s="5" t="s">
        <v>315</v>
      </c>
      <c r="AC43" s="5" t="s">
        <v>3</v>
      </c>
      <c r="AD43" s="5" t="s">
        <v>3</v>
      </c>
      <c r="AE43" s="5" t="s">
        <v>3</v>
      </c>
      <c r="AF43" s="5" t="s">
        <v>3</v>
      </c>
      <c r="AG43" s="5" t="s">
        <v>3</v>
      </c>
      <c r="AH43" s="5" t="s">
        <v>315</v>
      </c>
      <c r="AI43" s="5" t="s">
        <v>3</v>
      </c>
      <c r="AJ43" s="5" t="s">
        <v>3</v>
      </c>
      <c r="AK43" s="5" t="s">
        <v>3</v>
      </c>
      <c r="AL43" s="5" t="s">
        <v>3</v>
      </c>
      <c r="AM43" s="24" t="s">
        <v>3</v>
      </c>
    </row>
    <row r="44" spans="1:39" ht="18.75" customHeight="1" x14ac:dyDescent="0.25">
      <c r="A44" s="4" t="s">
        <v>203</v>
      </c>
      <c r="B44" s="5" t="s">
        <v>204</v>
      </c>
      <c r="C44" s="5" t="s">
        <v>344</v>
      </c>
      <c r="D44" s="6">
        <v>3.9885999999999999</v>
      </c>
      <c r="E44" s="5" t="s">
        <v>2</v>
      </c>
      <c r="F44" s="5" t="s">
        <v>23</v>
      </c>
      <c r="G44" s="5">
        <v>999.48659999999995</v>
      </c>
      <c r="H44" s="24">
        <v>1078.7201</v>
      </c>
      <c r="I44" s="31">
        <v>14856000000000</v>
      </c>
      <c r="J44" s="6">
        <v>572600000000</v>
      </c>
      <c r="K44" s="6">
        <v>3.7927</v>
      </c>
      <c r="L44" s="21">
        <v>0.14230999999999999</v>
      </c>
      <c r="M44" s="4">
        <v>72.561099999999996</v>
      </c>
      <c r="N44" s="5">
        <v>4.4539</v>
      </c>
      <c r="O44" s="24" t="s">
        <v>3</v>
      </c>
      <c r="P44" s="4" t="s">
        <v>3</v>
      </c>
      <c r="Q44" s="5" t="s">
        <v>3</v>
      </c>
      <c r="R44" s="5" t="s">
        <v>3</v>
      </c>
      <c r="S44" s="5" t="s">
        <v>3</v>
      </c>
      <c r="T44" s="5" t="s">
        <v>3</v>
      </c>
      <c r="U44" s="5" t="s">
        <v>3</v>
      </c>
      <c r="V44" s="6">
        <v>60.295000000000002</v>
      </c>
      <c r="W44" s="6">
        <v>6.0476000000000002E-2</v>
      </c>
      <c r="X44" s="6">
        <v>0.53297000000000005</v>
      </c>
      <c r="Y44" s="6">
        <v>6.0470000000000003E-2</v>
      </c>
      <c r="Z44" s="6">
        <v>7.7649999999999997E-2</v>
      </c>
      <c r="AA44" s="21">
        <v>0.52364999999999995</v>
      </c>
      <c r="AB44" s="5" t="s">
        <v>315</v>
      </c>
      <c r="AC44" s="5" t="s">
        <v>3</v>
      </c>
      <c r="AD44" s="5" t="s">
        <v>3</v>
      </c>
      <c r="AE44" s="5" t="s">
        <v>3</v>
      </c>
      <c r="AF44" s="5" t="s">
        <v>3</v>
      </c>
      <c r="AG44" s="5" t="s">
        <v>3</v>
      </c>
      <c r="AH44" s="5" t="s">
        <v>315</v>
      </c>
      <c r="AI44" s="5" t="s">
        <v>3</v>
      </c>
      <c r="AJ44" s="5" t="s">
        <v>3</v>
      </c>
      <c r="AK44" s="5" t="s">
        <v>3</v>
      </c>
      <c r="AL44" s="5" t="s">
        <v>3</v>
      </c>
      <c r="AM44" s="24" t="s">
        <v>3</v>
      </c>
    </row>
    <row r="45" spans="1:39" ht="18.75" customHeight="1" x14ac:dyDescent="0.25">
      <c r="A45" s="4" t="s">
        <v>181</v>
      </c>
      <c r="B45" s="5" t="s">
        <v>182</v>
      </c>
      <c r="C45" s="5" t="s">
        <v>337</v>
      </c>
      <c r="D45" s="6">
        <v>3.1781999999999999</v>
      </c>
      <c r="E45" s="5" t="s">
        <v>2</v>
      </c>
      <c r="F45" s="5" t="s">
        <v>23</v>
      </c>
      <c r="G45" s="5">
        <v>844.7971</v>
      </c>
      <c r="H45" s="24">
        <v>909.17259999999999</v>
      </c>
      <c r="I45" s="31">
        <v>318000000000</v>
      </c>
      <c r="J45" s="6">
        <v>12600000000</v>
      </c>
      <c r="K45" s="6">
        <v>3.02</v>
      </c>
      <c r="L45" s="21">
        <v>0.14000000000000001</v>
      </c>
      <c r="M45" s="4">
        <v>63.023299999999999</v>
      </c>
      <c r="N45" s="5">
        <v>4.5223000000000004</v>
      </c>
      <c r="O45" s="24" t="s">
        <v>3</v>
      </c>
      <c r="P45" s="4" t="s">
        <v>3</v>
      </c>
      <c r="Q45" s="5" t="s">
        <v>3</v>
      </c>
      <c r="R45" s="5" t="s">
        <v>3</v>
      </c>
      <c r="S45" s="5" t="s">
        <v>3</v>
      </c>
      <c r="T45" s="5" t="s">
        <v>3</v>
      </c>
      <c r="U45" s="5" t="s">
        <v>3</v>
      </c>
      <c r="V45" s="6">
        <v>62.055999999999997</v>
      </c>
      <c r="W45" s="6">
        <v>2.8629000000000002E-2</v>
      </c>
      <c r="X45" s="6">
        <v>0.37158000000000002</v>
      </c>
      <c r="Y45" s="6">
        <v>5.4268999999999998E-2</v>
      </c>
      <c r="Z45" s="6">
        <v>8.4639000000000006E-2</v>
      </c>
      <c r="AA45" s="21">
        <v>0.23449999999999999</v>
      </c>
      <c r="AB45" s="5" t="s">
        <v>315</v>
      </c>
      <c r="AC45" s="5" t="s">
        <v>3</v>
      </c>
      <c r="AD45" s="5" t="s">
        <v>3</v>
      </c>
      <c r="AE45" s="5" t="s">
        <v>3</v>
      </c>
      <c r="AF45" s="5" t="s">
        <v>3</v>
      </c>
      <c r="AG45" s="5" t="s">
        <v>3</v>
      </c>
      <c r="AH45" s="5" t="s">
        <v>315</v>
      </c>
      <c r="AI45" s="5" t="s">
        <v>3</v>
      </c>
      <c r="AJ45" s="5" t="s">
        <v>3</v>
      </c>
      <c r="AK45" s="5" t="s">
        <v>3</v>
      </c>
      <c r="AL45" s="5" t="s">
        <v>3</v>
      </c>
      <c r="AM45" s="24" t="s">
        <v>3</v>
      </c>
    </row>
    <row r="46" spans="1:39" ht="18.75" customHeight="1" x14ac:dyDescent="0.25">
      <c r="A46" s="4" t="s">
        <v>167</v>
      </c>
      <c r="B46" s="5" t="s">
        <v>168</v>
      </c>
      <c r="C46" s="5" t="s">
        <v>342</v>
      </c>
      <c r="D46" s="6">
        <v>3.9893999999999998</v>
      </c>
      <c r="E46" s="5" t="s">
        <v>2</v>
      </c>
      <c r="F46" s="5" t="s">
        <v>23</v>
      </c>
      <c r="G46" s="5">
        <v>843.43780000000004</v>
      </c>
      <c r="H46" s="24">
        <v>908.0154</v>
      </c>
      <c r="I46" s="31">
        <v>247390000000</v>
      </c>
      <c r="J46" s="6">
        <v>9695700000</v>
      </c>
      <c r="K46" s="6">
        <v>2.8064</v>
      </c>
      <c r="L46" s="21">
        <v>0.16908999999999999</v>
      </c>
      <c r="M46" s="4">
        <v>70.639099999999999</v>
      </c>
      <c r="N46" s="5">
        <v>5.0941999999999998</v>
      </c>
      <c r="O46" s="24" t="s">
        <v>3</v>
      </c>
      <c r="P46" s="4" t="s">
        <v>3</v>
      </c>
      <c r="Q46" s="5" t="s">
        <v>3</v>
      </c>
      <c r="R46" s="5" t="s">
        <v>3</v>
      </c>
      <c r="S46" s="5" t="s">
        <v>3</v>
      </c>
      <c r="T46" s="5" t="s">
        <v>3</v>
      </c>
      <c r="U46" s="5" t="s">
        <v>3</v>
      </c>
      <c r="V46" s="6">
        <v>63.106999999999999</v>
      </c>
      <c r="W46" s="6">
        <v>4.0148999999999997E-2</v>
      </c>
      <c r="X46" s="6">
        <v>-0.25341999999999998</v>
      </c>
      <c r="Y46" s="6">
        <v>-8.8378999999999999E-2</v>
      </c>
      <c r="Z46" s="6">
        <v>5.4038000000000003E-2</v>
      </c>
      <c r="AA46" s="21">
        <v>0.38712999999999997</v>
      </c>
      <c r="AB46" s="5" t="s">
        <v>315</v>
      </c>
      <c r="AC46" s="5" t="s">
        <v>3</v>
      </c>
      <c r="AD46" s="5" t="s">
        <v>3</v>
      </c>
      <c r="AE46" s="5" t="s">
        <v>3</v>
      </c>
      <c r="AF46" s="5" t="s">
        <v>3</v>
      </c>
      <c r="AG46" s="5" t="s">
        <v>3</v>
      </c>
      <c r="AH46" s="5" t="s">
        <v>315</v>
      </c>
      <c r="AI46" s="5" t="s">
        <v>3</v>
      </c>
      <c r="AJ46" s="5" t="s">
        <v>3</v>
      </c>
      <c r="AK46" s="5" t="s">
        <v>3</v>
      </c>
      <c r="AL46" s="5" t="s">
        <v>3</v>
      </c>
      <c r="AM46" s="24" t="s">
        <v>3</v>
      </c>
    </row>
    <row r="47" spans="1:39" ht="18.75" customHeight="1" x14ac:dyDescent="0.25">
      <c r="A47" s="4" t="s">
        <v>95</v>
      </c>
      <c r="B47" s="5" t="s">
        <v>96</v>
      </c>
      <c r="C47" s="5" t="s">
        <v>337</v>
      </c>
      <c r="D47" s="6">
        <v>6.3978999999999999</v>
      </c>
      <c r="E47" s="5" t="s">
        <v>30</v>
      </c>
      <c r="F47" s="5" t="s">
        <v>31</v>
      </c>
      <c r="G47" s="5">
        <v>785.93129999999996</v>
      </c>
      <c r="H47" s="24">
        <v>905.93129999999996</v>
      </c>
      <c r="I47" s="31">
        <v>211430000000</v>
      </c>
      <c r="J47" s="6">
        <v>11213000000</v>
      </c>
      <c r="K47" s="6">
        <v>2.7677</v>
      </c>
      <c r="L47" s="24" t="s">
        <v>3</v>
      </c>
      <c r="M47" s="4">
        <v>77.628500000000003</v>
      </c>
      <c r="N47" s="5">
        <v>8.1318000000000001</v>
      </c>
      <c r="O47" s="24" t="s">
        <v>3</v>
      </c>
      <c r="P47" s="4" t="s">
        <v>3</v>
      </c>
      <c r="Q47" s="5" t="s">
        <v>3</v>
      </c>
      <c r="R47" s="5" t="s">
        <v>3</v>
      </c>
      <c r="S47" s="5" t="s">
        <v>3</v>
      </c>
      <c r="T47" s="5" t="s">
        <v>3</v>
      </c>
      <c r="U47" s="5" t="s">
        <v>3</v>
      </c>
      <c r="V47" s="6">
        <v>63.301000000000002</v>
      </c>
      <c r="W47" s="6">
        <v>0</v>
      </c>
      <c r="X47" s="6">
        <v>0.55903000000000003</v>
      </c>
      <c r="Y47" s="6">
        <v>0</v>
      </c>
      <c r="Z47" s="6">
        <v>0.14338999999999999</v>
      </c>
      <c r="AA47" s="21">
        <v>0</v>
      </c>
      <c r="AB47" s="5" t="s">
        <v>315</v>
      </c>
      <c r="AC47" s="5" t="s">
        <v>3</v>
      </c>
      <c r="AD47" s="5" t="s">
        <v>3</v>
      </c>
      <c r="AE47" s="5" t="s">
        <v>3</v>
      </c>
      <c r="AF47" s="5" t="s">
        <v>3</v>
      </c>
      <c r="AG47" s="5" t="s">
        <v>3</v>
      </c>
      <c r="AH47" s="6">
        <v>50.853000000000002</v>
      </c>
      <c r="AI47" s="6">
        <v>0.10796</v>
      </c>
      <c r="AJ47" s="6">
        <v>0.15165000000000001</v>
      </c>
      <c r="AK47" s="6">
        <v>0.10718</v>
      </c>
      <c r="AL47" s="6">
        <v>2.4493000000000001E-2</v>
      </c>
      <c r="AM47" s="21">
        <v>0.39133000000000001</v>
      </c>
    </row>
    <row r="48" spans="1:39" ht="18.75" customHeight="1" x14ac:dyDescent="0.25">
      <c r="A48" s="4" t="s">
        <v>153</v>
      </c>
      <c r="B48" s="5" t="s">
        <v>154</v>
      </c>
      <c r="C48" s="5" t="s">
        <v>342</v>
      </c>
      <c r="D48" s="6">
        <v>3.9838</v>
      </c>
      <c r="E48" s="5" t="s">
        <v>2</v>
      </c>
      <c r="F48" s="5" t="s">
        <v>3</v>
      </c>
      <c r="G48" s="5">
        <v>844</v>
      </c>
      <c r="H48" s="24">
        <v>907.9</v>
      </c>
      <c r="I48" s="31">
        <v>348770000000</v>
      </c>
      <c r="J48" s="6">
        <v>13943000000</v>
      </c>
      <c r="K48" s="6">
        <v>3.2052999999999998</v>
      </c>
      <c r="L48" s="21">
        <v>0.17301</v>
      </c>
      <c r="M48" s="4">
        <v>61.890099999999997</v>
      </c>
      <c r="N48" s="5">
        <v>4.0984999999999996</v>
      </c>
      <c r="O48" s="24" t="s">
        <v>3</v>
      </c>
      <c r="P48" s="4" t="s">
        <v>3</v>
      </c>
      <c r="Q48" s="5" t="s">
        <v>3</v>
      </c>
      <c r="R48" s="5" t="s">
        <v>3</v>
      </c>
      <c r="S48" s="5" t="s">
        <v>3</v>
      </c>
      <c r="T48" s="5" t="s">
        <v>3</v>
      </c>
      <c r="U48" s="5" t="s">
        <v>3</v>
      </c>
      <c r="V48" s="6">
        <v>63.345999999999997</v>
      </c>
      <c r="W48" s="6">
        <v>2.4322E-2</v>
      </c>
      <c r="X48" s="6">
        <v>-8.7634000000000004E-2</v>
      </c>
      <c r="Y48" s="6">
        <v>-0.13052</v>
      </c>
      <c r="Z48" s="6">
        <v>-2.1824999999999999E-4</v>
      </c>
      <c r="AA48" s="21">
        <v>-41.396999999999998</v>
      </c>
      <c r="AB48" s="5" t="s">
        <v>315</v>
      </c>
      <c r="AC48" s="5" t="s">
        <v>3</v>
      </c>
      <c r="AD48" s="5" t="s">
        <v>3</v>
      </c>
      <c r="AE48" s="5" t="s">
        <v>3</v>
      </c>
      <c r="AF48" s="5" t="s">
        <v>3</v>
      </c>
      <c r="AG48" s="5" t="s">
        <v>3</v>
      </c>
      <c r="AH48" s="5" t="s">
        <v>315</v>
      </c>
      <c r="AI48" s="5" t="s">
        <v>3</v>
      </c>
      <c r="AJ48" s="5" t="s">
        <v>3</v>
      </c>
      <c r="AK48" s="5" t="s">
        <v>3</v>
      </c>
      <c r="AL48" s="5" t="s">
        <v>3</v>
      </c>
      <c r="AM48" s="24" t="s">
        <v>3</v>
      </c>
    </row>
    <row r="49" spans="1:39" ht="18.75" customHeight="1" x14ac:dyDescent="0.25">
      <c r="A49" s="4" t="s">
        <v>225</v>
      </c>
      <c r="B49" s="5" t="s">
        <v>226</v>
      </c>
      <c r="C49" s="5" t="s">
        <v>342</v>
      </c>
      <c r="D49" s="6">
        <v>3.9857999999999998</v>
      </c>
      <c r="E49" s="5" t="s">
        <v>2</v>
      </c>
      <c r="F49" s="5" t="s">
        <v>23</v>
      </c>
      <c r="G49" s="5">
        <v>1000.0074</v>
      </c>
      <c r="H49" s="24">
        <v>1068.3163</v>
      </c>
      <c r="I49" s="31">
        <v>793830000000</v>
      </c>
      <c r="J49" s="6">
        <v>30693000000</v>
      </c>
      <c r="K49" s="6">
        <v>3.1701999999999999</v>
      </c>
      <c r="L49" s="21">
        <v>0.14119999999999999</v>
      </c>
      <c r="M49" s="4">
        <v>76.900000000000006</v>
      </c>
      <c r="N49" s="5">
        <v>1.9</v>
      </c>
      <c r="O49" s="24">
        <v>1.46</v>
      </c>
      <c r="P49" s="4" t="s">
        <v>3</v>
      </c>
      <c r="Q49" s="5" t="s">
        <v>3</v>
      </c>
      <c r="R49" s="5" t="s">
        <v>3</v>
      </c>
      <c r="S49" s="5" t="s">
        <v>3</v>
      </c>
      <c r="T49" s="5" t="s">
        <v>3</v>
      </c>
      <c r="U49" s="5" t="s">
        <v>3</v>
      </c>
      <c r="V49" s="6">
        <v>66.709999999999994</v>
      </c>
      <c r="W49" s="6">
        <v>5.1841999999999999E-2</v>
      </c>
      <c r="X49" s="6">
        <v>-0.16966999999999999</v>
      </c>
      <c r="Y49" s="6">
        <v>-9.7847000000000003E-2</v>
      </c>
      <c r="Z49" s="6">
        <v>5.0719E-2</v>
      </c>
      <c r="AA49" s="21">
        <v>0.22370999999999999</v>
      </c>
      <c r="AB49" s="5" t="s">
        <v>315</v>
      </c>
      <c r="AC49" s="5" t="s">
        <v>3</v>
      </c>
      <c r="AD49" s="5" t="s">
        <v>3</v>
      </c>
      <c r="AE49" s="5" t="s">
        <v>3</v>
      </c>
      <c r="AF49" s="5" t="s">
        <v>3</v>
      </c>
      <c r="AG49" s="5" t="s">
        <v>3</v>
      </c>
      <c r="AH49" s="5" t="s">
        <v>315</v>
      </c>
      <c r="AI49" s="5" t="s">
        <v>3</v>
      </c>
      <c r="AJ49" s="5" t="s">
        <v>3</v>
      </c>
      <c r="AK49" s="5" t="s">
        <v>3</v>
      </c>
      <c r="AL49" s="5" t="s">
        <v>3</v>
      </c>
      <c r="AM49" s="24" t="s">
        <v>3</v>
      </c>
    </row>
    <row r="50" spans="1:39" ht="18.75" customHeight="1" x14ac:dyDescent="0.25">
      <c r="A50" s="4" t="s">
        <v>145</v>
      </c>
      <c r="B50" s="5" t="s">
        <v>146</v>
      </c>
      <c r="C50" s="5" t="s">
        <v>339</v>
      </c>
      <c r="D50" s="6">
        <v>4</v>
      </c>
      <c r="E50" s="5" t="s">
        <v>2</v>
      </c>
      <c r="F50" s="5" t="s">
        <v>23</v>
      </c>
      <c r="G50" s="5">
        <v>909.78629999999998</v>
      </c>
      <c r="H50" s="24">
        <v>979.43399999999997</v>
      </c>
      <c r="I50" s="31">
        <v>47769000000000</v>
      </c>
      <c r="J50" s="6">
        <v>1836600000000</v>
      </c>
      <c r="K50" s="6">
        <v>4.1253000000000002</v>
      </c>
      <c r="L50" s="21">
        <v>0.14119999999999999</v>
      </c>
      <c r="M50" s="4">
        <v>61.627899999999997</v>
      </c>
      <c r="N50" s="5">
        <v>2.4401000000000002</v>
      </c>
      <c r="O50" s="24" t="s">
        <v>3</v>
      </c>
      <c r="P50" s="4" t="s">
        <v>3</v>
      </c>
      <c r="Q50" s="5" t="s">
        <v>3</v>
      </c>
      <c r="R50" s="5" t="s">
        <v>3</v>
      </c>
      <c r="S50" s="5" t="s">
        <v>3</v>
      </c>
      <c r="T50" s="5" t="s">
        <v>3</v>
      </c>
      <c r="U50" s="5" t="s">
        <v>3</v>
      </c>
      <c r="V50" s="6">
        <v>69.909000000000006</v>
      </c>
      <c r="W50" s="6">
        <v>0.11427</v>
      </c>
      <c r="X50" s="6">
        <v>0.27496999999999999</v>
      </c>
      <c r="Y50" s="6">
        <v>0.46448</v>
      </c>
      <c r="Z50" s="6">
        <v>-1.2840000000000001E-2</v>
      </c>
      <c r="AA50" s="21">
        <v>-1.5175000000000001</v>
      </c>
      <c r="AB50" s="5" t="s">
        <v>315</v>
      </c>
      <c r="AC50" s="5" t="s">
        <v>3</v>
      </c>
      <c r="AD50" s="5" t="s">
        <v>3</v>
      </c>
      <c r="AE50" s="5" t="s">
        <v>3</v>
      </c>
      <c r="AF50" s="5" t="s">
        <v>3</v>
      </c>
      <c r="AG50" s="5" t="s">
        <v>3</v>
      </c>
      <c r="AH50" s="5" t="s">
        <v>315</v>
      </c>
      <c r="AI50" s="5" t="s">
        <v>3</v>
      </c>
      <c r="AJ50" s="5" t="s">
        <v>3</v>
      </c>
      <c r="AK50" s="5" t="s">
        <v>3</v>
      </c>
      <c r="AL50" s="5" t="s">
        <v>3</v>
      </c>
      <c r="AM50" s="24" t="s">
        <v>3</v>
      </c>
    </row>
    <row r="51" spans="1:39" ht="18.75" customHeight="1" x14ac:dyDescent="0.25">
      <c r="A51" s="4" t="s">
        <v>143</v>
      </c>
      <c r="B51" s="5" t="s">
        <v>144</v>
      </c>
      <c r="C51" s="5" t="s">
        <v>339</v>
      </c>
      <c r="D51" s="6">
        <v>4</v>
      </c>
      <c r="E51" s="5" t="s">
        <v>2</v>
      </c>
      <c r="F51" s="5" t="s">
        <v>23</v>
      </c>
      <c r="G51" s="5">
        <v>909.76369999999997</v>
      </c>
      <c r="H51" s="24">
        <v>979.51279999999997</v>
      </c>
      <c r="I51" s="31">
        <v>56966000000000</v>
      </c>
      <c r="J51" s="6">
        <v>2282900000000</v>
      </c>
      <c r="K51" s="6">
        <v>4.2502000000000004</v>
      </c>
      <c r="L51" s="21">
        <v>0.15528</v>
      </c>
      <c r="M51" s="4">
        <v>60.381900000000002</v>
      </c>
      <c r="N51" s="5">
        <v>2.4948000000000001</v>
      </c>
      <c r="O51" s="24" t="s">
        <v>3</v>
      </c>
      <c r="P51" s="4" t="s">
        <v>3</v>
      </c>
      <c r="Q51" s="5" t="s">
        <v>3</v>
      </c>
      <c r="R51" s="5" t="s">
        <v>3</v>
      </c>
      <c r="S51" s="5" t="s">
        <v>3</v>
      </c>
      <c r="T51" s="5" t="s">
        <v>3</v>
      </c>
      <c r="U51" s="5" t="s">
        <v>3</v>
      </c>
      <c r="V51" s="6">
        <v>70.700999999999993</v>
      </c>
      <c r="W51" s="6">
        <v>0.10196</v>
      </c>
      <c r="X51" s="6">
        <v>8.9199000000000001E-2</v>
      </c>
      <c r="Y51" s="6">
        <v>0.21142</v>
      </c>
      <c r="Z51" s="6">
        <v>-1.1991E-2</v>
      </c>
      <c r="AA51" s="21">
        <v>-0.89846000000000004</v>
      </c>
      <c r="AB51" s="5" t="s">
        <v>315</v>
      </c>
      <c r="AC51" s="5" t="s">
        <v>3</v>
      </c>
      <c r="AD51" s="5" t="s">
        <v>3</v>
      </c>
      <c r="AE51" s="5" t="s">
        <v>3</v>
      </c>
      <c r="AF51" s="5" t="s">
        <v>3</v>
      </c>
      <c r="AG51" s="5" t="s">
        <v>3</v>
      </c>
      <c r="AH51" s="5" t="s">
        <v>315</v>
      </c>
      <c r="AI51" s="5" t="s">
        <v>3</v>
      </c>
      <c r="AJ51" s="5" t="s">
        <v>3</v>
      </c>
      <c r="AK51" s="5" t="s">
        <v>3</v>
      </c>
      <c r="AL51" s="5" t="s">
        <v>3</v>
      </c>
      <c r="AM51" s="24" t="s">
        <v>3</v>
      </c>
    </row>
    <row r="52" spans="1:39" ht="18.75" customHeight="1" x14ac:dyDescent="0.25">
      <c r="A52" s="4" t="s">
        <v>177</v>
      </c>
      <c r="B52" s="5" t="s">
        <v>178</v>
      </c>
      <c r="C52" s="5" t="s">
        <v>342</v>
      </c>
      <c r="D52" s="6">
        <v>3.956</v>
      </c>
      <c r="E52" s="5" t="s">
        <v>2</v>
      </c>
      <c r="F52" s="5" t="s">
        <v>23</v>
      </c>
      <c r="G52" s="5">
        <v>843.74130000000002</v>
      </c>
      <c r="H52" s="24">
        <v>908.33849999999995</v>
      </c>
      <c r="I52" s="31">
        <v>335000000000</v>
      </c>
      <c r="J52" s="6">
        <v>13500000000</v>
      </c>
      <c r="K52" s="6">
        <v>3.22</v>
      </c>
      <c r="L52" s="21">
        <v>0.15</v>
      </c>
      <c r="M52" s="4">
        <v>58.9617</v>
      </c>
      <c r="N52" s="5">
        <v>4.0495999999999999</v>
      </c>
      <c r="O52" s="24" t="s">
        <v>3</v>
      </c>
      <c r="P52" s="4" t="s">
        <v>3</v>
      </c>
      <c r="Q52" s="5" t="s">
        <v>3</v>
      </c>
      <c r="R52" s="5" t="s">
        <v>3</v>
      </c>
      <c r="S52" s="5" t="s">
        <v>3</v>
      </c>
      <c r="T52" s="5" t="s">
        <v>3</v>
      </c>
      <c r="U52" s="5" t="s">
        <v>3</v>
      </c>
      <c r="V52" s="6">
        <v>70.709000000000003</v>
      </c>
      <c r="W52" s="6">
        <v>3.5831000000000002E-2</v>
      </c>
      <c r="X52" s="6">
        <v>0.25212000000000001</v>
      </c>
      <c r="Y52" s="6">
        <v>9.0841000000000005E-2</v>
      </c>
      <c r="Z52" s="6">
        <v>2.7376999999999999E-2</v>
      </c>
      <c r="AA52" s="21">
        <v>0.46411999999999998</v>
      </c>
      <c r="AB52" s="5" t="s">
        <v>315</v>
      </c>
      <c r="AC52" s="5" t="s">
        <v>3</v>
      </c>
      <c r="AD52" s="5" t="s">
        <v>3</v>
      </c>
      <c r="AE52" s="5" t="s">
        <v>3</v>
      </c>
      <c r="AF52" s="5" t="s">
        <v>3</v>
      </c>
      <c r="AG52" s="5" t="s">
        <v>3</v>
      </c>
      <c r="AH52" s="5" t="s">
        <v>315</v>
      </c>
      <c r="AI52" s="5" t="s">
        <v>3</v>
      </c>
      <c r="AJ52" s="5" t="s">
        <v>3</v>
      </c>
      <c r="AK52" s="5" t="s">
        <v>3</v>
      </c>
      <c r="AL52" s="5" t="s">
        <v>3</v>
      </c>
      <c r="AM52" s="24" t="s">
        <v>3</v>
      </c>
    </row>
    <row r="53" spans="1:39" ht="18.75" customHeight="1" x14ac:dyDescent="0.25">
      <c r="A53" s="4" t="s">
        <v>97</v>
      </c>
      <c r="B53" s="5" t="s">
        <v>98</v>
      </c>
      <c r="C53" s="5" t="s">
        <v>337</v>
      </c>
      <c r="D53" s="6">
        <v>6.4001000000000001</v>
      </c>
      <c r="E53" s="5" t="s">
        <v>30</v>
      </c>
      <c r="F53" s="5" t="s">
        <v>31</v>
      </c>
      <c r="G53" s="5">
        <v>785.88490000000002</v>
      </c>
      <c r="H53" s="24">
        <v>908.38490000000002</v>
      </c>
      <c r="I53" s="31">
        <v>301860000000</v>
      </c>
      <c r="J53" s="6">
        <v>16038000000</v>
      </c>
      <c r="K53" s="6">
        <v>2.6320000000000001</v>
      </c>
      <c r="L53" s="24" t="s">
        <v>3</v>
      </c>
      <c r="M53" s="4">
        <v>78.574299999999994</v>
      </c>
      <c r="N53" s="5">
        <v>8.5535999999999994</v>
      </c>
      <c r="O53" s="24" t="s">
        <v>3</v>
      </c>
      <c r="P53" s="4" t="s">
        <v>3</v>
      </c>
      <c r="Q53" s="5" t="s">
        <v>3</v>
      </c>
      <c r="R53" s="5" t="s">
        <v>3</v>
      </c>
      <c r="S53" s="5" t="s">
        <v>3</v>
      </c>
      <c r="T53" s="5" t="s">
        <v>3</v>
      </c>
      <c r="U53" s="5" t="s">
        <v>3</v>
      </c>
      <c r="V53" s="6">
        <v>71.103999999999999</v>
      </c>
      <c r="W53" s="6">
        <v>3.8984999999999999E-2</v>
      </c>
      <c r="X53" s="6">
        <v>0.11842999999999999</v>
      </c>
      <c r="Y53" s="6">
        <v>9.6950999999999996E-2</v>
      </c>
      <c r="Z53" s="6">
        <v>7.8078000000000002E-3</v>
      </c>
      <c r="AA53" s="21">
        <v>0.34438000000000002</v>
      </c>
      <c r="AB53" s="5" t="s">
        <v>315</v>
      </c>
      <c r="AC53" s="5" t="s">
        <v>3</v>
      </c>
      <c r="AD53" s="5" t="s">
        <v>3</v>
      </c>
      <c r="AE53" s="5" t="s">
        <v>3</v>
      </c>
      <c r="AF53" s="5" t="s">
        <v>3</v>
      </c>
      <c r="AG53" s="5" t="s">
        <v>3</v>
      </c>
      <c r="AH53" s="6">
        <v>68.379000000000005</v>
      </c>
      <c r="AI53" s="6">
        <v>3.3160000000000002E-2</v>
      </c>
      <c r="AJ53" s="6">
        <v>0.16727</v>
      </c>
      <c r="AK53" s="6">
        <v>3.3639000000000002E-2</v>
      </c>
      <c r="AL53" s="6">
        <v>8.9280000000000002E-3</v>
      </c>
      <c r="AM53" s="21">
        <v>0.51507000000000003</v>
      </c>
    </row>
    <row r="54" spans="1:39" ht="18.75" customHeight="1" x14ac:dyDescent="0.25">
      <c r="A54" s="4" t="s">
        <v>246</v>
      </c>
      <c r="B54" s="5" t="s">
        <v>247</v>
      </c>
      <c r="C54" s="5" t="s">
        <v>342</v>
      </c>
      <c r="D54" s="6">
        <v>4.7949000000000002</v>
      </c>
      <c r="E54" s="5" t="s">
        <v>2</v>
      </c>
      <c r="F54" s="5" t="s">
        <v>23</v>
      </c>
      <c r="G54" s="5">
        <v>999.92660000000001</v>
      </c>
      <c r="H54" s="24">
        <v>1068.2527</v>
      </c>
      <c r="I54" s="31">
        <v>644000000000</v>
      </c>
      <c r="J54" s="6">
        <v>37300000000</v>
      </c>
      <c r="K54" s="6">
        <v>3.22</v>
      </c>
      <c r="L54" s="21">
        <v>0.14000000000000001</v>
      </c>
      <c r="M54" s="4">
        <v>81.8</v>
      </c>
      <c r="N54" s="5">
        <v>2.42</v>
      </c>
      <c r="O54" s="24">
        <v>2.36</v>
      </c>
      <c r="P54" s="4" t="s">
        <v>3</v>
      </c>
      <c r="Q54" s="5" t="s">
        <v>3</v>
      </c>
      <c r="R54" s="5" t="s">
        <v>3</v>
      </c>
      <c r="S54" s="5" t="s">
        <v>3</v>
      </c>
      <c r="T54" s="5" t="s">
        <v>3</v>
      </c>
      <c r="U54" s="5" t="s">
        <v>3</v>
      </c>
      <c r="V54" s="6">
        <v>71.111999999999995</v>
      </c>
      <c r="W54" s="6">
        <v>6.0547999999999998E-2</v>
      </c>
      <c r="X54" s="6">
        <v>0.23993</v>
      </c>
      <c r="Y54" s="6">
        <v>0.22183</v>
      </c>
      <c r="Z54" s="6">
        <v>5.0312000000000003E-2</v>
      </c>
      <c r="AA54" s="21">
        <v>0.67066999999999999</v>
      </c>
      <c r="AB54" s="5" t="s">
        <v>315</v>
      </c>
      <c r="AC54" s="5" t="s">
        <v>3</v>
      </c>
      <c r="AD54" s="5" t="s">
        <v>3</v>
      </c>
      <c r="AE54" s="5" t="s">
        <v>3</v>
      </c>
      <c r="AF54" s="5" t="s">
        <v>3</v>
      </c>
      <c r="AG54" s="5" t="s">
        <v>3</v>
      </c>
      <c r="AH54" s="5" t="s">
        <v>315</v>
      </c>
      <c r="AI54" s="5" t="s">
        <v>3</v>
      </c>
      <c r="AJ54" s="5" t="s">
        <v>3</v>
      </c>
      <c r="AK54" s="5" t="s">
        <v>3</v>
      </c>
      <c r="AL54" s="5" t="s">
        <v>3</v>
      </c>
      <c r="AM54" s="24" t="s">
        <v>3</v>
      </c>
    </row>
    <row r="55" spans="1:39" ht="18.75" customHeight="1" x14ac:dyDescent="0.25">
      <c r="A55" s="4" t="s">
        <v>175</v>
      </c>
      <c r="B55" s="5" t="s">
        <v>176</v>
      </c>
      <c r="C55" s="5" t="s">
        <v>342</v>
      </c>
      <c r="D55" s="6">
        <v>3.9855</v>
      </c>
      <c r="E55" s="5" t="s">
        <v>2</v>
      </c>
      <c r="F55" s="5" t="s">
        <v>23</v>
      </c>
      <c r="G55" s="5">
        <v>1000.1583000000001</v>
      </c>
      <c r="H55" s="24">
        <v>1068.3513</v>
      </c>
      <c r="I55" s="31">
        <v>752710000000</v>
      </c>
      <c r="J55" s="6">
        <v>29299000000</v>
      </c>
      <c r="K55" s="6">
        <v>3.1358000000000001</v>
      </c>
      <c r="L55" s="21">
        <v>0.14230999999999999</v>
      </c>
      <c r="M55" s="4">
        <v>72.703299999999999</v>
      </c>
      <c r="N55" s="5">
        <v>5.4031000000000002</v>
      </c>
      <c r="O55" s="24" t="s">
        <v>3</v>
      </c>
      <c r="P55" s="4" t="s">
        <v>3</v>
      </c>
      <c r="Q55" s="5" t="s">
        <v>3</v>
      </c>
      <c r="R55" s="5" t="s">
        <v>3</v>
      </c>
      <c r="S55" s="5" t="s">
        <v>3</v>
      </c>
      <c r="T55" s="5" t="s">
        <v>3</v>
      </c>
      <c r="U55" s="5" t="s">
        <v>3</v>
      </c>
      <c r="V55" s="6">
        <v>77.034999999999997</v>
      </c>
      <c r="W55" s="6">
        <v>1.6971E-2</v>
      </c>
      <c r="X55" s="6">
        <v>-0.21904000000000001</v>
      </c>
      <c r="Y55" s="6">
        <v>-2.9305999999999999E-2</v>
      </c>
      <c r="Z55" s="6">
        <v>2.7231999999999999E-2</v>
      </c>
      <c r="AA55" s="21">
        <v>0.32162000000000002</v>
      </c>
      <c r="AB55" s="5" t="s">
        <v>315</v>
      </c>
      <c r="AC55" s="5" t="s">
        <v>3</v>
      </c>
      <c r="AD55" s="5" t="s">
        <v>3</v>
      </c>
      <c r="AE55" s="5" t="s">
        <v>3</v>
      </c>
      <c r="AF55" s="5" t="s">
        <v>3</v>
      </c>
      <c r="AG55" s="5" t="s">
        <v>3</v>
      </c>
      <c r="AH55" s="5" t="s">
        <v>315</v>
      </c>
      <c r="AI55" s="5" t="s">
        <v>3</v>
      </c>
      <c r="AJ55" s="5" t="s">
        <v>3</v>
      </c>
      <c r="AK55" s="5" t="s">
        <v>3</v>
      </c>
      <c r="AL55" s="5" t="s">
        <v>3</v>
      </c>
      <c r="AM55" s="24" t="s">
        <v>3</v>
      </c>
    </row>
    <row r="56" spans="1:39" ht="18.75" customHeight="1" x14ac:dyDescent="0.25">
      <c r="A56" s="4" t="s">
        <v>229</v>
      </c>
      <c r="B56" s="5" t="s">
        <v>230</v>
      </c>
      <c r="C56" s="5" t="s">
        <v>339</v>
      </c>
      <c r="D56" s="6">
        <v>3.9689999999999999</v>
      </c>
      <c r="E56" s="5" t="s">
        <v>30</v>
      </c>
      <c r="F56" s="5" t="s">
        <v>31</v>
      </c>
      <c r="G56" s="5">
        <v>973.82339999999999</v>
      </c>
      <c r="H56" s="24">
        <v>1124.7234000000001</v>
      </c>
      <c r="I56" s="31">
        <v>24700000000000</v>
      </c>
      <c r="J56" s="6">
        <v>959000000000</v>
      </c>
      <c r="K56" s="6">
        <v>3.76</v>
      </c>
      <c r="L56" s="21">
        <v>0.14000000000000001</v>
      </c>
      <c r="M56" s="4">
        <v>76.400000000000006</v>
      </c>
      <c r="N56" s="5">
        <v>1.1399999999999999</v>
      </c>
      <c r="O56" s="24">
        <v>1.59</v>
      </c>
      <c r="P56" s="4" t="s">
        <v>3</v>
      </c>
      <c r="Q56" s="5" t="s">
        <v>3</v>
      </c>
      <c r="R56" s="5" t="s">
        <v>3</v>
      </c>
      <c r="S56" s="5" t="s">
        <v>3</v>
      </c>
      <c r="T56" s="5" t="s">
        <v>3</v>
      </c>
      <c r="U56" s="5" t="s">
        <v>3</v>
      </c>
      <c r="V56" s="6">
        <v>105.07</v>
      </c>
      <c r="W56" s="6">
        <v>1.1632E-2</v>
      </c>
      <c r="X56" s="6">
        <v>-3.7700999999999998E-2</v>
      </c>
      <c r="Y56" s="6">
        <v>-0.40076000000000001</v>
      </c>
      <c r="Z56" s="6">
        <v>-2.6152999999999999E-2</v>
      </c>
      <c r="AA56" s="21">
        <v>-1.2755000000000001</v>
      </c>
      <c r="AB56" s="5" t="s">
        <v>315</v>
      </c>
      <c r="AC56" s="5" t="s">
        <v>3</v>
      </c>
      <c r="AD56" s="5" t="s">
        <v>3</v>
      </c>
      <c r="AE56" s="5" t="s">
        <v>3</v>
      </c>
      <c r="AF56" s="5" t="s">
        <v>3</v>
      </c>
      <c r="AG56" s="5" t="s">
        <v>3</v>
      </c>
      <c r="AH56" s="5" t="s">
        <v>315</v>
      </c>
      <c r="AI56" s="5" t="s">
        <v>3</v>
      </c>
      <c r="AJ56" s="5" t="s">
        <v>3</v>
      </c>
      <c r="AK56" s="5" t="s">
        <v>3</v>
      </c>
      <c r="AL56" s="5" t="s">
        <v>3</v>
      </c>
      <c r="AM56" s="24" t="s">
        <v>3</v>
      </c>
    </row>
    <row r="57" spans="1:39" s="39" customFormat="1" ht="18.75" customHeight="1" x14ac:dyDescent="0.25">
      <c r="A57" s="34" t="s">
        <v>252</v>
      </c>
      <c r="B57" s="35" t="s">
        <v>253</v>
      </c>
      <c r="C57" s="35" t="s">
        <v>339</v>
      </c>
      <c r="D57" s="36">
        <v>5.9852999999999996</v>
      </c>
      <c r="E57" s="35" t="s">
        <v>30</v>
      </c>
      <c r="F57" s="35" t="s">
        <v>254</v>
      </c>
      <c r="G57" s="35">
        <v>828.45119999999997</v>
      </c>
      <c r="H57" s="37">
        <v>1077.1791000000001</v>
      </c>
      <c r="I57" s="38">
        <v>1695400000000</v>
      </c>
      <c r="J57" s="36">
        <v>70265000000</v>
      </c>
      <c r="K57" s="36">
        <v>1.75</v>
      </c>
      <c r="L57" s="40">
        <v>0.14000000000000001</v>
      </c>
      <c r="M57" s="34">
        <v>96.9</v>
      </c>
      <c r="N57" s="35">
        <v>2.92</v>
      </c>
      <c r="O57" s="37">
        <v>2.31</v>
      </c>
      <c r="P57" s="34" t="s">
        <v>3</v>
      </c>
      <c r="Q57" s="35" t="s">
        <v>3</v>
      </c>
      <c r="R57" s="35" t="s">
        <v>3</v>
      </c>
      <c r="S57" s="35" t="s">
        <v>3</v>
      </c>
      <c r="T57" s="35" t="s">
        <v>3</v>
      </c>
      <c r="U57" s="35" t="s">
        <v>3</v>
      </c>
      <c r="V57" s="35" t="s">
        <v>315</v>
      </c>
      <c r="W57" s="35" t="s">
        <v>3</v>
      </c>
      <c r="X57" s="35" t="s">
        <v>3</v>
      </c>
      <c r="Y57" s="35" t="s">
        <v>3</v>
      </c>
      <c r="Z57" s="35" t="s">
        <v>3</v>
      </c>
      <c r="AA57" s="37" t="s">
        <v>3</v>
      </c>
      <c r="AB57" s="35" t="s">
        <v>315</v>
      </c>
      <c r="AC57" s="35" t="s">
        <v>3</v>
      </c>
      <c r="AD57" s="35" t="s">
        <v>3</v>
      </c>
      <c r="AE57" s="35" t="s">
        <v>3</v>
      </c>
      <c r="AF57" s="35" t="s">
        <v>3</v>
      </c>
      <c r="AG57" s="35" t="s">
        <v>3</v>
      </c>
      <c r="AH57" s="35" t="s">
        <v>315</v>
      </c>
      <c r="AI57" s="35" t="s">
        <v>3</v>
      </c>
      <c r="AJ57" s="35" t="s">
        <v>3</v>
      </c>
      <c r="AK57" s="35" t="s">
        <v>3</v>
      </c>
      <c r="AL57" s="35" t="s">
        <v>3</v>
      </c>
      <c r="AM57" s="37" t="s">
        <v>3</v>
      </c>
    </row>
    <row r="58" spans="1:39" s="39" customFormat="1" ht="18.75" customHeight="1" x14ac:dyDescent="0.25">
      <c r="A58" s="34" t="s">
        <v>107</v>
      </c>
      <c r="B58" s="35" t="s">
        <v>108</v>
      </c>
      <c r="C58" s="35" t="s">
        <v>339</v>
      </c>
      <c r="D58" s="36">
        <v>3.6703999999999999</v>
      </c>
      <c r="E58" s="35" t="s">
        <v>30</v>
      </c>
      <c r="F58" s="35" t="s">
        <v>31</v>
      </c>
      <c r="G58" s="35">
        <v>787.8904</v>
      </c>
      <c r="H58" s="37">
        <v>904.69039999999995</v>
      </c>
      <c r="I58" s="38">
        <v>7042500000000</v>
      </c>
      <c r="J58" s="36">
        <v>372230000000</v>
      </c>
      <c r="K58" s="36">
        <v>3.26</v>
      </c>
      <c r="L58" s="37" t="s">
        <v>3</v>
      </c>
      <c r="M58" s="34">
        <v>62.354300000000002</v>
      </c>
      <c r="N58" s="35">
        <v>3.5794000000000001</v>
      </c>
      <c r="O58" s="37" t="s">
        <v>3</v>
      </c>
      <c r="P58" s="34" t="s">
        <v>3</v>
      </c>
      <c r="Q58" s="35" t="s">
        <v>3</v>
      </c>
      <c r="R58" s="35" t="s">
        <v>3</v>
      </c>
      <c r="S58" s="35" t="s">
        <v>3</v>
      </c>
      <c r="T58" s="35" t="s">
        <v>3</v>
      </c>
      <c r="U58" s="35" t="s">
        <v>3</v>
      </c>
      <c r="V58" s="35" t="s">
        <v>315</v>
      </c>
      <c r="W58" s="35" t="s">
        <v>3</v>
      </c>
      <c r="X58" s="35" t="s">
        <v>3</v>
      </c>
      <c r="Y58" s="35" t="s">
        <v>3</v>
      </c>
      <c r="Z58" s="35" t="s">
        <v>3</v>
      </c>
      <c r="AA58" s="37" t="s">
        <v>3</v>
      </c>
      <c r="AB58" s="35" t="s">
        <v>315</v>
      </c>
      <c r="AC58" s="35" t="s">
        <v>3</v>
      </c>
      <c r="AD58" s="35" t="s">
        <v>3</v>
      </c>
      <c r="AE58" s="35" t="s">
        <v>3</v>
      </c>
      <c r="AF58" s="35" t="s">
        <v>3</v>
      </c>
      <c r="AG58" s="35" t="s">
        <v>3</v>
      </c>
      <c r="AH58" s="35" t="s">
        <v>315</v>
      </c>
      <c r="AI58" s="35" t="s">
        <v>3</v>
      </c>
      <c r="AJ58" s="35" t="s">
        <v>3</v>
      </c>
      <c r="AK58" s="35" t="s">
        <v>3</v>
      </c>
      <c r="AL58" s="35" t="s">
        <v>3</v>
      </c>
      <c r="AM58" s="37" t="s">
        <v>3</v>
      </c>
    </row>
    <row r="59" spans="1:39" s="39" customFormat="1" ht="18.75" customHeight="1" x14ac:dyDescent="0.25">
      <c r="A59" s="34" t="s">
        <v>111</v>
      </c>
      <c r="B59" s="35" t="s">
        <v>112</v>
      </c>
      <c r="C59" s="35" t="s">
        <v>339</v>
      </c>
      <c r="D59" s="36">
        <v>1.9192</v>
      </c>
      <c r="E59" s="35" t="s">
        <v>30</v>
      </c>
      <c r="F59" s="35" t="s">
        <v>31</v>
      </c>
      <c r="G59" s="35">
        <v>787.88059999999996</v>
      </c>
      <c r="H59" s="37">
        <v>904.5806</v>
      </c>
      <c r="I59" s="38">
        <v>5115000000000</v>
      </c>
      <c r="J59" s="36">
        <v>269400000000</v>
      </c>
      <c r="K59" s="36">
        <v>3.4842</v>
      </c>
      <c r="L59" s="37" t="s">
        <v>3</v>
      </c>
      <c r="M59" s="34">
        <v>45.582599999999999</v>
      </c>
      <c r="N59" s="35">
        <v>2.9407999999999999</v>
      </c>
      <c r="O59" s="37" t="s">
        <v>3</v>
      </c>
      <c r="P59" s="34" t="s">
        <v>3</v>
      </c>
      <c r="Q59" s="35" t="s">
        <v>3</v>
      </c>
      <c r="R59" s="35" t="s">
        <v>3</v>
      </c>
      <c r="S59" s="35" t="s">
        <v>3</v>
      </c>
      <c r="T59" s="35" t="s">
        <v>3</v>
      </c>
      <c r="U59" s="35" t="s">
        <v>3</v>
      </c>
      <c r="V59" s="35" t="s">
        <v>315</v>
      </c>
      <c r="W59" s="35" t="s">
        <v>3</v>
      </c>
      <c r="X59" s="35" t="s">
        <v>3</v>
      </c>
      <c r="Y59" s="35" t="s">
        <v>3</v>
      </c>
      <c r="Z59" s="35" t="s">
        <v>3</v>
      </c>
      <c r="AA59" s="37" t="s">
        <v>3</v>
      </c>
      <c r="AB59" s="35" t="s">
        <v>315</v>
      </c>
      <c r="AC59" s="35" t="s">
        <v>3</v>
      </c>
      <c r="AD59" s="35" t="s">
        <v>3</v>
      </c>
      <c r="AE59" s="35" t="s">
        <v>3</v>
      </c>
      <c r="AF59" s="35" t="s">
        <v>3</v>
      </c>
      <c r="AG59" s="35" t="s">
        <v>3</v>
      </c>
      <c r="AH59" s="35" t="s">
        <v>315</v>
      </c>
      <c r="AI59" s="35" t="s">
        <v>3</v>
      </c>
      <c r="AJ59" s="35" t="s">
        <v>3</v>
      </c>
      <c r="AK59" s="35" t="s">
        <v>3</v>
      </c>
      <c r="AL59" s="35" t="s">
        <v>3</v>
      </c>
      <c r="AM59" s="37" t="s">
        <v>3</v>
      </c>
    </row>
    <row r="60" spans="1:39" s="39" customFormat="1" ht="18.75" customHeight="1" x14ac:dyDescent="0.25">
      <c r="A60" s="34" t="s">
        <v>121</v>
      </c>
      <c r="B60" s="35" t="s">
        <v>122</v>
      </c>
      <c r="C60" s="35" t="s">
        <v>339</v>
      </c>
      <c r="D60" s="36">
        <v>1.9260999999999999</v>
      </c>
      <c r="E60" s="35" t="s">
        <v>30</v>
      </c>
      <c r="F60" s="35" t="s">
        <v>31</v>
      </c>
      <c r="G60" s="35">
        <v>789.89229999999998</v>
      </c>
      <c r="H60" s="37">
        <v>906.9923</v>
      </c>
      <c r="I60" s="38">
        <v>6737400000000</v>
      </c>
      <c r="J60" s="36">
        <v>353180000000</v>
      </c>
      <c r="K60" s="36">
        <v>3.7475000000000001</v>
      </c>
      <c r="L60" s="37" t="s">
        <v>3</v>
      </c>
      <c r="M60" s="34">
        <v>45.880200000000002</v>
      </c>
      <c r="N60" s="35">
        <v>3.3214000000000001</v>
      </c>
      <c r="O60" s="37" t="s">
        <v>3</v>
      </c>
      <c r="P60" s="34" t="s">
        <v>3</v>
      </c>
      <c r="Q60" s="35" t="s">
        <v>3</v>
      </c>
      <c r="R60" s="35" t="s">
        <v>3</v>
      </c>
      <c r="S60" s="35" t="s">
        <v>3</v>
      </c>
      <c r="T60" s="35" t="s">
        <v>3</v>
      </c>
      <c r="U60" s="35" t="s">
        <v>3</v>
      </c>
      <c r="V60" s="35" t="s">
        <v>315</v>
      </c>
      <c r="W60" s="35" t="s">
        <v>3</v>
      </c>
      <c r="X60" s="35" t="s">
        <v>3</v>
      </c>
      <c r="Y60" s="35" t="s">
        <v>3</v>
      </c>
      <c r="Z60" s="35" t="s">
        <v>3</v>
      </c>
      <c r="AA60" s="37" t="s">
        <v>3</v>
      </c>
      <c r="AB60" s="35" t="s">
        <v>315</v>
      </c>
      <c r="AC60" s="35" t="s">
        <v>3</v>
      </c>
      <c r="AD60" s="35" t="s">
        <v>3</v>
      </c>
      <c r="AE60" s="35" t="s">
        <v>3</v>
      </c>
      <c r="AF60" s="35" t="s">
        <v>3</v>
      </c>
      <c r="AG60" s="35" t="s">
        <v>3</v>
      </c>
      <c r="AH60" s="36">
        <v>59.905999999999999</v>
      </c>
      <c r="AI60" s="36">
        <v>5.0809E-2</v>
      </c>
      <c r="AJ60" s="36">
        <v>4.5637999999999998E-2</v>
      </c>
      <c r="AK60" s="36">
        <v>0.35554000000000002</v>
      </c>
      <c r="AL60" s="36">
        <v>5.6461000000000003E-3</v>
      </c>
      <c r="AM60" s="40">
        <v>0.42220000000000002</v>
      </c>
    </row>
    <row r="61" spans="1:39" s="39" customFormat="1" ht="18.75" customHeight="1" x14ac:dyDescent="0.25">
      <c r="A61" s="34" t="s">
        <v>169</v>
      </c>
      <c r="B61" s="35" t="s">
        <v>170</v>
      </c>
      <c r="C61" s="35" t="s">
        <v>339</v>
      </c>
      <c r="D61" s="36">
        <v>3.9708000000000001</v>
      </c>
      <c r="E61" s="35" t="s">
        <v>30</v>
      </c>
      <c r="F61" s="35" t="s">
        <v>31</v>
      </c>
      <c r="G61" s="35">
        <v>988.78869999999995</v>
      </c>
      <c r="H61" s="37">
        <v>1137.1886999999999</v>
      </c>
      <c r="I61" s="38">
        <v>17775000000000</v>
      </c>
      <c r="J61" s="36">
        <v>684870000000</v>
      </c>
      <c r="K61" s="36">
        <v>3.1905000000000001</v>
      </c>
      <c r="L61" s="40">
        <v>0.16352</v>
      </c>
      <c r="M61" s="34">
        <v>79.499899999999997</v>
      </c>
      <c r="N61" s="35">
        <v>3.282</v>
      </c>
      <c r="O61" s="37" t="s">
        <v>3</v>
      </c>
      <c r="P61" s="34" t="s">
        <v>3</v>
      </c>
      <c r="Q61" s="35" t="s">
        <v>3</v>
      </c>
      <c r="R61" s="35" t="s">
        <v>3</v>
      </c>
      <c r="S61" s="35" t="s">
        <v>3</v>
      </c>
      <c r="T61" s="35" t="s">
        <v>3</v>
      </c>
      <c r="U61" s="35" t="s">
        <v>3</v>
      </c>
      <c r="V61" s="35" t="s">
        <v>315</v>
      </c>
      <c r="W61" s="35" t="s">
        <v>3</v>
      </c>
      <c r="X61" s="35" t="s">
        <v>3</v>
      </c>
      <c r="Y61" s="35" t="s">
        <v>3</v>
      </c>
      <c r="Z61" s="35" t="s">
        <v>3</v>
      </c>
      <c r="AA61" s="37" t="s">
        <v>3</v>
      </c>
      <c r="AB61" s="35" t="s">
        <v>315</v>
      </c>
      <c r="AC61" s="35" t="s">
        <v>3</v>
      </c>
      <c r="AD61" s="35" t="s">
        <v>3</v>
      </c>
      <c r="AE61" s="35" t="s">
        <v>3</v>
      </c>
      <c r="AF61" s="35" t="s">
        <v>3</v>
      </c>
      <c r="AG61" s="35" t="s">
        <v>3</v>
      </c>
      <c r="AH61" s="35" t="s">
        <v>315</v>
      </c>
      <c r="AI61" s="35" t="s">
        <v>3</v>
      </c>
      <c r="AJ61" s="35" t="s">
        <v>3</v>
      </c>
      <c r="AK61" s="35" t="s">
        <v>3</v>
      </c>
      <c r="AL61" s="35" t="s">
        <v>3</v>
      </c>
      <c r="AM61" s="37" t="s">
        <v>3</v>
      </c>
    </row>
    <row r="62" spans="1:39" s="39" customFormat="1" ht="18.75" customHeight="1" x14ac:dyDescent="0.25">
      <c r="A62" s="34" t="s">
        <v>171</v>
      </c>
      <c r="B62" s="35" t="s">
        <v>172</v>
      </c>
      <c r="C62" s="35" t="s">
        <v>339</v>
      </c>
      <c r="D62" s="36">
        <v>3.9735</v>
      </c>
      <c r="E62" s="35" t="s">
        <v>30</v>
      </c>
      <c r="F62" s="35" t="s">
        <v>31</v>
      </c>
      <c r="G62" s="35">
        <v>886.38710000000003</v>
      </c>
      <c r="H62" s="37">
        <v>1023.0871</v>
      </c>
      <c r="I62" s="38">
        <v>7753800000000</v>
      </c>
      <c r="J62" s="36">
        <v>303560000000</v>
      </c>
      <c r="K62" s="36">
        <v>2.7726999999999999</v>
      </c>
      <c r="L62" s="40">
        <v>0.14119999999999999</v>
      </c>
      <c r="M62" s="34">
        <v>71.401200000000003</v>
      </c>
      <c r="N62" s="35">
        <v>3.3569</v>
      </c>
      <c r="O62" s="37" t="s">
        <v>3</v>
      </c>
      <c r="P62" s="34" t="s">
        <v>3</v>
      </c>
      <c r="Q62" s="35" t="s">
        <v>3</v>
      </c>
      <c r="R62" s="35" t="s">
        <v>3</v>
      </c>
      <c r="S62" s="35" t="s">
        <v>3</v>
      </c>
      <c r="T62" s="35" t="s">
        <v>3</v>
      </c>
      <c r="U62" s="35" t="s">
        <v>3</v>
      </c>
      <c r="V62" s="35" t="s">
        <v>315</v>
      </c>
      <c r="W62" s="35" t="s">
        <v>3</v>
      </c>
      <c r="X62" s="35" t="s">
        <v>3</v>
      </c>
      <c r="Y62" s="35" t="s">
        <v>3</v>
      </c>
      <c r="Z62" s="35" t="s">
        <v>3</v>
      </c>
      <c r="AA62" s="37" t="s">
        <v>3</v>
      </c>
      <c r="AB62" s="35" t="s">
        <v>315</v>
      </c>
      <c r="AC62" s="35" t="s">
        <v>3</v>
      </c>
      <c r="AD62" s="35" t="s">
        <v>3</v>
      </c>
      <c r="AE62" s="35" t="s">
        <v>3</v>
      </c>
      <c r="AF62" s="35" t="s">
        <v>3</v>
      </c>
      <c r="AG62" s="35" t="s">
        <v>3</v>
      </c>
      <c r="AH62" s="35" t="s">
        <v>315</v>
      </c>
      <c r="AI62" s="35" t="s">
        <v>3</v>
      </c>
      <c r="AJ62" s="35" t="s">
        <v>3</v>
      </c>
      <c r="AK62" s="35" t="s">
        <v>3</v>
      </c>
      <c r="AL62" s="35" t="s">
        <v>3</v>
      </c>
      <c r="AM62" s="37" t="s">
        <v>3</v>
      </c>
    </row>
    <row r="63" spans="1:39" s="39" customFormat="1" ht="18.75" customHeight="1" x14ac:dyDescent="0.25">
      <c r="A63" s="34" t="s">
        <v>173</v>
      </c>
      <c r="B63" s="35" t="s">
        <v>174</v>
      </c>
      <c r="C63" s="35" t="s">
        <v>339</v>
      </c>
      <c r="D63" s="36">
        <v>4.0488999999999997</v>
      </c>
      <c r="E63" s="35" t="s">
        <v>30</v>
      </c>
      <c r="F63" s="35" t="s">
        <v>31</v>
      </c>
      <c r="G63" s="35">
        <v>988.09670000000006</v>
      </c>
      <c r="H63" s="37">
        <v>1135.9966999999999</v>
      </c>
      <c r="I63" s="38">
        <v>9235200000000</v>
      </c>
      <c r="J63" s="36">
        <v>357980000000</v>
      </c>
      <c r="K63" s="36">
        <v>2.5950000000000002</v>
      </c>
      <c r="L63" s="40">
        <v>0.14000000000000001</v>
      </c>
      <c r="M63" s="34">
        <v>88.588700000000003</v>
      </c>
      <c r="N63" s="35">
        <v>4.1992000000000003</v>
      </c>
      <c r="O63" s="37" t="s">
        <v>3</v>
      </c>
      <c r="P63" s="34" t="s">
        <v>3</v>
      </c>
      <c r="Q63" s="35" t="s">
        <v>3</v>
      </c>
      <c r="R63" s="35" t="s">
        <v>3</v>
      </c>
      <c r="S63" s="35" t="s">
        <v>3</v>
      </c>
      <c r="T63" s="35" t="s">
        <v>3</v>
      </c>
      <c r="U63" s="35" t="s">
        <v>3</v>
      </c>
      <c r="V63" s="35" t="s">
        <v>315</v>
      </c>
      <c r="W63" s="35" t="s">
        <v>3</v>
      </c>
      <c r="X63" s="35" t="s">
        <v>3</v>
      </c>
      <c r="Y63" s="35" t="s">
        <v>3</v>
      </c>
      <c r="Z63" s="35" t="s">
        <v>3</v>
      </c>
      <c r="AA63" s="37" t="s">
        <v>3</v>
      </c>
      <c r="AB63" s="35" t="s">
        <v>315</v>
      </c>
      <c r="AC63" s="35" t="s">
        <v>3</v>
      </c>
      <c r="AD63" s="35" t="s">
        <v>3</v>
      </c>
      <c r="AE63" s="35" t="s">
        <v>3</v>
      </c>
      <c r="AF63" s="35" t="s">
        <v>3</v>
      </c>
      <c r="AG63" s="35" t="s">
        <v>3</v>
      </c>
      <c r="AH63" s="35" t="s">
        <v>315</v>
      </c>
      <c r="AI63" s="35" t="s">
        <v>3</v>
      </c>
      <c r="AJ63" s="35" t="s">
        <v>3</v>
      </c>
      <c r="AK63" s="35" t="s">
        <v>3</v>
      </c>
      <c r="AL63" s="35" t="s">
        <v>3</v>
      </c>
      <c r="AM63" s="37" t="s">
        <v>3</v>
      </c>
    </row>
    <row r="64" spans="1:39" s="39" customFormat="1" ht="18.75" customHeight="1" x14ac:dyDescent="0.25">
      <c r="A64" s="34" t="s">
        <v>231</v>
      </c>
      <c r="B64" s="35" t="s">
        <v>232</v>
      </c>
      <c r="C64" s="35" t="s">
        <v>339</v>
      </c>
      <c r="D64" s="36">
        <v>3.9731000000000001</v>
      </c>
      <c r="E64" s="35" t="s">
        <v>30</v>
      </c>
      <c r="F64" s="35" t="s">
        <v>31</v>
      </c>
      <c r="G64" s="35">
        <v>970.66909999999996</v>
      </c>
      <c r="H64" s="37">
        <v>1120.5690999999999</v>
      </c>
      <c r="I64" s="38">
        <v>27050000000000</v>
      </c>
      <c r="J64" s="36">
        <v>1575100000000</v>
      </c>
      <c r="K64" s="36">
        <v>3.78</v>
      </c>
      <c r="L64" s="40">
        <v>0.16544</v>
      </c>
      <c r="M64" s="34">
        <v>75.400000000000006</v>
      </c>
      <c r="N64" s="35">
        <v>1.82</v>
      </c>
      <c r="O64" s="37">
        <v>1.67</v>
      </c>
      <c r="P64" s="34" t="s">
        <v>3</v>
      </c>
      <c r="Q64" s="35" t="s">
        <v>3</v>
      </c>
      <c r="R64" s="35" t="s">
        <v>3</v>
      </c>
      <c r="S64" s="35" t="s">
        <v>3</v>
      </c>
      <c r="T64" s="35" t="s">
        <v>3</v>
      </c>
      <c r="U64" s="35" t="s">
        <v>3</v>
      </c>
      <c r="V64" s="35" t="s">
        <v>315</v>
      </c>
      <c r="W64" s="35" t="s">
        <v>3</v>
      </c>
      <c r="X64" s="35" t="s">
        <v>3</v>
      </c>
      <c r="Y64" s="35" t="s">
        <v>3</v>
      </c>
      <c r="Z64" s="35" t="s">
        <v>3</v>
      </c>
      <c r="AA64" s="37" t="s">
        <v>3</v>
      </c>
      <c r="AB64" s="35" t="s">
        <v>315</v>
      </c>
      <c r="AC64" s="35" t="s">
        <v>3</v>
      </c>
      <c r="AD64" s="35" t="s">
        <v>3</v>
      </c>
      <c r="AE64" s="35" t="s">
        <v>3</v>
      </c>
      <c r="AF64" s="35" t="s">
        <v>3</v>
      </c>
      <c r="AG64" s="35" t="s">
        <v>3</v>
      </c>
      <c r="AH64" s="35" t="s">
        <v>315</v>
      </c>
      <c r="AI64" s="35" t="s">
        <v>3</v>
      </c>
      <c r="AJ64" s="35" t="s">
        <v>3</v>
      </c>
      <c r="AK64" s="35" t="s">
        <v>3</v>
      </c>
      <c r="AL64" s="35" t="s">
        <v>3</v>
      </c>
      <c r="AM64" s="37" t="s">
        <v>3</v>
      </c>
    </row>
    <row r="65" spans="1:39" s="39" customFormat="1" ht="18.75" customHeight="1" x14ac:dyDescent="0.25">
      <c r="A65" s="34" t="s">
        <v>233</v>
      </c>
      <c r="B65" s="35" t="s">
        <v>234</v>
      </c>
      <c r="C65" s="35" t="s">
        <v>339</v>
      </c>
      <c r="D65" s="36">
        <v>3.9594999999999998</v>
      </c>
      <c r="E65" s="35" t="s">
        <v>30</v>
      </c>
      <c r="F65" s="35" t="s">
        <v>31</v>
      </c>
      <c r="G65" s="35">
        <v>976.83640000000003</v>
      </c>
      <c r="H65" s="37">
        <v>1128.0364</v>
      </c>
      <c r="I65" s="38">
        <v>25292000000000</v>
      </c>
      <c r="J65" s="36">
        <v>1470600000000</v>
      </c>
      <c r="K65" s="36">
        <v>3.7477</v>
      </c>
      <c r="L65" s="40">
        <v>0.16544</v>
      </c>
      <c r="M65" s="34">
        <v>77.400000000000006</v>
      </c>
      <c r="N65" s="35">
        <v>1.9</v>
      </c>
      <c r="O65" s="37">
        <v>1.62</v>
      </c>
      <c r="P65" s="34" t="s">
        <v>3</v>
      </c>
      <c r="Q65" s="35" t="s">
        <v>3</v>
      </c>
      <c r="R65" s="35" t="s">
        <v>3</v>
      </c>
      <c r="S65" s="35" t="s">
        <v>3</v>
      </c>
      <c r="T65" s="35" t="s">
        <v>3</v>
      </c>
      <c r="U65" s="35" t="s">
        <v>3</v>
      </c>
      <c r="V65" s="35" t="s">
        <v>315</v>
      </c>
      <c r="W65" s="35" t="s">
        <v>3</v>
      </c>
      <c r="X65" s="35" t="s">
        <v>3</v>
      </c>
      <c r="Y65" s="35" t="s">
        <v>3</v>
      </c>
      <c r="Z65" s="35" t="s">
        <v>3</v>
      </c>
      <c r="AA65" s="37" t="s">
        <v>3</v>
      </c>
      <c r="AB65" s="35" t="s">
        <v>315</v>
      </c>
      <c r="AC65" s="35" t="s">
        <v>3</v>
      </c>
      <c r="AD65" s="35" t="s">
        <v>3</v>
      </c>
      <c r="AE65" s="35" t="s">
        <v>3</v>
      </c>
      <c r="AF65" s="35" t="s">
        <v>3</v>
      </c>
      <c r="AG65" s="35" t="s">
        <v>3</v>
      </c>
      <c r="AH65" s="35" t="s">
        <v>315</v>
      </c>
      <c r="AI65" s="35" t="s">
        <v>3</v>
      </c>
      <c r="AJ65" s="35" t="s">
        <v>3</v>
      </c>
      <c r="AK65" s="35" t="s">
        <v>3</v>
      </c>
      <c r="AL65" s="35" t="s">
        <v>3</v>
      </c>
      <c r="AM65" s="37" t="s">
        <v>3</v>
      </c>
    </row>
    <row r="66" spans="1:39" s="39" customFormat="1" ht="18.75" customHeight="1" x14ac:dyDescent="0.25">
      <c r="A66" s="34" t="s">
        <v>28</v>
      </c>
      <c r="B66" s="35" t="s">
        <v>29</v>
      </c>
      <c r="C66" s="35" t="s">
        <v>337</v>
      </c>
      <c r="D66" s="36">
        <v>5.6958000000000002</v>
      </c>
      <c r="E66" s="35" t="s">
        <v>30</v>
      </c>
      <c r="F66" s="35" t="s">
        <v>31</v>
      </c>
      <c r="G66" s="35">
        <v>907</v>
      </c>
      <c r="H66" s="37">
        <v>1082.3</v>
      </c>
      <c r="I66" s="38">
        <v>245470000000</v>
      </c>
      <c r="J66" s="36">
        <v>13402000000</v>
      </c>
      <c r="K66" s="36">
        <v>2.04</v>
      </c>
      <c r="L66" s="37" t="s">
        <v>3</v>
      </c>
      <c r="M66" s="34">
        <v>58.796100000000003</v>
      </c>
      <c r="N66" s="35" t="s">
        <v>3</v>
      </c>
      <c r="O66" s="37" t="s">
        <v>3</v>
      </c>
      <c r="P66" s="34" t="s">
        <v>3</v>
      </c>
      <c r="Q66" s="35" t="s">
        <v>3</v>
      </c>
      <c r="R66" s="35" t="s">
        <v>3</v>
      </c>
      <c r="S66" s="35" t="s">
        <v>3</v>
      </c>
      <c r="T66" s="35" t="s">
        <v>3</v>
      </c>
      <c r="U66" s="35" t="s">
        <v>3</v>
      </c>
      <c r="V66" s="35" t="s">
        <v>315</v>
      </c>
      <c r="W66" s="35" t="s">
        <v>3</v>
      </c>
      <c r="X66" s="35" t="s">
        <v>3</v>
      </c>
      <c r="Y66" s="35" t="s">
        <v>3</v>
      </c>
      <c r="Z66" s="35" t="s">
        <v>3</v>
      </c>
      <c r="AA66" s="37" t="s">
        <v>3</v>
      </c>
      <c r="AB66" s="35" t="s">
        <v>315</v>
      </c>
      <c r="AC66" s="35" t="s">
        <v>3</v>
      </c>
      <c r="AD66" s="35" t="s">
        <v>3</v>
      </c>
      <c r="AE66" s="35" t="s">
        <v>3</v>
      </c>
      <c r="AF66" s="35" t="s">
        <v>3</v>
      </c>
      <c r="AG66" s="35" t="s">
        <v>3</v>
      </c>
      <c r="AH66" s="35" t="s">
        <v>315</v>
      </c>
      <c r="AI66" s="35" t="s">
        <v>3</v>
      </c>
      <c r="AJ66" s="35" t="s">
        <v>3</v>
      </c>
      <c r="AK66" s="35" t="s">
        <v>3</v>
      </c>
      <c r="AL66" s="35" t="s">
        <v>3</v>
      </c>
      <c r="AM66" s="37" t="s">
        <v>3</v>
      </c>
    </row>
    <row r="67" spans="1:39" s="39" customFormat="1" ht="18.75" customHeight="1" x14ac:dyDescent="0.25">
      <c r="A67" s="34" t="s">
        <v>44</v>
      </c>
      <c r="B67" s="35" t="s">
        <v>45</v>
      </c>
      <c r="C67" s="35" t="s">
        <v>337</v>
      </c>
      <c r="D67" s="36">
        <v>6.4093999999999998</v>
      </c>
      <c r="E67" s="35" t="s">
        <v>30</v>
      </c>
      <c r="F67" s="35" t="s">
        <v>31</v>
      </c>
      <c r="G67" s="35">
        <v>694.25</v>
      </c>
      <c r="H67" s="37">
        <v>799.45</v>
      </c>
      <c r="I67" s="38">
        <v>227990000000</v>
      </c>
      <c r="J67" s="36">
        <v>12209000000</v>
      </c>
      <c r="K67" s="36">
        <v>2.84</v>
      </c>
      <c r="L67" s="37" t="s">
        <v>3</v>
      </c>
      <c r="M67" s="34">
        <v>57.214599999999997</v>
      </c>
      <c r="N67" s="35" t="s">
        <v>3</v>
      </c>
      <c r="O67" s="37" t="s">
        <v>3</v>
      </c>
      <c r="P67" s="34" t="s">
        <v>3</v>
      </c>
      <c r="Q67" s="35" t="s">
        <v>3</v>
      </c>
      <c r="R67" s="35" t="s">
        <v>3</v>
      </c>
      <c r="S67" s="35" t="s">
        <v>3</v>
      </c>
      <c r="T67" s="35" t="s">
        <v>3</v>
      </c>
      <c r="U67" s="35" t="s">
        <v>3</v>
      </c>
      <c r="V67" s="35" t="s">
        <v>315</v>
      </c>
      <c r="W67" s="35" t="s">
        <v>3</v>
      </c>
      <c r="X67" s="35" t="s">
        <v>3</v>
      </c>
      <c r="Y67" s="35" t="s">
        <v>3</v>
      </c>
      <c r="Z67" s="35" t="s">
        <v>3</v>
      </c>
      <c r="AA67" s="37" t="s">
        <v>3</v>
      </c>
      <c r="AB67" s="35" t="s">
        <v>315</v>
      </c>
      <c r="AC67" s="35" t="s">
        <v>3</v>
      </c>
      <c r="AD67" s="35" t="s">
        <v>3</v>
      </c>
      <c r="AE67" s="35" t="s">
        <v>3</v>
      </c>
      <c r="AF67" s="35" t="s">
        <v>3</v>
      </c>
      <c r="AG67" s="35" t="s">
        <v>3</v>
      </c>
      <c r="AH67" s="35" t="s">
        <v>315</v>
      </c>
      <c r="AI67" s="35" t="s">
        <v>3</v>
      </c>
      <c r="AJ67" s="35" t="s">
        <v>3</v>
      </c>
      <c r="AK67" s="35" t="s">
        <v>3</v>
      </c>
      <c r="AL67" s="35" t="s">
        <v>3</v>
      </c>
      <c r="AM67" s="37" t="s">
        <v>3</v>
      </c>
    </row>
    <row r="68" spans="1:39" s="39" customFormat="1" ht="18.75" customHeight="1" x14ac:dyDescent="0.25">
      <c r="A68" s="34" t="s">
        <v>46</v>
      </c>
      <c r="B68" s="35" t="s">
        <v>47</v>
      </c>
      <c r="C68" s="35" t="s">
        <v>337</v>
      </c>
      <c r="D68" s="36">
        <v>6.4043999999999999</v>
      </c>
      <c r="E68" s="35" t="s">
        <v>30</v>
      </c>
      <c r="F68" s="35" t="s">
        <v>31</v>
      </c>
      <c r="G68" s="35">
        <v>692.75</v>
      </c>
      <c r="H68" s="37">
        <v>798.45</v>
      </c>
      <c r="I68" s="38">
        <v>195540000000</v>
      </c>
      <c r="J68" s="36">
        <v>10543000000</v>
      </c>
      <c r="K68" s="36">
        <v>2.74</v>
      </c>
      <c r="L68" s="37" t="s">
        <v>3</v>
      </c>
      <c r="M68" s="34">
        <v>65.696200000000005</v>
      </c>
      <c r="N68" s="35" t="s">
        <v>3</v>
      </c>
      <c r="O68" s="37" t="s">
        <v>3</v>
      </c>
      <c r="P68" s="34" t="s">
        <v>3</v>
      </c>
      <c r="Q68" s="35" t="s">
        <v>3</v>
      </c>
      <c r="R68" s="35" t="s">
        <v>3</v>
      </c>
      <c r="S68" s="35" t="s">
        <v>3</v>
      </c>
      <c r="T68" s="35" t="s">
        <v>3</v>
      </c>
      <c r="U68" s="35" t="s">
        <v>3</v>
      </c>
      <c r="V68" s="35" t="s">
        <v>315</v>
      </c>
      <c r="W68" s="35" t="s">
        <v>3</v>
      </c>
      <c r="X68" s="35" t="s">
        <v>3</v>
      </c>
      <c r="Y68" s="35" t="s">
        <v>3</v>
      </c>
      <c r="Z68" s="35" t="s">
        <v>3</v>
      </c>
      <c r="AA68" s="37" t="s">
        <v>3</v>
      </c>
      <c r="AB68" s="35" t="s">
        <v>315</v>
      </c>
      <c r="AC68" s="35" t="s">
        <v>3</v>
      </c>
      <c r="AD68" s="35" t="s">
        <v>3</v>
      </c>
      <c r="AE68" s="35" t="s">
        <v>3</v>
      </c>
      <c r="AF68" s="35" t="s">
        <v>3</v>
      </c>
      <c r="AG68" s="35" t="s">
        <v>3</v>
      </c>
      <c r="AH68" s="35" t="s">
        <v>315</v>
      </c>
      <c r="AI68" s="35" t="s">
        <v>3</v>
      </c>
      <c r="AJ68" s="35" t="s">
        <v>3</v>
      </c>
      <c r="AK68" s="35" t="s">
        <v>3</v>
      </c>
      <c r="AL68" s="35" t="s">
        <v>3</v>
      </c>
      <c r="AM68" s="37" t="s">
        <v>3</v>
      </c>
    </row>
    <row r="69" spans="1:39" s="39" customFormat="1" ht="18.75" customHeight="1" x14ac:dyDescent="0.25">
      <c r="A69" s="34" t="s">
        <v>48</v>
      </c>
      <c r="B69" s="35" t="s">
        <v>49</v>
      </c>
      <c r="C69" s="35" t="s">
        <v>337</v>
      </c>
      <c r="D69" s="36">
        <v>6.3822999999999999</v>
      </c>
      <c r="E69" s="35" t="s">
        <v>30</v>
      </c>
      <c r="F69" s="35" t="s">
        <v>31</v>
      </c>
      <c r="G69" s="35">
        <v>694.75</v>
      </c>
      <c r="H69" s="37">
        <v>800.75</v>
      </c>
      <c r="I69" s="38">
        <v>389360000000</v>
      </c>
      <c r="J69" s="36">
        <v>20745000000</v>
      </c>
      <c r="K69" s="36">
        <v>2.4</v>
      </c>
      <c r="L69" s="37" t="s">
        <v>3</v>
      </c>
      <c r="M69" s="34">
        <v>55.680199999999999</v>
      </c>
      <c r="N69" s="35" t="s">
        <v>3</v>
      </c>
      <c r="O69" s="37" t="s">
        <v>3</v>
      </c>
      <c r="P69" s="34" t="s">
        <v>3</v>
      </c>
      <c r="Q69" s="35" t="s">
        <v>3</v>
      </c>
      <c r="R69" s="35" t="s">
        <v>3</v>
      </c>
      <c r="S69" s="35" t="s">
        <v>3</v>
      </c>
      <c r="T69" s="35" t="s">
        <v>3</v>
      </c>
      <c r="U69" s="35" t="s">
        <v>3</v>
      </c>
      <c r="V69" s="35" t="s">
        <v>315</v>
      </c>
      <c r="W69" s="35" t="s">
        <v>3</v>
      </c>
      <c r="X69" s="35" t="s">
        <v>3</v>
      </c>
      <c r="Y69" s="35" t="s">
        <v>3</v>
      </c>
      <c r="Z69" s="35" t="s">
        <v>3</v>
      </c>
      <c r="AA69" s="37" t="s">
        <v>3</v>
      </c>
      <c r="AB69" s="35" t="s">
        <v>315</v>
      </c>
      <c r="AC69" s="35" t="s">
        <v>3</v>
      </c>
      <c r="AD69" s="35" t="s">
        <v>3</v>
      </c>
      <c r="AE69" s="35" t="s">
        <v>3</v>
      </c>
      <c r="AF69" s="35" t="s">
        <v>3</v>
      </c>
      <c r="AG69" s="35" t="s">
        <v>3</v>
      </c>
      <c r="AH69" s="35" t="s">
        <v>315</v>
      </c>
      <c r="AI69" s="35" t="s">
        <v>3</v>
      </c>
      <c r="AJ69" s="35" t="s">
        <v>3</v>
      </c>
      <c r="AK69" s="35" t="s">
        <v>3</v>
      </c>
      <c r="AL69" s="35" t="s">
        <v>3</v>
      </c>
      <c r="AM69" s="37" t="s">
        <v>3</v>
      </c>
    </row>
    <row r="70" spans="1:39" s="39" customFormat="1" ht="18.75" customHeight="1" x14ac:dyDescent="0.25">
      <c r="A70" s="34" t="s">
        <v>54</v>
      </c>
      <c r="B70" s="35" t="s">
        <v>55</v>
      </c>
      <c r="C70" s="35" t="s">
        <v>337</v>
      </c>
      <c r="D70" s="36">
        <v>6.3329000000000004</v>
      </c>
      <c r="E70" s="35" t="s">
        <v>56</v>
      </c>
      <c r="F70" s="35" t="s">
        <v>31</v>
      </c>
      <c r="G70" s="35">
        <v>910.6</v>
      </c>
      <c r="H70" s="37">
        <v>1086.9000000000001</v>
      </c>
      <c r="I70" s="38">
        <v>94151000000</v>
      </c>
      <c r="J70" s="36">
        <v>5473500000</v>
      </c>
      <c r="K70" s="36">
        <v>1.82</v>
      </c>
      <c r="L70" s="37" t="s">
        <v>3</v>
      </c>
      <c r="M70" s="34">
        <v>77.477900000000005</v>
      </c>
      <c r="N70" s="35" t="s">
        <v>3</v>
      </c>
      <c r="O70" s="37" t="s">
        <v>3</v>
      </c>
      <c r="P70" s="34" t="s">
        <v>3</v>
      </c>
      <c r="Q70" s="35" t="s">
        <v>3</v>
      </c>
      <c r="R70" s="35" t="s">
        <v>3</v>
      </c>
      <c r="S70" s="35" t="s">
        <v>3</v>
      </c>
      <c r="T70" s="35" t="s">
        <v>3</v>
      </c>
      <c r="U70" s="35" t="s">
        <v>3</v>
      </c>
      <c r="V70" s="35" t="s">
        <v>315</v>
      </c>
      <c r="W70" s="35" t="s">
        <v>3</v>
      </c>
      <c r="X70" s="35" t="s">
        <v>3</v>
      </c>
      <c r="Y70" s="35" t="s">
        <v>3</v>
      </c>
      <c r="Z70" s="35" t="s">
        <v>3</v>
      </c>
      <c r="AA70" s="37" t="s">
        <v>3</v>
      </c>
      <c r="AB70" s="35" t="s">
        <v>315</v>
      </c>
      <c r="AC70" s="35" t="s">
        <v>3</v>
      </c>
      <c r="AD70" s="35" t="s">
        <v>3</v>
      </c>
      <c r="AE70" s="35" t="s">
        <v>3</v>
      </c>
      <c r="AF70" s="35" t="s">
        <v>3</v>
      </c>
      <c r="AG70" s="35" t="s">
        <v>3</v>
      </c>
      <c r="AH70" s="35" t="s">
        <v>315</v>
      </c>
      <c r="AI70" s="35" t="s">
        <v>3</v>
      </c>
      <c r="AJ70" s="35" t="s">
        <v>3</v>
      </c>
      <c r="AK70" s="35" t="s">
        <v>3</v>
      </c>
      <c r="AL70" s="35" t="s">
        <v>3</v>
      </c>
      <c r="AM70" s="37" t="s">
        <v>3</v>
      </c>
    </row>
    <row r="71" spans="1:39" s="39" customFormat="1" ht="18.75" customHeight="1" x14ac:dyDescent="0.25">
      <c r="A71" s="34" t="s">
        <v>101</v>
      </c>
      <c r="B71" s="35" t="s">
        <v>102</v>
      </c>
      <c r="C71" s="35" t="s">
        <v>337</v>
      </c>
      <c r="D71" s="36">
        <v>6.3855000000000004</v>
      </c>
      <c r="E71" s="35" t="s">
        <v>30</v>
      </c>
      <c r="F71" s="35" t="s">
        <v>31</v>
      </c>
      <c r="G71" s="35">
        <v>786.15800000000002</v>
      </c>
      <c r="H71" s="37">
        <v>905.95799999999997</v>
      </c>
      <c r="I71" s="38">
        <v>268140000000</v>
      </c>
      <c r="J71" s="36">
        <v>14363000000</v>
      </c>
      <c r="K71" s="36">
        <v>2.58</v>
      </c>
      <c r="L71" s="37" t="s">
        <v>3</v>
      </c>
      <c r="M71" s="34">
        <v>80.179299999999998</v>
      </c>
      <c r="N71" s="35">
        <v>8.5248000000000008</v>
      </c>
      <c r="O71" s="37" t="s">
        <v>3</v>
      </c>
      <c r="P71" s="34" t="s">
        <v>3</v>
      </c>
      <c r="Q71" s="35" t="s">
        <v>3</v>
      </c>
      <c r="R71" s="35" t="s">
        <v>3</v>
      </c>
      <c r="S71" s="35" t="s">
        <v>3</v>
      </c>
      <c r="T71" s="35" t="s">
        <v>3</v>
      </c>
      <c r="U71" s="35" t="s">
        <v>3</v>
      </c>
      <c r="V71" s="35" t="s">
        <v>315</v>
      </c>
      <c r="W71" s="35" t="s">
        <v>3</v>
      </c>
      <c r="X71" s="35" t="s">
        <v>3</v>
      </c>
      <c r="Y71" s="35" t="s">
        <v>3</v>
      </c>
      <c r="Z71" s="35" t="s">
        <v>3</v>
      </c>
      <c r="AA71" s="37" t="s">
        <v>3</v>
      </c>
      <c r="AB71" s="35" t="s">
        <v>315</v>
      </c>
      <c r="AC71" s="35" t="s">
        <v>3</v>
      </c>
      <c r="AD71" s="35" t="s">
        <v>3</v>
      </c>
      <c r="AE71" s="35" t="s">
        <v>3</v>
      </c>
      <c r="AF71" s="35" t="s">
        <v>3</v>
      </c>
      <c r="AG71" s="35" t="s">
        <v>3</v>
      </c>
      <c r="AH71" s="35" t="s">
        <v>315</v>
      </c>
      <c r="AI71" s="35" t="s">
        <v>3</v>
      </c>
      <c r="AJ71" s="35" t="s">
        <v>3</v>
      </c>
      <c r="AK71" s="35" t="s">
        <v>3</v>
      </c>
      <c r="AL71" s="35" t="s">
        <v>3</v>
      </c>
      <c r="AM71" s="37" t="s">
        <v>3</v>
      </c>
    </row>
    <row r="72" spans="1:39" s="39" customFormat="1" ht="18.75" customHeight="1" x14ac:dyDescent="0.25">
      <c r="A72" s="34" t="s">
        <v>103</v>
      </c>
      <c r="B72" s="35" t="s">
        <v>104</v>
      </c>
      <c r="C72" s="35" t="s">
        <v>337</v>
      </c>
      <c r="D72" s="36">
        <v>6.3949999999999996</v>
      </c>
      <c r="E72" s="35" t="s">
        <v>30</v>
      </c>
      <c r="F72" s="35" t="s">
        <v>31</v>
      </c>
      <c r="G72" s="35">
        <v>788.88779999999997</v>
      </c>
      <c r="H72" s="37">
        <v>901.48779999999999</v>
      </c>
      <c r="I72" s="38">
        <v>257850000000</v>
      </c>
      <c r="J72" s="36">
        <v>13702000000</v>
      </c>
      <c r="K72" s="36">
        <v>2.9729999999999999</v>
      </c>
      <c r="L72" s="37" t="s">
        <v>3</v>
      </c>
      <c r="M72" s="34">
        <v>83.955200000000005</v>
      </c>
      <c r="N72" s="35">
        <v>6.3856999999999999</v>
      </c>
      <c r="O72" s="37" t="s">
        <v>3</v>
      </c>
      <c r="P72" s="34" t="s">
        <v>3</v>
      </c>
      <c r="Q72" s="35" t="s">
        <v>3</v>
      </c>
      <c r="R72" s="35" t="s">
        <v>3</v>
      </c>
      <c r="S72" s="35" t="s">
        <v>3</v>
      </c>
      <c r="T72" s="35" t="s">
        <v>3</v>
      </c>
      <c r="U72" s="35" t="s">
        <v>3</v>
      </c>
      <c r="V72" s="35" t="s">
        <v>315</v>
      </c>
      <c r="W72" s="35" t="s">
        <v>3</v>
      </c>
      <c r="X72" s="35" t="s">
        <v>3</v>
      </c>
      <c r="Y72" s="35" t="s">
        <v>3</v>
      </c>
      <c r="Z72" s="35" t="s">
        <v>3</v>
      </c>
      <c r="AA72" s="37" t="s">
        <v>3</v>
      </c>
      <c r="AB72" s="35" t="s">
        <v>315</v>
      </c>
      <c r="AC72" s="35" t="s">
        <v>3</v>
      </c>
      <c r="AD72" s="35" t="s">
        <v>3</v>
      </c>
      <c r="AE72" s="35" t="s">
        <v>3</v>
      </c>
      <c r="AF72" s="35" t="s">
        <v>3</v>
      </c>
      <c r="AG72" s="35" t="s">
        <v>3</v>
      </c>
      <c r="AH72" s="35" t="s">
        <v>315</v>
      </c>
      <c r="AI72" s="35" t="s">
        <v>3</v>
      </c>
      <c r="AJ72" s="35" t="s">
        <v>3</v>
      </c>
      <c r="AK72" s="35" t="s">
        <v>3</v>
      </c>
      <c r="AL72" s="35" t="s">
        <v>3</v>
      </c>
      <c r="AM72" s="37" t="s">
        <v>3</v>
      </c>
    </row>
    <row r="73" spans="1:39" s="39" customFormat="1" ht="18.75" customHeight="1" x14ac:dyDescent="0.25">
      <c r="A73" s="34" t="s">
        <v>237</v>
      </c>
      <c r="B73" s="35" t="s">
        <v>238</v>
      </c>
      <c r="C73" s="35" t="s">
        <v>339</v>
      </c>
      <c r="D73" s="36">
        <v>3.3429000000000002</v>
      </c>
      <c r="E73" s="35" t="s">
        <v>42</v>
      </c>
      <c r="F73" s="35" t="s">
        <v>239</v>
      </c>
      <c r="G73" s="35">
        <v>1077.2177999999999</v>
      </c>
      <c r="H73" s="37">
        <v>1181.5463</v>
      </c>
      <c r="I73" s="38">
        <v>147980000000</v>
      </c>
      <c r="J73" s="36">
        <v>8621800000</v>
      </c>
      <c r="K73" s="36">
        <v>1.6143000000000001</v>
      </c>
      <c r="L73" s="40">
        <v>0.14119999999999999</v>
      </c>
      <c r="M73" s="34">
        <v>130.19999999999999</v>
      </c>
      <c r="N73" s="35">
        <v>5.66</v>
      </c>
      <c r="O73" s="37">
        <v>4.8099999999999996</v>
      </c>
      <c r="P73" s="34" t="s">
        <v>3</v>
      </c>
      <c r="Q73" s="35" t="s">
        <v>3</v>
      </c>
      <c r="R73" s="35" t="s">
        <v>3</v>
      </c>
      <c r="S73" s="35" t="s">
        <v>3</v>
      </c>
      <c r="T73" s="35" t="s">
        <v>3</v>
      </c>
      <c r="U73" s="35" t="s">
        <v>3</v>
      </c>
      <c r="V73" s="35" t="s">
        <v>315</v>
      </c>
      <c r="W73" s="35" t="s">
        <v>3</v>
      </c>
      <c r="X73" s="35" t="s">
        <v>3</v>
      </c>
      <c r="Y73" s="35" t="s">
        <v>3</v>
      </c>
      <c r="Z73" s="35" t="s">
        <v>3</v>
      </c>
      <c r="AA73" s="37" t="s">
        <v>3</v>
      </c>
      <c r="AB73" s="35" t="s">
        <v>315</v>
      </c>
      <c r="AC73" s="35" t="s">
        <v>3</v>
      </c>
      <c r="AD73" s="35" t="s">
        <v>3</v>
      </c>
      <c r="AE73" s="35" t="s">
        <v>3</v>
      </c>
      <c r="AF73" s="35" t="s">
        <v>3</v>
      </c>
      <c r="AG73" s="35" t="s">
        <v>3</v>
      </c>
      <c r="AH73" s="35" t="s">
        <v>315</v>
      </c>
      <c r="AI73" s="35" t="s">
        <v>3</v>
      </c>
      <c r="AJ73" s="35" t="s">
        <v>3</v>
      </c>
      <c r="AK73" s="35" t="s">
        <v>3</v>
      </c>
      <c r="AL73" s="35" t="s">
        <v>3</v>
      </c>
      <c r="AM73" s="37" t="s">
        <v>3</v>
      </c>
    </row>
    <row r="74" spans="1:39" s="39" customFormat="1" ht="18.75" customHeight="1" x14ac:dyDescent="0.25">
      <c r="A74" s="34" t="s">
        <v>242</v>
      </c>
      <c r="B74" s="35" t="s">
        <v>243</v>
      </c>
      <c r="C74" s="35" t="s">
        <v>339</v>
      </c>
      <c r="D74" s="36">
        <v>3.3443999999999998</v>
      </c>
      <c r="E74" s="35" t="s">
        <v>42</v>
      </c>
      <c r="F74" s="35" t="s">
        <v>239</v>
      </c>
      <c r="G74" s="35">
        <v>1076.8103000000001</v>
      </c>
      <c r="H74" s="37">
        <v>1181.5279</v>
      </c>
      <c r="I74" s="38">
        <v>241000000000</v>
      </c>
      <c r="J74" s="36">
        <v>20099000000</v>
      </c>
      <c r="K74" s="36">
        <v>1.7716000000000001</v>
      </c>
      <c r="L74" s="40">
        <v>0.16352</v>
      </c>
      <c r="M74" s="34">
        <v>152.5</v>
      </c>
      <c r="N74" s="35">
        <v>7.63</v>
      </c>
      <c r="O74" s="37">
        <v>7.41</v>
      </c>
      <c r="P74" s="34" t="s">
        <v>3</v>
      </c>
      <c r="Q74" s="35" t="s">
        <v>3</v>
      </c>
      <c r="R74" s="35" t="s">
        <v>3</v>
      </c>
      <c r="S74" s="35" t="s">
        <v>3</v>
      </c>
      <c r="T74" s="35" t="s">
        <v>3</v>
      </c>
      <c r="U74" s="35" t="s">
        <v>3</v>
      </c>
      <c r="V74" s="35" t="s">
        <v>315</v>
      </c>
      <c r="W74" s="35" t="s">
        <v>3</v>
      </c>
      <c r="X74" s="35" t="s">
        <v>3</v>
      </c>
      <c r="Y74" s="35" t="s">
        <v>3</v>
      </c>
      <c r="Z74" s="35" t="s">
        <v>3</v>
      </c>
      <c r="AA74" s="37" t="s">
        <v>3</v>
      </c>
      <c r="AB74" s="35" t="s">
        <v>315</v>
      </c>
      <c r="AC74" s="35" t="s">
        <v>3</v>
      </c>
      <c r="AD74" s="35" t="s">
        <v>3</v>
      </c>
      <c r="AE74" s="35" t="s">
        <v>3</v>
      </c>
      <c r="AF74" s="35" t="s">
        <v>3</v>
      </c>
      <c r="AG74" s="35" t="s">
        <v>3</v>
      </c>
      <c r="AH74" s="35" t="s">
        <v>315</v>
      </c>
      <c r="AI74" s="35" t="s">
        <v>3</v>
      </c>
      <c r="AJ74" s="35" t="s">
        <v>3</v>
      </c>
      <c r="AK74" s="35" t="s">
        <v>3</v>
      </c>
      <c r="AL74" s="35" t="s">
        <v>3</v>
      </c>
      <c r="AM74" s="37" t="s">
        <v>3</v>
      </c>
    </row>
    <row r="75" spans="1:39" s="39" customFormat="1" ht="18.75" customHeight="1" x14ac:dyDescent="0.25">
      <c r="A75" s="34" t="s">
        <v>283</v>
      </c>
      <c r="B75" s="35" t="s">
        <v>284</v>
      </c>
      <c r="C75" s="35" t="s">
        <v>339</v>
      </c>
      <c r="D75" s="36">
        <v>3.3506999999999998</v>
      </c>
      <c r="E75" s="35" t="s">
        <v>42</v>
      </c>
      <c r="F75" s="35" t="s">
        <v>239</v>
      </c>
      <c r="G75" s="35">
        <v>1073.6838</v>
      </c>
      <c r="H75" s="37">
        <v>1180.5028</v>
      </c>
      <c r="I75" s="38">
        <v>273000000000</v>
      </c>
      <c r="J75" s="36">
        <v>17800000000</v>
      </c>
      <c r="K75" s="36">
        <v>1.74</v>
      </c>
      <c r="L75" s="40">
        <v>0.17</v>
      </c>
      <c r="M75" s="34">
        <v>134.93</v>
      </c>
      <c r="N75" s="35">
        <v>7.7765000000000004</v>
      </c>
      <c r="O75" s="37">
        <v>6.5602</v>
      </c>
      <c r="P75" s="34" t="s">
        <v>3</v>
      </c>
      <c r="Q75" s="35" t="s">
        <v>3</v>
      </c>
      <c r="R75" s="35" t="s">
        <v>3</v>
      </c>
      <c r="S75" s="35" t="s">
        <v>3</v>
      </c>
      <c r="T75" s="35" t="s">
        <v>3</v>
      </c>
      <c r="U75" s="35" t="s">
        <v>3</v>
      </c>
      <c r="V75" s="35" t="s">
        <v>315</v>
      </c>
      <c r="W75" s="35" t="s">
        <v>3</v>
      </c>
      <c r="X75" s="35" t="s">
        <v>3</v>
      </c>
      <c r="Y75" s="35" t="s">
        <v>3</v>
      </c>
      <c r="Z75" s="35" t="s">
        <v>3</v>
      </c>
      <c r="AA75" s="37" t="s">
        <v>3</v>
      </c>
      <c r="AB75" s="35" t="s">
        <v>315</v>
      </c>
      <c r="AC75" s="35" t="s">
        <v>3</v>
      </c>
      <c r="AD75" s="35" t="s">
        <v>3</v>
      </c>
      <c r="AE75" s="35" t="s">
        <v>3</v>
      </c>
      <c r="AF75" s="35" t="s">
        <v>3</v>
      </c>
      <c r="AG75" s="35" t="s">
        <v>3</v>
      </c>
      <c r="AH75" s="35" t="s">
        <v>315</v>
      </c>
      <c r="AI75" s="35" t="s">
        <v>3</v>
      </c>
      <c r="AJ75" s="35" t="s">
        <v>3</v>
      </c>
      <c r="AK75" s="35" t="s">
        <v>3</v>
      </c>
      <c r="AL75" s="35" t="s">
        <v>3</v>
      </c>
      <c r="AM75" s="37" t="s">
        <v>3</v>
      </c>
    </row>
    <row r="76" spans="1:39" s="39" customFormat="1" ht="18.75" customHeight="1" x14ac:dyDescent="0.25">
      <c r="A76" s="34" t="s">
        <v>285</v>
      </c>
      <c r="B76" s="35" t="s">
        <v>286</v>
      </c>
      <c r="C76" s="35" t="s">
        <v>339</v>
      </c>
      <c r="D76" s="36">
        <v>3.3475999999999999</v>
      </c>
      <c r="E76" s="35" t="s">
        <v>42</v>
      </c>
      <c r="F76" s="35" t="s">
        <v>239</v>
      </c>
      <c r="G76" s="35">
        <v>1080.8697999999999</v>
      </c>
      <c r="H76" s="37">
        <v>1189.4184</v>
      </c>
      <c r="I76" s="38">
        <v>209000000000</v>
      </c>
      <c r="J76" s="36">
        <v>17100000000</v>
      </c>
      <c r="K76" s="36">
        <v>1.68</v>
      </c>
      <c r="L76" s="40">
        <v>0.16</v>
      </c>
      <c r="M76" s="34">
        <v>149.34</v>
      </c>
      <c r="N76" s="35">
        <v>11.667999999999999</v>
      </c>
      <c r="O76" s="37">
        <v>8.9515999999999991</v>
      </c>
      <c r="P76" s="34" t="s">
        <v>3</v>
      </c>
      <c r="Q76" s="35" t="s">
        <v>3</v>
      </c>
      <c r="R76" s="35" t="s">
        <v>3</v>
      </c>
      <c r="S76" s="35" t="s">
        <v>3</v>
      </c>
      <c r="T76" s="35" t="s">
        <v>3</v>
      </c>
      <c r="U76" s="35" t="s">
        <v>3</v>
      </c>
      <c r="V76" s="35" t="s">
        <v>315</v>
      </c>
      <c r="W76" s="35" t="s">
        <v>3</v>
      </c>
      <c r="X76" s="35" t="s">
        <v>3</v>
      </c>
      <c r="Y76" s="35" t="s">
        <v>3</v>
      </c>
      <c r="Z76" s="35" t="s">
        <v>3</v>
      </c>
      <c r="AA76" s="37" t="s">
        <v>3</v>
      </c>
      <c r="AB76" s="35" t="s">
        <v>315</v>
      </c>
      <c r="AC76" s="35" t="s">
        <v>3</v>
      </c>
      <c r="AD76" s="35" t="s">
        <v>3</v>
      </c>
      <c r="AE76" s="35" t="s">
        <v>3</v>
      </c>
      <c r="AF76" s="35" t="s">
        <v>3</v>
      </c>
      <c r="AG76" s="35" t="s">
        <v>3</v>
      </c>
      <c r="AH76" s="35" t="s">
        <v>315</v>
      </c>
      <c r="AI76" s="35" t="s">
        <v>3</v>
      </c>
      <c r="AJ76" s="35" t="s">
        <v>3</v>
      </c>
      <c r="AK76" s="35" t="s">
        <v>3</v>
      </c>
      <c r="AL76" s="35" t="s">
        <v>3</v>
      </c>
      <c r="AM76" s="37" t="s">
        <v>3</v>
      </c>
    </row>
    <row r="77" spans="1:39" s="39" customFormat="1" ht="18.75" customHeight="1" x14ac:dyDescent="0.25">
      <c r="A77" s="34" t="s">
        <v>151</v>
      </c>
      <c r="B77" s="35" t="s">
        <v>152</v>
      </c>
      <c r="C77" s="35" t="s">
        <v>339</v>
      </c>
      <c r="D77" s="36">
        <v>0.67030000000000001</v>
      </c>
      <c r="E77" s="35" t="s">
        <v>42</v>
      </c>
      <c r="F77" s="35" t="s">
        <v>3</v>
      </c>
      <c r="G77" s="35">
        <v>1464</v>
      </c>
      <c r="H77" s="37">
        <v>1488</v>
      </c>
      <c r="I77" s="38">
        <v>6140000000000</v>
      </c>
      <c r="J77" s="36">
        <v>237000000000</v>
      </c>
      <c r="K77" s="36">
        <v>9.82</v>
      </c>
      <c r="L77" s="40">
        <v>0.24</v>
      </c>
      <c r="M77" s="34">
        <v>331.9479</v>
      </c>
      <c r="N77" s="35">
        <v>42.951599999999999</v>
      </c>
      <c r="O77" s="37" t="s">
        <v>3</v>
      </c>
      <c r="P77" s="34" t="s">
        <v>3</v>
      </c>
      <c r="Q77" s="35" t="s">
        <v>3</v>
      </c>
      <c r="R77" s="35" t="s">
        <v>3</v>
      </c>
      <c r="S77" s="35" t="s">
        <v>3</v>
      </c>
      <c r="T77" s="35" t="s">
        <v>3</v>
      </c>
      <c r="U77" s="35" t="s">
        <v>3</v>
      </c>
      <c r="V77" s="35" t="s">
        <v>315</v>
      </c>
      <c r="W77" s="35" t="s">
        <v>3</v>
      </c>
      <c r="X77" s="35" t="s">
        <v>3</v>
      </c>
      <c r="Y77" s="35" t="s">
        <v>3</v>
      </c>
      <c r="Z77" s="35" t="s">
        <v>3</v>
      </c>
      <c r="AA77" s="37" t="s">
        <v>3</v>
      </c>
      <c r="AB77" s="35" t="s">
        <v>315</v>
      </c>
      <c r="AC77" s="35" t="s">
        <v>3</v>
      </c>
      <c r="AD77" s="35" t="s">
        <v>3</v>
      </c>
      <c r="AE77" s="35" t="s">
        <v>3</v>
      </c>
      <c r="AF77" s="35" t="s">
        <v>3</v>
      </c>
      <c r="AG77" s="35" t="s">
        <v>3</v>
      </c>
      <c r="AH77" s="35" t="s">
        <v>315</v>
      </c>
      <c r="AI77" s="35" t="s">
        <v>3</v>
      </c>
      <c r="AJ77" s="35" t="s">
        <v>3</v>
      </c>
      <c r="AK77" s="35" t="s">
        <v>3</v>
      </c>
      <c r="AL77" s="35" t="s">
        <v>3</v>
      </c>
      <c r="AM77" s="37" t="s">
        <v>3</v>
      </c>
    </row>
    <row r="78" spans="1:39" s="39" customFormat="1" ht="18.75" customHeight="1" x14ac:dyDescent="0.25">
      <c r="A78" s="34" t="s">
        <v>183</v>
      </c>
      <c r="B78" s="35" t="s">
        <v>184</v>
      </c>
      <c r="C78" s="35" t="s">
        <v>339</v>
      </c>
      <c r="D78" s="36">
        <v>0.65742999999999996</v>
      </c>
      <c r="E78" s="35" t="s">
        <v>42</v>
      </c>
      <c r="F78" s="35" t="s">
        <v>3</v>
      </c>
      <c r="G78" s="35">
        <v>1488</v>
      </c>
      <c r="H78" s="37">
        <v>1500</v>
      </c>
      <c r="I78" s="38">
        <v>9986700000000</v>
      </c>
      <c r="J78" s="36">
        <v>387700000000</v>
      </c>
      <c r="K78" s="36">
        <v>12.571999999999999</v>
      </c>
      <c r="L78" s="40">
        <v>0.17879</v>
      </c>
      <c r="M78" s="34">
        <v>293.90800000000002</v>
      </c>
      <c r="N78" s="35">
        <v>34.037999999999997</v>
      </c>
      <c r="O78" s="37" t="s">
        <v>3</v>
      </c>
      <c r="P78" s="34" t="s">
        <v>3</v>
      </c>
      <c r="Q78" s="35" t="s">
        <v>3</v>
      </c>
      <c r="R78" s="35" t="s">
        <v>3</v>
      </c>
      <c r="S78" s="35" t="s">
        <v>3</v>
      </c>
      <c r="T78" s="35" t="s">
        <v>3</v>
      </c>
      <c r="U78" s="35" t="s">
        <v>3</v>
      </c>
      <c r="V78" s="35" t="s">
        <v>315</v>
      </c>
      <c r="W78" s="35" t="s">
        <v>3</v>
      </c>
      <c r="X78" s="35" t="s">
        <v>3</v>
      </c>
      <c r="Y78" s="35" t="s">
        <v>3</v>
      </c>
      <c r="Z78" s="35" t="s">
        <v>3</v>
      </c>
      <c r="AA78" s="37" t="s">
        <v>3</v>
      </c>
      <c r="AB78" s="35" t="s">
        <v>315</v>
      </c>
      <c r="AC78" s="35" t="s">
        <v>3</v>
      </c>
      <c r="AD78" s="35" t="s">
        <v>3</v>
      </c>
      <c r="AE78" s="35" t="s">
        <v>3</v>
      </c>
      <c r="AF78" s="35" t="s">
        <v>3</v>
      </c>
      <c r="AG78" s="35" t="s">
        <v>3</v>
      </c>
      <c r="AH78" s="35" t="s">
        <v>315</v>
      </c>
      <c r="AI78" s="35" t="s">
        <v>3</v>
      </c>
      <c r="AJ78" s="35" t="s">
        <v>3</v>
      </c>
      <c r="AK78" s="35" t="s">
        <v>3</v>
      </c>
      <c r="AL78" s="35" t="s">
        <v>3</v>
      </c>
      <c r="AM78" s="37" t="s">
        <v>3</v>
      </c>
    </row>
    <row r="79" spans="1:39" s="39" customFormat="1" ht="18.75" customHeight="1" x14ac:dyDescent="0.25">
      <c r="A79" s="34" t="s">
        <v>185</v>
      </c>
      <c r="B79" s="35" t="s">
        <v>186</v>
      </c>
      <c r="C79" s="35" t="s">
        <v>339</v>
      </c>
      <c r="D79" s="36">
        <v>3.0204</v>
      </c>
      <c r="E79" s="35" t="s">
        <v>42</v>
      </c>
      <c r="F79" s="35" t="s">
        <v>3</v>
      </c>
      <c r="G79" s="35">
        <v>1000</v>
      </c>
      <c r="H79" s="37">
        <v>1100</v>
      </c>
      <c r="I79" s="38">
        <v>187970000000</v>
      </c>
      <c r="J79" s="36">
        <v>7420800000</v>
      </c>
      <c r="K79" s="36">
        <v>1.7978000000000001</v>
      </c>
      <c r="L79" s="40">
        <v>0.14487</v>
      </c>
      <c r="M79" s="34">
        <v>143.29060000000001</v>
      </c>
      <c r="N79" s="35">
        <v>19.375299999999999</v>
      </c>
      <c r="O79" s="37" t="s">
        <v>3</v>
      </c>
      <c r="P79" s="34" t="s">
        <v>3</v>
      </c>
      <c r="Q79" s="35" t="s">
        <v>3</v>
      </c>
      <c r="R79" s="35" t="s">
        <v>3</v>
      </c>
      <c r="S79" s="35" t="s">
        <v>3</v>
      </c>
      <c r="T79" s="35" t="s">
        <v>3</v>
      </c>
      <c r="U79" s="35" t="s">
        <v>3</v>
      </c>
      <c r="V79" s="35" t="s">
        <v>315</v>
      </c>
      <c r="W79" s="35" t="s">
        <v>3</v>
      </c>
      <c r="X79" s="35" t="s">
        <v>3</v>
      </c>
      <c r="Y79" s="35" t="s">
        <v>3</v>
      </c>
      <c r="Z79" s="35" t="s">
        <v>3</v>
      </c>
      <c r="AA79" s="37" t="s">
        <v>3</v>
      </c>
      <c r="AB79" s="35" t="s">
        <v>315</v>
      </c>
      <c r="AC79" s="35" t="s">
        <v>3</v>
      </c>
      <c r="AD79" s="35" t="s">
        <v>3</v>
      </c>
      <c r="AE79" s="35" t="s">
        <v>3</v>
      </c>
      <c r="AF79" s="35" t="s">
        <v>3</v>
      </c>
      <c r="AG79" s="35" t="s">
        <v>3</v>
      </c>
      <c r="AH79" s="35" t="s">
        <v>315</v>
      </c>
      <c r="AI79" s="35" t="s">
        <v>3</v>
      </c>
      <c r="AJ79" s="35" t="s">
        <v>3</v>
      </c>
      <c r="AK79" s="35" t="s">
        <v>3</v>
      </c>
      <c r="AL79" s="35" t="s">
        <v>3</v>
      </c>
      <c r="AM79" s="37" t="s">
        <v>3</v>
      </c>
    </row>
    <row r="80" spans="1:39" s="39" customFormat="1" ht="18.75" customHeight="1" x14ac:dyDescent="0.25">
      <c r="A80" s="34" t="s">
        <v>187</v>
      </c>
      <c r="B80" s="35" t="s">
        <v>188</v>
      </c>
      <c r="C80" s="35" t="s">
        <v>339</v>
      </c>
      <c r="D80" s="36">
        <v>3.3511000000000002</v>
      </c>
      <c r="E80" s="35" t="s">
        <v>42</v>
      </c>
      <c r="F80" s="35" t="s">
        <v>3</v>
      </c>
      <c r="G80" s="35">
        <v>1000</v>
      </c>
      <c r="H80" s="37">
        <v>1100</v>
      </c>
      <c r="I80" s="38">
        <v>269000000000</v>
      </c>
      <c r="J80" s="36">
        <v>10806000000</v>
      </c>
      <c r="K80" s="36">
        <v>1.8151999999999999</v>
      </c>
      <c r="L80" s="40">
        <v>0.14243</v>
      </c>
      <c r="M80" s="34">
        <v>131.75370000000001</v>
      </c>
      <c r="N80" s="35">
        <v>11.0907</v>
      </c>
      <c r="O80" s="37" t="s">
        <v>3</v>
      </c>
      <c r="P80" s="34" t="s">
        <v>3</v>
      </c>
      <c r="Q80" s="35" t="s">
        <v>3</v>
      </c>
      <c r="R80" s="35" t="s">
        <v>3</v>
      </c>
      <c r="S80" s="35" t="s">
        <v>3</v>
      </c>
      <c r="T80" s="35" t="s">
        <v>3</v>
      </c>
      <c r="U80" s="35" t="s">
        <v>3</v>
      </c>
      <c r="V80" s="35" t="s">
        <v>315</v>
      </c>
      <c r="W80" s="35" t="s">
        <v>3</v>
      </c>
      <c r="X80" s="35" t="s">
        <v>3</v>
      </c>
      <c r="Y80" s="35" t="s">
        <v>3</v>
      </c>
      <c r="Z80" s="35" t="s">
        <v>3</v>
      </c>
      <c r="AA80" s="37" t="s">
        <v>3</v>
      </c>
      <c r="AB80" s="35" t="s">
        <v>315</v>
      </c>
      <c r="AC80" s="35" t="s">
        <v>3</v>
      </c>
      <c r="AD80" s="35" t="s">
        <v>3</v>
      </c>
      <c r="AE80" s="35" t="s">
        <v>3</v>
      </c>
      <c r="AF80" s="35" t="s">
        <v>3</v>
      </c>
      <c r="AG80" s="35" t="s">
        <v>3</v>
      </c>
      <c r="AH80" s="35" t="s">
        <v>315</v>
      </c>
      <c r="AI80" s="35" t="s">
        <v>3</v>
      </c>
      <c r="AJ80" s="35" t="s">
        <v>3</v>
      </c>
      <c r="AK80" s="35" t="s">
        <v>3</v>
      </c>
      <c r="AL80" s="35" t="s">
        <v>3</v>
      </c>
      <c r="AM80" s="37" t="s">
        <v>3</v>
      </c>
    </row>
    <row r="81" spans="1:39" s="39" customFormat="1" ht="18.75" customHeight="1" x14ac:dyDescent="0.25">
      <c r="A81" s="34" t="s">
        <v>205</v>
      </c>
      <c r="B81" s="35" t="s">
        <v>206</v>
      </c>
      <c r="C81" s="35" t="s">
        <v>339</v>
      </c>
      <c r="D81" s="36">
        <v>3.3511000000000002</v>
      </c>
      <c r="E81" s="35" t="s">
        <v>42</v>
      </c>
      <c r="F81" s="35" t="s">
        <v>3</v>
      </c>
      <c r="G81" s="35">
        <v>1050</v>
      </c>
      <c r="H81" s="37">
        <v>1150</v>
      </c>
      <c r="I81" s="38">
        <v>48800000000</v>
      </c>
      <c r="J81" s="36">
        <v>2767000000</v>
      </c>
      <c r="K81" s="36">
        <v>1.7786</v>
      </c>
      <c r="L81" s="40">
        <v>0.20851</v>
      </c>
      <c r="M81" s="34">
        <v>176.5342</v>
      </c>
      <c r="N81" s="35">
        <v>53.0944</v>
      </c>
      <c r="O81" s="37" t="s">
        <v>3</v>
      </c>
      <c r="P81" s="34" t="s">
        <v>3</v>
      </c>
      <c r="Q81" s="35" t="s">
        <v>3</v>
      </c>
      <c r="R81" s="35" t="s">
        <v>3</v>
      </c>
      <c r="S81" s="35" t="s">
        <v>3</v>
      </c>
      <c r="T81" s="35" t="s">
        <v>3</v>
      </c>
      <c r="U81" s="35" t="s">
        <v>3</v>
      </c>
      <c r="V81" s="35" t="s">
        <v>315</v>
      </c>
      <c r="W81" s="35" t="s">
        <v>3</v>
      </c>
      <c r="X81" s="35" t="s">
        <v>3</v>
      </c>
      <c r="Y81" s="35" t="s">
        <v>3</v>
      </c>
      <c r="Z81" s="35" t="s">
        <v>3</v>
      </c>
      <c r="AA81" s="37" t="s">
        <v>3</v>
      </c>
      <c r="AB81" s="35" t="s">
        <v>315</v>
      </c>
      <c r="AC81" s="35" t="s">
        <v>3</v>
      </c>
      <c r="AD81" s="35" t="s">
        <v>3</v>
      </c>
      <c r="AE81" s="35" t="s">
        <v>3</v>
      </c>
      <c r="AF81" s="35" t="s">
        <v>3</v>
      </c>
      <c r="AG81" s="35" t="s">
        <v>3</v>
      </c>
      <c r="AH81" s="35" t="s">
        <v>315</v>
      </c>
      <c r="AI81" s="35" t="s">
        <v>3</v>
      </c>
      <c r="AJ81" s="35" t="s">
        <v>3</v>
      </c>
      <c r="AK81" s="35" t="s">
        <v>3</v>
      </c>
      <c r="AL81" s="35" t="s">
        <v>3</v>
      </c>
      <c r="AM81" s="37" t="s">
        <v>3</v>
      </c>
    </row>
    <row r="82" spans="1:39" s="39" customFormat="1" ht="18.75" customHeight="1" x14ac:dyDescent="0.25">
      <c r="A82" s="34" t="s">
        <v>240</v>
      </c>
      <c r="B82" s="35" t="s">
        <v>241</v>
      </c>
      <c r="C82" s="35" t="s">
        <v>339</v>
      </c>
      <c r="D82" s="36">
        <v>3.3365999999999998</v>
      </c>
      <c r="E82" s="35" t="s">
        <v>42</v>
      </c>
      <c r="F82" s="35" t="s">
        <v>3</v>
      </c>
      <c r="G82" s="35">
        <v>1061.5436</v>
      </c>
      <c r="H82" s="37">
        <v>1179.6079999999999</v>
      </c>
      <c r="I82" s="38">
        <v>289000000000</v>
      </c>
      <c r="J82" s="36">
        <v>23843000000</v>
      </c>
      <c r="K82" s="36">
        <v>1.7987</v>
      </c>
      <c r="L82" s="40">
        <v>0.16352</v>
      </c>
      <c r="M82" s="34">
        <v>140.19999999999999</v>
      </c>
      <c r="N82" s="35">
        <v>7.09</v>
      </c>
      <c r="O82" s="37">
        <v>6.43</v>
      </c>
      <c r="P82" s="34" t="s">
        <v>3</v>
      </c>
      <c r="Q82" s="35" t="s">
        <v>3</v>
      </c>
      <c r="R82" s="35" t="s">
        <v>3</v>
      </c>
      <c r="S82" s="35" t="s">
        <v>3</v>
      </c>
      <c r="T82" s="35" t="s">
        <v>3</v>
      </c>
      <c r="U82" s="35" t="s">
        <v>3</v>
      </c>
      <c r="V82" s="35" t="s">
        <v>315</v>
      </c>
      <c r="W82" s="35" t="s">
        <v>3</v>
      </c>
      <c r="X82" s="35" t="s">
        <v>3</v>
      </c>
      <c r="Y82" s="35" t="s">
        <v>3</v>
      </c>
      <c r="Z82" s="35" t="s">
        <v>3</v>
      </c>
      <c r="AA82" s="37" t="s">
        <v>3</v>
      </c>
      <c r="AB82" s="35" t="s">
        <v>315</v>
      </c>
      <c r="AC82" s="35" t="s">
        <v>3</v>
      </c>
      <c r="AD82" s="35" t="s">
        <v>3</v>
      </c>
      <c r="AE82" s="35" t="s">
        <v>3</v>
      </c>
      <c r="AF82" s="35" t="s">
        <v>3</v>
      </c>
      <c r="AG82" s="35" t="s">
        <v>3</v>
      </c>
      <c r="AH82" s="35" t="s">
        <v>315</v>
      </c>
      <c r="AI82" s="35" t="s">
        <v>3</v>
      </c>
      <c r="AJ82" s="35" t="s">
        <v>3</v>
      </c>
      <c r="AK82" s="35" t="s">
        <v>3</v>
      </c>
      <c r="AL82" s="35" t="s">
        <v>3</v>
      </c>
      <c r="AM82" s="37" t="s">
        <v>3</v>
      </c>
    </row>
    <row r="83" spans="1:39" s="39" customFormat="1" ht="18.75" customHeight="1" x14ac:dyDescent="0.25">
      <c r="A83" s="34" t="s">
        <v>259</v>
      </c>
      <c r="B83" s="35" t="s">
        <v>260</v>
      </c>
      <c r="C83" s="35" t="s">
        <v>339</v>
      </c>
      <c r="D83" s="36">
        <v>3.3304</v>
      </c>
      <c r="E83" s="35" t="s">
        <v>42</v>
      </c>
      <c r="F83" s="35" t="s">
        <v>3</v>
      </c>
      <c r="G83" s="35">
        <v>1065.4078</v>
      </c>
      <c r="H83" s="37">
        <v>1165.73</v>
      </c>
      <c r="I83" s="38">
        <v>188870000000</v>
      </c>
      <c r="J83" s="36">
        <v>8004400000</v>
      </c>
      <c r="K83" s="36">
        <v>1.7898000000000001</v>
      </c>
      <c r="L83" s="40">
        <v>0.14369999999999999</v>
      </c>
      <c r="M83" s="34">
        <v>203.94</v>
      </c>
      <c r="N83" s="35">
        <v>17.221</v>
      </c>
      <c r="O83" s="37">
        <v>12.448</v>
      </c>
      <c r="P83" s="34" t="s">
        <v>3</v>
      </c>
      <c r="Q83" s="35" t="s">
        <v>3</v>
      </c>
      <c r="R83" s="35" t="s">
        <v>3</v>
      </c>
      <c r="S83" s="35" t="s">
        <v>3</v>
      </c>
      <c r="T83" s="35" t="s">
        <v>3</v>
      </c>
      <c r="U83" s="35" t="s">
        <v>3</v>
      </c>
      <c r="V83" s="35" t="s">
        <v>315</v>
      </c>
      <c r="W83" s="35" t="s">
        <v>3</v>
      </c>
      <c r="X83" s="35" t="s">
        <v>3</v>
      </c>
      <c r="Y83" s="35" t="s">
        <v>3</v>
      </c>
      <c r="Z83" s="35" t="s">
        <v>3</v>
      </c>
      <c r="AA83" s="37" t="s">
        <v>3</v>
      </c>
      <c r="AB83" s="35" t="s">
        <v>315</v>
      </c>
      <c r="AC83" s="35" t="s">
        <v>3</v>
      </c>
      <c r="AD83" s="35" t="s">
        <v>3</v>
      </c>
      <c r="AE83" s="35" t="s">
        <v>3</v>
      </c>
      <c r="AF83" s="35" t="s">
        <v>3</v>
      </c>
      <c r="AG83" s="35" t="s">
        <v>3</v>
      </c>
      <c r="AH83" s="35" t="s">
        <v>315</v>
      </c>
      <c r="AI83" s="35" t="s">
        <v>3</v>
      </c>
      <c r="AJ83" s="35" t="s">
        <v>3</v>
      </c>
      <c r="AK83" s="35" t="s">
        <v>3</v>
      </c>
      <c r="AL83" s="35" t="s">
        <v>3</v>
      </c>
      <c r="AM83" s="37" t="s">
        <v>3</v>
      </c>
    </row>
    <row r="84" spans="1:39" s="39" customFormat="1" ht="18.75" customHeight="1" x14ac:dyDescent="0.25">
      <c r="A84" s="34" t="s">
        <v>261</v>
      </c>
      <c r="B84" s="35" t="s">
        <v>262</v>
      </c>
      <c r="C84" s="35" t="s">
        <v>339</v>
      </c>
      <c r="D84" s="36">
        <v>3.2843</v>
      </c>
      <c r="E84" s="35" t="s">
        <v>42</v>
      </c>
      <c r="F84" s="35" t="s">
        <v>3</v>
      </c>
      <c r="G84" s="35">
        <v>1061.3858</v>
      </c>
      <c r="H84" s="37">
        <v>1161.2543000000001</v>
      </c>
      <c r="I84" s="38">
        <v>95625000000</v>
      </c>
      <c r="J84" s="36">
        <v>4048200000</v>
      </c>
      <c r="K84" s="36">
        <v>1.669</v>
      </c>
      <c r="L84" s="40">
        <v>0.14119999999999999</v>
      </c>
      <c r="M84" s="34">
        <v>150.91999999999999</v>
      </c>
      <c r="N84" s="35">
        <v>9.1850000000000005</v>
      </c>
      <c r="O84" s="37">
        <v>7.2180999999999997</v>
      </c>
      <c r="P84" s="34" t="s">
        <v>3</v>
      </c>
      <c r="Q84" s="35" t="s">
        <v>3</v>
      </c>
      <c r="R84" s="35" t="s">
        <v>3</v>
      </c>
      <c r="S84" s="35" t="s">
        <v>3</v>
      </c>
      <c r="T84" s="35" t="s">
        <v>3</v>
      </c>
      <c r="U84" s="35" t="s">
        <v>3</v>
      </c>
      <c r="V84" s="35" t="s">
        <v>315</v>
      </c>
      <c r="W84" s="35" t="s">
        <v>3</v>
      </c>
      <c r="X84" s="35" t="s">
        <v>3</v>
      </c>
      <c r="Y84" s="35" t="s">
        <v>3</v>
      </c>
      <c r="Z84" s="35" t="s">
        <v>3</v>
      </c>
      <c r="AA84" s="37" t="s">
        <v>3</v>
      </c>
      <c r="AB84" s="35" t="s">
        <v>315</v>
      </c>
      <c r="AC84" s="35" t="s">
        <v>3</v>
      </c>
      <c r="AD84" s="35" t="s">
        <v>3</v>
      </c>
      <c r="AE84" s="35" t="s">
        <v>3</v>
      </c>
      <c r="AF84" s="35" t="s">
        <v>3</v>
      </c>
      <c r="AG84" s="35" t="s">
        <v>3</v>
      </c>
      <c r="AH84" s="35" t="s">
        <v>315</v>
      </c>
      <c r="AI84" s="35" t="s">
        <v>3</v>
      </c>
      <c r="AJ84" s="35" t="s">
        <v>3</v>
      </c>
      <c r="AK84" s="35" t="s">
        <v>3</v>
      </c>
      <c r="AL84" s="35" t="s">
        <v>3</v>
      </c>
      <c r="AM84" s="37" t="s">
        <v>3</v>
      </c>
    </row>
    <row r="85" spans="1:39" s="39" customFormat="1" ht="18.75" customHeight="1" x14ac:dyDescent="0.25">
      <c r="A85" s="34" t="s">
        <v>275</v>
      </c>
      <c r="B85" s="35" t="s">
        <v>276</v>
      </c>
      <c r="C85" s="35" t="s">
        <v>339</v>
      </c>
      <c r="D85" s="36">
        <v>1.3391</v>
      </c>
      <c r="E85" s="35" t="s">
        <v>42</v>
      </c>
      <c r="F85" s="35" t="s">
        <v>3</v>
      </c>
      <c r="G85" s="35">
        <v>1455.35</v>
      </c>
      <c r="H85" s="37">
        <v>1474.05</v>
      </c>
      <c r="I85" s="38">
        <v>21821000000000</v>
      </c>
      <c r="J85" s="36">
        <v>898080000000</v>
      </c>
      <c r="K85" s="36">
        <v>7.7268999999999997</v>
      </c>
      <c r="L85" s="40">
        <v>0.14429</v>
      </c>
      <c r="M85" s="34">
        <v>489.63</v>
      </c>
      <c r="N85" s="35">
        <v>26.710999999999999</v>
      </c>
      <c r="O85" s="37">
        <v>25.254999999999999</v>
      </c>
      <c r="P85" s="34" t="s">
        <v>3</v>
      </c>
      <c r="Q85" s="35" t="s">
        <v>3</v>
      </c>
      <c r="R85" s="35" t="s">
        <v>3</v>
      </c>
      <c r="S85" s="35" t="s">
        <v>3</v>
      </c>
      <c r="T85" s="35" t="s">
        <v>3</v>
      </c>
      <c r="U85" s="35" t="s">
        <v>3</v>
      </c>
      <c r="V85" s="35" t="s">
        <v>315</v>
      </c>
      <c r="W85" s="35" t="s">
        <v>3</v>
      </c>
      <c r="X85" s="35" t="s">
        <v>3</v>
      </c>
      <c r="Y85" s="35" t="s">
        <v>3</v>
      </c>
      <c r="Z85" s="35" t="s">
        <v>3</v>
      </c>
      <c r="AA85" s="37" t="s">
        <v>3</v>
      </c>
      <c r="AB85" s="35" t="s">
        <v>315</v>
      </c>
      <c r="AC85" s="35" t="s">
        <v>3</v>
      </c>
      <c r="AD85" s="35" t="s">
        <v>3</v>
      </c>
      <c r="AE85" s="35" t="s">
        <v>3</v>
      </c>
      <c r="AF85" s="35" t="s">
        <v>3</v>
      </c>
      <c r="AG85" s="35" t="s">
        <v>3</v>
      </c>
      <c r="AH85" s="35" t="s">
        <v>315</v>
      </c>
      <c r="AI85" s="35" t="s">
        <v>3</v>
      </c>
      <c r="AJ85" s="35" t="s">
        <v>3</v>
      </c>
      <c r="AK85" s="35" t="s">
        <v>3</v>
      </c>
      <c r="AL85" s="35" t="s">
        <v>3</v>
      </c>
      <c r="AM85" s="37" t="s">
        <v>3</v>
      </c>
    </row>
    <row r="86" spans="1:39" s="39" customFormat="1" ht="18.75" customHeight="1" x14ac:dyDescent="0.25">
      <c r="A86" s="34" t="s">
        <v>287</v>
      </c>
      <c r="B86" s="35" t="s">
        <v>288</v>
      </c>
      <c r="C86" s="35" t="s">
        <v>339</v>
      </c>
      <c r="D86" s="36">
        <v>3.3475999999999999</v>
      </c>
      <c r="E86" s="35" t="s">
        <v>42</v>
      </c>
      <c r="F86" s="35" t="s">
        <v>3</v>
      </c>
      <c r="G86" s="35">
        <v>1067.1684</v>
      </c>
      <c r="H86" s="37">
        <v>1185.4185</v>
      </c>
      <c r="I86" s="38">
        <v>232000000000</v>
      </c>
      <c r="J86" s="36">
        <v>19859000000</v>
      </c>
      <c r="K86" s="36">
        <v>1.6086</v>
      </c>
      <c r="L86" s="40">
        <v>0.20851</v>
      </c>
      <c r="M86" s="34">
        <v>164.39</v>
      </c>
      <c r="N86" s="35">
        <v>18.638999999999999</v>
      </c>
      <c r="O86" s="37">
        <v>11.981</v>
      </c>
      <c r="P86" s="34" t="s">
        <v>3</v>
      </c>
      <c r="Q86" s="35" t="s">
        <v>3</v>
      </c>
      <c r="R86" s="35" t="s">
        <v>3</v>
      </c>
      <c r="S86" s="35" t="s">
        <v>3</v>
      </c>
      <c r="T86" s="35" t="s">
        <v>3</v>
      </c>
      <c r="U86" s="35" t="s">
        <v>3</v>
      </c>
      <c r="V86" s="35" t="s">
        <v>315</v>
      </c>
      <c r="W86" s="35" t="s">
        <v>3</v>
      </c>
      <c r="X86" s="35" t="s">
        <v>3</v>
      </c>
      <c r="Y86" s="35" t="s">
        <v>3</v>
      </c>
      <c r="Z86" s="35" t="s">
        <v>3</v>
      </c>
      <c r="AA86" s="37" t="s">
        <v>3</v>
      </c>
      <c r="AB86" s="35" t="s">
        <v>315</v>
      </c>
      <c r="AC86" s="35" t="s">
        <v>3</v>
      </c>
      <c r="AD86" s="35" t="s">
        <v>3</v>
      </c>
      <c r="AE86" s="35" t="s">
        <v>3</v>
      </c>
      <c r="AF86" s="35" t="s">
        <v>3</v>
      </c>
      <c r="AG86" s="35" t="s">
        <v>3</v>
      </c>
      <c r="AH86" s="35" t="s">
        <v>315</v>
      </c>
      <c r="AI86" s="35" t="s">
        <v>3</v>
      </c>
      <c r="AJ86" s="35" t="s">
        <v>3</v>
      </c>
      <c r="AK86" s="35" t="s">
        <v>3</v>
      </c>
      <c r="AL86" s="35" t="s">
        <v>3</v>
      </c>
      <c r="AM86" s="37" t="s">
        <v>3</v>
      </c>
    </row>
    <row r="87" spans="1:39" s="39" customFormat="1" ht="18.75" customHeight="1" x14ac:dyDescent="0.25">
      <c r="A87" s="34" t="s">
        <v>83</v>
      </c>
      <c r="B87" s="35" t="s">
        <v>84</v>
      </c>
      <c r="C87" s="35" t="s">
        <v>339</v>
      </c>
      <c r="D87" s="36">
        <v>3.8668</v>
      </c>
      <c r="E87" s="35" t="s">
        <v>42</v>
      </c>
      <c r="F87" s="35" t="s">
        <v>43</v>
      </c>
      <c r="G87" s="35">
        <v>703.64099999999996</v>
      </c>
      <c r="H87" s="37">
        <v>873.06920000000002</v>
      </c>
      <c r="I87" s="38">
        <v>12116000000000</v>
      </c>
      <c r="J87" s="36">
        <v>627240000000</v>
      </c>
      <c r="K87" s="36">
        <v>4.048</v>
      </c>
      <c r="L87" s="37" t="s">
        <v>3</v>
      </c>
      <c r="M87" s="34">
        <v>49.651200000000003</v>
      </c>
      <c r="N87" s="35">
        <v>3.3668999999999998</v>
      </c>
      <c r="O87" s="37" t="s">
        <v>3</v>
      </c>
      <c r="P87" s="34" t="s">
        <v>3</v>
      </c>
      <c r="Q87" s="35" t="s">
        <v>3</v>
      </c>
      <c r="R87" s="35" t="s">
        <v>3</v>
      </c>
      <c r="S87" s="35" t="s">
        <v>3</v>
      </c>
      <c r="T87" s="35" t="s">
        <v>3</v>
      </c>
      <c r="U87" s="35" t="s">
        <v>3</v>
      </c>
      <c r="V87" s="35" t="s">
        <v>315</v>
      </c>
      <c r="W87" s="35" t="s">
        <v>3</v>
      </c>
      <c r="X87" s="35" t="s">
        <v>3</v>
      </c>
      <c r="Y87" s="35" t="s">
        <v>3</v>
      </c>
      <c r="Z87" s="35" t="s">
        <v>3</v>
      </c>
      <c r="AA87" s="37" t="s">
        <v>3</v>
      </c>
      <c r="AB87" s="36">
        <v>47.646999999999998</v>
      </c>
      <c r="AC87" s="36">
        <v>2.2012E-2</v>
      </c>
      <c r="AD87" s="36">
        <v>9.8468E-2</v>
      </c>
      <c r="AE87" s="36">
        <v>5.7911999999999998E-2</v>
      </c>
      <c r="AF87" s="36">
        <v>5.5250999999999998E-3</v>
      </c>
      <c r="AG87" s="36">
        <v>0.66564000000000001</v>
      </c>
      <c r="AH87" s="35" t="s">
        <v>315</v>
      </c>
      <c r="AI87" s="35" t="s">
        <v>3</v>
      </c>
      <c r="AJ87" s="35" t="s">
        <v>3</v>
      </c>
      <c r="AK87" s="35" t="s">
        <v>3</v>
      </c>
      <c r="AL87" s="35" t="s">
        <v>3</v>
      </c>
      <c r="AM87" s="37" t="s">
        <v>3</v>
      </c>
    </row>
    <row r="88" spans="1:39" s="39" customFormat="1" ht="18.75" customHeight="1" x14ac:dyDescent="0.25">
      <c r="A88" s="34" t="s">
        <v>85</v>
      </c>
      <c r="B88" s="35" t="s">
        <v>86</v>
      </c>
      <c r="C88" s="35" t="s">
        <v>339</v>
      </c>
      <c r="D88" s="36">
        <v>3.7753999999999999</v>
      </c>
      <c r="E88" s="35" t="s">
        <v>42</v>
      </c>
      <c r="F88" s="35" t="s">
        <v>43</v>
      </c>
      <c r="G88" s="35">
        <v>683.48940000000005</v>
      </c>
      <c r="H88" s="37">
        <v>854.85709999999995</v>
      </c>
      <c r="I88" s="38">
        <v>7628300000000</v>
      </c>
      <c r="J88" s="36">
        <v>397570000000</v>
      </c>
      <c r="K88" s="36">
        <v>3.5226999999999999</v>
      </c>
      <c r="L88" s="37" t="s">
        <v>3</v>
      </c>
      <c r="M88" s="34">
        <v>49.154699999999998</v>
      </c>
      <c r="N88" s="35">
        <v>3.0457000000000001</v>
      </c>
      <c r="O88" s="37" t="s">
        <v>3</v>
      </c>
      <c r="P88" s="34" t="s">
        <v>3</v>
      </c>
      <c r="Q88" s="35" t="s">
        <v>3</v>
      </c>
      <c r="R88" s="35" t="s">
        <v>3</v>
      </c>
      <c r="S88" s="35" t="s">
        <v>3</v>
      </c>
      <c r="T88" s="35" t="s">
        <v>3</v>
      </c>
      <c r="U88" s="35" t="s">
        <v>3</v>
      </c>
      <c r="V88" s="35" t="s">
        <v>315</v>
      </c>
      <c r="W88" s="35" t="s">
        <v>3</v>
      </c>
      <c r="X88" s="35" t="s">
        <v>3</v>
      </c>
      <c r="Y88" s="35" t="s">
        <v>3</v>
      </c>
      <c r="Z88" s="35" t="s">
        <v>3</v>
      </c>
      <c r="AA88" s="37" t="s">
        <v>3</v>
      </c>
      <c r="AB88" s="36">
        <v>46.856999999999999</v>
      </c>
      <c r="AC88" s="36">
        <v>1.4517E-2</v>
      </c>
      <c r="AD88" s="36">
        <v>0.16375000000000001</v>
      </c>
      <c r="AE88" s="36">
        <v>8.0384999999999998E-2</v>
      </c>
      <c r="AF88" s="36">
        <v>1.0656000000000001E-2</v>
      </c>
      <c r="AG88" s="36">
        <v>0.49114999999999998</v>
      </c>
      <c r="AH88" s="35" t="s">
        <v>315</v>
      </c>
      <c r="AI88" s="35" t="s">
        <v>3</v>
      </c>
      <c r="AJ88" s="35" t="s">
        <v>3</v>
      </c>
      <c r="AK88" s="35" t="s">
        <v>3</v>
      </c>
      <c r="AL88" s="35" t="s">
        <v>3</v>
      </c>
      <c r="AM88" s="37" t="s">
        <v>3</v>
      </c>
    </row>
    <row r="89" spans="1:39" s="39" customFormat="1" ht="18.75" customHeight="1" x14ac:dyDescent="0.25">
      <c r="A89" s="34" t="s">
        <v>113</v>
      </c>
      <c r="B89" s="35" t="s">
        <v>114</v>
      </c>
      <c r="C89" s="35" t="s">
        <v>339</v>
      </c>
      <c r="D89" s="36">
        <v>5.3517000000000001</v>
      </c>
      <c r="E89" s="35" t="s">
        <v>42</v>
      </c>
      <c r="F89" s="35" t="s">
        <v>43</v>
      </c>
      <c r="G89" s="35">
        <v>931.49950000000001</v>
      </c>
      <c r="H89" s="37">
        <v>1056.6567</v>
      </c>
      <c r="I89" s="38">
        <v>5680700000000</v>
      </c>
      <c r="J89" s="36">
        <v>296220000000</v>
      </c>
      <c r="K89" s="36">
        <v>4.1500000000000004</v>
      </c>
      <c r="L89" s="37" t="s">
        <v>3</v>
      </c>
      <c r="M89" s="34">
        <v>188.3861</v>
      </c>
      <c r="N89" s="35">
        <v>19.354700000000001</v>
      </c>
      <c r="O89" s="37" t="s">
        <v>3</v>
      </c>
      <c r="P89" s="34" t="s">
        <v>3</v>
      </c>
      <c r="Q89" s="35" t="s">
        <v>3</v>
      </c>
      <c r="R89" s="35" t="s">
        <v>3</v>
      </c>
      <c r="S89" s="35" t="s">
        <v>3</v>
      </c>
      <c r="T89" s="35" t="s">
        <v>3</v>
      </c>
      <c r="U89" s="35" t="s">
        <v>3</v>
      </c>
      <c r="V89" s="35" t="s">
        <v>315</v>
      </c>
      <c r="W89" s="35" t="s">
        <v>3</v>
      </c>
      <c r="X89" s="35" t="s">
        <v>3</v>
      </c>
      <c r="Y89" s="35" t="s">
        <v>3</v>
      </c>
      <c r="Z89" s="35" t="s">
        <v>3</v>
      </c>
      <c r="AA89" s="37" t="s">
        <v>3</v>
      </c>
      <c r="AB89" s="35" t="s">
        <v>315</v>
      </c>
      <c r="AC89" s="35" t="s">
        <v>3</v>
      </c>
      <c r="AD89" s="35" t="s">
        <v>3</v>
      </c>
      <c r="AE89" s="35" t="s">
        <v>3</v>
      </c>
      <c r="AF89" s="35" t="s">
        <v>3</v>
      </c>
      <c r="AG89" s="35" t="s">
        <v>3</v>
      </c>
      <c r="AH89" s="35" t="s">
        <v>315</v>
      </c>
      <c r="AI89" s="35" t="s">
        <v>3</v>
      </c>
      <c r="AJ89" s="35" t="s">
        <v>3</v>
      </c>
      <c r="AK89" s="35" t="s">
        <v>3</v>
      </c>
      <c r="AL89" s="35" t="s">
        <v>3</v>
      </c>
      <c r="AM89" s="37" t="s">
        <v>3</v>
      </c>
    </row>
    <row r="90" spans="1:39" s="39" customFormat="1" ht="18.75" customHeight="1" x14ac:dyDescent="0.25">
      <c r="A90" s="34" t="s">
        <v>227</v>
      </c>
      <c r="B90" s="35" t="s">
        <v>228</v>
      </c>
      <c r="C90" s="35" t="s">
        <v>339</v>
      </c>
      <c r="D90" s="36">
        <v>3.9912999999999998</v>
      </c>
      <c r="E90" s="35" t="s">
        <v>42</v>
      </c>
      <c r="F90" s="35" t="s">
        <v>43</v>
      </c>
      <c r="G90" s="35">
        <v>931.12879999999996</v>
      </c>
      <c r="H90" s="37">
        <v>1120.1387</v>
      </c>
      <c r="I90" s="38">
        <v>13300000000000</v>
      </c>
      <c r="J90" s="36">
        <v>581820000000</v>
      </c>
      <c r="K90" s="36">
        <v>2.8094999999999999</v>
      </c>
      <c r="L90" s="40">
        <v>0.16352</v>
      </c>
      <c r="M90" s="34">
        <v>73.2</v>
      </c>
      <c r="N90" s="35">
        <v>1.78</v>
      </c>
      <c r="O90" s="37">
        <v>1.53</v>
      </c>
      <c r="P90" s="34" t="s">
        <v>3</v>
      </c>
      <c r="Q90" s="35" t="s">
        <v>3</v>
      </c>
      <c r="R90" s="35" t="s">
        <v>3</v>
      </c>
      <c r="S90" s="35" t="s">
        <v>3</v>
      </c>
      <c r="T90" s="35" t="s">
        <v>3</v>
      </c>
      <c r="U90" s="35" t="s">
        <v>3</v>
      </c>
      <c r="V90" s="35" t="s">
        <v>315</v>
      </c>
      <c r="W90" s="35" t="s">
        <v>3</v>
      </c>
      <c r="X90" s="35" t="s">
        <v>3</v>
      </c>
      <c r="Y90" s="35" t="s">
        <v>3</v>
      </c>
      <c r="Z90" s="35" t="s">
        <v>3</v>
      </c>
      <c r="AA90" s="37" t="s">
        <v>3</v>
      </c>
      <c r="AB90" s="35" t="s">
        <v>315</v>
      </c>
      <c r="AC90" s="35" t="s">
        <v>3</v>
      </c>
      <c r="AD90" s="35" t="s">
        <v>3</v>
      </c>
      <c r="AE90" s="35" t="s">
        <v>3</v>
      </c>
      <c r="AF90" s="35" t="s">
        <v>3</v>
      </c>
      <c r="AG90" s="35" t="s">
        <v>3</v>
      </c>
      <c r="AH90" s="35" t="s">
        <v>315</v>
      </c>
      <c r="AI90" s="35" t="s">
        <v>3</v>
      </c>
      <c r="AJ90" s="35" t="s">
        <v>3</v>
      </c>
      <c r="AK90" s="35" t="s">
        <v>3</v>
      </c>
      <c r="AL90" s="35" t="s">
        <v>3</v>
      </c>
      <c r="AM90" s="37" t="s">
        <v>3</v>
      </c>
    </row>
    <row r="91" spans="1:39" s="39" customFormat="1" ht="18.75" customHeight="1" x14ac:dyDescent="0.25">
      <c r="A91" s="34" t="s">
        <v>281</v>
      </c>
      <c r="B91" s="35" t="s">
        <v>282</v>
      </c>
      <c r="C91" s="35" t="s">
        <v>339</v>
      </c>
      <c r="D91" s="36">
        <v>3.8029000000000002</v>
      </c>
      <c r="E91" s="35" t="s">
        <v>42</v>
      </c>
      <c r="F91" s="35" t="s">
        <v>43</v>
      </c>
      <c r="G91" s="35">
        <v>839.125</v>
      </c>
      <c r="H91" s="37">
        <v>1010.5272</v>
      </c>
      <c r="I91" s="38">
        <v>16252000000000</v>
      </c>
      <c r="J91" s="36">
        <v>776980000000</v>
      </c>
      <c r="K91" s="36">
        <v>3.2677999999999998</v>
      </c>
      <c r="L91" s="40">
        <v>0.14105999999999999</v>
      </c>
      <c r="M91" s="34">
        <v>55.61</v>
      </c>
      <c r="N91" s="35">
        <v>1.4536</v>
      </c>
      <c r="O91" s="37">
        <v>1.0923</v>
      </c>
      <c r="P91" s="34" t="s">
        <v>3</v>
      </c>
      <c r="Q91" s="35" t="s">
        <v>3</v>
      </c>
      <c r="R91" s="35" t="s">
        <v>3</v>
      </c>
      <c r="S91" s="35" t="s">
        <v>3</v>
      </c>
      <c r="T91" s="35" t="s">
        <v>3</v>
      </c>
      <c r="U91" s="35" t="s">
        <v>3</v>
      </c>
      <c r="V91" s="35" t="s">
        <v>315</v>
      </c>
      <c r="W91" s="35" t="s">
        <v>3</v>
      </c>
      <c r="X91" s="35" t="s">
        <v>3</v>
      </c>
      <c r="Y91" s="35" t="s">
        <v>3</v>
      </c>
      <c r="Z91" s="35" t="s">
        <v>3</v>
      </c>
      <c r="AA91" s="37" t="s">
        <v>3</v>
      </c>
      <c r="AB91" s="35" t="s">
        <v>315</v>
      </c>
      <c r="AC91" s="35" t="s">
        <v>3</v>
      </c>
      <c r="AD91" s="35" t="s">
        <v>3</v>
      </c>
      <c r="AE91" s="35" t="s">
        <v>3</v>
      </c>
      <c r="AF91" s="35" t="s">
        <v>3</v>
      </c>
      <c r="AG91" s="35" t="s">
        <v>3</v>
      </c>
      <c r="AH91" s="35" t="s">
        <v>315</v>
      </c>
      <c r="AI91" s="35" t="s">
        <v>3</v>
      </c>
      <c r="AJ91" s="35" t="s">
        <v>3</v>
      </c>
      <c r="AK91" s="35" t="s">
        <v>3</v>
      </c>
      <c r="AL91" s="35" t="s">
        <v>3</v>
      </c>
      <c r="AM91" s="37" t="s">
        <v>3</v>
      </c>
    </row>
    <row r="92" spans="1:39" s="39" customFormat="1" ht="18.75" customHeight="1" x14ac:dyDescent="0.25">
      <c r="A92" s="34" t="s">
        <v>149</v>
      </c>
      <c r="B92" s="35" t="s">
        <v>150</v>
      </c>
      <c r="C92" s="35" t="s">
        <v>343</v>
      </c>
      <c r="D92" s="36">
        <v>1.3393999999999999</v>
      </c>
      <c r="E92" s="35" t="s">
        <v>42</v>
      </c>
      <c r="F92" s="35" t="s">
        <v>3</v>
      </c>
      <c r="G92" s="35">
        <v>1475</v>
      </c>
      <c r="H92" s="37">
        <v>1495</v>
      </c>
      <c r="I92" s="38">
        <v>23500000000000</v>
      </c>
      <c r="J92" s="36">
        <v>1908200000000</v>
      </c>
      <c r="K92" s="36">
        <v>7.67</v>
      </c>
      <c r="L92" s="40">
        <v>0.2</v>
      </c>
      <c r="M92" s="34">
        <v>253.57220000000001</v>
      </c>
      <c r="N92" s="35">
        <v>31.6967</v>
      </c>
      <c r="O92" s="37" t="s">
        <v>3</v>
      </c>
      <c r="P92" s="34" t="s">
        <v>3</v>
      </c>
      <c r="Q92" s="35" t="s">
        <v>3</v>
      </c>
      <c r="R92" s="35" t="s">
        <v>3</v>
      </c>
      <c r="S92" s="35" t="s">
        <v>3</v>
      </c>
      <c r="T92" s="35" t="s">
        <v>3</v>
      </c>
      <c r="U92" s="35" t="s">
        <v>3</v>
      </c>
      <c r="V92" s="35" t="s">
        <v>315</v>
      </c>
      <c r="W92" s="35" t="s">
        <v>3</v>
      </c>
      <c r="X92" s="35" t="s">
        <v>3</v>
      </c>
      <c r="Y92" s="35" t="s">
        <v>3</v>
      </c>
      <c r="Z92" s="35" t="s">
        <v>3</v>
      </c>
      <c r="AA92" s="37" t="s">
        <v>3</v>
      </c>
      <c r="AB92" s="35" t="s">
        <v>315</v>
      </c>
      <c r="AC92" s="35" t="s">
        <v>3</v>
      </c>
      <c r="AD92" s="35" t="s">
        <v>3</v>
      </c>
      <c r="AE92" s="35" t="s">
        <v>3</v>
      </c>
      <c r="AF92" s="35" t="s">
        <v>3</v>
      </c>
      <c r="AG92" s="35" t="s">
        <v>3</v>
      </c>
      <c r="AH92" s="35" t="s">
        <v>315</v>
      </c>
      <c r="AI92" s="35" t="s">
        <v>3</v>
      </c>
      <c r="AJ92" s="35" t="s">
        <v>3</v>
      </c>
      <c r="AK92" s="35" t="s">
        <v>3</v>
      </c>
      <c r="AL92" s="35" t="s">
        <v>3</v>
      </c>
      <c r="AM92" s="37" t="s">
        <v>3</v>
      </c>
    </row>
    <row r="93" spans="1:39" s="39" customFormat="1" ht="18.75" customHeight="1" x14ac:dyDescent="0.25">
      <c r="A93" s="34" t="s">
        <v>89</v>
      </c>
      <c r="B93" s="35" t="s">
        <v>90</v>
      </c>
      <c r="C93" s="35" t="s">
        <v>337</v>
      </c>
      <c r="D93" s="36">
        <v>6.3829000000000002</v>
      </c>
      <c r="E93" s="35" t="s">
        <v>42</v>
      </c>
      <c r="F93" s="35" t="s">
        <v>43</v>
      </c>
      <c r="G93" s="35">
        <v>838.75</v>
      </c>
      <c r="H93" s="37">
        <v>1011.65</v>
      </c>
      <c r="I93" s="38">
        <v>683430000000</v>
      </c>
      <c r="J93" s="36">
        <v>44218000000</v>
      </c>
      <c r="K93" s="36">
        <v>2.6686999999999999</v>
      </c>
      <c r="L93" s="37" t="s">
        <v>3</v>
      </c>
      <c r="M93" s="34">
        <v>49.678600000000003</v>
      </c>
      <c r="N93" s="35">
        <v>32.101399999999998</v>
      </c>
      <c r="O93" s="37" t="s">
        <v>3</v>
      </c>
      <c r="P93" s="34" t="s">
        <v>3</v>
      </c>
      <c r="Q93" s="35" t="s">
        <v>3</v>
      </c>
      <c r="R93" s="35" t="s">
        <v>3</v>
      </c>
      <c r="S93" s="35" t="s">
        <v>3</v>
      </c>
      <c r="T93" s="35" t="s">
        <v>3</v>
      </c>
      <c r="U93" s="35" t="s">
        <v>3</v>
      </c>
      <c r="V93" s="35" t="s">
        <v>315</v>
      </c>
      <c r="W93" s="35" t="s">
        <v>3</v>
      </c>
      <c r="X93" s="35" t="s">
        <v>3</v>
      </c>
      <c r="Y93" s="35" t="s">
        <v>3</v>
      </c>
      <c r="Z93" s="35" t="s">
        <v>3</v>
      </c>
      <c r="AA93" s="37" t="s">
        <v>3</v>
      </c>
      <c r="AB93" s="35" t="s">
        <v>315</v>
      </c>
      <c r="AC93" s="35" t="s">
        <v>3</v>
      </c>
      <c r="AD93" s="35" t="s">
        <v>3</v>
      </c>
      <c r="AE93" s="35" t="s">
        <v>3</v>
      </c>
      <c r="AF93" s="35" t="s">
        <v>3</v>
      </c>
      <c r="AG93" s="35" t="s">
        <v>3</v>
      </c>
      <c r="AH93" s="35" t="s">
        <v>315</v>
      </c>
      <c r="AI93" s="35" t="s">
        <v>3</v>
      </c>
      <c r="AJ93" s="35" t="s">
        <v>3</v>
      </c>
      <c r="AK93" s="35" t="s">
        <v>3</v>
      </c>
      <c r="AL93" s="35" t="s">
        <v>3</v>
      </c>
      <c r="AM93" s="37" t="s">
        <v>3</v>
      </c>
    </row>
    <row r="94" spans="1:39" s="39" customFormat="1" ht="18.75" customHeight="1" x14ac:dyDescent="0.25">
      <c r="A94" s="34" t="s">
        <v>131</v>
      </c>
      <c r="B94" s="35" t="s">
        <v>132</v>
      </c>
      <c r="C94" s="35" t="s">
        <v>337</v>
      </c>
      <c r="D94" s="36">
        <v>6.3841000000000001</v>
      </c>
      <c r="E94" s="35" t="s">
        <v>42</v>
      </c>
      <c r="F94" s="35" t="s">
        <v>43</v>
      </c>
      <c r="G94" s="35">
        <v>930.6</v>
      </c>
      <c r="H94" s="37">
        <v>1121.9000000000001</v>
      </c>
      <c r="I94" s="38">
        <v>174630000000</v>
      </c>
      <c r="J94" s="36">
        <v>6821100000</v>
      </c>
      <c r="K94" s="36">
        <v>2.6215999999999999</v>
      </c>
      <c r="L94" s="37" t="s">
        <v>3</v>
      </c>
      <c r="M94" s="34">
        <v>85.322299999999998</v>
      </c>
      <c r="N94" s="35">
        <v>30.534600000000001</v>
      </c>
      <c r="O94" s="37" t="s">
        <v>3</v>
      </c>
      <c r="P94" s="34" t="s">
        <v>3</v>
      </c>
      <c r="Q94" s="35" t="s">
        <v>3</v>
      </c>
      <c r="R94" s="35" t="s">
        <v>3</v>
      </c>
      <c r="S94" s="35" t="s">
        <v>3</v>
      </c>
      <c r="T94" s="35" t="s">
        <v>3</v>
      </c>
      <c r="U94" s="35" t="s">
        <v>3</v>
      </c>
      <c r="V94" s="35" t="s">
        <v>315</v>
      </c>
      <c r="W94" s="35" t="s">
        <v>3</v>
      </c>
      <c r="X94" s="35" t="s">
        <v>3</v>
      </c>
      <c r="Y94" s="35" t="s">
        <v>3</v>
      </c>
      <c r="Z94" s="35" t="s">
        <v>3</v>
      </c>
      <c r="AA94" s="37" t="s">
        <v>3</v>
      </c>
      <c r="AB94" s="35" t="s">
        <v>315</v>
      </c>
      <c r="AC94" s="35" t="s">
        <v>3</v>
      </c>
      <c r="AD94" s="35" t="s">
        <v>3</v>
      </c>
      <c r="AE94" s="35" t="s">
        <v>3</v>
      </c>
      <c r="AF94" s="35" t="s">
        <v>3</v>
      </c>
      <c r="AG94" s="35" t="s">
        <v>3</v>
      </c>
      <c r="AH94" s="35" t="s">
        <v>315</v>
      </c>
      <c r="AI94" s="35" t="s">
        <v>3</v>
      </c>
      <c r="AJ94" s="35" t="s">
        <v>3</v>
      </c>
      <c r="AK94" s="35" t="s">
        <v>3</v>
      </c>
      <c r="AL94" s="35" t="s">
        <v>3</v>
      </c>
      <c r="AM94" s="37" t="s">
        <v>3</v>
      </c>
    </row>
    <row r="95" spans="1:39" s="39" customFormat="1" ht="18.75" customHeight="1" x14ac:dyDescent="0.25">
      <c r="A95" s="34" t="s">
        <v>189</v>
      </c>
      <c r="B95" s="35" t="s">
        <v>190</v>
      </c>
      <c r="C95" s="35" t="s">
        <v>337</v>
      </c>
      <c r="D95" s="36">
        <v>7.0057999999999998</v>
      </c>
      <c r="E95" s="35" t="s">
        <v>42</v>
      </c>
      <c r="F95" s="35" t="s">
        <v>43</v>
      </c>
      <c r="G95" s="35">
        <v>926.9</v>
      </c>
      <c r="H95" s="37">
        <v>1118.8</v>
      </c>
      <c r="I95" s="38">
        <v>651290000000</v>
      </c>
      <c r="J95" s="36">
        <v>25157000000</v>
      </c>
      <c r="K95" s="36">
        <v>3.45</v>
      </c>
      <c r="L95" s="40">
        <v>0.14000000000000001</v>
      </c>
      <c r="M95" s="34">
        <v>97.596800000000002</v>
      </c>
      <c r="N95" s="35">
        <v>7.0198999999999998</v>
      </c>
      <c r="O95" s="37" t="s">
        <v>3</v>
      </c>
      <c r="P95" s="34" t="s">
        <v>3</v>
      </c>
      <c r="Q95" s="35" t="s">
        <v>3</v>
      </c>
      <c r="R95" s="35" t="s">
        <v>3</v>
      </c>
      <c r="S95" s="35" t="s">
        <v>3</v>
      </c>
      <c r="T95" s="35" t="s">
        <v>3</v>
      </c>
      <c r="U95" s="35" t="s">
        <v>3</v>
      </c>
      <c r="V95" s="35" t="s">
        <v>315</v>
      </c>
      <c r="W95" s="35" t="s">
        <v>3</v>
      </c>
      <c r="X95" s="35" t="s">
        <v>3</v>
      </c>
      <c r="Y95" s="35" t="s">
        <v>3</v>
      </c>
      <c r="Z95" s="35" t="s">
        <v>3</v>
      </c>
      <c r="AA95" s="37" t="s">
        <v>3</v>
      </c>
      <c r="AB95" s="35" t="s">
        <v>315</v>
      </c>
      <c r="AC95" s="35" t="s">
        <v>3</v>
      </c>
      <c r="AD95" s="35" t="s">
        <v>3</v>
      </c>
      <c r="AE95" s="35" t="s">
        <v>3</v>
      </c>
      <c r="AF95" s="35" t="s">
        <v>3</v>
      </c>
      <c r="AG95" s="35" t="s">
        <v>3</v>
      </c>
      <c r="AH95" s="35" t="s">
        <v>315</v>
      </c>
      <c r="AI95" s="35" t="s">
        <v>3</v>
      </c>
      <c r="AJ95" s="35" t="s">
        <v>3</v>
      </c>
      <c r="AK95" s="35" t="s">
        <v>3</v>
      </c>
      <c r="AL95" s="35" t="s">
        <v>3</v>
      </c>
      <c r="AM95" s="37" t="s">
        <v>3</v>
      </c>
    </row>
    <row r="96" spans="1:39" s="39" customFormat="1" ht="18.75" customHeight="1" x14ac:dyDescent="0.25">
      <c r="A96" s="34" t="s">
        <v>211</v>
      </c>
      <c r="B96" s="35" t="s">
        <v>212</v>
      </c>
      <c r="C96" s="35" t="s">
        <v>337</v>
      </c>
      <c r="D96" s="36">
        <v>6.6913</v>
      </c>
      <c r="E96" s="35" t="s">
        <v>42</v>
      </c>
      <c r="F96" s="35" t="s">
        <v>43</v>
      </c>
      <c r="G96" s="35">
        <v>934.47950000000003</v>
      </c>
      <c r="H96" s="37">
        <v>1124.3981000000001</v>
      </c>
      <c r="I96" s="38">
        <v>154000000000</v>
      </c>
      <c r="J96" s="36">
        <v>6020000000</v>
      </c>
      <c r="K96" s="36">
        <v>1.85</v>
      </c>
      <c r="L96" s="40">
        <v>0.14000000000000001</v>
      </c>
      <c r="M96" s="34">
        <v>72.099999999999994</v>
      </c>
      <c r="N96" s="35">
        <v>6.9</v>
      </c>
      <c r="O96" s="37">
        <v>8.14</v>
      </c>
      <c r="P96" s="34" t="s">
        <v>3</v>
      </c>
      <c r="Q96" s="35" t="s">
        <v>3</v>
      </c>
      <c r="R96" s="35" t="s">
        <v>3</v>
      </c>
      <c r="S96" s="35" t="s">
        <v>3</v>
      </c>
      <c r="T96" s="35" t="s">
        <v>3</v>
      </c>
      <c r="U96" s="35" t="s">
        <v>3</v>
      </c>
      <c r="V96" s="35" t="s">
        <v>315</v>
      </c>
      <c r="W96" s="35" t="s">
        <v>3</v>
      </c>
      <c r="X96" s="35" t="s">
        <v>3</v>
      </c>
      <c r="Y96" s="35" t="s">
        <v>3</v>
      </c>
      <c r="Z96" s="35" t="s">
        <v>3</v>
      </c>
      <c r="AA96" s="37" t="s">
        <v>3</v>
      </c>
      <c r="AB96" s="36">
        <v>50.642000000000003</v>
      </c>
      <c r="AC96" s="36">
        <v>2.8163000000000001E-2</v>
      </c>
      <c r="AD96" s="36">
        <v>1.0187E-2</v>
      </c>
      <c r="AE96" s="36">
        <v>1.3045</v>
      </c>
      <c r="AF96" s="36">
        <v>9.2440000000000005E-3</v>
      </c>
      <c r="AG96" s="36">
        <v>1.1279999999999999</v>
      </c>
      <c r="AH96" s="35" t="s">
        <v>315</v>
      </c>
      <c r="AI96" s="35" t="s">
        <v>3</v>
      </c>
      <c r="AJ96" s="35" t="s">
        <v>3</v>
      </c>
      <c r="AK96" s="35" t="s">
        <v>3</v>
      </c>
      <c r="AL96" s="35" t="s">
        <v>3</v>
      </c>
      <c r="AM96" s="37" t="s">
        <v>3</v>
      </c>
    </row>
    <row r="97" spans="1:39" s="39" customFormat="1" ht="18.75" customHeight="1" x14ac:dyDescent="0.25">
      <c r="A97" s="34" t="s">
        <v>213</v>
      </c>
      <c r="B97" s="35" t="s">
        <v>214</v>
      </c>
      <c r="C97" s="35" t="s">
        <v>337</v>
      </c>
      <c r="D97" s="36">
        <v>6.6719999999999997</v>
      </c>
      <c r="E97" s="35" t="s">
        <v>42</v>
      </c>
      <c r="F97" s="35" t="s">
        <v>43</v>
      </c>
      <c r="G97" s="35">
        <v>935.07259999999997</v>
      </c>
      <c r="H97" s="37">
        <v>1125.2281</v>
      </c>
      <c r="I97" s="38">
        <v>82355000000</v>
      </c>
      <c r="J97" s="36">
        <v>3321600000</v>
      </c>
      <c r="K97" s="36">
        <v>1.6529</v>
      </c>
      <c r="L97" s="40">
        <v>0.16686000000000001</v>
      </c>
      <c r="M97" s="34">
        <v>39.9</v>
      </c>
      <c r="N97" s="35">
        <v>8.91</v>
      </c>
      <c r="O97" s="37">
        <v>7.83</v>
      </c>
      <c r="P97" s="34" t="s">
        <v>3</v>
      </c>
      <c r="Q97" s="35" t="s">
        <v>3</v>
      </c>
      <c r="R97" s="35" t="s">
        <v>3</v>
      </c>
      <c r="S97" s="35" t="s">
        <v>3</v>
      </c>
      <c r="T97" s="35" t="s">
        <v>3</v>
      </c>
      <c r="U97" s="35" t="s">
        <v>3</v>
      </c>
      <c r="V97" s="35" t="s">
        <v>315</v>
      </c>
      <c r="W97" s="35" t="s">
        <v>3</v>
      </c>
      <c r="X97" s="35" t="s">
        <v>3</v>
      </c>
      <c r="Y97" s="35" t="s">
        <v>3</v>
      </c>
      <c r="Z97" s="35" t="s">
        <v>3</v>
      </c>
      <c r="AA97" s="37" t="s">
        <v>3</v>
      </c>
      <c r="AB97" s="35" t="s">
        <v>315</v>
      </c>
      <c r="AC97" s="35" t="s">
        <v>3</v>
      </c>
      <c r="AD97" s="35" t="s">
        <v>3</v>
      </c>
      <c r="AE97" s="35" t="s">
        <v>3</v>
      </c>
      <c r="AF97" s="35" t="s">
        <v>3</v>
      </c>
      <c r="AG97" s="35" t="s">
        <v>3</v>
      </c>
      <c r="AH97" s="35" t="s">
        <v>315</v>
      </c>
      <c r="AI97" s="35" t="s">
        <v>3</v>
      </c>
      <c r="AJ97" s="35" t="s">
        <v>3</v>
      </c>
      <c r="AK97" s="35" t="s">
        <v>3</v>
      </c>
      <c r="AL97" s="35" t="s">
        <v>3</v>
      </c>
      <c r="AM97" s="37" t="s">
        <v>3</v>
      </c>
    </row>
    <row r="98" spans="1:39" s="39" customFormat="1" ht="18.75" customHeight="1" x14ac:dyDescent="0.25">
      <c r="A98" s="34" t="s">
        <v>207</v>
      </c>
      <c r="B98" s="35" t="s">
        <v>208</v>
      </c>
      <c r="C98" s="35" t="s">
        <v>338</v>
      </c>
      <c r="D98" s="36">
        <v>5.6329000000000002</v>
      </c>
      <c r="E98" s="35" t="s">
        <v>42</v>
      </c>
      <c r="F98" s="35" t="s">
        <v>43</v>
      </c>
      <c r="G98" s="35">
        <v>702.77070000000003</v>
      </c>
      <c r="H98" s="37">
        <v>872.32500000000005</v>
      </c>
      <c r="I98" s="38">
        <v>15941000000000</v>
      </c>
      <c r="J98" s="36">
        <v>612020000000</v>
      </c>
      <c r="K98" s="36">
        <v>3.6775000000000002</v>
      </c>
      <c r="L98" s="40">
        <v>0.14000000000000001</v>
      </c>
      <c r="M98" s="34">
        <v>53.256300000000003</v>
      </c>
      <c r="N98" s="35">
        <v>2.2772000000000001</v>
      </c>
      <c r="O98" s="37" t="s">
        <v>3</v>
      </c>
      <c r="P98" s="34" t="s">
        <v>3</v>
      </c>
      <c r="Q98" s="35" t="s">
        <v>3</v>
      </c>
      <c r="R98" s="35" t="s">
        <v>3</v>
      </c>
      <c r="S98" s="35" t="s">
        <v>3</v>
      </c>
      <c r="T98" s="35" t="s">
        <v>3</v>
      </c>
      <c r="U98" s="35" t="s">
        <v>3</v>
      </c>
      <c r="V98" s="35" t="s">
        <v>315</v>
      </c>
      <c r="W98" s="35" t="s">
        <v>3</v>
      </c>
      <c r="X98" s="35" t="s">
        <v>3</v>
      </c>
      <c r="Y98" s="35" t="s">
        <v>3</v>
      </c>
      <c r="Z98" s="35" t="s">
        <v>3</v>
      </c>
      <c r="AA98" s="37" t="s">
        <v>3</v>
      </c>
      <c r="AB98" s="35" t="s">
        <v>315</v>
      </c>
      <c r="AC98" s="35" t="s">
        <v>3</v>
      </c>
      <c r="AD98" s="35" t="s">
        <v>3</v>
      </c>
      <c r="AE98" s="35" t="s">
        <v>3</v>
      </c>
      <c r="AF98" s="35" t="s">
        <v>3</v>
      </c>
      <c r="AG98" s="35" t="s">
        <v>3</v>
      </c>
      <c r="AH98" s="35" t="s">
        <v>315</v>
      </c>
      <c r="AI98" s="35" t="s">
        <v>3</v>
      </c>
      <c r="AJ98" s="35" t="s">
        <v>3</v>
      </c>
      <c r="AK98" s="35" t="s">
        <v>3</v>
      </c>
      <c r="AL98" s="35" t="s">
        <v>3</v>
      </c>
      <c r="AM98" s="37" t="s">
        <v>3</v>
      </c>
    </row>
    <row r="99" spans="1:39" s="39" customFormat="1" ht="18.75" customHeight="1" x14ac:dyDescent="0.25">
      <c r="A99" s="34" t="s">
        <v>9</v>
      </c>
      <c r="B99" s="35" t="s">
        <v>10</v>
      </c>
      <c r="C99" s="35" t="s">
        <v>339</v>
      </c>
      <c r="D99" s="36">
        <v>4.0216000000000003</v>
      </c>
      <c r="E99" s="35" t="s">
        <v>2</v>
      </c>
      <c r="F99" s="35" t="s">
        <v>3</v>
      </c>
      <c r="G99" s="35">
        <v>844.9</v>
      </c>
      <c r="H99" s="37">
        <v>907.9</v>
      </c>
      <c r="I99" s="38">
        <v>337740000000</v>
      </c>
      <c r="J99" s="36">
        <v>18207000000</v>
      </c>
      <c r="K99" s="36">
        <v>2.2400000000000002</v>
      </c>
      <c r="L99" s="37" t="s">
        <v>3</v>
      </c>
      <c r="M99" s="34">
        <v>73.920400000000001</v>
      </c>
      <c r="N99" s="35" t="s">
        <v>3</v>
      </c>
      <c r="O99" s="37" t="s">
        <v>3</v>
      </c>
      <c r="P99" s="34" t="s">
        <v>3</v>
      </c>
      <c r="Q99" s="35" t="s">
        <v>3</v>
      </c>
      <c r="R99" s="35" t="s">
        <v>3</v>
      </c>
      <c r="S99" s="35" t="s">
        <v>3</v>
      </c>
      <c r="T99" s="35" t="s">
        <v>3</v>
      </c>
      <c r="U99" s="35" t="s">
        <v>3</v>
      </c>
      <c r="V99" s="35" t="s">
        <v>315</v>
      </c>
      <c r="W99" s="35" t="s">
        <v>3</v>
      </c>
      <c r="X99" s="35" t="s">
        <v>3</v>
      </c>
      <c r="Y99" s="35" t="s">
        <v>3</v>
      </c>
      <c r="Z99" s="35" t="s">
        <v>3</v>
      </c>
      <c r="AA99" s="37" t="s">
        <v>3</v>
      </c>
      <c r="AB99" s="35" t="s">
        <v>315</v>
      </c>
      <c r="AC99" s="35" t="s">
        <v>3</v>
      </c>
      <c r="AD99" s="35" t="s">
        <v>3</v>
      </c>
      <c r="AE99" s="35" t="s">
        <v>3</v>
      </c>
      <c r="AF99" s="35" t="s">
        <v>3</v>
      </c>
      <c r="AG99" s="35" t="s">
        <v>3</v>
      </c>
      <c r="AH99" s="35" t="s">
        <v>315</v>
      </c>
      <c r="AI99" s="35" t="s">
        <v>3</v>
      </c>
      <c r="AJ99" s="35" t="s">
        <v>3</v>
      </c>
      <c r="AK99" s="35" t="s">
        <v>3</v>
      </c>
      <c r="AL99" s="35" t="s">
        <v>3</v>
      </c>
      <c r="AM99" s="37" t="s">
        <v>3</v>
      </c>
    </row>
    <row r="100" spans="1:39" s="39" customFormat="1" ht="18.75" customHeight="1" x14ac:dyDescent="0.25">
      <c r="A100" s="34" t="s">
        <v>161</v>
      </c>
      <c r="B100" s="35" t="s">
        <v>162</v>
      </c>
      <c r="C100" s="35" t="s">
        <v>339</v>
      </c>
      <c r="D100" s="36">
        <v>3.8677999999999999</v>
      </c>
      <c r="E100" s="35" t="s">
        <v>2</v>
      </c>
      <c r="F100" s="35" t="s">
        <v>3</v>
      </c>
      <c r="G100" s="35">
        <v>843.95</v>
      </c>
      <c r="H100" s="37">
        <v>908.25</v>
      </c>
      <c r="I100" s="38">
        <v>10395000000000</v>
      </c>
      <c r="J100" s="36">
        <v>399000000000</v>
      </c>
      <c r="K100" s="36">
        <v>3.2683</v>
      </c>
      <c r="L100" s="40">
        <v>0.15966</v>
      </c>
      <c r="M100" s="34">
        <v>72.1571</v>
      </c>
      <c r="N100" s="35">
        <v>3.0247000000000002</v>
      </c>
      <c r="O100" s="37" t="s">
        <v>3</v>
      </c>
      <c r="P100" s="34" t="s">
        <v>3</v>
      </c>
      <c r="Q100" s="35" t="s">
        <v>3</v>
      </c>
      <c r="R100" s="35" t="s">
        <v>3</v>
      </c>
      <c r="S100" s="35" t="s">
        <v>3</v>
      </c>
      <c r="T100" s="35" t="s">
        <v>3</v>
      </c>
      <c r="U100" s="35" t="s">
        <v>3</v>
      </c>
      <c r="V100" s="35" t="s">
        <v>315</v>
      </c>
      <c r="W100" s="35" t="s">
        <v>3</v>
      </c>
      <c r="X100" s="35" t="s">
        <v>3</v>
      </c>
      <c r="Y100" s="35" t="s">
        <v>3</v>
      </c>
      <c r="Z100" s="35" t="s">
        <v>3</v>
      </c>
      <c r="AA100" s="37" t="s">
        <v>3</v>
      </c>
      <c r="AB100" s="35" t="s">
        <v>315</v>
      </c>
      <c r="AC100" s="35" t="s">
        <v>3</v>
      </c>
      <c r="AD100" s="35" t="s">
        <v>3</v>
      </c>
      <c r="AE100" s="35" t="s">
        <v>3</v>
      </c>
      <c r="AF100" s="35" t="s">
        <v>3</v>
      </c>
      <c r="AG100" s="35" t="s">
        <v>3</v>
      </c>
      <c r="AH100" s="35" t="s">
        <v>315</v>
      </c>
      <c r="AI100" s="35" t="s">
        <v>3</v>
      </c>
      <c r="AJ100" s="35" t="s">
        <v>3</v>
      </c>
      <c r="AK100" s="35" t="s">
        <v>3</v>
      </c>
      <c r="AL100" s="35" t="s">
        <v>3</v>
      </c>
      <c r="AM100" s="37" t="s">
        <v>3</v>
      </c>
    </row>
    <row r="101" spans="1:39" s="39" customFormat="1" ht="18.75" customHeight="1" x14ac:dyDescent="0.25">
      <c r="A101" s="34" t="s">
        <v>257</v>
      </c>
      <c r="B101" s="35" t="s">
        <v>258</v>
      </c>
      <c r="C101" s="35" t="s">
        <v>339</v>
      </c>
      <c r="D101" s="36">
        <v>162</v>
      </c>
      <c r="E101" s="35" t="s">
        <v>2</v>
      </c>
      <c r="F101" s="35" t="s">
        <v>3</v>
      </c>
      <c r="G101" s="35">
        <v>844</v>
      </c>
      <c r="H101" s="37">
        <v>908</v>
      </c>
      <c r="I101" s="38">
        <v>179000000000</v>
      </c>
      <c r="J101" s="36">
        <v>7600000000</v>
      </c>
      <c r="K101" s="36">
        <v>1.86</v>
      </c>
      <c r="L101" s="40">
        <v>0.14000000000000001</v>
      </c>
      <c r="M101" s="34">
        <v>475.02</v>
      </c>
      <c r="N101" s="35">
        <v>14.398</v>
      </c>
      <c r="O101" s="37">
        <v>16.951000000000001</v>
      </c>
      <c r="P101" s="34" t="s">
        <v>3</v>
      </c>
      <c r="Q101" s="35" t="s">
        <v>3</v>
      </c>
      <c r="R101" s="35" t="s">
        <v>3</v>
      </c>
      <c r="S101" s="35" t="s">
        <v>3</v>
      </c>
      <c r="T101" s="35" t="s">
        <v>3</v>
      </c>
      <c r="U101" s="35" t="s">
        <v>3</v>
      </c>
      <c r="V101" s="35" t="s">
        <v>315</v>
      </c>
      <c r="W101" s="35" t="s">
        <v>3</v>
      </c>
      <c r="X101" s="35" t="s">
        <v>3</v>
      </c>
      <c r="Y101" s="35" t="s">
        <v>3</v>
      </c>
      <c r="Z101" s="35" t="s">
        <v>3</v>
      </c>
      <c r="AA101" s="37" t="s">
        <v>3</v>
      </c>
      <c r="AB101" s="35" t="s">
        <v>315</v>
      </c>
      <c r="AC101" s="35" t="s">
        <v>3</v>
      </c>
      <c r="AD101" s="35" t="s">
        <v>3</v>
      </c>
      <c r="AE101" s="35" t="s">
        <v>3</v>
      </c>
      <c r="AF101" s="35" t="s">
        <v>3</v>
      </c>
      <c r="AG101" s="35" t="s">
        <v>3</v>
      </c>
      <c r="AH101" s="35" t="s">
        <v>315</v>
      </c>
      <c r="AI101" s="35" t="s">
        <v>3</v>
      </c>
      <c r="AJ101" s="35" t="s">
        <v>3</v>
      </c>
      <c r="AK101" s="35" t="s">
        <v>3</v>
      </c>
      <c r="AL101" s="35" t="s">
        <v>3</v>
      </c>
      <c r="AM101" s="37" t="s">
        <v>3</v>
      </c>
    </row>
    <row r="102" spans="1:39" s="39" customFormat="1" ht="18.75" customHeight="1" x14ac:dyDescent="0.25">
      <c r="A102" s="34" t="s">
        <v>67</v>
      </c>
      <c r="B102" s="35" t="s">
        <v>68</v>
      </c>
      <c r="C102" s="35" t="s">
        <v>339</v>
      </c>
      <c r="D102" s="36">
        <v>4</v>
      </c>
      <c r="E102" s="35" t="s">
        <v>2</v>
      </c>
      <c r="F102" s="35" t="s">
        <v>23</v>
      </c>
      <c r="G102" s="35">
        <v>842.87840000000006</v>
      </c>
      <c r="H102" s="37">
        <v>907.18269999999995</v>
      </c>
      <c r="I102" s="38">
        <v>11200000000000</v>
      </c>
      <c r="J102" s="36">
        <v>528000000000</v>
      </c>
      <c r="K102" s="36">
        <v>3.45</v>
      </c>
      <c r="L102" s="40">
        <v>0.18</v>
      </c>
      <c r="M102" s="34">
        <v>68.746899999999997</v>
      </c>
      <c r="N102" s="35">
        <v>3.032</v>
      </c>
      <c r="O102" s="37" t="s">
        <v>3</v>
      </c>
      <c r="P102" s="34" t="s">
        <v>3</v>
      </c>
      <c r="Q102" s="35" t="s">
        <v>3</v>
      </c>
      <c r="R102" s="35" t="s">
        <v>3</v>
      </c>
      <c r="S102" s="35" t="s">
        <v>3</v>
      </c>
      <c r="T102" s="35" t="s">
        <v>3</v>
      </c>
      <c r="U102" s="35" t="s">
        <v>3</v>
      </c>
      <c r="V102" s="35" t="s">
        <v>315</v>
      </c>
      <c r="W102" s="35" t="s">
        <v>3</v>
      </c>
      <c r="X102" s="35" t="s">
        <v>3</v>
      </c>
      <c r="Y102" s="35" t="s">
        <v>3</v>
      </c>
      <c r="Z102" s="35" t="s">
        <v>3</v>
      </c>
      <c r="AA102" s="37" t="s">
        <v>3</v>
      </c>
      <c r="AB102" s="36">
        <v>79.188999999999993</v>
      </c>
      <c r="AC102" s="36">
        <v>1.5183E-2</v>
      </c>
      <c r="AD102" s="36">
        <v>6.5329999999999999E-2</v>
      </c>
      <c r="AE102" s="36">
        <v>9.5367999999999994E-2</v>
      </c>
      <c r="AF102" s="36">
        <v>1.2256E-2</v>
      </c>
      <c r="AG102" s="36">
        <v>0.59018000000000004</v>
      </c>
      <c r="AH102" s="35" t="s">
        <v>315</v>
      </c>
      <c r="AI102" s="35" t="s">
        <v>3</v>
      </c>
      <c r="AJ102" s="35" t="s">
        <v>3</v>
      </c>
      <c r="AK102" s="35" t="s">
        <v>3</v>
      </c>
      <c r="AL102" s="35" t="s">
        <v>3</v>
      </c>
      <c r="AM102" s="37" t="s">
        <v>3</v>
      </c>
    </row>
    <row r="103" spans="1:39" s="39" customFormat="1" ht="18.75" customHeight="1" x14ac:dyDescent="0.25">
      <c r="A103" s="34" t="s">
        <v>105</v>
      </c>
      <c r="B103" s="35" t="s">
        <v>106</v>
      </c>
      <c r="C103" s="35" t="s">
        <v>339</v>
      </c>
      <c r="D103" s="36">
        <v>4</v>
      </c>
      <c r="E103" s="35" t="s">
        <v>2</v>
      </c>
      <c r="F103" s="35" t="s">
        <v>23</v>
      </c>
      <c r="G103" s="35">
        <v>843.06100000000004</v>
      </c>
      <c r="H103" s="37">
        <v>907.32090000000005</v>
      </c>
      <c r="I103" s="38">
        <v>5480000000000</v>
      </c>
      <c r="J103" s="36">
        <v>238000000000</v>
      </c>
      <c r="K103" s="36">
        <v>3.49</v>
      </c>
      <c r="L103" s="40">
        <v>0.14000000000000001</v>
      </c>
      <c r="M103" s="34">
        <v>73.098399999999998</v>
      </c>
      <c r="N103" s="35">
        <v>3.3704999999999998</v>
      </c>
      <c r="O103" s="37" t="s">
        <v>3</v>
      </c>
      <c r="P103" s="34" t="s">
        <v>3</v>
      </c>
      <c r="Q103" s="35" t="s">
        <v>3</v>
      </c>
      <c r="R103" s="35" t="s">
        <v>3</v>
      </c>
      <c r="S103" s="35" t="s">
        <v>3</v>
      </c>
      <c r="T103" s="35" t="s">
        <v>3</v>
      </c>
      <c r="U103" s="35" t="s">
        <v>3</v>
      </c>
      <c r="V103" s="35" t="s">
        <v>315</v>
      </c>
      <c r="W103" s="35" t="s">
        <v>3</v>
      </c>
      <c r="X103" s="35" t="s">
        <v>3</v>
      </c>
      <c r="Y103" s="35" t="s">
        <v>3</v>
      </c>
      <c r="Z103" s="35" t="s">
        <v>3</v>
      </c>
      <c r="AA103" s="37" t="s">
        <v>3</v>
      </c>
      <c r="AB103" s="35" t="s">
        <v>315</v>
      </c>
      <c r="AC103" s="35" t="s">
        <v>3</v>
      </c>
      <c r="AD103" s="35" t="s">
        <v>3</v>
      </c>
      <c r="AE103" s="35" t="s">
        <v>3</v>
      </c>
      <c r="AF103" s="35" t="s">
        <v>3</v>
      </c>
      <c r="AG103" s="35" t="s">
        <v>3</v>
      </c>
      <c r="AH103" s="35" t="s">
        <v>315</v>
      </c>
      <c r="AI103" s="35" t="s">
        <v>3</v>
      </c>
      <c r="AJ103" s="35" t="s">
        <v>3</v>
      </c>
      <c r="AK103" s="35" t="s">
        <v>3</v>
      </c>
      <c r="AL103" s="35" t="s">
        <v>3</v>
      </c>
      <c r="AM103" s="37" t="s">
        <v>3</v>
      </c>
    </row>
    <row r="104" spans="1:39" s="39" customFormat="1" ht="18.75" customHeight="1" x14ac:dyDescent="0.25">
      <c r="A104" s="34" t="s">
        <v>117</v>
      </c>
      <c r="B104" s="35" t="s">
        <v>118</v>
      </c>
      <c r="C104" s="35" t="s">
        <v>339</v>
      </c>
      <c r="D104" s="36">
        <v>3.7743000000000002</v>
      </c>
      <c r="E104" s="35" t="s">
        <v>2</v>
      </c>
      <c r="F104" s="35" t="s">
        <v>23</v>
      </c>
      <c r="G104" s="35">
        <v>909.69010000000003</v>
      </c>
      <c r="H104" s="37">
        <v>979.78589999999997</v>
      </c>
      <c r="I104" s="38">
        <v>31325000000000</v>
      </c>
      <c r="J104" s="36">
        <v>2014000000000</v>
      </c>
      <c r="K104" s="36">
        <v>4.0027999999999997</v>
      </c>
      <c r="L104" s="37" t="s">
        <v>3</v>
      </c>
      <c r="M104" s="34">
        <v>72.191999999999993</v>
      </c>
      <c r="N104" s="35">
        <v>6.5468000000000002</v>
      </c>
      <c r="O104" s="37" t="s">
        <v>3</v>
      </c>
      <c r="P104" s="34" t="s">
        <v>3</v>
      </c>
      <c r="Q104" s="35" t="s">
        <v>3</v>
      </c>
      <c r="R104" s="35" t="s">
        <v>3</v>
      </c>
      <c r="S104" s="35" t="s">
        <v>3</v>
      </c>
      <c r="T104" s="35" t="s">
        <v>3</v>
      </c>
      <c r="U104" s="35" t="s">
        <v>3</v>
      </c>
      <c r="V104" s="35" t="s">
        <v>315</v>
      </c>
      <c r="W104" s="35" t="s">
        <v>3</v>
      </c>
      <c r="X104" s="35" t="s">
        <v>3</v>
      </c>
      <c r="Y104" s="35" t="s">
        <v>3</v>
      </c>
      <c r="Z104" s="35" t="s">
        <v>3</v>
      </c>
      <c r="AA104" s="37" t="s">
        <v>3</v>
      </c>
      <c r="AB104" s="35" t="s">
        <v>315</v>
      </c>
      <c r="AC104" s="35" t="s">
        <v>3</v>
      </c>
      <c r="AD104" s="35" t="s">
        <v>3</v>
      </c>
      <c r="AE104" s="35" t="s">
        <v>3</v>
      </c>
      <c r="AF104" s="35" t="s">
        <v>3</v>
      </c>
      <c r="AG104" s="35" t="s">
        <v>3</v>
      </c>
      <c r="AH104" s="35" t="s">
        <v>315</v>
      </c>
      <c r="AI104" s="35" t="s">
        <v>3</v>
      </c>
      <c r="AJ104" s="35" t="s">
        <v>3</v>
      </c>
      <c r="AK104" s="35" t="s">
        <v>3</v>
      </c>
      <c r="AL104" s="35" t="s">
        <v>3</v>
      </c>
      <c r="AM104" s="37" t="s">
        <v>3</v>
      </c>
    </row>
    <row r="105" spans="1:39" s="39" customFormat="1" ht="18.75" customHeight="1" x14ac:dyDescent="0.25">
      <c r="A105" s="34" t="s">
        <v>123</v>
      </c>
      <c r="B105" s="35" t="s">
        <v>124</v>
      </c>
      <c r="C105" s="35" t="s">
        <v>339</v>
      </c>
      <c r="D105" s="36">
        <v>4</v>
      </c>
      <c r="E105" s="35" t="s">
        <v>2</v>
      </c>
      <c r="F105" s="35" t="s">
        <v>23</v>
      </c>
      <c r="G105" s="35">
        <v>843.75620000000004</v>
      </c>
      <c r="H105" s="37">
        <v>907.07360000000006</v>
      </c>
      <c r="I105" s="38">
        <v>13500000000000</v>
      </c>
      <c r="J105" s="36">
        <v>577000000000</v>
      </c>
      <c r="K105" s="36">
        <v>3.83</v>
      </c>
      <c r="L105" s="40">
        <v>0.14000000000000001</v>
      </c>
      <c r="M105" s="34">
        <v>71.477500000000006</v>
      </c>
      <c r="N105" s="35">
        <v>3.5041000000000002</v>
      </c>
      <c r="O105" s="37" t="s">
        <v>3</v>
      </c>
      <c r="P105" s="34" t="s">
        <v>3</v>
      </c>
      <c r="Q105" s="35" t="s">
        <v>3</v>
      </c>
      <c r="R105" s="35" t="s">
        <v>3</v>
      </c>
      <c r="S105" s="35" t="s">
        <v>3</v>
      </c>
      <c r="T105" s="35" t="s">
        <v>3</v>
      </c>
      <c r="U105" s="35" t="s">
        <v>3</v>
      </c>
      <c r="V105" s="35" t="s">
        <v>315</v>
      </c>
      <c r="W105" s="35" t="s">
        <v>3</v>
      </c>
      <c r="X105" s="35" t="s">
        <v>3</v>
      </c>
      <c r="Y105" s="35" t="s">
        <v>3</v>
      </c>
      <c r="Z105" s="35" t="s">
        <v>3</v>
      </c>
      <c r="AA105" s="37" t="s">
        <v>3</v>
      </c>
      <c r="AB105" s="36">
        <v>91.683999999999997</v>
      </c>
      <c r="AC105" s="36">
        <v>5.8941000000000002E-3</v>
      </c>
      <c r="AD105" s="36">
        <v>0.10561</v>
      </c>
      <c r="AE105" s="36">
        <v>3.4805000000000003E-2</v>
      </c>
      <c r="AF105" s="36">
        <v>8.1452999999999994E-3</v>
      </c>
      <c r="AG105" s="36">
        <v>0.24612000000000001</v>
      </c>
      <c r="AH105" s="35" t="s">
        <v>315</v>
      </c>
      <c r="AI105" s="35" t="s">
        <v>3</v>
      </c>
      <c r="AJ105" s="35" t="s">
        <v>3</v>
      </c>
      <c r="AK105" s="35" t="s">
        <v>3</v>
      </c>
      <c r="AL105" s="35" t="s">
        <v>3</v>
      </c>
      <c r="AM105" s="37" t="s">
        <v>3</v>
      </c>
    </row>
    <row r="106" spans="1:39" s="39" customFormat="1" ht="18.75" customHeight="1" x14ac:dyDescent="0.25">
      <c r="A106" s="34" t="s">
        <v>147</v>
      </c>
      <c r="B106" s="35" t="s">
        <v>148</v>
      </c>
      <c r="C106" s="35" t="s">
        <v>339</v>
      </c>
      <c r="D106" s="36">
        <v>4</v>
      </c>
      <c r="E106" s="35" t="s">
        <v>2</v>
      </c>
      <c r="F106" s="35" t="s">
        <v>23</v>
      </c>
      <c r="G106" s="35">
        <v>843.02530000000002</v>
      </c>
      <c r="H106" s="37">
        <v>907.18129999999996</v>
      </c>
      <c r="I106" s="38">
        <v>12300000000000</v>
      </c>
      <c r="J106" s="36">
        <v>476000000000</v>
      </c>
      <c r="K106" s="36">
        <v>3.5</v>
      </c>
      <c r="L106" s="40">
        <v>0.14000000000000001</v>
      </c>
      <c r="M106" s="34">
        <v>67.090199999999996</v>
      </c>
      <c r="N106" s="35">
        <v>2.6621000000000001</v>
      </c>
      <c r="O106" s="37" t="s">
        <v>3</v>
      </c>
      <c r="P106" s="34" t="s">
        <v>3</v>
      </c>
      <c r="Q106" s="35" t="s">
        <v>3</v>
      </c>
      <c r="R106" s="35" t="s">
        <v>3</v>
      </c>
      <c r="S106" s="35" t="s">
        <v>3</v>
      </c>
      <c r="T106" s="35" t="s">
        <v>3</v>
      </c>
      <c r="U106" s="35" t="s">
        <v>3</v>
      </c>
      <c r="V106" s="35" t="s">
        <v>315</v>
      </c>
      <c r="W106" s="35" t="s">
        <v>3</v>
      </c>
      <c r="X106" s="35" t="s">
        <v>3</v>
      </c>
      <c r="Y106" s="35" t="s">
        <v>3</v>
      </c>
      <c r="Z106" s="35" t="s">
        <v>3</v>
      </c>
      <c r="AA106" s="37" t="s">
        <v>3</v>
      </c>
      <c r="AB106" s="35" t="s">
        <v>315</v>
      </c>
      <c r="AC106" s="35" t="s">
        <v>3</v>
      </c>
      <c r="AD106" s="35" t="s">
        <v>3</v>
      </c>
      <c r="AE106" s="35" t="s">
        <v>3</v>
      </c>
      <c r="AF106" s="35" t="s">
        <v>3</v>
      </c>
      <c r="AG106" s="35" t="s">
        <v>3</v>
      </c>
      <c r="AH106" s="36">
        <v>90.736000000000004</v>
      </c>
      <c r="AI106" s="36">
        <v>2.5425E-2</v>
      </c>
      <c r="AJ106" s="36">
        <v>0.12035999999999999</v>
      </c>
      <c r="AK106" s="36">
        <v>6.0296000000000002E-2</v>
      </c>
      <c r="AL106" s="36">
        <v>1.1121000000000001E-2</v>
      </c>
      <c r="AM106" s="40">
        <v>0.16367999999999999</v>
      </c>
    </row>
    <row r="107" spans="1:39" s="39" customFormat="1" ht="18.75" customHeight="1" x14ac:dyDescent="0.25">
      <c r="A107" s="34" t="s">
        <v>195</v>
      </c>
      <c r="B107" s="35" t="s">
        <v>196</v>
      </c>
      <c r="C107" s="35" t="s">
        <v>339</v>
      </c>
      <c r="D107" s="36">
        <v>3.9386999999999999</v>
      </c>
      <c r="E107" s="35" t="s">
        <v>2</v>
      </c>
      <c r="F107" s="35" t="s">
        <v>23</v>
      </c>
      <c r="G107" s="35">
        <v>844.61620000000005</v>
      </c>
      <c r="H107" s="37">
        <v>909.71579999999994</v>
      </c>
      <c r="I107" s="38">
        <v>7310000000000</v>
      </c>
      <c r="J107" s="36">
        <v>285000000000</v>
      </c>
      <c r="K107" s="36">
        <v>3.19</v>
      </c>
      <c r="L107" s="40">
        <v>0.14000000000000001</v>
      </c>
      <c r="M107" s="34">
        <v>64.917699999999996</v>
      </c>
      <c r="N107" s="35">
        <v>2.6488999999999998</v>
      </c>
      <c r="O107" s="37" t="s">
        <v>3</v>
      </c>
      <c r="P107" s="34" t="s">
        <v>3</v>
      </c>
      <c r="Q107" s="35" t="s">
        <v>3</v>
      </c>
      <c r="R107" s="35" t="s">
        <v>3</v>
      </c>
      <c r="S107" s="35" t="s">
        <v>3</v>
      </c>
      <c r="T107" s="35" t="s">
        <v>3</v>
      </c>
      <c r="U107" s="35" t="s">
        <v>3</v>
      </c>
      <c r="V107" s="35" t="s">
        <v>315</v>
      </c>
      <c r="W107" s="35" t="s">
        <v>3</v>
      </c>
      <c r="X107" s="35" t="s">
        <v>3</v>
      </c>
      <c r="Y107" s="35" t="s">
        <v>3</v>
      </c>
      <c r="Z107" s="35" t="s">
        <v>3</v>
      </c>
      <c r="AA107" s="37" t="s">
        <v>3</v>
      </c>
      <c r="AB107" s="35" t="s">
        <v>315</v>
      </c>
      <c r="AC107" s="35" t="s">
        <v>3</v>
      </c>
      <c r="AD107" s="35" t="s">
        <v>3</v>
      </c>
      <c r="AE107" s="35" t="s">
        <v>3</v>
      </c>
      <c r="AF107" s="35" t="s">
        <v>3</v>
      </c>
      <c r="AG107" s="35" t="s">
        <v>3</v>
      </c>
      <c r="AH107" s="36">
        <v>74.998000000000005</v>
      </c>
      <c r="AI107" s="36">
        <v>0.55876000000000003</v>
      </c>
      <c r="AJ107" s="36">
        <v>2.5389999999999999E-2</v>
      </c>
      <c r="AK107" s="36">
        <v>6.1645000000000003</v>
      </c>
      <c r="AL107" s="36">
        <v>1.5284000000000001E-2</v>
      </c>
      <c r="AM107" s="40">
        <v>10.141999999999999</v>
      </c>
    </row>
    <row r="108" spans="1:39" s="39" customFormat="1" ht="18.75" customHeight="1" x14ac:dyDescent="0.25">
      <c r="A108" s="34" t="s">
        <v>197</v>
      </c>
      <c r="B108" s="35" t="s">
        <v>198</v>
      </c>
      <c r="C108" s="35" t="s">
        <v>339</v>
      </c>
      <c r="D108" s="36">
        <v>4.0964999999999998</v>
      </c>
      <c r="E108" s="35" t="s">
        <v>2</v>
      </c>
      <c r="F108" s="35" t="s">
        <v>23</v>
      </c>
      <c r="G108" s="35">
        <v>844.98149999999998</v>
      </c>
      <c r="H108" s="37">
        <v>907.24519999999995</v>
      </c>
      <c r="I108" s="38">
        <v>15600000000000</v>
      </c>
      <c r="J108" s="36">
        <v>597000000000</v>
      </c>
      <c r="K108" s="36">
        <v>3.74</v>
      </c>
      <c r="L108" s="40">
        <v>0.14000000000000001</v>
      </c>
      <c r="M108" s="34">
        <v>65.467699999999994</v>
      </c>
      <c r="N108" s="35">
        <v>2.6892999999999998</v>
      </c>
      <c r="O108" s="37" t="s">
        <v>3</v>
      </c>
      <c r="P108" s="34" t="s">
        <v>3</v>
      </c>
      <c r="Q108" s="35" t="s">
        <v>3</v>
      </c>
      <c r="R108" s="35" t="s">
        <v>3</v>
      </c>
      <c r="S108" s="35" t="s">
        <v>3</v>
      </c>
      <c r="T108" s="35" t="s">
        <v>3</v>
      </c>
      <c r="U108" s="35" t="s">
        <v>3</v>
      </c>
      <c r="V108" s="35" t="s">
        <v>315</v>
      </c>
      <c r="W108" s="35" t="s">
        <v>3</v>
      </c>
      <c r="X108" s="35" t="s">
        <v>3</v>
      </c>
      <c r="Y108" s="35" t="s">
        <v>3</v>
      </c>
      <c r="Z108" s="35" t="s">
        <v>3</v>
      </c>
      <c r="AA108" s="37" t="s">
        <v>3</v>
      </c>
      <c r="AB108" s="35" t="s">
        <v>315</v>
      </c>
      <c r="AC108" s="35" t="s">
        <v>3</v>
      </c>
      <c r="AD108" s="35" t="s">
        <v>3</v>
      </c>
      <c r="AE108" s="35" t="s">
        <v>3</v>
      </c>
      <c r="AF108" s="35" t="s">
        <v>3</v>
      </c>
      <c r="AG108" s="35" t="s">
        <v>3</v>
      </c>
      <c r="AH108" s="36">
        <v>82.108999999999995</v>
      </c>
      <c r="AI108" s="36">
        <v>0.43586999999999998</v>
      </c>
      <c r="AJ108" s="36">
        <v>8.7127999999999997E-2</v>
      </c>
      <c r="AK108" s="36">
        <v>0.78064</v>
      </c>
      <c r="AL108" s="36">
        <v>1.3684E-2</v>
      </c>
      <c r="AM108" s="40">
        <v>5.7290000000000001</v>
      </c>
    </row>
    <row r="109" spans="1:39" s="39" customFormat="1" ht="18.75" customHeight="1" x14ac:dyDescent="0.25">
      <c r="A109" s="34" t="s">
        <v>269</v>
      </c>
      <c r="B109" s="35" t="s">
        <v>270</v>
      </c>
      <c r="C109" s="35" t="s">
        <v>339</v>
      </c>
      <c r="D109" s="36">
        <v>3.9889000000000001</v>
      </c>
      <c r="E109" s="35" t="s">
        <v>2</v>
      </c>
      <c r="F109" s="35" t="s">
        <v>23</v>
      </c>
      <c r="G109" s="35">
        <v>844.58270000000005</v>
      </c>
      <c r="H109" s="37">
        <v>909.68460000000005</v>
      </c>
      <c r="I109" s="38">
        <v>6757500000000</v>
      </c>
      <c r="J109" s="36">
        <v>319160000000</v>
      </c>
      <c r="K109" s="36">
        <v>2.77</v>
      </c>
      <c r="L109" s="40">
        <v>0.16166</v>
      </c>
      <c r="M109" s="34">
        <v>71.484999999999999</v>
      </c>
      <c r="N109" s="35">
        <v>2.1741000000000001</v>
      </c>
      <c r="O109" s="37">
        <v>1.7236</v>
      </c>
      <c r="P109" s="34" t="s">
        <v>3</v>
      </c>
      <c r="Q109" s="35" t="s">
        <v>3</v>
      </c>
      <c r="R109" s="35" t="s">
        <v>3</v>
      </c>
      <c r="S109" s="35" t="s">
        <v>3</v>
      </c>
      <c r="T109" s="35" t="s">
        <v>3</v>
      </c>
      <c r="U109" s="35" t="s">
        <v>3</v>
      </c>
      <c r="V109" s="35" t="s">
        <v>315</v>
      </c>
      <c r="W109" s="35" t="s">
        <v>3</v>
      </c>
      <c r="X109" s="35" t="s">
        <v>3</v>
      </c>
      <c r="Y109" s="35" t="s">
        <v>3</v>
      </c>
      <c r="Z109" s="35" t="s">
        <v>3</v>
      </c>
      <c r="AA109" s="37" t="s">
        <v>3</v>
      </c>
      <c r="AB109" s="35" t="s">
        <v>315</v>
      </c>
      <c r="AC109" s="35" t="s">
        <v>3</v>
      </c>
      <c r="AD109" s="35" t="s">
        <v>3</v>
      </c>
      <c r="AE109" s="35" t="s">
        <v>3</v>
      </c>
      <c r="AF109" s="35" t="s">
        <v>3</v>
      </c>
      <c r="AG109" s="35" t="s">
        <v>3</v>
      </c>
      <c r="AH109" s="35" t="s">
        <v>315</v>
      </c>
      <c r="AI109" s="35" t="s">
        <v>3</v>
      </c>
      <c r="AJ109" s="35" t="s">
        <v>3</v>
      </c>
      <c r="AK109" s="35" t="s">
        <v>3</v>
      </c>
      <c r="AL109" s="35" t="s">
        <v>3</v>
      </c>
      <c r="AM109" s="37" t="s">
        <v>3</v>
      </c>
    </row>
    <row r="110" spans="1:39" s="39" customFormat="1" ht="18.75" customHeight="1" x14ac:dyDescent="0.25">
      <c r="A110" s="34" t="s">
        <v>279</v>
      </c>
      <c r="B110" s="35" t="s">
        <v>280</v>
      </c>
      <c r="C110" s="35" t="s">
        <v>339</v>
      </c>
      <c r="D110" s="36">
        <v>4.0281000000000002</v>
      </c>
      <c r="E110" s="35" t="s">
        <v>2</v>
      </c>
      <c r="F110" s="35" t="s">
        <v>23</v>
      </c>
      <c r="G110" s="35">
        <v>844.48099999999999</v>
      </c>
      <c r="H110" s="37">
        <v>909.62210000000005</v>
      </c>
      <c r="I110" s="38">
        <v>10700000000000</v>
      </c>
      <c r="J110" s="36">
        <v>713000000000</v>
      </c>
      <c r="K110" s="36">
        <v>3.14</v>
      </c>
      <c r="L110" s="40">
        <v>0.14000000000000001</v>
      </c>
      <c r="M110" s="34">
        <v>65.378</v>
      </c>
      <c r="N110" s="35">
        <v>1.4742</v>
      </c>
      <c r="O110" s="37">
        <v>1.7411000000000001</v>
      </c>
      <c r="P110" s="34" t="s">
        <v>3</v>
      </c>
      <c r="Q110" s="35" t="s">
        <v>3</v>
      </c>
      <c r="R110" s="35" t="s">
        <v>3</v>
      </c>
      <c r="S110" s="35" t="s">
        <v>3</v>
      </c>
      <c r="T110" s="35" t="s">
        <v>3</v>
      </c>
      <c r="U110" s="35" t="s">
        <v>3</v>
      </c>
      <c r="V110" s="35" t="s">
        <v>315</v>
      </c>
      <c r="W110" s="35" t="s">
        <v>3</v>
      </c>
      <c r="X110" s="35" t="s">
        <v>3</v>
      </c>
      <c r="Y110" s="35" t="s">
        <v>3</v>
      </c>
      <c r="Z110" s="35" t="s">
        <v>3</v>
      </c>
      <c r="AA110" s="37" t="s">
        <v>3</v>
      </c>
      <c r="AB110" s="35" t="s">
        <v>315</v>
      </c>
      <c r="AC110" s="35" t="s">
        <v>3</v>
      </c>
      <c r="AD110" s="35" t="s">
        <v>3</v>
      </c>
      <c r="AE110" s="35" t="s">
        <v>3</v>
      </c>
      <c r="AF110" s="35" t="s">
        <v>3</v>
      </c>
      <c r="AG110" s="35" t="s">
        <v>3</v>
      </c>
      <c r="AH110" s="35" t="s">
        <v>315</v>
      </c>
      <c r="AI110" s="35" t="s">
        <v>3</v>
      </c>
      <c r="AJ110" s="35" t="s">
        <v>3</v>
      </c>
      <c r="AK110" s="35" t="s">
        <v>3</v>
      </c>
      <c r="AL110" s="35" t="s">
        <v>3</v>
      </c>
      <c r="AM110" s="37" t="s">
        <v>3</v>
      </c>
    </row>
    <row r="111" spans="1:39" s="39" customFormat="1" ht="18.75" customHeight="1" x14ac:dyDescent="0.25">
      <c r="A111" s="34" t="s">
        <v>265</v>
      </c>
      <c r="B111" s="35" t="s">
        <v>266</v>
      </c>
      <c r="C111" s="35" t="s">
        <v>337</v>
      </c>
      <c r="D111" s="36">
        <v>3.1770999999999998</v>
      </c>
      <c r="E111" s="35" t="s">
        <v>2</v>
      </c>
      <c r="F111" s="35" t="s">
        <v>3</v>
      </c>
      <c r="G111" s="35">
        <v>999.69809999999995</v>
      </c>
      <c r="H111" s="37">
        <v>1077.5913</v>
      </c>
      <c r="I111" s="38">
        <v>795290000000</v>
      </c>
      <c r="J111" s="36">
        <v>33136000000</v>
      </c>
      <c r="K111" s="36">
        <v>3.2816000000000001</v>
      </c>
      <c r="L111" s="40">
        <v>0.14243</v>
      </c>
      <c r="M111" s="34">
        <v>66.022999999999996</v>
      </c>
      <c r="N111" s="35">
        <v>2.0962999999999998</v>
      </c>
      <c r="O111" s="37">
        <v>2.1288999999999998</v>
      </c>
      <c r="P111" s="34" t="s">
        <v>3</v>
      </c>
      <c r="Q111" s="35" t="s">
        <v>3</v>
      </c>
      <c r="R111" s="35" t="s">
        <v>3</v>
      </c>
      <c r="S111" s="35" t="s">
        <v>3</v>
      </c>
      <c r="T111" s="35" t="s">
        <v>3</v>
      </c>
      <c r="U111" s="35" t="s">
        <v>3</v>
      </c>
      <c r="V111" s="35" t="s">
        <v>315</v>
      </c>
      <c r="W111" s="35" t="s">
        <v>3</v>
      </c>
      <c r="X111" s="35" t="s">
        <v>3</v>
      </c>
      <c r="Y111" s="35" t="s">
        <v>3</v>
      </c>
      <c r="Z111" s="35" t="s">
        <v>3</v>
      </c>
      <c r="AA111" s="37" t="s">
        <v>3</v>
      </c>
      <c r="AB111" s="35" t="s">
        <v>315</v>
      </c>
      <c r="AC111" s="35" t="s">
        <v>3</v>
      </c>
      <c r="AD111" s="35" t="s">
        <v>3</v>
      </c>
      <c r="AE111" s="35" t="s">
        <v>3</v>
      </c>
      <c r="AF111" s="35" t="s">
        <v>3</v>
      </c>
      <c r="AG111" s="35" t="s">
        <v>3</v>
      </c>
      <c r="AH111" s="35" t="s">
        <v>315</v>
      </c>
      <c r="AI111" s="35" t="s">
        <v>3</v>
      </c>
      <c r="AJ111" s="35" t="s">
        <v>3</v>
      </c>
      <c r="AK111" s="35" t="s">
        <v>3</v>
      </c>
      <c r="AL111" s="35" t="s">
        <v>3</v>
      </c>
      <c r="AM111" s="37" t="s">
        <v>3</v>
      </c>
    </row>
    <row r="112" spans="1:39" s="39" customFormat="1" ht="18.75" customHeight="1" x14ac:dyDescent="0.25">
      <c r="A112" s="34" t="s">
        <v>267</v>
      </c>
      <c r="B112" s="35" t="s">
        <v>268</v>
      </c>
      <c r="C112" s="35" t="s">
        <v>337</v>
      </c>
      <c r="D112" s="36">
        <v>3.1739999999999999</v>
      </c>
      <c r="E112" s="35" t="s">
        <v>2</v>
      </c>
      <c r="F112" s="35" t="s">
        <v>3</v>
      </c>
      <c r="G112" s="35">
        <v>999.58939999999996</v>
      </c>
      <c r="H112" s="37">
        <v>1077.3145999999999</v>
      </c>
      <c r="I112" s="38">
        <v>1438700000000</v>
      </c>
      <c r="J112" s="36">
        <v>59440000000</v>
      </c>
      <c r="K112" s="36">
        <v>3.5375000000000001</v>
      </c>
      <c r="L112" s="40">
        <v>0.14499999999999999</v>
      </c>
      <c r="M112" s="34">
        <v>61.415999999999997</v>
      </c>
      <c r="N112" s="35">
        <v>1.7521</v>
      </c>
      <c r="O112" s="37">
        <v>1.7607999999999999</v>
      </c>
      <c r="P112" s="34" t="s">
        <v>3</v>
      </c>
      <c r="Q112" s="35" t="s">
        <v>3</v>
      </c>
      <c r="R112" s="35" t="s">
        <v>3</v>
      </c>
      <c r="S112" s="35" t="s">
        <v>3</v>
      </c>
      <c r="T112" s="35" t="s">
        <v>3</v>
      </c>
      <c r="U112" s="35" t="s">
        <v>3</v>
      </c>
      <c r="V112" s="35" t="s">
        <v>315</v>
      </c>
      <c r="W112" s="35" t="s">
        <v>3</v>
      </c>
      <c r="X112" s="35" t="s">
        <v>3</v>
      </c>
      <c r="Y112" s="35" t="s">
        <v>3</v>
      </c>
      <c r="Z112" s="35" t="s">
        <v>3</v>
      </c>
      <c r="AA112" s="37" t="s">
        <v>3</v>
      </c>
      <c r="AB112" s="35" t="s">
        <v>315</v>
      </c>
      <c r="AC112" s="35" t="s">
        <v>3</v>
      </c>
      <c r="AD112" s="35" t="s">
        <v>3</v>
      </c>
      <c r="AE112" s="35" t="s">
        <v>3</v>
      </c>
      <c r="AF112" s="35" t="s">
        <v>3</v>
      </c>
      <c r="AG112" s="35" t="s">
        <v>3</v>
      </c>
      <c r="AH112" s="35" t="s">
        <v>315</v>
      </c>
      <c r="AI112" s="35" t="s">
        <v>3</v>
      </c>
      <c r="AJ112" s="35" t="s">
        <v>3</v>
      </c>
      <c r="AK112" s="35" t="s">
        <v>3</v>
      </c>
      <c r="AL112" s="35" t="s">
        <v>3</v>
      </c>
      <c r="AM112" s="37" t="s">
        <v>3</v>
      </c>
    </row>
    <row r="113" spans="1:39" s="39" customFormat="1" ht="18.75" customHeight="1" x14ac:dyDescent="0.25">
      <c r="A113" s="34" t="s">
        <v>244</v>
      </c>
      <c r="B113" s="35" t="s">
        <v>245</v>
      </c>
      <c r="C113" s="35" t="s">
        <v>337</v>
      </c>
      <c r="D113" s="36">
        <v>3.1873</v>
      </c>
      <c r="E113" s="35" t="s">
        <v>2</v>
      </c>
      <c r="F113" s="35" t="s">
        <v>23</v>
      </c>
      <c r="G113" s="35">
        <v>999.58370000000002</v>
      </c>
      <c r="H113" s="37">
        <v>1073.8163999999999</v>
      </c>
      <c r="I113" s="38">
        <v>1200000000000</v>
      </c>
      <c r="J113" s="36">
        <v>97800000000</v>
      </c>
      <c r="K113" s="36">
        <v>3.2038000000000002</v>
      </c>
      <c r="L113" s="40">
        <v>0.20143</v>
      </c>
      <c r="M113" s="34">
        <v>65.7</v>
      </c>
      <c r="N113" s="35">
        <v>3.25</v>
      </c>
      <c r="O113" s="37">
        <v>2.59</v>
      </c>
      <c r="P113" s="34" t="s">
        <v>3</v>
      </c>
      <c r="Q113" s="35" t="s">
        <v>3</v>
      </c>
      <c r="R113" s="35" t="s">
        <v>3</v>
      </c>
      <c r="S113" s="35" t="s">
        <v>3</v>
      </c>
      <c r="T113" s="35" t="s">
        <v>3</v>
      </c>
      <c r="U113" s="35" t="s">
        <v>3</v>
      </c>
      <c r="V113" s="35" t="s">
        <v>315</v>
      </c>
      <c r="W113" s="35" t="s">
        <v>3</v>
      </c>
      <c r="X113" s="35" t="s">
        <v>3</v>
      </c>
      <c r="Y113" s="35" t="s">
        <v>3</v>
      </c>
      <c r="Z113" s="35" t="s">
        <v>3</v>
      </c>
      <c r="AA113" s="37" t="s">
        <v>3</v>
      </c>
      <c r="AB113" s="35" t="s">
        <v>315</v>
      </c>
      <c r="AC113" s="35" t="s">
        <v>3</v>
      </c>
      <c r="AD113" s="35" t="s">
        <v>3</v>
      </c>
      <c r="AE113" s="35" t="s">
        <v>3</v>
      </c>
      <c r="AF113" s="35" t="s">
        <v>3</v>
      </c>
      <c r="AG113" s="35" t="s">
        <v>3</v>
      </c>
      <c r="AH113" s="35" t="s">
        <v>315</v>
      </c>
      <c r="AI113" s="35" t="s">
        <v>3</v>
      </c>
      <c r="AJ113" s="35" t="s">
        <v>3</v>
      </c>
      <c r="AK113" s="35" t="s">
        <v>3</v>
      </c>
      <c r="AL113" s="35" t="s">
        <v>3</v>
      </c>
      <c r="AM113" s="37" t="s">
        <v>3</v>
      </c>
    </row>
    <row r="114" spans="1:39" s="39" customFormat="1" ht="18.75" customHeight="1" x14ac:dyDescent="0.25">
      <c r="A114" s="34" t="s">
        <v>255</v>
      </c>
      <c r="B114" s="35" t="s">
        <v>256</v>
      </c>
      <c r="C114" s="35" t="s">
        <v>337</v>
      </c>
      <c r="D114" s="36">
        <v>3.1833</v>
      </c>
      <c r="E114" s="35" t="s">
        <v>2</v>
      </c>
      <c r="F114" s="35" t="s">
        <v>23</v>
      </c>
      <c r="G114" s="35">
        <v>999.54740000000004</v>
      </c>
      <c r="H114" s="37">
        <v>1073.9231</v>
      </c>
      <c r="I114" s="38">
        <v>250130000000</v>
      </c>
      <c r="J114" s="36">
        <v>10532000000</v>
      </c>
      <c r="K114" s="36">
        <v>2.7141999999999999</v>
      </c>
      <c r="L114" s="40">
        <v>0.14369999999999999</v>
      </c>
      <c r="M114" s="34">
        <v>73.099999999999994</v>
      </c>
      <c r="N114" s="35">
        <v>3.22</v>
      </c>
      <c r="O114" s="37">
        <v>3.41</v>
      </c>
      <c r="P114" s="34" t="s">
        <v>3</v>
      </c>
      <c r="Q114" s="35" t="s">
        <v>3</v>
      </c>
      <c r="R114" s="35" t="s">
        <v>3</v>
      </c>
      <c r="S114" s="35" t="s">
        <v>3</v>
      </c>
      <c r="T114" s="35" t="s">
        <v>3</v>
      </c>
      <c r="U114" s="35" t="s">
        <v>3</v>
      </c>
      <c r="V114" s="35" t="s">
        <v>315</v>
      </c>
      <c r="W114" s="35" t="s">
        <v>3</v>
      </c>
      <c r="X114" s="35" t="s">
        <v>3</v>
      </c>
      <c r="Y114" s="35" t="s">
        <v>3</v>
      </c>
      <c r="Z114" s="35" t="s">
        <v>3</v>
      </c>
      <c r="AA114" s="37" t="s">
        <v>3</v>
      </c>
      <c r="AB114" s="35" t="s">
        <v>315</v>
      </c>
      <c r="AC114" s="35" t="s">
        <v>3</v>
      </c>
      <c r="AD114" s="35" t="s">
        <v>3</v>
      </c>
      <c r="AE114" s="35" t="s">
        <v>3</v>
      </c>
      <c r="AF114" s="35" t="s">
        <v>3</v>
      </c>
      <c r="AG114" s="35" t="s">
        <v>3</v>
      </c>
      <c r="AH114" s="35" t="s">
        <v>315</v>
      </c>
      <c r="AI114" s="35" t="s">
        <v>3</v>
      </c>
      <c r="AJ114" s="35" t="s">
        <v>3</v>
      </c>
      <c r="AK114" s="35" t="s">
        <v>3</v>
      </c>
      <c r="AL114" s="35" t="s">
        <v>3</v>
      </c>
      <c r="AM114" s="37" t="s">
        <v>3</v>
      </c>
    </row>
    <row r="115" spans="1:39" s="39" customFormat="1" ht="18.75" customHeight="1" x14ac:dyDescent="0.25">
      <c r="A115" s="34" t="s">
        <v>273</v>
      </c>
      <c r="B115" s="35" t="s">
        <v>274</v>
      </c>
      <c r="C115" s="35" t="s">
        <v>337</v>
      </c>
      <c r="D115" s="36">
        <v>3.2383999999999999</v>
      </c>
      <c r="E115" s="35" t="s">
        <v>2</v>
      </c>
      <c r="F115" s="35" t="s">
        <v>23</v>
      </c>
      <c r="G115" s="35">
        <v>999.55309999999997</v>
      </c>
      <c r="H115" s="37">
        <v>1077.3623</v>
      </c>
      <c r="I115" s="38">
        <v>940070000000</v>
      </c>
      <c r="J115" s="36">
        <v>32476000000</v>
      </c>
      <c r="K115" s="36">
        <v>3.3496999999999999</v>
      </c>
      <c r="L115" s="40">
        <v>0.14243</v>
      </c>
      <c r="M115" s="34">
        <v>64.117999999999995</v>
      </c>
      <c r="N115" s="35">
        <v>1.7038</v>
      </c>
      <c r="O115" s="37">
        <v>1.5045999999999999</v>
      </c>
      <c r="P115" s="34" t="s">
        <v>3</v>
      </c>
      <c r="Q115" s="35" t="s">
        <v>3</v>
      </c>
      <c r="R115" s="35" t="s">
        <v>3</v>
      </c>
      <c r="S115" s="35" t="s">
        <v>3</v>
      </c>
      <c r="T115" s="35" t="s">
        <v>3</v>
      </c>
      <c r="U115" s="35" t="s">
        <v>3</v>
      </c>
      <c r="V115" s="35" t="s">
        <v>315</v>
      </c>
      <c r="W115" s="35" t="s">
        <v>3</v>
      </c>
      <c r="X115" s="35" t="s">
        <v>3</v>
      </c>
      <c r="Y115" s="35" t="s">
        <v>3</v>
      </c>
      <c r="Z115" s="35" t="s">
        <v>3</v>
      </c>
      <c r="AA115" s="37" t="s">
        <v>3</v>
      </c>
      <c r="AB115" s="35" t="s">
        <v>315</v>
      </c>
      <c r="AC115" s="35" t="s">
        <v>3</v>
      </c>
      <c r="AD115" s="35" t="s">
        <v>3</v>
      </c>
      <c r="AE115" s="35" t="s">
        <v>3</v>
      </c>
      <c r="AF115" s="35" t="s">
        <v>3</v>
      </c>
      <c r="AG115" s="35" t="s">
        <v>3</v>
      </c>
      <c r="AH115" s="35" t="s">
        <v>315</v>
      </c>
      <c r="AI115" s="35" t="s">
        <v>3</v>
      </c>
      <c r="AJ115" s="35" t="s">
        <v>3</v>
      </c>
      <c r="AK115" s="35" t="s">
        <v>3</v>
      </c>
      <c r="AL115" s="35" t="s">
        <v>3</v>
      </c>
      <c r="AM115" s="37" t="s">
        <v>3</v>
      </c>
    </row>
    <row r="116" spans="1:39" s="39" customFormat="1" ht="18.75" customHeight="1" x14ac:dyDescent="0.25">
      <c r="A116" s="34" t="s">
        <v>155</v>
      </c>
      <c r="B116" s="35" t="s">
        <v>156</v>
      </c>
      <c r="C116" s="35" t="s">
        <v>342</v>
      </c>
      <c r="D116" s="36">
        <v>3.9921000000000002</v>
      </c>
      <c r="E116" s="35" t="s">
        <v>2</v>
      </c>
      <c r="F116" s="35" t="s">
        <v>3</v>
      </c>
      <c r="G116" s="35">
        <v>845.35</v>
      </c>
      <c r="H116" s="37">
        <v>907.75</v>
      </c>
      <c r="I116" s="38">
        <v>263440000000</v>
      </c>
      <c r="J116" s="36">
        <v>10282000000</v>
      </c>
      <c r="K116" s="36">
        <v>3.1381000000000001</v>
      </c>
      <c r="L116" s="40">
        <v>0.17047000000000001</v>
      </c>
      <c r="M116" s="34">
        <v>65.044899999999998</v>
      </c>
      <c r="N116" s="35">
        <v>4.4554</v>
      </c>
      <c r="O116" s="37" t="s">
        <v>3</v>
      </c>
      <c r="P116" s="34" t="s">
        <v>3</v>
      </c>
      <c r="Q116" s="35" t="s">
        <v>3</v>
      </c>
      <c r="R116" s="35" t="s">
        <v>3</v>
      </c>
      <c r="S116" s="35" t="s">
        <v>3</v>
      </c>
      <c r="T116" s="35" t="s">
        <v>3</v>
      </c>
      <c r="U116" s="35" t="s">
        <v>3</v>
      </c>
      <c r="V116" s="35" t="s">
        <v>315</v>
      </c>
      <c r="W116" s="35" t="s">
        <v>3</v>
      </c>
      <c r="X116" s="35" t="s">
        <v>3</v>
      </c>
      <c r="Y116" s="35" t="s">
        <v>3</v>
      </c>
      <c r="Z116" s="35" t="s">
        <v>3</v>
      </c>
      <c r="AA116" s="37" t="s">
        <v>3</v>
      </c>
      <c r="AB116" s="35" t="s">
        <v>315</v>
      </c>
      <c r="AC116" s="35" t="s">
        <v>3</v>
      </c>
      <c r="AD116" s="35" t="s">
        <v>3</v>
      </c>
      <c r="AE116" s="35" t="s">
        <v>3</v>
      </c>
      <c r="AF116" s="35" t="s">
        <v>3</v>
      </c>
      <c r="AG116" s="35" t="s">
        <v>3</v>
      </c>
      <c r="AH116" s="35" t="s">
        <v>315</v>
      </c>
      <c r="AI116" s="35" t="s">
        <v>3</v>
      </c>
      <c r="AJ116" s="35" t="s">
        <v>3</v>
      </c>
      <c r="AK116" s="35" t="s">
        <v>3</v>
      </c>
      <c r="AL116" s="35" t="s">
        <v>3</v>
      </c>
      <c r="AM116" s="37" t="s">
        <v>3</v>
      </c>
    </row>
    <row r="117" spans="1:39" s="39" customFormat="1" ht="18.75" customHeight="1" x14ac:dyDescent="0.25">
      <c r="A117" s="34" t="s">
        <v>291</v>
      </c>
      <c r="B117" s="35" t="s">
        <v>292</v>
      </c>
      <c r="C117" s="35" t="s">
        <v>342</v>
      </c>
      <c r="D117" s="36">
        <v>3.9780000000000002</v>
      </c>
      <c r="E117" s="35" t="s">
        <v>2</v>
      </c>
      <c r="F117" s="35" t="s">
        <v>3</v>
      </c>
      <c r="G117" s="35">
        <v>843.6</v>
      </c>
      <c r="H117" s="37">
        <v>907.5</v>
      </c>
      <c r="I117" s="38">
        <v>135420000000</v>
      </c>
      <c r="J117" s="36">
        <v>5641000000</v>
      </c>
      <c r="K117" s="36">
        <v>2.8835000000000002</v>
      </c>
      <c r="L117" s="40">
        <v>0.14582000000000001</v>
      </c>
      <c r="M117" s="34">
        <v>64.11</v>
      </c>
      <c r="N117" s="35">
        <v>5.7965999999999998</v>
      </c>
      <c r="O117" s="37">
        <v>5.0563000000000002</v>
      </c>
      <c r="P117" s="34" t="s">
        <v>3</v>
      </c>
      <c r="Q117" s="35" t="s">
        <v>3</v>
      </c>
      <c r="R117" s="35" t="s">
        <v>3</v>
      </c>
      <c r="S117" s="35" t="s">
        <v>3</v>
      </c>
      <c r="T117" s="35" t="s">
        <v>3</v>
      </c>
      <c r="U117" s="35" t="s">
        <v>3</v>
      </c>
      <c r="V117" s="35" t="s">
        <v>315</v>
      </c>
      <c r="W117" s="35" t="s">
        <v>3</v>
      </c>
      <c r="X117" s="35" t="s">
        <v>3</v>
      </c>
      <c r="Y117" s="35" t="s">
        <v>3</v>
      </c>
      <c r="Z117" s="35" t="s">
        <v>3</v>
      </c>
      <c r="AA117" s="37" t="s">
        <v>3</v>
      </c>
      <c r="AB117" s="35" t="s">
        <v>315</v>
      </c>
      <c r="AC117" s="35" t="s">
        <v>3</v>
      </c>
      <c r="AD117" s="35" t="s">
        <v>3</v>
      </c>
      <c r="AE117" s="35" t="s">
        <v>3</v>
      </c>
      <c r="AF117" s="35" t="s">
        <v>3</v>
      </c>
      <c r="AG117" s="35" t="s">
        <v>3</v>
      </c>
      <c r="AH117" s="35" t="s">
        <v>315</v>
      </c>
      <c r="AI117" s="35" t="s">
        <v>3</v>
      </c>
      <c r="AJ117" s="35" t="s">
        <v>3</v>
      </c>
      <c r="AK117" s="35" t="s">
        <v>3</v>
      </c>
      <c r="AL117" s="35" t="s">
        <v>3</v>
      </c>
      <c r="AM117" s="37" t="s">
        <v>3</v>
      </c>
    </row>
    <row r="118" spans="1:39" s="39" customFormat="1" ht="18.75" customHeight="1" x14ac:dyDescent="0.25">
      <c r="A118" s="34" t="s">
        <v>330</v>
      </c>
      <c r="B118" s="35" t="s">
        <v>331</v>
      </c>
      <c r="C118" s="35" t="s">
        <v>342</v>
      </c>
      <c r="D118" s="36">
        <v>3.9828999999999999</v>
      </c>
      <c r="E118" s="35" t="s">
        <v>2</v>
      </c>
      <c r="F118" s="35" t="s">
        <v>3</v>
      </c>
      <c r="G118" s="35">
        <v>844.8</v>
      </c>
      <c r="H118" s="37">
        <v>909.5</v>
      </c>
      <c r="I118" s="38">
        <v>219000000000</v>
      </c>
      <c r="J118" s="36">
        <v>18243000000</v>
      </c>
      <c r="K118" s="36">
        <v>2.9344000000000001</v>
      </c>
      <c r="L118" s="40">
        <v>0.22495000000000001</v>
      </c>
      <c r="M118" s="34">
        <v>76.213999999999999</v>
      </c>
      <c r="N118" s="35">
        <v>9.3697999999999997</v>
      </c>
      <c r="O118" s="37">
        <v>5.5319000000000003</v>
      </c>
      <c r="P118" s="34" t="s">
        <v>3</v>
      </c>
      <c r="Q118" s="35" t="s">
        <v>3</v>
      </c>
      <c r="R118" s="35" t="s">
        <v>3</v>
      </c>
      <c r="S118" s="35" t="s">
        <v>3</v>
      </c>
      <c r="T118" s="35" t="s">
        <v>3</v>
      </c>
      <c r="U118" s="35" t="s">
        <v>3</v>
      </c>
      <c r="V118" s="35" t="s">
        <v>315</v>
      </c>
      <c r="W118" s="35" t="s">
        <v>3</v>
      </c>
      <c r="X118" s="35" t="s">
        <v>3</v>
      </c>
      <c r="Y118" s="35" t="s">
        <v>3</v>
      </c>
      <c r="Z118" s="35" t="s">
        <v>3</v>
      </c>
      <c r="AA118" s="37" t="s">
        <v>3</v>
      </c>
      <c r="AB118" s="35" t="s">
        <v>315</v>
      </c>
      <c r="AC118" s="35" t="s">
        <v>3</v>
      </c>
      <c r="AD118" s="35" t="s">
        <v>3</v>
      </c>
      <c r="AE118" s="35" t="s">
        <v>3</v>
      </c>
      <c r="AF118" s="35" t="s">
        <v>3</v>
      </c>
      <c r="AG118" s="35" t="s">
        <v>3</v>
      </c>
      <c r="AH118" s="35" t="s">
        <v>315</v>
      </c>
      <c r="AI118" s="35" t="s">
        <v>3</v>
      </c>
      <c r="AJ118" s="35" t="s">
        <v>3</v>
      </c>
      <c r="AK118" s="35" t="s">
        <v>3</v>
      </c>
      <c r="AL118" s="35" t="s">
        <v>3</v>
      </c>
      <c r="AM118" s="37" t="s">
        <v>3</v>
      </c>
    </row>
    <row r="119" spans="1:39" s="39" customFormat="1" ht="18.75" customHeight="1" x14ac:dyDescent="0.25">
      <c r="A119" s="34" t="s">
        <v>157</v>
      </c>
      <c r="B119" s="35" t="s">
        <v>158</v>
      </c>
      <c r="C119" s="35" t="s">
        <v>342</v>
      </c>
      <c r="D119" s="36">
        <v>3.9826000000000001</v>
      </c>
      <c r="E119" s="35" t="s">
        <v>2</v>
      </c>
      <c r="F119" s="35" t="s">
        <v>23</v>
      </c>
      <c r="G119" s="35">
        <v>843.79740000000004</v>
      </c>
      <c r="H119" s="37">
        <v>907.93510000000003</v>
      </c>
      <c r="I119" s="38">
        <v>403000000000</v>
      </c>
      <c r="J119" s="36">
        <v>15700000000</v>
      </c>
      <c r="K119" s="36">
        <v>3.18</v>
      </c>
      <c r="L119" s="40">
        <v>0.16</v>
      </c>
      <c r="M119" s="34">
        <v>64.224500000000006</v>
      </c>
      <c r="N119" s="35">
        <v>3.4329999999999998</v>
      </c>
      <c r="O119" s="37" t="s">
        <v>3</v>
      </c>
      <c r="P119" s="34" t="s">
        <v>3</v>
      </c>
      <c r="Q119" s="35" t="s">
        <v>3</v>
      </c>
      <c r="R119" s="35" t="s">
        <v>3</v>
      </c>
      <c r="S119" s="35" t="s">
        <v>3</v>
      </c>
      <c r="T119" s="35" t="s">
        <v>3</v>
      </c>
      <c r="U119" s="35" t="s">
        <v>3</v>
      </c>
      <c r="V119" s="35" t="s">
        <v>315</v>
      </c>
      <c r="W119" s="35" t="s">
        <v>3</v>
      </c>
      <c r="X119" s="35" t="s">
        <v>3</v>
      </c>
      <c r="Y119" s="35" t="s">
        <v>3</v>
      </c>
      <c r="Z119" s="35" t="s">
        <v>3</v>
      </c>
      <c r="AA119" s="37" t="s">
        <v>3</v>
      </c>
      <c r="AB119" s="35" t="s">
        <v>315</v>
      </c>
      <c r="AC119" s="35" t="s">
        <v>3</v>
      </c>
      <c r="AD119" s="35" t="s">
        <v>3</v>
      </c>
      <c r="AE119" s="35" t="s">
        <v>3</v>
      </c>
      <c r="AF119" s="35" t="s">
        <v>3</v>
      </c>
      <c r="AG119" s="35" t="s">
        <v>3</v>
      </c>
      <c r="AH119" s="35" t="s">
        <v>315</v>
      </c>
      <c r="AI119" s="35" t="s">
        <v>3</v>
      </c>
      <c r="AJ119" s="35" t="s">
        <v>3</v>
      </c>
      <c r="AK119" s="35" t="s">
        <v>3</v>
      </c>
      <c r="AL119" s="35" t="s">
        <v>3</v>
      </c>
      <c r="AM119" s="37" t="s">
        <v>3</v>
      </c>
    </row>
    <row r="120" spans="1:39" s="39" customFormat="1" ht="18.75" customHeight="1" x14ac:dyDescent="0.25">
      <c r="A120" s="34" t="s">
        <v>221</v>
      </c>
      <c r="B120" s="35" t="s">
        <v>222</v>
      </c>
      <c r="C120" s="35" t="s">
        <v>342</v>
      </c>
      <c r="D120" s="36">
        <v>3.9805999999999999</v>
      </c>
      <c r="E120" s="35" t="s">
        <v>2</v>
      </c>
      <c r="F120" s="35" t="s">
        <v>23</v>
      </c>
      <c r="G120" s="35">
        <v>999.65800000000002</v>
      </c>
      <c r="H120" s="37">
        <v>1073.9647</v>
      </c>
      <c r="I120" s="38">
        <v>1010400000000</v>
      </c>
      <c r="J120" s="36">
        <v>39120000000</v>
      </c>
      <c r="K120" s="36">
        <v>3.7414999999999998</v>
      </c>
      <c r="L120" s="40">
        <v>0.14357</v>
      </c>
      <c r="M120" s="34">
        <v>77.599999999999994</v>
      </c>
      <c r="N120" s="35">
        <v>1.71</v>
      </c>
      <c r="O120" s="37">
        <v>1.1299999999999999</v>
      </c>
      <c r="P120" s="34" t="s">
        <v>3</v>
      </c>
      <c r="Q120" s="35" t="s">
        <v>3</v>
      </c>
      <c r="R120" s="35" t="s">
        <v>3</v>
      </c>
      <c r="S120" s="35" t="s">
        <v>3</v>
      </c>
      <c r="T120" s="35" t="s">
        <v>3</v>
      </c>
      <c r="U120" s="35" t="s">
        <v>3</v>
      </c>
      <c r="V120" s="35" t="s">
        <v>315</v>
      </c>
      <c r="W120" s="35" t="s">
        <v>3</v>
      </c>
      <c r="X120" s="35" t="s">
        <v>3</v>
      </c>
      <c r="Y120" s="35" t="s">
        <v>3</v>
      </c>
      <c r="Z120" s="35" t="s">
        <v>3</v>
      </c>
      <c r="AA120" s="37" t="s">
        <v>3</v>
      </c>
      <c r="AB120" s="35" t="s">
        <v>315</v>
      </c>
      <c r="AC120" s="35" t="s">
        <v>3</v>
      </c>
      <c r="AD120" s="35" t="s">
        <v>3</v>
      </c>
      <c r="AE120" s="35" t="s">
        <v>3</v>
      </c>
      <c r="AF120" s="35" t="s">
        <v>3</v>
      </c>
      <c r="AG120" s="35" t="s">
        <v>3</v>
      </c>
      <c r="AH120" s="35" t="s">
        <v>315</v>
      </c>
      <c r="AI120" s="35" t="s">
        <v>3</v>
      </c>
      <c r="AJ120" s="35" t="s">
        <v>3</v>
      </c>
      <c r="AK120" s="35" t="s">
        <v>3</v>
      </c>
      <c r="AL120" s="35" t="s">
        <v>3</v>
      </c>
      <c r="AM120" s="37" t="s">
        <v>3</v>
      </c>
    </row>
    <row r="121" spans="1:39" s="39" customFormat="1" ht="18.75" customHeight="1" x14ac:dyDescent="0.25">
      <c r="A121" s="34" t="s">
        <v>223</v>
      </c>
      <c r="B121" s="35" t="s">
        <v>224</v>
      </c>
      <c r="C121" s="35" t="s">
        <v>342</v>
      </c>
      <c r="D121" s="36">
        <v>3.9857</v>
      </c>
      <c r="E121" s="35" t="s">
        <v>2</v>
      </c>
      <c r="F121" s="35" t="s">
        <v>23</v>
      </c>
      <c r="G121" s="35">
        <v>999.61860000000001</v>
      </c>
      <c r="H121" s="37">
        <v>1073.8918000000001</v>
      </c>
      <c r="I121" s="38">
        <v>1741100000000</v>
      </c>
      <c r="J121" s="36">
        <v>78170000000</v>
      </c>
      <c r="K121" s="36">
        <v>3.7366000000000001</v>
      </c>
      <c r="L121" s="40">
        <v>0.16929</v>
      </c>
      <c r="M121" s="34">
        <v>66.599999999999994</v>
      </c>
      <c r="N121" s="35">
        <v>1.5</v>
      </c>
      <c r="O121" s="37">
        <v>1.6</v>
      </c>
      <c r="P121" s="34" t="s">
        <v>3</v>
      </c>
      <c r="Q121" s="35" t="s">
        <v>3</v>
      </c>
      <c r="R121" s="35" t="s">
        <v>3</v>
      </c>
      <c r="S121" s="35" t="s">
        <v>3</v>
      </c>
      <c r="T121" s="35" t="s">
        <v>3</v>
      </c>
      <c r="U121" s="35" t="s">
        <v>3</v>
      </c>
      <c r="V121" s="35" t="s">
        <v>315</v>
      </c>
      <c r="W121" s="35" t="s">
        <v>3</v>
      </c>
      <c r="X121" s="35" t="s">
        <v>3</v>
      </c>
      <c r="Y121" s="35" t="s">
        <v>3</v>
      </c>
      <c r="Z121" s="35" t="s">
        <v>3</v>
      </c>
      <c r="AA121" s="37" t="s">
        <v>3</v>
      </c>
      <c r="AB121" s="35" t="s">
        <v>315</v>
      </c>
      <c r="AC121" s="35" t="s">
        <v>3</v>
      </c>
      <c r="AD121" s="35" t="s">
        <v>3</v>
      </c>
      <c r="AE121" s="35" t="s">
        <v>3</v>
      </c>
      <c r="AF121" s="35" t="s">
        <v>3</v>
      </c>
      <c r="AG121" s="35" t="s">
        <v>3</v>
      </c>
      <c r="AH121" s="35" t="s">
        <v>315</v>
      </c>
      <c r="AI121" s="35" t="s">
        <v>3</v>
      </c>
      <c r="AJ121" s="35" t="s">
        <v>3</v>
      </c>
      <c r="AK121" s="35" t="s">
        <v>3</v>
      </c>
      <c r="AL121" s="35" t="s">
        <v>3</v>
      </c>
      <c r="AM121" s="37" t="s">
        <v>3</v>
      </c>
    </row>
    <row r="122" spans="1:39" s="39" customFormat="1" ht="18.75" customHeight="1" x14ac:dyDescent="0.25">
      <c r="A122" s="34" t="s">
        <v>235</v>
      </c>
      <c r="B122" s="35" t="s">
        <v>236</v>
      </c>
      <c r="C122" s="35" t="s">
        <v>342</v>
      </c>
      <c r="D122" s="36">
        <v>3.9803000000000002</v>
      </c>
      <c r="E122" s="35" t="s">
        <v>2</v>
      </c>
      <c r="F122" s="35" t="s">
        <v>23</v>
      </c>
      <c r="G122" s="35">
        <v>1050.0631000000001</v>
      </c>
      <c r="H122" s="37">
        <v>1128.0977</v>
      </c>
      <c r="I122" s="38">
        <v>852010000000</v>
      </c>
      <c r="J122" s="36">
        <v>49641000000</v>
      </c>
      <c r="K122" s="36">
        <v>3.4611999999999998</v>
      </c>
      <c r="L122" s="40">
        <v>0.16352</v>
      </c>
      <c r="M122" s="34">
        <v>83.7</v>
      </c>
      <c r="N122" s="35">
        <v>2.17</v>
      </c>
      <c r="O122" s="37">
        <v>1.88</v>
      </c>
      <c r="P122" s="34" t="s">
        <v>3</v>
      </c>
      <c r="Q122" s="35" t="s">
        <v>3</v>
      </c>
      <c r="R122" s="35" t="s">
        <v>3</v>
      </c>
      <c r="S122" s="35" t="s">
        <v>3</v>
      </c>
      <c r="T122" s="35" t="s">
        <v>3</v>
      </c>
      <c r="U122" s="35" t="s">
        <v>3</v>
      </c>
      <c r="V122" s="35" t="s">
        <v>315</v>
      </c>
      <c r="W122" s="35" t="s">
        <v>3</v>
      </c>
      <c r="X122" s="35" t="s">
        <v>3</v>
      </c>
      <c r="Y122" s="35" t="s">
        <v>3</v>
      </c>
      <c r="Z122" s="35" t="s">
        <v>3</v>
      </c>
      <c r="AA122" s="37" t="s">
        <v>3</v>
      </c>
      <c r="AB122" s="35" t="s">
        <v>315</v>
      </c>
      <c r="AC122" s="35" t="s">
        <v>3</v>
      </c>
      <c r="AD122" s="35" t="s">
        <v>3</v>
      </c>
      <c r="AE122" s="35" t="s">
        <v>3</v>
      </c>
      <c r="AF122" s="35" t="s">
        <v>3</v>
      </c>
      <c r="AG122" s="35" t="s">
        <v>3</v>
      </c>
      <c r="AH122" s="35" t="s">
        <v>315</v>
      </c>
      <c r="AI122" s="35" t="s">
        <v>3</v>
      </c>
      <c r="AJ122" s="35" t="s">
        <v>3</v>
      </c>
      <c r="AK122" s="35" t="s">
        <v>3</v>
      </c>
      <c r="AL122" s="35" t="s">
        <v>3</v>
      </c>
      <c r="AM122" s="37" t="s">
        <v>3</v>
      </c>
    </row>
    <row r="123" spans="1:39" s="39" customFormat="1" ht="18.75" customHeight="1" x14ac:dyDescent="0.25">
      <c r="A123" s="34" t="s">
        <v>263</v>
      </c>
      <c r="B123" s="35" t="s">
        <v>264</v>
      </c>
      <c r="C123" s="35" t="s">
        <v>342</v>
      </c>
      <c r="D123" s="36">
        <v>3.9782000000000002</v>
      </c>
      <c r="E123" s="35" t="s">
        <v>2</v>
      </c>
      <c r="F123" s="35" t="s">
        <v>23</v>
      </c>
      <c r="G123" s="35">
        <v>1049.9536000000001</v>
      </c>
      <c r="H123" s="37">
        <v>1128.0387000000001</v>
      </c>
      <c r="I123" s="38">
        <v>2639300000000</v>
      </c>
      <c r="J123" s="36">
        <v>107400000000</v>
      </c>
      <c r="K123" s="36">
        <v>4.0797999999999996</v>
      </c>
      <c r="L123" s="40">
        <v>0.14119999999999999</v>
      </c>
      <c r="M123" s="34">
        <v>66.272000000000006</v>
      </c>
      <c r="N123" s="35">
        <v>1.266</v>
      </c>
      <c r="O123" s="37">
        <v>1.5618000000000001</v>
      </c>
      <c r="P123" s="34" t="s">
        <v>3</v>
      </c>
      <c r="Q123" s="35" t="s">
        <v>3</v>
      </c>
      <c r="R123" s="35" t="s">
        <v>3</v>
      </c>
      <c r="S123" s="35" t="s">
        <v>3</v>
      </c>
      <c r="T123" s="35" t="s">
        <v>3</v>
      </c>
      <c r="U123" s="35" t="s">
        <v>3</v>
      </c>
      <c r="V123" s="35" t="s">
        <v>315</v>
      </c>
      <c r="W123" s="35" t="s">
        <v>3</v>
      </c>
      <c r="X123" s="35" t="s">
        <v>3</v>
      </c>
      <c r="Y123" s="35" t="s">
        <v>3</v>
      </c>
      <c r="Z123" s="35" t="s">
        <v>3</v>
      </c>
      <c r="AA123" s="37" t="s">
        <v>3</v>
      </c>
      <c r="AB123" s="35" t="s">
        <v>315</v>
      </c>
      <c r="AC123" s="35" t="s">
        <v>3</v>
      </c>
      <c r="AD123" s="35" t="s">
        <v>3</v>
      </c>
      <c r="AE123" s="35" t="s">
        <v>3</v>
      </c>
      <c r="AF123" s="35" t="s">
        <v>3</v>
      </c>
      <c r="AG123" s="35" t="s">
        <v>3</v>
      </c>
      <c r="AH123" s="35" t="s">
        <v>315</v>
      </c>
      <c r="AI123" s="35" t="s">
        <v>3</v>
      </c>
      <c r="AJ123" s="35" t="s">
        <v>3</v>
      </c>
      <c r="AK123" s="35" t="s">
        <v>3</v>
      </c>
      <c r="AL123" s="35" t="s">
        <v>3</v>
      </c>
      <c r="AM123" s="37" t="s">
        <v>3</v>
      </c>
    </row>
    <row r="124" spans="1:39" s="39" customFormat="1" ht="18.75" customHeight="1" x14ac:dyDescent="0.25">
      <c r="A124" s="34" t="s">
        <v>199</v>
      </c>
      <c r="B124" s="35" t="s">
        <v>200</v>
      </c>
      <c r="C124" s="35" t="s">
        <v>344</v>
      </c>
      <c r="D124" s="36">
        <v>3.9883999999999999</v>
      </c>
      <c r="E124" s="35" t="s">
        <v>2</v>
      </c>
      <c r="F124" s="35" t="s">
        <v>23</v>
      </c>
      <c r="G124" s="35">
        <v>999.49919999999997</v>
      </c>
      <c r="H124" s="37">
        <v>1078.6647</v>
      </c>
      <c r="I124" s="38">
        <v>11425000000000</v>
      </c>
      <c r="J124" s="36">
        <v>439360000000</v>
      </c>
      <c r="K124" s="36">
        <v>3.4742999999999999</v>
      </c>
      <c r="L124" s="40">
        <v>0.14119999999999999</v>
      </c>
      <c r="M124" s="34">
        <v>72.637100000000004</v>
      </c>
      <c r="N124" s="35">
        <v>4.5407000000000002</v>
      </c>
      <c r="O124" s="37" t="s">
        <v>3</v>
      </c>
      <c r="P124" s="34" t="s">
        <v>3</v>
      </c>
      <c r="Q124" s="35" t="s">
        <v>3</v>
      </c>
      <c r="R124" s="35" t="s">
        <v>3</v>
      </c>
      <c r="S124" s="35" t="s">
        <v>3</v>
      </c>
      <c r="T124" s="35" t="s">
        <v>3</v>
      </c>
      <c r="U124" s="35" t="s">
        <v>3</v>
      </c>
      <c r="V124" s="35" t="s">
        <v>315</v>
      </c>
      <c r="W124" s="35" t="s">
        <v>3</v>
      </c>
      <c r="X124" s="35" t="s">
        <v>3</v>
      </c>
      <c r="Y124" s="35" t="s">
        <v>3</v>
      </c>
      <c r="Z124" s="35" t="s">
        <v>3</v>
      </c>
      <c r="AA124" s="37" t="s">
        <v>3</v>
      </c>
      <c r="AB124" s="35" t="s">
        <v>315</v>
      </c>
      <c r="AC124" s="35" t="s">
        <v>3</v>
      </c>
      <c r="AD124" s="35" t="s">
        <v>3</v>
      </c>
      <c r="AE124" s="35" t="s">
        <v>3</v>
      </c>
      <c r="AF124" s="35" t="s">
        <v>3</v>
      </c>
      <c r="AG124" s="35" t="s">
        <v>3</v>
      </c>
      <c r="AH124" s="35" t="s">
        <v>315</v>
      </c>
      <c r="AI124" s="35" t="s">
        <v>3</v>
      </c>
      <c r="AJ124" s="35" t="s">
        <v>3</v>
      </c>
      <c r="AK124" s="35" t="s">
        <v>3</v>
      </c>
      <c r="AL124" s="35" t="s">
        <v>3</v>
      </c>
      <c r="AM124" s="37" t="s">
        <v>3</v>
      </c>
    </row>
    <row r="125" spans="1:39" s="39" customFormat="1" ht="18.75" customHeight="1" x14ac:dyDescent="0.25">
      <c r="A125" s="34" t="s">
        <v>271</v>
      </c>
      <c r="B125" s="35" t="s">
        <v>272</v>
      </c>
      <c r="C125" s="35" t="s">
        <v>344</v>
      </c>
      <c r="D125" s="36">
        <v>4.6090999999999998</v>
      </c>
      <c r="E125" s="35" t="s">
        <v>2</v>
      </c>
      <c r="F125" s="35" t="s">
        <v>23</v>
      </c>
      <c r="G125" s="35">
        <v>1049.7634</v>
      </c>
      <c r="H125" s="37">
        <v>1127.9717000000001</v>
      </c>
      <c r="I125" s="38">
        <v>310200000000</v>
      </c>
      <c r="J125" s="36">
        <v>14774000000</v>
      </c>
      <c r="K125" s="36">
        <v>1.5159</v>
      </c>
      <c r="L125" s="40">
        <v>0.14119999999999999</v>
      </c>
      <c r="M125" s="34">
        <v>115.61</v>
      </c>
      <c r="N125" s="35">
        <v>6.2869000000000002</v>
      </c>
      <c r="O125" s="37">
        <v>6.7107000000000001</v>
      </c>
      <c r="P125" s="34" t="s">
        <v>3</v>
      </c>
      <c r="Q125" s="35" t="s">
        <v>3</v>
      </c>
      <c r="R125" s="35" t="s">
        <v>3</v>
      </c>
      <c r="S125" s="35" t="s">
        <v>3</v>
      </c>
      <c r="T125" s="35" t="s">
        <v>3</v>
      </c>
      <c r="U125" s="35" t="s">
        <v>3</v>
      </c>
      <c r="V125" s="35" t="s">
        <v>315</v>
      </c>
      <c r="W125" s="35" t="s">
        <v>3</v>
      </c>
      <c r="X125" s="35" t="s">
        <v>3</v>
      </c>
      <c r="Y125" s="35" t="s">
        <v>3</v>
      </c>
      <c r="Z125" s="35" t="s">
        <v>3</v>
      </c>
      <c r="AA125" s="37" t="s">
        <v>3</v>
      </c>
      <c r="AB125" s="35" t="s">
        <v>315</v>
      </c>
      <c r="AC125" s="35" t="s">
        <v>3</v>
      </c>
      <c r="AD125" s="35" t="s">
        <v>3</v>
      </c>
      <c r="AE125" s="35" t="s">
        <v>3</v>
      </c>
      <c r="AF125" s="35" t="s">
        <v>3</v>
      </c>
      <c r="AG125" s="35" t="s">
        <v>3</v>
      </c>
      <c r="AH125" s="35" t="s">
        <v>315</v>
      </c>
      <c r="AI125" s="35" t="s">
        <v>3</v>
      </c>
      <c r="AJ125" s="35" t="s">
        <v>3</v>
      </c>
      <c r="AK125" s="35" t="s">
        <v>3</v>
      </c>
      <c r="AL125" s="35" t="s">
        <v>3</v>
      </c>
      <c r="AM125" s="37" t="s">
        <v>3</v>
      </c>
    </row>
    <row r="126" spans="1:39" s="39" customFormat="1" ht="18.75" customHeight="1" x14ac:dyDescent="0.25">
      <c r="A126" s="34" t="s">
        <v>277</v>
      </c>
      <c r="B126" s="35" t="s">
        <v>278</v>
      </c>
      <c r="C126" s="35" t="s">
        <v>344</v>
      </c>
      <c r="D126" s="36">
        <v>3.9855</v>
      </c>
      <c r="E126" s="35" t="s">
        <v>2</v>
      </c>
      <c r="F126" s="35" t="s">
        <v>23</v>
      </c>
      <c r="G126" s="35">
        <v>1099.5218</v>
      </c>
      <c r="H126" s="37">
        <v>1178.7026000000001</v>
      </c>
      <c r="I126" s="38">
        <v>7630000000000</v>
      </c>
      <c r="J126" s="36">
        <v>364000000000</v>
      </c>
      <c r="K126" s="36">
        <v>3.3</v>
      </c>
      <c r="L126" s="40">
        <v>0.14000000000000001</v>
      </c>
      <c r="M126" s="34">
        <v>100.1</v>
      </c>
      <c r="N126" s="35">
        <v>2.3426</v>
      </c>
      <c r="O126" s="37">
        <v>2.1383999999999999</v>
      </c>
      <c r="P126" s="34" t="s">
        <v>3</v>
      </c>
      <c r="Q126" s="35" t="s">
        <v>3</v>
      </c>
      <c r="R126" s="35" t="s">
        <v>3</v>
      </c>
      <c r="S126" s="35" t="s">
        <v>3</v>
      </c>
      <c r="T126" s="35" t="s">
        <v>3</v>
      </c>
      <c r="U126" s="35" t="s">
        <v>3</v>
      </c>
      <c r="V126" s="35" t="s">
        <v>315</v>
      </c>
      <c r="W126" s="35" t="s">
        <v>3</v>
      </c>
      <c r="X126" s="35" t="s">
        <v>3</v>
      </c>
      <c r="Y126" s="35" t="s">
        <v>3</v>
      </c>
      <c r="Z126" s="35" t="s">
        <v>3</v>
      </c>
      <c r="AA126" s="37" t="s">
        <v>3</v>
      </c>
      <c r="AB126" s="35" t="s">
        <v>315</v>
      </c>
      <c r="AC126" s="35" t="s">
        <v>3</v>
      </c>
      <c r="AD126" s="35" t="s">
        <v>3</v>
      </c>
      <c r="AE126" s="35" t="s">
        <v>3</v>
      </c>
      <c r="AF126" s="35" t="s">
        <v>3</v>
      </c>
      <c r="AG126" s="35" t="s">
        <v>3</v>
      </c>
      <c r="AH126" s="35" t="s">
        <v>315</v>
      </c>
      <c r="AI126" s="35" t="s">
        <v>3</v>
      </c>
      <c r="AJ126" s="35" t="s">
        <v>3</v>
      </c>
      <c r="AK126" s="35" t="s">
        <v>3</v>
      </c>
      <c r="AL126" s="35" t="s">
        <v>3</v>
      </c>
      <c r="AM126" s="37" t="s">
        <v>3</v>
      </c>
    </row>
    <row r="127" spans="1:39" s="39" customFormat="1" ht="18.75" customHeight="1" x14ac:dyDescent="0.25">
      <c r="A127" s="34" t="s">
        <v>289</v>
      </c>
      <c r="B127" s="35" t="s">
        <v>290</v>
      </c>
      <c r="C127" s="35" t="s">
        <v>344</v>
      </c>
      <c r="D127" s="36">
        <v>4.0427</v>
      </c>
      <c r="E127" s="35" t="s">
        <v>2</v>
      </c>
      <c r="F127" s="35" t="s">
        <v>23</v>
      </c>
      <c r="G127" s="35">
        <v>1099.72</v>
      </c>
      <c r="H127" s="37">
        <v>1178.5899999999999</v>
      </c>
      <c r="I127" s="38">
        <v>11918000000000</v>
      </c>
      <c r="J127" s="36">
        <v>564110000000</v>
      </c>
      <c r="K127" s="36">
        <v>3.5567000000000002</v>
      </c>
      <c r="L127" s="40">
        <v>0.16166</v>
      </c>
      <c r="M127" s="34">
        <v>90.918999999999997</v>
      </c>
      <c r="N127" s="35">
        <v>2.5819999999999999</v>
      </c>
      <c r="O127" s="37">
        <v>2.6092</v>
      </c>
      <c r="P127" s="34" t="s">
        <v>3</v>
      </c>
      <c r="Q127" s="35" t="s">
        <v>3</v>
      </c>
      <c r="R127" s="35" t="s">
        <v>3</v>
      </c>
      <c r="S127" s="35" t="s">
        <v>3</v>
      </c>
      <c r="T127" s="35" t="s">
        <v>3</v>
      </c>
      <c r="U127" s="35" t="s">
        <v>3</v>
      </c>
      <c r="V127" s="35" t="s">
        <v>315</v>
      </c>
      <c r="W127" s="35" t="s">
        <v>3</v>
      </c>
      <c r="X127" s="35" t="s">
        <v>3</v>
      </c>
      <c r="Y127" s="35" t="s">
        <v>3</v>
      </c>
      <c r="Z127" s="35" t="s">
        <v>3</v>
      </c>
      <c r="AA127" s="37" t="s">
        <v>3</v>
      </c>
      <c r="AB127" s="35" t="s">
        <v>315</v>
      </c>
      <c r="AC127" s="35" t="s">
        <v>3</v>
      </c>
      <c r="AD127" s="35" t="s">
        <v>3</v>
      </c>
      <c r="AE127" s="35" t="s">
        <v>3</v>
      </c>
      <c r="AF127" s="35" t="s">
        <v>3</v>
      </c>
      <c r="AG127" s="35" t="s">
        <v>3</v>
      </c>
      <c r="AH127" s="35" t="s">
        <v>315</v>
      </c>
      <c r="AI127" s="35" t="s">
        <v>3</v>
      </c>
      <c r="AJ127" s="35" t="s">
        <v>3</v>
      </c>
      <c r="AK127" s="35" t="s">
        <v>3</v>
      </c>
      <c r="AL127" s="35" t="s">
        <v>3</v>
      </c>
      <c r="AM127" s="37" t="s">
        <v>3</v>
      </c>
    </row>
    <row r="128" spans="1:39" s="39" customFormat="1" ht="18.75" customHeight="1" x14ac:dyDescent="0.25">
      <c r="A128" s="34" t="s">
        <v>26</v>
      </c>
      <c r="B128" s="35" t="s">
        <v>27</v>
      </c>
      <c r="C128" s="35" t="s">
        <v>340</v>
      </c>
      <c r="D128" s="36">
        <v>4.4408000000000003</v>
      </c>
      <c r="E128" s="35" t="s">
        <v>2</v>
      </c>
      <c r="F128" s="35" t="s">
        <v>3</v>
      </c>
      <c r="G128" s="35">
        <v>843.55</v>
      </c>
      <c r="H128" s="37">
        <v>907.55</v>
      </c>
      <c r="I128" s="38">
        <v>2312000000000</v>
      </c>
      <c r="J128" s="36">
        <v>123400000000</v>
      </c>
      <c r="K128" s="36">
        <v>2.39</v>
      </c>
      <c r="L128" s="37" t="s">
        <v>3</v>
      </c>
      <c r="M128" s="34">
        <v>70.502499999999998</v>
      </c>
      <c r="N128" s="35" t="s">
        <v>3</v>
      </c>
      <c r="O128" s="37" t="s">
        <v>3</v>
      </c>
      <c r="P128" s="34" t="s">
        <v>3</v>
      </c>
      <c r="Q128" s="35" t="s">
        <v>3</v>
      </c>
      <c r="R128" s="35" t="s">
        <v>3</v>
      </c>
      <c r="S128" s="35" t="s">
        <v>3</v>
      </c>
      <c r="T128" s="35" t="s">
        <v>3</v>
      </c>
      <c r="U128" s="35" t="s">
        <v>3</v>
      </c>
      <c r="V128" s="35" t="s">
        <v>315</v>
      </c>
      <c r="W128" s="35" t="s">
        <v>3</v>
      </c>
      <c r="X128" s="35" t="s">
        <v>3</v>
      </c>
      <c r="Y128" s="35" t="s">
        <v>3</v>
      </c>
      <c r="Z128" s="35" t="s">
        <v>3</v>
      </c>
      <c r="AA128" s="37" t="s">
        <v>3</v>
      </c>
      <c r="AB128" s="35" t="s">
        <v>315</v>
      </c>
      <c r="AC128" s="35" t="s">
        <v>3</v>
      </c>
      <c r="AD128" s="35" t="s">
        <v>3</v>
      </c>
      <c r="AE128" s="35" t="s">
        <v>3</v>
      </c>
      <c r="AF128" s="35" t="s">
        <v>3</v>
      </c>
      <c r="AG128" s="35" t="s">
        <v>3</v>
      </c>
      <c r="AH128" s="35" t="s">
        <v>315</v>
      </c>
      <c r="AI128" s="35" t="s">
        <v>3</v>
      </c>
      <c r="AJ128" s="35" t="s">
        <v>3</v>
      </c>
      <c r="AK128" s="35" t="s">
        <v>3</v>
      </c>
      <c r="AL128" s="35" t="s">
        <v>3</v>
      </c>
      <c r="AM128" s="37" t="s">
        <v>3</v>
      </c>
    </row>
    <row r="129" spans="1:39" s="39" customFormat="1" ht="18.75" customHeight="1" x14ac:dyDescent="0.25">
      <c r="A129" s="34" t="s">
        <v>179</v>
      </c>
      <c r="B129" s="35" t="s">
        <v>180</v>
      </c>
      <c r="C129" s="35" t="s">
        <v>338</v>
      </c>
      <c r="D129" s="36">
        <v>3.9453</v>
      </c>
      <c r="E129" s="35" t="s">
        <v>2</v>
      </c>
      <c r="F129" s="35" t="s">
        <v>23</v>
      </c>
      <c r="G129" s="35">
        <v>844.76949999999999</v>
      </c>
      <c r="H129" s="37">
        <v>909.31700000000001</v>
      </c>
      <c r="I129" s="38">
        <v>20310000000000</v>
      </c>
      <c r="J129" s="36">
        <v>783110000000</v>
      </c>
      <c r="K129" s="36">
        <v>3.6753</v>
      </c>
      <c r="L129" s="40">
        <v>0.16352</v>
      </c>
      <c r="M129" s="34">
        <v>60.761299999999999</v>
      </c>
      <c r="N129" s="35">
        <v>2.4043999999999999</v>
      </c>
      <c r="O129" s="37" t="s">
        <v>3</v>
      </c>
      <c r="P129" s="34" t="s">
        <v>3</v>
      </c>
      <c r="Q129" s="35" t="s">
        <v>3</v>
      </c>
      <c r="R129" s="35" t="s">
        <v>3</v>
      </c>
      <c r="S129" s="35" t="s">
        <v>3</v>
      </c>
      <c r="T129" s="35" t="s">
        <v>3</v>
      </c>
      <c r="U129" s="35" t="s">
        <v>3</v>
      </c>
      <c r="V129" s="35" t="s">
        <v>315</v>
      </c>
      <c r="W129" s="35" t="s">
        <v>3</v>
      </c>
      <c r="X129" s="35" t="s">
        <v>3</v>
      </c>
      <c r="Y129" s="35" t="s">
        <v>3</v>
      </c>
      <c r="Z129" s="35" t="s">
        <v>3</v>
      </c>
      <c r="AA129" s="37" t="s">
        <v>3</v>
      </c>
      <c r="AB129" s="35" t="s">
        <v>315</v>
      </c>
      <c r="AC129" s="35" t="s">
        <v>3</v>
      </c>
      <c r="AD129" s="35" t="s">
        <v>3</v>
      </c>
      <c r="AE129" s="35" t="s">
        <v>3</v>
      </c>
      <c r="AF129" s="35" t="s">
        <v>3</v>
      </c>
      <c r="AG129" s="35" t="s">
        <v>3</v>
      </c>
      <c r="AH129" s="35" t="s">
        <v>315</v>
      </c>
      <c r="AI129" s="35" t="s">
        <v>3</v>
      </c>
      <c r="AJ129" s="35" t="s">
        <v>3</v>
      </c>
      <c r="AK129" s="35" t="s">
        <v>3</v>
      </c>
      <c r="AL129" s="35" t="s">
        <v>3</v>
      </c>
      <c r="AM129" s="37" t="s">
        <v>3</v>
      </c>
    </row>
    <row r="130" spans="1:39" s="39" customFormat="1" ht="18.75" customHeight="1" x14ac:dyDescent="0.25">
      <c r="A130" s="34" t="s">
        <v>17</v>
      </c>
      <c r="B130" s="35" t="s">
        <v>18</v>
      </c>
      <c r="C130" s="35" t="s">
        <v>339</v>
      </c>
      <c r="D130" s="36">
        <v>3.3372999999999999</v>
      </c>
      <c r="E130" s="35" t="s">
        <v>3</v>
      </c>
      <c r="F130" s="35" t="s">
        <v>3</v>
      </c>
      <c r="G130" s="35">
        <v>1000</v>
      </c>
      <c r="H130" s="37">
        <v>1100</v>
      </c>
      <c r="I130" s="38">
        <v>67803000000</v>
      </c>
      <c r="J130" s="36">
        <v>2729300000</v>
      </c>
      <c r="K130" s="36">
        <v>1.5021</v>
      </c>
      <c r="L130" s="40">
        <v>5.9526999999999997E-2</v>
      </c>
      <c r="M130" s="34">
        <v>149.703</v>
      </c>
      <c r="N130" s="35">
        <v>18.254899999999999</v>
      </c>
      <c r="O130" s="37" t="s">
        <v>3</v>
      </c>
      <c r="P130" s="34" t="s">
        <v>3</v>
      </c>
      <c r="Q130" s="35" t="s">
        <v>3</v>
      </c>
      <c r="R130" s="35" t="s">
        <v>3</v>
      </c>
      <c r="S130" s="35" t="s">
        <v>3</v>
      </c>
      <c r="T130" s="35" t="s">
        <v>3</v>
      </c>
      <c r="U130" s="35" t="s">
        <v>3</v>
      </c>
      <c r="V130" s="35" t="s">
        <v>315</v>
      </c>
      <c r="W130" s="35" t="s">
        <v>3</v>
      </c>
      <c r="X130" s="35" t="s">
        <v>3</v>
      </c>
      <c r="Y130" s="35" t="s">
        <v>3</v>
      </c>
      <c r="Z130" s="35" t="s">
        <v>3</v>
      </c>
      <c r="AA130" s="37" t="s">
        <v>3</v>
      </c>
      <c r="AB130" s="35" t="s">
        <v>315</v>
      </c>
      <c r="AC130" s="35" t="s">
        <v>3</v>
      </c>
      <c r="AD130" s="35" t="s">
        <v>3</v>
      </c>
      <c r="AE130" s="35" t="s">
        <v>3</v>
      </c>
      <c r="AF130" s="35" t="s">
        <v>3</v>
      </c>
      <c r="AG130" s="35" t="s">
        <v>3</v>
      </c>
      <c r="AH130" s="35" t="s">
        <v>315</v>
      </c>
      <c r="AI130" s="35" t="s">
        <v>3</v>
      </c>
      <c r="AJ130" s="35" t="s">
        <v>3</v>
      </c>
      <c r="AK130" s="35" t="s">
        <v>3</v>
      </c>
      <c r="AL130" s="35" t="s">
        <v>3</v>
      </c>
      <c r="AM130" s="37" t="s">
        <v>3</v>
      </c>
    </row>
    <row r="131" spans="1:39" s="39" customFormat="1" ht="18.75" customHeight="1" x14ac:dyDescent="0.25">
      <c r="A131" s="34" t="s">
        <v>19</v>
      </c>
      <c r="B131" s="35" t="s">
        <v>20</v>
      </c>
      <c r="C131" s="35" t="s">
        <v>339</v>
      </c>
      <c r="D131" s="36">
        <v>3.3414999999999999</v>
      </c>
      <c r="E131" s="35" t="s">
        <v>3</v>
      </c>
      <c r="F131" s="35" t="s">
        <v>3</v>
      </c>
      <c r="G131" s="35">
        <v>1000</v>
      </c>
      <c r="H131" s="37">
        <v>1100</v>
      </c>
      <c r="I131" s="38">
        <v>84567000000</v>
      </c>
      <c r="J131" s="36">
        <v>3408400000</v>
      </c>
      <c r="K131" s="36">
        <v>1.6333</v>
      </c>
      <c r="L131" s="40">
        <v>6.5320000000000003E-2</v>
      </c>
      <c r="M131" s="34">
        <v>144.14279999999999</v>
      </c>
      <c r="N131" s="35">
        <v>14.3377</v>
      </c>
      <c r="O131" s="37" t="s">
        <v>3</v>
      </c>
      <c r="P131" s="34" t="s">
        <v>3</v>
      </c>
      <c r="Q131" s="35" t="s">
        <v>3</v>
      </c>
      <c r="R131" s="35" t="s">
        <v>3</v>
      </c>
      <c r="S131" s="35" t="s">
        <v>3</v>
      </c>
      <c r="T131" s="35" t="s">
        <v>3</v>
      </c>
      <c r="U131" s="35" t="s">
        <v>3</v>
      </c>
      <c r="V131" s="35" t="s">
        <v>315</v>
      </c>
      <c r="W131" s="35" t="s">
        <v>3</v>
      </c>
      <c r="X131" s="35" t="s">
        <v>3</v>
      </c>
      <c r="Y131" s="35" t="s">
        <v>3</v>
      </c>
      <c r="Z131" s="35" t="s">
        <v>3</v>
      </c>
      <c r="AA131" s="37" t="s">
        <v>3</v>
      </c>
      <c r="AB131" s="35" t="s">
        <v>315</v>
      </c>
      <c r="AC131" s="35" t="s">
        <v>3</v>
      </c>
      <c r="AD131" s="35" t="s">
        <v>3</v>
      </c>
      <c r="AE131" s="35" t="s">
        <v>3</v>
      </c>
      <c r="AF131" s="35" t="s">
        <v>3</v>
      </c>
      <c r="AG131" s="35" t="s">
        <v>3</v>
      </c>
      <c r="AH131" s="35" t="s">
        <v>315</v>
      </c>
      <c r="AI131" s="35" t="s">
        <v>3</v>
      </c>
      <c r="AJ131" s="35" t="s">
        <v>3</v>
      </c>
      <c r="AK131" s="35" t="s">
        <v>3</v>
      </c>
      <c r="AL131" s="35" t="s">
        <v>3</v>
      </c>
      <c r="AM131" s="37" t="s">
        <v>3</v>
      </c>
    </row>
    <row r="132" spans="1:39" s="39" customFormat="1" ht="18.75" customHeight="1" x14ac:dyDescent="0.25">
      <c r="A132" s="34" t="s">
        <v>32</v>
      </c>
      <c r="B132" s="35" t="s">
        <v>33</v>
      </c>
      <c r="C132" s="35" t="s">
        <v>339</v>
      </c>
      <c r="D132" s="36">
        <v>3.3527999999999998</v>
      </c>
      <c r="E132" s="35" t="s">
        <v>3</v>
      </c>
      <c r="F132" s="35" t="s">
        <v>3</v>
      </c>
      <c r="G132" s="35">
        <v>1000</v>
      </c>
      <c r="H132" s="37">
        <v>1100</v>
      </c>
      <c r="I132" s="38">
        <v>72300000000</v>
      </c>
      <c r="J132" s="36">
        <v>4080000000</v>
      </c>
      <c r="K132" s="36">
        <v>1.54</v>
      </c>
      <c r="L132" s="40">
        <v>0.06</v>
      </c>
      <c r="M132" s="34">
        <v>141.80690000000001</v>
      </c>
      <c r="N132" s="35">
        <v>13.5268</v>
      </c>
      <c r="O132" s="37" t="s">
        <v>3</v>
      </c>
      <c r="P132" s="34" t="s">
        <v>3</v>
      </c>
      <c r="Q132" s="35" t="s">
        <v>3</v>
      </c>
      <c r="R132" s="35" t="s">
        <v>3</v>
      </c>
      <c r="S132" s="35" t="s">
        <v>3</v>
      </c>
      <c r="T132" s="35" t="s">
        <v>3</v>
      </c>
      <c r="U132" s="35" t="s">
        <v>3</v>
      </c>
      <c r="V132" s="35" t="s">
        <v>315</v>
      </c>
      <c r="W132" s="35" t="s">
        <v>3</v>
      </c>
      <c r="X132" s="35" t="s">
        <v>3</v>
      </c>
      <c r="Y132" s="35" t="s">
        <v>3</v>
      </c>
      <c r="Z132" s="35" t="s">
        <v>3</v>
      </c>
      <c r="AA132" s="37" t="s">
        <v>3</v>
      </c>
      <c r="AB132" s="35" t="s">
        <v>315</v>
      </c>
      <c r="AC132" s="35" t="s">
        <v>3</v>
      </c>
      <c r="AD132" s="35" t="s">
        <v>3</v>
      </c>
      <c r="AE132" s="35" t="s">
        <v>3</v>
      </c>
      <c r="AF132" s="35" t="s">
        <v>3</v>
      </c>
      <c r="AG132" s="35" t="s">
        <v>3</v>
      </c>
      <c r="AH132" s="35" t="s">
        <v>315</v>
      </c>
      <c r="AI132" s="35" t="s">
        <v>3</v>
      </c>
      <c r="AJ132" s="35" t="s">
        <v>3</v>
      </c>
      <c r="AK132" s="35" t="s">
        <v>3</v>
      </c>
      <c r="AL132" s="35" t="s">
        <v>3</v>
      </c>
      <c r="AM132" s="37" t="s">
        <v>3</v>
      </c>
    </row>
    <row r="133" spans="1:39" s="39" customFormat="1" ht="18.75" customHeight="1" x14ac:dyDescent="0.25">
      <c r="A133" s="34" t="s">
        <v>34</v>
      </c>
      <c r="B133" s="35" t="s">
        <v>35</v>
      </c>
      <c r="C133" s="35" t="s">
        <v>339</v>
      </c>
      <c r="D133" s="36">
        <v>3.3567999999999998</v>
      </c>
      <c r="E133" s="35" t="s">
        <v>3</v>
      </c>
      <c r="F133" s="35" t="s">
        <v>3</v>
      </c>
      <c r="G133" s="35">
        <v>1000</v>
      </c>
      <c r="H133" s="37">
        <v>1100</v>
      </c>
      <c r="I133" s="38">
        <v>85500000000</v>
      </c>
      <c r="J133" s="36">
        <v>6190000000</v>
      </c>
      <c r="K133" s="36">
        <v>1.55</v>
      </c>
      <c r="L133" s="40">
        <v>0.08</v>
      </c>
      <c r="M133" s="34">
        <v>139.18129999999999</v>
      </c>
      <c r="N133" s="35">
        <v>12.453799999999999</v>
      </c>
      <c r="O133" s="37" t="s">
        <v>3</v>
      </c>
      <c r="P133" s="34" t="s">
        <v>3</v>
      </c>
      <c r="Q133" s="35" t="s">
        <v>3</v>
      </c>
      <c r="R133" s="35" t="s">
        <v>3</v>
      </c>
      <c r="S133" s="35" t="s">
        <v>3</v>
      </c>
      <c r="T133" s="35" t="s">
        <v>3</v>
      </c>
      <c r="U133" s="35" t="s">
        <v>3</v>
      </c>
      <c r="V133" s="35" t="s">
        <v>315</v>
      </c>
      <c r="W133" s="35" t="s">
        <v>3</v>
      </c>
      <c r="X133" s="35" t="s">
        <v>3</v>
      </c>
      <c r="Y133" s="35" t="s">
        <v>3</v>
      </c>
      <c r="Z133" s="35" t="s">
        <v>3</v>
      </c>
      <c r="AA133" s="37" t="s">
        <v>3</v>
      </c>
      <c r="AB133" s="35" t="s">
        <v>315</v>
      </c>
      <c r="AC133" s="35" t="s">
        <v>3</v>
      </c>
      <c r="AD133" s="35" t="s">
        <v>3</v>
      </c>
      <c r="AE133" s="35" t="s">
        <v>3</v>
      </c>
      <c r="AF133" s="35" t="s">
        <v>3</v>
      </c>
      <c r="AG133" s="35" t="s">
        <v>3</v>
      </c>
      <c r="AH133" s="35" t="s">
        <v>315</v>
      </c>
      <c r="AI133" s="35" t="s">
        <v>3</v>
      </c>
      <c r="AJ133" s="35" t="s">
        <v>3</v>
      </c>
      <c r="AK133" s="35" t="s">
        <v>3</v>
      </c>
      <c r="AL133" s="35" t="s">
        <v>3</v>
      </c>
      <c r="AM133" s="37" t="s">
        <v>3</v>
      </c>
    </row>
    <row r="134" spans="1:39" s="39" customFormat="1" ht="18.75" customHeight="1" x14ac:dyDescent="0.25">
      <c r="A134" s="34" t="s">
        <v>50</v>
      </c>
      <c r="B134" s="35" t="s">
        <v>51</v>
      </c>
      <c r="C134" s="35" t="s">
        <v>339</v>
      </c>
      <c r="D134" s="36">
        <v>3.3229000000000002</v>
      </c>
      <c r="E134" s="35" t="s">
        <v>3</v>
      </c>
      <c r="F134" s="35" t="s">
        <v>3</v>
      </c>
      <c r="G134" s="35">
        <v>1000</v>
      </c>
      <c r="H134" s="37">
        <v>1100</v>
      </c>
      <c r="I134" s="38">
        <v>64900000000</v>
      </c>
      <c r="J134" s="36">
        <v>3850000000</v>
      </c>
      <c r="K134" s="36">
        <v>1.71</v>
      </c>
      <c r="L134" s="40">
        <v>0.09</v>
      </c>
      <c r="M134" s="34">
        <v>130.16030000000001</v>
      </c>
      <c r="N134" s="35">
        <v>11.277200000000001</v>
      </c>
      <c r="O134" s="37" t="s">
        <v>3</v>
      </c>
      <c r="P134" s="34" t="s">
        <v>3</v>
      </c>
      <c r="Q134" s="35" t="s">
        <v>3</v>
      </c>
      <c r="R134" s="35" t="s">
        <v>3</v>
      </c>
      <c r="S134" s="35" t="s">
        <v>3</v>
      </c>
      <c r="T134" s="35" t="s">
        <v>3</v>
      </c>
      <c r="U134" s="35" t="s">
        <v>3</v>
      </c>
      <c r="V134" s="35" t="s">
        <v>315</v>
      </c>
      <c r="W134" s="35" t="s">
        <v>3</v>
      </c>
      <c r="X134" s="35" t="s">
        <v>3</v>
      </c>
      <c r="Y134" s="35" t="s">
        <v>3</v>
      </c>
      <c r="Z134" s="35" t="s">
        <v>3</v>
      </c>
      <c r="AA134" s="37" t="s">
        <v>3</v>
      </c>
      <c r="AB134" s="35" t="s">
        <v>315</v>
      </c>
      <c r="AC134" s="35" t="s">
        <v>3</v>
      </c>
      <c r="AD134" s="35" t="s">
        <v>3</v>
      </c>
      <c r="AE134" s="35" t="s">
        <v>3</v>
      </c>
      <c r="AF134" s="35" t="s">
        <v>3</v>
      </c>
      <c r="AG134" s="35" t="s">
        <v>3</v>
      </c>
      <c r="AH134" s="35" t="s">
        <v>315</v>
      </c>
      <c r="AI134" s="35" t="s">
        <v>3</v>
      </c>
      <c r="AJ134" s="35" t="s">
        <v>3</v>
      </c>
      <c r="AK134" s="35" t="s">
        <v>3</v>
      </c>
      <c r="AL134" s="35" t="s">
        <v>3</v>
      </c>
      <c r="AM134" s="37" t="s">
        <v>3</v>
      </c>
    </row>
    <row r="135" spans="1:39" s="39" customFormat="1" ht="18.75" customHeight="1" x14ac:dyDescent="0.25">
      <c r="A135" s="34" t="s">
        <v>52</v>
      </c>
      <c r="B135" s="35" t="s">
        <v>53</v>
      </c>
      <c r="C135" s="35" t="s">
        <v>339</v>
      </c>
      <c r="D135" s="36">
        <v>3.3458000000000001</v>
      </c>
      <c r="E135" s="35" t="s">
        <v>3</v>
      </c>
      <c r="F135" s="35" t="s">
        <v>3</v>
      </c>
      <c r="G135" s="35">
        <v>1000</v>
      </c>
      <c r="H135" s="37">
        <v>1100</v>
      </c>
      <c r="I135" s="38">
        <v>58300000000</v>
      </c>
      <c r="J135" s="36">
        <v>4320000000</v>
      </c>
      <c r="K135" s="36">
        <v>1.69</v>
      </c>
      <c r="L135" s="40">
        <v>0.08</v>
      </c>
      <c r="M135" s="34">
        <v>134.1345</v>
      </c>
      <c r="N135" s="35">
        <v>14.0418</v>
      </c>
      <c r="O135" s="37" t="s">
        <v>3</v>
      </c>
      <c r="P135" s="34" t="s">
        <v>3</v>
      </c>
      <c r="Q135" s="35" t="s">
        <v>3</v>
      </c>
      <c r="R135" s="35" t="s">
        <v>3</v>
      </c>
      <c r="S135" s="35" t="s">
        <v>3</v>
      </c>
      <c r="T135" s="35" t="s">
        <v>3</v>
      </c>
      <c r="U135" s="35" t="s">
        <v>3</v>
      </c>
      <c r="V135" s="35" t="s">
        <v>315</v>
      </c>
      <c r="W135" s="35" t="s">
        <v>3</v>
      </c>
      <c r="X135" s="35" t="s">
        <v>3</v>
      </c>
      <c r="Y135" s="35" t="s">
        <v>3</v>
      </c>
      <c r="Z135" s="35" t="s">
        <v>3</v>
      </c>
      <c r="AA135" s="37" t="s">
        <v>3</v>
      </c>
      <c r="AB135" s="35" t="s">
        <v>315</v>
      </c>
      <c r="AC135" s="35" t="s">
        <v>3</v>
      </c>
      <c r="AD135" s="35" t="s">
        <v>3</v>
      </c>
      <c r="AE135" s="35" t="s">
        <v>3</v>
      </c>
      <c r="AF135" s="35" t="s">
        <v>3</v>
      </c>
      <c r="AG135" s="35" t="s">
        <v>3</v>
      </c>
      <c r="AH135" s="35" t="s">
        <v>315</v>
      </c>
      <c r="AI135" s="35" t="s">
        <v>3</v>
      </c>
      <c r="AJ135" s="35" t="s">
        <v>3</v>
      </c>
      <c r="AK135" s="35" t="s">
        <v>3</v>
      </c>
      <c r="AL135" s="35" t="s">
        <v>3</v>
      </c>
      <c r="AM135" s="37" t="s">
        <v>3</v>
      </c>
    </row>
    <row r="136" spans="1:39" s="39" customFormat="1" ht="18.75" customHeight="1" x14ac:dyDescent="0.25">
      <c r="A136" s="34" t="s">
        <v>59</v>
      </c>
      <c r="B136" s="35" t="s">
        <v>60</v>
      </c>
      <c r="C136" s="35" t="s">
        <v>339</v>
      </c>
      <c r="D136" s="36">
        <v>1.3307</v>
      </c>
      <c r="E136" s="35" t="s">
        <v>3</v>
      </c>
      <c r="F136" s="35" t="s">
        <v>3</v>
      </c>
      <c r="G136" s="35">
        <v>1475</v>
      </c>
      <c r="H136" s="37">
        <v>1495</v>
      </c>
      <c r="I136" s="38">
        <v>21100000000000</v>
      </c>
      <c r="J136" s="36">
        <v>982000000000</v>
      </c>
      <c r="K136" s="36">
        <v>7.81</v>
      </c>
      <c r="L136" s="40">
        <v>0.39</v>
      </c>
      <c r="M136" s="34">
        <v>323.4393</v>
      </c>
      <c r="N136" s="35">
        <v>32.362900000000003</v>
      </c>
      <c r="O136" s="37" t="s">
        <v>3</v>
      </c>
      <c r="P136" s="34" t="s">
        <v>3</v>
      </c>
      <c r="Q136" s="35" t="s">
        <v>3</v>
      </c>
      <c r="R136" s="35" t="s">
        <v>3</v>
      </c>
      <c r="S136" s="35" t="s">
        <v>3</v>
      </c>
      <c r="T136" s="35" t="s">
        <v>3</v>
      </c>
      <c r="U136" s="35" t="s">
        <v>3</v>
      </c>
      <c r="V136" s="35" t="s">
        <v>315</v>
      </c>
      <c r="W136" s="35" t="s">
        <v>3</v>
      </c>
      <c r="X136" s="35" t="s">
        <v>3</v>
      </c>
      <c r="Y136" s="35" t="s">
        <v>3</v>
      </c>
      <c r="Z136" s="35" t="s">
        <v>3</v>
      </c>
      <c r="AA136" s="37" t="s">
        <v>3</v>
      </c>
      <c r="AB136" s="35" t="s">
        <v>315</v>
      </c>
      <c r="AC136" s="35" t="s">
        <v>3</v>
      </c>
      <c r="AD136" s="35" t="s">
        <v>3</v>
      </c>
      <c r="AE136" s="35" t="s">
        <v>3</v>
      </c>
      <c r="AF136" s="35" t="s">
        <v>3</v>
      </c>
      <c r="AG136" s="35" t="s">
        <v>3</v>
      </c>
      <c r="AH136" s="35" t="s">
        <v>315</v>
      </c>
      <c r="AI136" s="35" t="s">
        <v>3</v>
      </c>
      <c r="AJ136" s="35" t="s">
        <v>3</v>
      </c>
      <c r="AK136" s="35" t="s">
        <v>3</v>
      </c>
      <c r="AL136" s="35" t="s">
        <v>3</v>
      </c>
      <c r="AM136" s="37" t="s">
        <v>3</v>
      </c>
    </row>
    <row r="137" spans="1:39" s="39" customFormat="1" ht="18.75" customHeight="1" x14ac:dyDescent="0.25">
      <c r="A137" s="34" t="s">
        <v>61</v>
      </c>
      <c r="B137" s="35" t="s">
        <v>62</v>
      </c>
      <c r="C137" s="35" t="s">
        <v>339</v>
      </c>
      <c r="D137" s="36">
        <v>1.3338000000000001</v>
      </c>
      <c r="E137" s="35" t="s">
        <v>3</v>
      </c>
      <c r="F137" s="35" t="s">
        <v>3</v>
      </c>
      <c r="G137" s="35">
        <v>1475</v>
      </c>
      <c r="H137" s="37">
        <v>1495</v>
      </c>
      <c r="I137" s="38">
        <v>18300000000000</v>
      </c>
      <c r="J137" s="36">
        <v>1040000000000</v>
      </c>
      <c r="K137" s="36">
        <v>7.32</v>
      </c>
      <c r="L137" s="40">
        <v>0.53</v>
      </c>
      <c r="M137" s="34">
        <v>327.68939999999998</v>
      </c>
      <c r="N137" s="35">
        <v>47.569699999999997</v>
      </c>
      <c r="O137" s="37" t="s">
        <v>3</v>
      </c>
      <c r="P137" s="34" t="s">
        <v>3</v>
      </c>
      <c r="Q137" s="35" t="s">
        <v>3</v>
      </c>
      <c r="R137" s="35" t="s">
        <v>3</v>
      </c>
      <c r="S137" s="35" t="s">
        <v>3</v>
      </c>
      <c r="T137" s="35" t="s">
        <v>3</v>
      </c>
      <c r="U137" s="35" t="s">
        <v>3</v>
      </c>
      <c r="V137" s="35" t="s">
        <v>315</v>
      </c>
      <c r="W137" s="35" t="s">
        <v>3</v>
      </c>
      <c r="X137" s="35" t="s">
        <v>3</v>
      </c>
      <c r="Y137" s="35" t="s">
        <v>3</v>
      </c>
      <c r="Z137" s="35" t="s">
        <v>3</v>
      </c>
      <c r="AA137" s="37" t="s">
        <v>3</v>
      </c>
      <c r="AB137" s="35" t="s">
        <v>315</v>
      </c>
      <c r="AC137" s="35" t="s">
        <v>3</v>
      </c>
      <c r="AD137" s="35" t="s">
        <v>3</v>
      </c>
      <c r="AE137" s="35" t="s">
        <v>3</v>
      </c>
      <c r="AF137" s="35" t="s">
        <v>3</v>
      </c>
      <c r="AG137" s="35" t="s">
        <v>3</v>
      </c>
      <c r="AH137" s="35" t="s">
        <v>315</v>
      </c>
      <c r="AI137" s="35" t="s">
        <v>3</v>
      </c>
      <c r="AJ137" s="35" t="s">
        <v>3</v>
      </c>
      <c r="AK137" s="35" t="s">
        <v>3</v>
      </c>
      <c r="AL137" s="35" t="s">
        <v>3</v>
      </c>
      <c r="AM137" s="37" t="s">
        <v>3</v>
      </c>
    </row>
    <row r="138" spans="1:39" s="39" customFormat="1" ht="18.75" customHeight="1" x14ac:dyDescent="0.25">
      <c r="A138" s="34" t="s">
        <v>79</v>
      </c>
      <c r="B138" s="35" t="s">
        <v>80</v>
      </c>
      <c r="C138" s="35" t="s">
        <v>339</v>
      </c>
      <c r="D138" s="36">
        <v>3.335</v>
      </c>
      <c r="E138" s="35" t="s">
        <v>3</v>
      </c>
      <c r="F138" s="35" t="s">
        <v>3</v>
      </c>
      <c r="G138" s="35">
        <v>1000</v>
      </c>
      <c r="H138" s="37">
        <v>1100</v>
      </c>
      <c r="I138" s="38">
        <v>72300000000</v>
      </c>
      <c r="J138" s="36">
        <v>6051500000</v>
      </c>
      <c r="K138" s="36">
        <v>1.647</v>
      </c>
      <c r="L138" s="40">
        <v>0.20779</v>
      </c>
      <c r="M138" s="34">
        <v>142.05770000000001</v>
      </c>
      <c r="N138" s="35">
        <v>17.6462</v>
      </c>
      <c r="O138" s="37" t="s">
        <v>3</v>
      </c>
      <c r="P138" s="34" t="s">
        <v>3</v>
      </c>
      <c r="Q138" s="35" t="s">
        <v>3</v>
      </c>
      <c r="R138" s="35" t="s">
        <v>3</v>
      </c>
      <c r="S138" s="35" t="s">
        <v>3</v>
      </c>
      <c r="T138" s="35" t="s">
        <v>3</v>
      </c>
      <c r="U138" s="35" t="s">
        <v>3</v>
      </c>
      <c r="V138" s="35" t="s">
        <v>315</v>
      </c>
      <c r="W138" s="35" t="s">
        <v>3</v>
      </c>
      <c r="X138" s="35" t="s">
        <v>3</v>
      </c>
      <c r="Y138" s="35" t="s">
        <v>3</v>
      </c>
      <c r="Z138" s="35" t="s">
        <v>3</v>
      </c>
      <c r="AA138" s="37" t="s">
        <v>3</v>
      </c>
      <c r="AB138" s="35" t="s">
        <v>315</v>
      </c>
      <c r="AC138" s="35" t="s">
        <v>3</v>
      </c>
      <c r="AD138" s="35" t="s">
        <v>3</v>
      </c>
      <c r="AE138" s="35" t="s">
        <v>3</v>
      </c>
      <c r="AF138" s="35" t="s">
        <v>3</v>
      </c>
      <c r="AG138" s="35" t="s">
        <v>3</v>
      </c>
      <c r="AH138" s="35" t="s">
        <v>315</v>
      </c>
      <c r="AI138" s="35" t="s">
        <v>3</v>
      </c>
      <c r="AJ138" s="35" t="s">
        <v>3</v>
      </c>
      <c r="AK138" s="35" t="s">
        <v>3</v>
      </c>
      <c r="AL138" s="35" t="s">
        <v>3</v>
      </c>
      <c r="AM138" s="37" t="s">
        <v>3</v>
      </c>
    </row>
    <row r="139" spans="1:39" s="39" customFormat="1" ht="18.75" customHeight="1" x14ac:dyDescent="0.25">
      <c r="A139" s="34" t="s">
        <v>81</v>
      </c>
      <c r="B139" s="35" t="s">
        <v>82</v>
      </c>
      <c r="C139" s="35" t="s">
        <v>339</v>
      </c>
      <c r="D139" s="36">
        <v>3.3349000000000002</v>
      </c>
      <c r="E139" s="35" t="s">
        <v>3</v>
      </c>
      <c r="F139" s="35" t="s">
        <v>3</v>
      </c>
      <c r="G139" s="35">
        <v>1000</v>
      </c>
      <c r="H139" s="37">
        <v>1100</v>
      </c>
      <c r="I139" s="38">
        <v>68000000000</v>
      </c>
      <c r="J139" s="36">
        <v>5718800000</v>
      </c>
      <c r="K139" s="36">
        <v>1.52</v>
      </c>
      <c r="L139" s="40">
        <v>0.28000000000000003</v>
      </c>
      <c r="M139" s="34">
        <v>166.7098</v>
      </c>
      <c r="N139" s="35">
        <v>35.649099999999997</v>
      </c>
      <c r="O139" s="37" t="s">
        <v>3</v>
      </c>
      <c r="P139" s="34" t="s">
        <v>3</v>
      </c>
      <c r="Q139" s="35" t="s">
        <v>3</v>
      </c>
      <c r="R139" s="35" t="s">
        <v>3</v>
      </c>
      <c r="S139" s="35" t="s">
        <v>3</v>
      </c>
      <c r="T139" s="35" t="s">
        <v>3</v>
      </c>
      <c r="U139" s="35" t="s">
        <v>3</v>
      </c>
      <c r="V139" s="35" t="s">
        <v>315</v>
      </c>
      <c r="W139" s="35" t="s">
        <v>3</v>
      </c>
      <c r="X139" s="35" t="s">
        <v>3</v>
      </c>
      <c r="Y139" s="35" t="s">
        <v>3</v>
      </c>
      <c r="Z139" s="35" t="s">
        <v>3</v>
      </c>
      <c r="AA139" s="37" t="s">
        <v>3</v>
      </c>
      <c r="AB139" s="35" t="s">
        <v>315</v>
      </c>
      <c r="AC139" s="35" t="s">
        <v>3</v>
      </c>
      <c r="AD139" s="35" t="s">
        <v>3</v>
      </c>
      <c r="AE139" s="35" t="s">
        <v>3</v>
      </c>
      <c r="AF139" s="35" t="s">
        <v>3</v>
      </c>
      <c r="AG139" s="35" t="s">
        <v>3</v>
      </c>
      <c r="AH139" s="35" t="s">
        <v>315</v>
      </c>
      <c r="AI139" s="35" t="s">
        <v>3</v>
      </c>
      <c r="AJ139" s="35" t="s">
        <v>3</v>
      </c>
      <c r="AK139" s="35" t="s">
        <v>3</v>
      </c>
      <c r="AL139" s="35" t="s">
        <v>3</v>
      </c>
      <c r="AM139" s="37" t="s">
        <v>3</v>
      </c>
    </row>
    <row r="140" spans="1:39" s="39" customFormat="1" ht="18.75" customHeight="1" x14ac:dyDescent="0.25">
      <c r="A140" s="34" t="s">
        <v>133</v>
      </c>
      <c r="B140" s="35" t="s">
        <v>134</v>
      </c>
      <c r="C140" s="35" t="s">
        <v>339</v>
      </c>
      <c r="D140" s="36">
        <v>3.3401999999999998</v>
      </c>
      <c r="E140" s="35" t="s">
        <v>3</v>
      </c>
      <c r="F140" s="35" t="s">
        <v>3</v>
      </c>
      <c r="G140" s="35">
        <v>1000</v>
      </c>
      <c r="H140" s="37">
        <v>1100</v>
      </c>
      <c r="I140" s="38">
        <v>75899000000</v>
      </c>
      <c r="J140" s="36">
        <v>2992500000</v>
      </c>
      <c r="K140" s="36">
        <v>1.6133</v>
      </c>
      <c r="L140" s="40">
        <v>0.16166</v>
      </c>
      <c r="M140" s="34">
        <v>135.3528</v>
      </c>
      <c r="N140" s="35">
        <v>13.0275</v>
      </c>
      <c r="O140" s="37" t="s">
        <v>3</v>
      </c>
      <c r="P140" s="34" t="s">
        <v>3</v>
      </c>
      <c r="Q140" s="35" t="s">
        <v>3</v>
      </c>
      <c r="R140" s="35" t="s">
        <v>3</v>
      </c>
      <c r="S140" s="35" t="s">
        <v>3</v>
      </c>
      <c r="T140" s="35" t="s">
        <v>3</v>
      </c>
      <c r="U140" s="35" t="s">
        <v>3</v>
      </c>
      <c r="V140" s="35" t="s">
        <v>315</v>
      </c>
      <c r="W140" s="35" t="s">
        <v>3</v>
      </c>
      <c r="X140" s="35" t="s">
        <v>3</v>
      </c>
      <c r="Y140" s="35" t="s">
        <v>3</v>
      </c>
      <c r="Z140" s="35" t="s">
        <v>3</v>
      </c>
      <c r="AA140" s="37" t="s">
        <v>3</v>
      </c>
      <c r="AB140" s="35" t="s">
        <v>315</v>
      </c>
      <c r="AC140" s="35" t="s">
        <v>3</v>
      </c>
      <c r="AD140" s="35" t="s">
        <v>3</v>
      </c>
      <c r="AE140" s="35" t="s">
        <v>3</v>
      </c>
      <c r="AF140" s="35" t="s">
        <v>3</v>
      </c>
      <c r="AG140" s="35" t="s">
        <v>3</v>
      </c>
      <c r="AH140" s="35" t="s">
        <v>315</v>
      </c>
      <c r="AI140" s="35" t="s">
        <v>3</v>
      </c>
      <c r="AJ140" s="35" t="s">
        <v>3</v>
      </c>
      <c r="AK140" s="35" t="s">
        <v>3</v>
      </c>
      <c r="AL140" s="35" t="s">
        <v>3</v>
      </c>
      <c r="AM140" s="37" t="s">
        <v>3</v>
      </c>
    </row>
    <row r="141" spans="1:39" s="39" customFormat="1" ht="18.75" customHeight="1" x14ac:dyDescent="0.25">
      <c r="A141" s="34" t="s">
        <v>135</v>
      </c>
      <c r="B141" s="35" t="s">
        <v>136</v>
      </c>
      <c r="C141" s="35" t="s">
        <v>339</v>
      </c>
      <c r="D141" s="36">
        <v>3.3468</v>
      </c>
      <c r="E141" s="35" t="s">
        <v>3</v>
      </c>
      <c r="F141" s="35" t="s">
        <v>3</v>
      </c>
      <c r="G141" s="35">
        <v>1000</v>
      </c>
      <c r="H141" s="37">
        <v>1100</v>
      </c>
      <c r="I141" s="38">
        <v>132180000000</v>
      </c>
      <c r="J141" s="36">
        <v>5249900000</v>
      </c>
      <c r="K141" s="36">
        <v>1.8911</v>
      </c>
      <c r="L141" s="40">
        <v>0.14119999999999999</v>
      </c>
      <c r="M141" s="34">
        <v>130.88560000000001</v>
      </c>
      <c r="N141" s="35">
        <v>11.349500000000001</v>
      </c>
      <c r="O141" s="37" t="s">
        <v>3</v>
      </c>
      <c r="P141" s="34" t="s">
        <v>3</v>
      </c>
      <c r="Q141" s="35" t="s">
        <v>3</v>
      </c>
      <c r="R141" s="35" t="s">
        <v>3</v>
      </c>
      <c r="S141" s="35" t="s">
        <v>3</v>
      </c>
      <c r="T141" s="35" t="s">
        <v>3</v>
      </c>
      <c r="U141" s="35" t="s">
        <v>3</v>
      </c>
      <c r="V141" s="35" t="s">
        <v>315</v>
      </c>
      <c r="W141" s="35" t="s">
        <v>3</v>
      </c>
      <c r="X141" s="35" t="s">
        <v>3</v>
      </c>
      <c r="Y141" s="35" t="s">
        <v>3</v>
      </c>
      <c r="Z141" s="35" t="s">
        <v>3</v>
      </c>
      <c r="AA141" s="37" t="s">
        <v>3</v>
      </c>
      <c r="AB141" s="35" t="s">
        <v>315</v>
      </c>
      <c r="AC141" s="35" t="s">
        <v>3</v>
      </c>
      <c r="AD141" s="35" t="s">
        <v>3</v>
      </c>
      <c r="AE141" s="35" t="s">
        <v>3</v>
      </c>
      <c r="AF141" s="35" t="s">
        <v>3</v>
      </c>
      <c r="AG141" s="35" t="s">
        <v>3</v>
      </c>
      <c r="AH141" s="35" t="s">
        <v>315</v>
      </c>
      <c r="AI141" s="35" t="s">
        <v>3</v>
      </c>
      <c r="AJ141" s="35" t="s">
        <v>3</v>
      </c>
      <c r="AK141" s="35" t="s">
        <v>3</v>
      </c>
      <c r="AL141" s="35" t="s">
        <v>3</v>
      </c>
      <c r="AM141" s="37" t="s">
        <v>3</v>
      </c>
    </row>
    <row r="142" spans="1:39" s="39" customFormat="1" ht="18.75" customHeight="1" x14ac:dyDescent="0.25">
      <c r="A142" s="34" t="s">
        <v>159</v>
      </c>
      <c r="B142" s="35" t="s">
        <v>160</v>
      </c>
      <c r="C142" s="35" t="s">
        <v>339</v>
      </c>
      <c r="D142" s="36">
        <v>8.9221000000000004</v>
      </c>
      <c r="E142" s="35" t="s">
        <v>3</v>
      </c>
      <c r="F142" s="35" t="s">
        <v>3</v>
      </c>
      <c r="G142" s="35">
        <v>341</v>
      </c>
      <c r="H142" s="37">
        <v>1116</v>
      </c>
      <c r="I142" s="38">
        <v>18593000000</v>
      </c>
      <c r="J142" s="36">
        <v>413510000</v>
      </c>
      <c r="K142" s="36">
        <v>2.3403</v>
      </c>
      <c r="L142" s="40">
        <v>0.14243</v>
      </c>
      <c r="M142" s="34">
        <v>32.194400000000002</v>
      </c>
      <c r="N142" s="35">
        <v>5.6147999999999998</v>
      </c>
      <c r="O142" s="37" t="s">
        <v>3</v>
      </c>
      <c r="P142" s="34" t="s">
        <v>3</v>
      </c>
      <c r="Q142" s="35" t="s">
        <v>3</v>
      </c>
      <c r="R142" s="35" t="s">
        <v>3</v>
      </c>
      <c r="S142" s="35" t="s">
        <v>3</v>
      </c>
      <c r="T142" s="35" t="s">
        <v>3</v>
      </c>
      <c r="U142" s="35" t="s">
        <v>3</v>
      </c>
      <c r="V142" s="35" t="s">
        <v>315</v>
      </c>
      <c r="W142" s="35" t="s">
        <v>3</v>
      </c>
      <c r="X142" s="35" t="s">
        <v>3</v>
      </c>
      <c r="Y142" s="35" t="s">
        <v>3</v>
      </c>
      <c r="Z142" s="35" t="s">
        <v>3</v>
      </c>
      <c r="AA142" s="37" t="s">
        <v>3</v>
      </c>
      <c r="AB142" s="35" t="s">
        <v>315</v>
      </c>
      <c r="AC142" s="35" t="s">
        <v>3</v>
      </c>
      <c r="AD142" s="35" t="s">
        <v>3</v>
      </c>
      <c r="AE142" s="35" t="s">
        <v>3</v>
      </c>
      <c r="AF142" s="35" t="s">
        <v>3</v>
      </c>
      <c r="AG142" s="35" t="s">
        <v>3</v>
      </c>
      <c r="AH142" s="35" t="s">
        <v>315</v>
      </c>
      <c r="AI142" s="35" t="s">
        <v>3</v>
      </c>
      <c r="AJ142" s="35" t="s">
        <v>3</v>
      </c>
      <c r="AK142" s="35" t="s">
        <v>3</v>
      </c>
      <c r="AL142" s="35" t="s">
        <v>3</v>
      </c>
      <c r="AM142" s="37" t="s">
        <v>3</v>
      </c>
    </row>
    <row r="143" spans="1:39" s="39" customFormat="1" ht="18.75" customHeight="1" thickBot="1" x14ac:dyDescent="0.3">
      <c r="A143" s="41" t="s">
        <v>57</v>
      </c>
      <c r="B143" s="42" t="s">
        <v>58</v>
      </c>
      <c r="C143" s="42" t="s">
        <v>341</v>
      </c>
      <c r="D143" s="43">
        <v>1.3096000000000001</v>
      </c>
      <c r="E143" s="42" t="s">
        <v>3</v>
      </c>
      <c r="F143" s="42" t="s">
        <v>3</v>
      </c>
      <c r="G143" s="42">
        <v>1475</v>
      </c>
      <c r="H143" s="44">
        <v>1495</v>
      </c>
      <c r="I143" s="45">
        <v>16100000000000</v>
      </c>
      <c r="J143" s="43">
        <v>749000000000</v>
      </c>
      <c r="K143" s="43">
        <v>7.66</v>
      </c>
      <c r="L143" s="46">
        <v>0.39</v>
      </c>
      <c r="M143" s="41">
        <v>294.51119999999997</v>
      </c>
      <c r="N143" s="42">
        <v>29.520399999999999</v>
      </c>
      <c r="O143" s="44" t="s">
        <v>3</v>
      </c>
      <c r="P143" s="41" t="s">
        <v>3</v>
      </c>
      <c r="Q143" s="42" t="s">
        <v>3</v>
      </c>
      <c r="R143" s="42" t="s">
        <v>3</v>
      </c>
      <c r="S143" s="42" t="s">
        <v>3</v>
      </c>
      <c r="T143" s="42" t="s">
        <v>3</v>
      </c>
      <c r="U143" s="42" t="s">
        <v>3</v>
      </c>
      <c r="V143" s="42" t="s">
        <v>315</v>
      </c>
      <c r="W143" s="42" t="s">
        <v>3</v>
      </c>
      <c r="X143" s="42" t="s">
        <v>3</v>
      </c>
      <c r="Y143" s="42" t="s">
        <v>3</v>
      </c>
      <c r="Z143" s="42" t="s">
        <v>3</v>
      </c>
      <c r="AA143" s="44" t="s">
        <v>3</v>
      </c>
      <c r="AB143" s="42" t="s">
        <v>315</v>
      </c>
      <c r="AC143" s="42" t="s">
        <v>3</v>
      </c>
      <c r="AD143" s="42" t="s">
        <v>3</v>
      </c>
      <c r="AE143" s="42" t="s">
        <v>3</v>
      </c>
      <c r="AF143" s="42" t="s">
        <v>3</v>
      </c>
      <c r="AG143" s="42" t="s">
        <v>3</v>
      </c>
      <c r="AH143" s="42" t="s">
        <v>315</v>
      </c>
      <c r="AI143" s="42" t="s">
        <v>3</v>
      </c>
      <c r="AJ143" s="42" t="s">
        <v>3</v>
      </c>
      <c r="AK143" s="42" t="s">
        <v>3</v>
      </c>
      <c r="AL143" s="42" t="s">
        <v>3</v>
      </c>
      <c r="AM143" s="44" t="s">
        <v>3</v>
      </c>
    </row>
    <row r="144" spans="1:39" ht="18.75" customHeight="1" x14ac:dyDescent="0.25">
      <c r="I144" s="33"/>
      <c r="J144" s="17"/>
    </row>
  </sheetData>
  <sortState ref="A2:AM143">
    <sortCondition ref="P2:P143"/>
    <sortCondition ref="V2:V143"/>
    <sortCondition ref="E2:E143"/>
    <sortCondition ref="C2:C143"/>
    <sortCondition ref="F2:F1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5"/>
  <sheetViews>
    <sheetView topLeftCell="AD1" zoomScale="70" zoomScaleNormal="70" workbookViewId="0">
      <pane ySplit="1" topLeftCell="A31" activePane="bottomLeft" state="frozen"/>
      <selection activeCell="K1" sqref="K1"/>
      <selection pane="bottomLeft" activeCell="B13" sqref="B13"/>
    </sheetView>
  </sheetViews>
  <sheetFormatPr defaultRowHeight="18.75" customHeight="1" x14ac:dyDescent="0.25"/>
  <cols>
    <col min="1" max="1" width="30.7109375" style="29" bestFit="1" customWidth="1"/>
    <col min="2" max="2" width="16.42578125" style="18" bestFit="1" customWidth="1"/>
    <col min="3" max="3" width="19.28515625" style="18" bestFit="1" customWidth="1"/>
    <col min="4" max="4" width="30.140625" style="18" bestFit="1" customWidth="1"/>
    <col min="5" max="5" width="10.85546875" style="18" bestFit="1" customWidth="1"/>
    <col min="6" max="6" width="7.5703125" style="18" bestFit="1" customWidth="1"/>
    <col min="7" max="7" width="7.42578125" style="18" bestFit="1" customWidth="1"/>
    <col min="8" max="8" width="10" style="18" bestFit="1" customWidth="1"/>
    <col min="9" max="9" width="10" style="30" bestFit="1" customWidth="1"/>
    <col min="10" max="10" width="9" style="29" bestFit="1" customWidth="1"/>
    <col min="11" max="11" width="8" style="18" bestFit="1" customWidth="1"/>
    <col min="12" max="12" width="7" style="30" bestFit="1" customWidth="1"/>
    <col min="13" max="16" width="12" style="18" customWidth="1"/>
    <col min="17" max="17" width="12" style="97" customWidth="1"/>
    <col min="18" max="18" width="12" style="18" customWidth="1"/>
    <col min="19" max="19" width="10.5703125" style="18" bestFit="1" customWidth="1"/>
    <col min="20" max="20" width="7" style="18" customWidth="1"/>
    <col min="21" max="22" width="12" style="18" bestFit="1" customWidth="1"/>
    <col min="23" max="23" width="8.5703125" style="29" bestFit="1" customWidth="1"/>
    <col min="24" max="24" width="8.85546875" style="18" bestFit="1" customWidth="1"/>
    <col min="25" max="25" width="8.5703125" style="18" bestFit="1" customWidth="1"/>
    <col min="26" max="26" width="8.85546875" style="30" bestFit="1" customWidth="1"/>
    <col min="27" max="27" width="8.5703125" style="29" bestFit="1" customWidth="1"/>
    <col min="28" max="28" width="8.28515625" style="18" bestFit="1" customWidth="1"/>
    <col min="29" max="29" width="9" style="18" bestFit="1" customWidth="1"/>
    <col min="30" max="30" width="9.28515625" style="18" bestFit="1" customWidth="1"/>
    <col min="31" max="31" width="9" style="18" bestFit="1" customWidth="1"/>
    <col min="32" max="32" width="9.28515625" style="18" bestFit="1" customWidth="1"/>
    <col min="33" max="34" width="8.5703125" style="18" bestFit="1" customWidth="1"/>
    <col min="35" max="37" width="9" style="18" bestFit="1" customWidth="1"/>
    <col min="38" max="38" width="9.28515625" style="30" bestFit="1" customWidth="1"/>
    <col min="39" max="39" width="8.5703125" bestFit="1" customWidth="1"/>
    <col min="40" max="40" width="8.28515625" bestFit="1" customWidth="1"/>
    <col min="41" max="41" width="9.85546875" bestFit="1" customWidth="1"/>
    <col min="42" max="42" width="8.5703125" bestFit="1" customWidth="1"/>
    <col min="43" max="43" width="9.85546875" bestFit="1" customWidth="1"/>
    <col min="44" max="45" width="8.5703125" bestFit="1" customWidth="1"/>
    <col min="46" max="46" width="8.28515625" bestFit="1" customWidth="1"/>
    <col min="47" max="47" width="9.28515625" bestFit="1" customWidth="1"/>
    <col min="48" max="48" width="8.5703125" bestFit="1" customWidth="1"/>
    <col min="49" max="49" width="9.28515625" bestFit="1" customWidth="1"/>
    <col min="50" max="50" width="8.5703125" bestFit="1" customWidth="1"/>
  </cols>
  <sheetData>
    <row r="1" spans="1:50" s="47" customFormat="1" ht="18.75" customHeight="1" thickBot="1" x14ac:dyDescent="0.3">
      <c r="A1" s="26" t="s">
        <v>293</v>
      </c>
      <c r="B1" s="27" t="s">
        <v>345</v>
      </c>
      <c r="C1" s="27"/>
      <c r="D1" s="27" t="s">
        <v>313</v>
      </c>
      <c r="E1" s="27" t="s">
        <v>348</v>
      </c>
      <c r="F1" s="27" t="s">
        <v>295</v>
      </c>
      <c r="G1" s="27" t="s">
        <v>296</v>
      </c>
      <c r="H1" s="27" t="s">
        <v>297</v>
      </c>
      <c r="I1" s="28" t="s">
        <v>298</v>
      </c>
      <c r="J1" s="26" t="s">
        <v>299</v>
      </c>
      <c r="K1" s="27" t="s">
        <v>349</v>
      </c>
      <c r="L1" s="28" t="s">
        <v>350</v>
      </c>
      <c r="M1" s="27" t="s">
        <v>352</v>
      </c>
      <c r="N1" s="27" t="str">
        <f>"+/-"</f>
        <v>+/-</v>
      </c>
      <c r="O1" s="89" t="s">
        <v>328</v>
      </c>
      <c r="P1" s="89" t="str">
        <f>"+/-"</f>
        <v>+/-</v>
      </c>
      <c r="Q1" s="94" t="s">
        <v>353</v>
      </c>
      <c r="R1" s="27" t="str">
        <f>"+/-"</f>
        <v>+/-</v>
      </c>
      <c r="S1" s="27" t="s">
        <v>351</v>
      </c>
      <c r="T1" s="27"/>
      <c r="U1" s="27" t="s">
        <v>336</v>
      </c>
      <c r="V1" s="27"/>
      <c r="W1" s="26" t="s">
        <v>346</v>
      </c>
      <c r="X1" s="27" t="s">
        <v>333</v>
      </c>
      <c r="Y1" s="27" t="s">
        <v>347</v>
      </c>
      <c r="Z1" s="28" t="s">
        <v>333</v>
      </c>
      <c r="AA1" s="26" t="s">
        <v>317</v>
      </c>
      <c r="AB1" s="27"/>
      <c r="AC1" s="27" t="s">
        <v>321</v>
      </c>
      <c r="AD1" s="27"/>
      <c r="AE1" s="27" t="s">
        <v>325</v>
      </c>
      <c r="AF1" s="27"/>
      <c r="AG1" s="27" t="s">
        <v>316</v>
      </c>
      <c r="AH1" s="27"/>
      <c r="AI1" s="27" t="s">
        <v>320</v>
      </c>
      <c r="AJ1" s="27"/>
      <c r="AK1" s="27" t="s">
        <v>324</v>
      </c>
      <c r="AL1" s="28"/>
      <c r="AM1" s="27" t="s">
        <v>318</v>
      </c>
      <c r="AN1" s="27"/>
      <c r="AO1" s="27" t="s">
        <v>322</v>
      </c>
      <c r="AP1" s="27"/>
      <c r="AQ1" s="27" t="s">
        <v>326</v>
      </c>
      <c r="AR1" s="27"/>
      <c r="AS1" s="27" t="s">
        <v>319</v>
      </c>
      <c r="AT1" s="27"/>
      <c r="AU1" s="27" t="s">
        <v>323</v>
      </c>
      <c r="AV1" s="27"/>
      <c r="AW1" s="27" t="s">
        <v>327</v>
      </c>
      <c r="AX1" s="28"/>
    </row>
    <row r="2" spans="1:50" s="55" customFormat="1" ht="18.75" customHeight="1" x14ac:dyDescent="0.25">
      <c r="A2" s="49" t="s">
        <v>229</v>
      </c>
      <c r="B2" s="50" t="s">
        <v>230</v>
      </c>
      <c r="C2" s="50" t="str">
        <f>TRIM(B2)</f>
        <v>N180718-001-999</v>
      </c>
      <c r="D2" s="50" t="s">
        <v>339</v>
      </c>
      <c r="E2" s="51">
        <v>3.9689999999999999</v>
      </c>
      <c r="F2" s="50" t="s">
        <v>30</v>
      </c>
      <c r="G2" s="50" t="s">
        <v>31</v>
      </c>
      <c r="H2" s="50">
        <v>973.82339999999999</v>
      </c>
      <c r="I2" s="52">
        <v>1124.7234000000001</v>
      </c>
      <c r="J2" s="49">
        <v>76.400000000000006</v>
      </c>
      <c r="K2" s="50">
        <v>1.1399999999999999</v>
      </c>
      <c r="L2" s="52">
        <v>1.59</v>
      </c>
      <c r="M2" s="50">
        <f t="shared" ref="M2:M33" si="0">IF(AA2=" NaN",AG2, AA2)</f>
        <v>105.07</v>
      </c>
      <c r="N2" s="50">
        <f t="shared" ref="N2:N33" si="1">IF(AB2=" NaN",AH2*AG2, AB2*AA2)</f>
        <v>1.22217424</v>
      </c>
      <c r="O2" s="50">
        <f>(J2/M2)</f>
        <v>0.72713429142476449</v>
      </c>
      <c r="P2" s="50">
        <f>O2*SQRT((K2/J2)^2+(N2/M2)^2)</f>
        <v>1.3757134262501677E-2</v>
      </c>
      <c r="Q2" s="85">
        <f>IF(AC2=" NaN",AI2, AC2)</f>
        <v>-3.7700999999999998E-2</v>
      </c>
      <c r="R2" s="85">
        <f>IF(AD2=" NaN",AJ2*AI2, AD2*AC2)</f>
        <v>1.510905276E-2</v>
      </c>
      <c r="S2" s="50">
        <f>J2/I2</f>
        <v>6.7927812295894258E-2</v>
      </c>
      <c r="T2" s="50">
        <f>IF(K2=" NaN", 0, K2/I2)</f>
        <v>1.01358253949371E-3</v>
      </c>
      <c r="U2" s="50">
        <f t="shared" ref="U2:U33" si="2">IF(AA2=" NaN",AG2, AA2)/I2</f>
        <v>9.3418524056670282E-2</v>
      </c>
      <c r="V2" s="50">
        <f t="shared" ref="V2:V33" si="3">IF(AB2=" NaN",AH2*AG2, AB2*AA2)/I2</f>
        <v>1.0866442718271887E-3</v>
      </c>
      <c r="W2" s="53">
        <v>24700000000000</v>
      </c>
      <c r="X2" s="51">
        <v>959000000000</v>
      </c>
      <c r="Y2" s="51">
        <v>3.76</v>
      </c>
      <c r="Z2" s="54">
        <v>0.14000000000000001</v>
      </c>
      <c r="AA2" s="49" t="s">
        <v>3</v>
      </c>
      <c r="AB2" s="50" t="s">
        <v>3</v>
      </c>
      <c r="AC2" s="50" t="s">
        <v>3</v>
      </c>
      <c r="AD2" s="50" t="s">
        <v>3</v>
      </c>
      <c r="AE2" s="50" t="s">
        <v>3</v>
      </c>
      <c r="AF2" s="50" t="s">
        <v>3</v>
      </c>
      <c r="AG2" s="51">
        <v>105.07</v>
      </c>
      <c r="AH2" s="51">
        <v>1.1632E-2</v>
      </c>
      <c r="AI2" s="51">
        <v>-3.7700999999999998E-2</v>
      </c>
      <c r="AJ2" s="51">
        <v>-0.40076000000000001</v>
      </c>
      <c r="AK2" s="51">
        <v>-2.6152999999999999E-2</v>
      </c>
      <c r="AL2" s="54">
        <v>-1.2755000000000001</v>
      </c>
      <c r="AM2" s="50" t="s">
        <v>315</v>
      </c>
      <c r="AN2" s="50" t="s">
        <v>3</v>
      </c>
      <c r="AO2" s="50" t="s">
        <v>3</v>
      </c>
      <c r="AP2" s="50" t="s">
        <v>3</v>
      </c>
      <c r="AQ2" s="50" t="s">
        <v>3</v>
      </c>
      <c r="AR2" s="50" t="s">
        <v>3</v>
      </c>
      <c r="AS2" s="50" t="s">
        <v>315</v>
      </c>
      <c r="AT2" s="50" t="s">
        <v>3</v>
      </c>
      <c r="AU2" s="50" t="s">
        <v>3</v>
      </c>
      <c r="AV2" s="50" t="s">
        <v>3</v>
      </c>
      <c r="AW2" s="50" t="s">
        <v>3</v>
      </c>
      <c r="AX2" s="52" t="s">
        <v>3</v>
      </c>
    </row>
    <row r="3" spans="1:50" s="55" customFormat="1" ht="18.75" customHeight="1" x14ac:dyDescent="0.25">
      <c r="A3" s="49" t="s">
        <v>95</v>
      </c>
      <c r="B3" s="50" t="s">
        <v>96</v>
      </c>
      <c r="C3" s="50" t="str">
        <f t="shared" ref="C3:C54" si="4">TRIM(B3)</f>
        <v>N170220-004-999</v>
      </c>
      <c r="D3" s="50" t="s">
        <v>337</v>
      </c>
      <c r="E3" s="51">
        <v>6.3978999999999999</v>
      </c>
      <c r="F3" s="50" t="s">
        <v>30</v>
      </c>
      <c r="G3" s="50" t="s">
        <v>31</v>
      </c>
      <c r="H3" s="50">
        <v>785.93129999999996</v>
      </c>
      <c r="I3" s="52">
        <v>905.93129999999996</v>
      </c>
      <c r="J3" s="49">
        <v>77.628500000000003</v>
      </c>
      <c r="K3" s="50">
        <v>8.1318000000000001</v>
      </c>
      <c r="L3" s="52" t="s">
        <v>3</v>
      </c>
      <c r="M3" s="50">
        <f t="shared" si="0"/>
        <v>63.301000000000002</v>
      </c>
      <c r="N3" s="50">
        <f t="shared" si="1"/>
        <v>0</v>
      </c>
      <c r="O3" s="50">
        <f t="shared" ref="O3:O54" si="5">(J3/M3)</f>
        <v>1.2263392363469772</v>
      </c>
      <c r="P3" s="50">
        <f t="shared" ref="P3:P54" si="6">O3*SQRT((K3/J3)^2+(N3/M3)^2)</f>
        <v>0.12846242555409867</v>
      </c>
      <c r="Q3" s="85">
        <f t="shared" ref="Q3:Q54" si="7">IF(AC3=" NaN",AI3, AC3)</f>
        <v>0.55903000000000003</v>
      </c>
      <c r="R3" s="85">
        <f t="shared" ref="R3:R54" si="8">IF(AD3=" NaN",AJ3*AI3, AD3*AC3)</f>
        <v>0</v>
      </c>
      <c r="S3" s="50">
        <f t="shared" ref="S3:S54" si="9">J3/I3</f>
        <v>8.5689168704072824E-2</v>
      </c>
      <c r="T3" s="50">
        <f t="shared" ref="T3:T54" si="10">IF(K3=" NaN", 0, K3/I3)</f>
        <v>8.9761773326520466E-3</v>
      </c>
      <c r="U3" s="50">
        <f t="shared" si="2"/>
        <v>6.9873951810694696E-2</v>
      </c>
      <c r="V3" s="50">
        <f t="shared" si="3"/>
        <v>0</v>
      </c>
      <c r="W3" s="53">
        <v>211430000000</v>
      </c>
      <c r="X3" s="51">
        <v>11213000000</v>
      </c>
      <c r="Y3" s="51">
        <v>2.7677</v>
      </c>
      <c r="Z3" s="52" t="s">
        <v>3</v>
      </c>
      <c r="AA3" s="49" t="s">
        <v>3</v>
      </c>
      <c r="AB3" s="50" t="s">
        <v>3</v>
      </c>
      <c r="AC3" s="50" t="s">
        <v>3</v>
      </c>
      <c r="AD3" s="50" t="s">
        <v>3</v>
      </c>
      <c r="AE3" s="50" t="s">
        <v>3</v>
      </c>
      <c r="AF3" s="50" t="s">
        <v>3</v>
      </c>
      <c r="AG3" s="51">
        <v>63.301000000000002</v>
      </c>
      <c r="AH3" s="51">
        <v>0</v>
      </c>
      <c r="AI3" s="51">
        <v>0.55903000000000003</v>
      </c>
      <c r="AJ3" s="51">
        <v>0</v>
      </c>
      <c r="AK3" s="51">
        <v>0.14338999999999999</v>
      </c>
      <c r="AL3" s="54">
        <v>0</v>
      </c>
      <c r="AM3" s="50" t="s">
        <v>315</v>
      </c>
      <c r="AN3" s="50" t="s">
        <v>3</v>
      </c>
      <c r="AO3" s="50" t="s">
        <v>3</v>
      </c>
      <c r="AP3" s="50" t="s">
        <v>3</v>
      </c>
      <c r="AQ3" s="50" t="s">
        <v>3</v>
      </c>
      <c r="AR3" s="50" t="s">
        <v>3</v>
      </c>
      <c r="AS3" s="51">
        <v>50.853000000000002</v>
      </c>
      <c r="AT3" s="51">
        <v>0.10796</v>
      </c>
      <c r="AU3" s="51">
        <v>0.15165000000000001</v>
      </c>
      <c r="AV3" s="51">
        <v>0.10718</v>
      </c>
      <c r="AW3" s="51">
        <v>2.4493000000000001E-2</v>
      </c>
      <c r="AX3" s="54">
        <v>0.39133000000000001</v>
      </c>
    </row>
    <row r="4" spans="1:50" s="55" customFormat="1" ht="18.75" customHeight="1" x14ac:dyDescent="0.25">
      <c r="A4" s="49" t="s">
        <v>97</v>
      </c>
      <c r="B4" s="50" t="s">
        <v>98</v>
      </c>
      <c r="C4" s="50" t="str">
        <f t="shared" si="4"/>
        <v>N170227-001-999</v>
      </c>
      <c r="D4" s="50" t="s">
        <v>337</v>
      </c>
      <c r="E4" s="51">
        <v>6.4001000000000001</v>
      </c>
      <c r="F4" s="50" t="s">
        <v>30</v>
      </c>
      <c r="G4" s="50" t="s">
        <v>31</v>
      </c>
      <c r="H4" s="50">
        <v>785.88490000000002</v>
      </c>
      <c r="I4" s="52">
        <v>908.38490000000002</v>
      </c>
      <c r="J4" s="49">
        <v>78.574299999999994</v>
      </c>
      <c r="K4" s="50">
        <v>8.5535999999999994</v>
      </c>
      <c r="L4" s="52" t="s">
        <v>3</v>
      </c>
      <c r="M4" s="50">
        <f t="shared" si="0"/>
        <v>71.103999999999999</v>
      </c>
      <c r="N4" s="50">
        <f t="shared" si="1"/>
        <v>2.77198944</v>
      </c>
      <c r="O4" s="50">
        <f t="shared" si="5"/>
        <v>1.1050615999099909</v>
      </c>
      <c r="P4" s="50">
        <f t="shared" si="6"/>
        <v>0.12777845266284216</v>
      </c>
      <c r="Q4" s="85">
        <f t="shared" si="7"/>
        <v>0.11842999999999999</v>
      </c>
      <c r="R4" s="85">
        <f t="shared" si="8"/>
        <v>1.1481906929999999E-2</v>
      </c>
      <c r="S4" s="50">
        <f t="shared" si="9"/>
        <v>8.6498905915322888E-2</v>
      </c>
      <c r="T4" s="50">
        <f t="shared" si="10"/>
        <v>9.4162727715971489E-3</v>
      </c>
      <c r="U4" s="50">
        <f t="shared" si="2"/>
        <v>7.8275189294758199E-2</v>
      </c>
      <c r="V4" s="50">
        <f t="shared" si="3"/>
        <v>3.0515582546561484E-3</v>
      </c>
      <c r="W4" s="53">
        <v>301860000000</v>
      </c>
      <c r="X4" s="51">
        <v>16038000000</v>
      </c>
      <c r="Y4" s="51">
        <v>2.6320000000000001</v>
      </c>
      <c r="Z4" s="52" t="s">
        <v>3</v>
      </c>
      <c r="AA4" s="49" t="s">
        <v>3</v>
      </c>
      <c r="AB4" s="50" t="s">
        <v>3</v>
      </c>
      <c r="AC4" s="50" t="s">
        <v>3</v>
      </c>
      <c r="AD4" s="50" t="s">
        <v>3</v>
      </c>
      <c r="AE4" s="50" t="s">
        <v>3</v>
      </c>
      <c r="AF4" s="50" t="s">
        <v>3</v>
      </c>
      <c r="AG4" s="51">
        <v>71.103999999999999</v>
      </c>
      <c r="AH4" s="51">
        <v>3.8984999999999999E-2</v>
      </c>
      <c r="AI4" s="51">
        <v>0.11842999999999999</v>
      </c>
      <c r="AJ4" s="51">
        <v>9.6950999999999996E-2</v>
      </c>
      <c r="AK4" s="51">
        <v>7.8078000000000002E-3</v>
      </c>
      <c r="AL4" s="54">
        <v>0.34438000000000002</v>
      </c>
      <c r="AM4" s="50" t="s">
        <v>315</v>
      </c>
      <c r="AN4" s="50" t="s">
        <v>3</v>
      </c>
      <c r="AO4" s="50" t="s">
        <v>3</v>
      </c>
      <c r="AP4" s="50" t="s">
        <v>3</v>
      </c>
      <c r="AQ4" s="50" t="s">
        <v>3</v>
      </c>
      <c r="AR4" s="50" t="s">
        <v>3</v>
      </c>
      <c r="AS4" s="51">
        <v>68.379000000000005</v>
      </c>
      <c r="AT4" s="51">
        <v>3.3160000000000002E-2</v>
      </c>
      <c r="AU4" s="51">
        <v>0.16727</v>
      </c>
      <c r="AV4" s="51">
        <v>3.3639000000000002E-2</v>
      </c>
      <c r="AW4" s="51">
        <v>8.9280000000000002E-3</v>
      </c>
      <c r="AX4" s="54">
        <v>0.51507000000000003</v>
      </c>
    </row>
    <row r="5" spans="1:50" s="63" customFormat="1" ht="18.75" customHeight="1" x14ac:dyDescent="0.25">
      <c r="A5" s="57" t="s">
        <v>40</v>
      </c>
      <c r="B5" s="58" t="s">
        <v>41</v>
      </c>
      <c r="C5" s="50" t="str">
        <f t="shared" si="4"/>
        <v>N160707-002-999</v>
      </c>
      <c r="D5" s="58" t="s">
        <v>339</v>
      </c>
      <c r="E5" s="59">
        <v>4.9798999999999998</v>
      </c>
      <c r="F5" s="58" t="s">
        <v>42</v>
      </c>
      <c r="G5" s="58" t="s">
        <v>43</v>
      </c>
      <c r="H5" s="58">
        <v>570.35</v>
      </c>
      <c r="I5" s="60">
        <v>697.55</v>
      </c>
      <c r="J5" s="57">
        <v>44.659500000000001</v>
      </c>
      <c r="K5" s="58">
        <v>2.2583000000000002</v>
      </c>
      <c r="L5" s="60" t="s">
        <v>3</v>
      </c>
      <c r="M5" s="58">
        <f t="shared" si="0"/>
        <v>40.914999999999999</v>
      </c>
      <c r="N5" s="58">
        <f t="shared" si="1"/>
        <v>2.1184559549999999</v>
      </c>
      <c r="O5" s="58">
        <f t="shared" si="5"/>
        <v>1.0915190028107051</v>
      </c>
      <c r="P5" s="58">
        <f t="shared" si="6"/>
        <v>7.899676892207376E-2</v>
      </c>
      <c r="Q5" s="86">
        <f t="shared" si="7"/>
        <v>-1.4073E-2</v>
      </c>
      <c r="R5" s="86">
        <f t="shared" si="8"/>
        <v>4.0670970000000001E-2</v>
      </c>
      <c r="S5" s="58">
        <f t="shared" si="9"/>
        <v>6.4023367500537595E-2</v>
      </c>
      <c r="T5" s="58">
        <f t="shared" si="10"/>
        <v>3.2374740161995562E-3</v>
      </c>
      <c r="U5" s="58">
        <f t="shared" si="2"/>
        <v>5.8655293527345713E-2</v>
      </c>
      <c r="V5" s="58">
        <f t="shared" si="3"/>
        <v>3.036995132965379E-3</v>
      </c>
      <c r="W5" s="61">
        <v>2920000000000</v>
      </c>
      <c r="X5" s="59">
        <v>135000000000</v>
      </c>
      <c r="Y5" s="59">
        <v>2.78</v>
      </c>
      <c r="Z5" s="62">
        <v>0.14000000000000001</v>
      </c>
      <c r="AA5" s="61">
        <v>40.914999999999999</v>
      </c>
      <c r="AB5" s="59">
        <v>5.1776999999999997E-2</v>
      </c>
      <c r="AC5" s="59">
        <v>-1.4073E-2</v>
      </c>
      <c r="AD5" s="59">
        <v>-2.89</v>
      </c>
      <c r="AE5" s="59">
        <v>7.3397000000000002E-4</v>
      </c>
      <c r="AF5" s="59">
        <v>50.543999999999997</v>
      </c>
      <c r="AG5" s="58" t="s">
        <v>315</v>
      </c>
      <c r="AH5" s="58" t="s">
        <v>3</v>
      </c>
      <c r="AI5" s="58" t="s">
        <v>3</v>
      </c>
      <c r="AJ5" s="58" t="s">
        <v>3</v>
      </c>
      <c r="AK5" s="58" t="s">
        <v>3</v>
      </c>
      <c r="AL5" s="60" t="s">
        <v>3</v>
      </c>
      <c r="AM5" s="58" t="s">
        <v>315</v>
      </c>
      <c r="AN5" s="58" t="s">
        <v>3</v>
      </c>
      <c r="AO5" s="58" t="s">
        <v>3</v>
      </c>
      <c r="AP5" s="58" t="s">
        <v>3</v>
      </c>
      <c r="AQ5" s="58" t="s">
        <v>3</v>
      </c>
      <c r="AR5" s="58" t="s">
        <v>3</v>
      </c>
      <c r="AS5" s="58" t="s">
        <v>315</v>
      </c>
      <c r="AT5" s="58" t="s">
        <v>3</v>
      </c>
      <c r="AU5" s="58" t="s">
        <v>3</v>
      </c>
      <c r="AV5" s="58" t="s">
        <v>3</v>
      </c>
      <c r="AW5" s="58" t="s">
        <v>3</v>
      </c>
      <c r="AX5" s="60" t="s">
        <v>3</v>
      </c>
    </row>
    <row r="6" spans="1:50" s="63" customFormat="1" ht="18.75" customHeight="1" x14ac:dyDescent="0.25">
      <c r="A6" s="57" t="s">
        <v>248</v>
      </c>
      <c r="B6" s="58" t="s">
        <v>249</v>
      </c>
      <c r="C6" s="50" t="str">
        <f t="shared" si="4"/>
        <v>N180926-001-999</v>
      </c>
      <c r="D6" s="58" t="s">
        <v>337</v>
      </c>
      <c r="E6" s="59">
        <v>6.7018000000000004</v>
      </c>
      <c r="F6" s="58" t="s">
        <v>42</v>
      </c>
      <c r="G6" s="58" t="s">
        <v>43</v>
      </c>
      <c r="H6" s="58">
        <v>922.8</v>
      </c>
      <c r="I6" s="60">
        <v>1135.3</v>
      </c>
      <c r="J6" s="57">
        <v>17.135300000000001</v>
      </c>
      <c r="K6" s="58">
        <v>8.2931000000000008</v>
      </c>
      <c r="L6" s="60">
        <v>1.2789999999999999</v>
      </c>
      <c r="M6" s="58">
        <f t="shared" si="0"/>
        <v>47.517000000000003</v>
      </c>
      <c r="N6" s="58">
        <f t="shared" si="1"/>
        <v>3.4675530750000001</v>
      </c>
      <c r="O6" s="58">
        <f t="shared" si="5"/>
        <v>0.36061409600774458</v>
      </c>
      <c r="P6" s="58">
        <f t="shared" si="6"/>
        <v>0.17650193863978755</v>
      </c>
      <c r="Q6" s="86">
        <f t="shared" si="7"/>
        <v>-0.41915000000000002</v>
      </c>
      <c r="R6" s="86">
        <f t="shared" si="8"/>
        <v>3.9349802000000003E-2</v>
      </c>
      <c r="S6" s="58">
        <f t="shared" si="9"/>
        <v>1.5093191226988463E-2</v>
      </c>
      <c r="T6" s="58">
        <f t="shared" si="10"/>
        <v>7.3047652602836266E-3</v>
      </c>
      <c r="U6" s="58">
        <f t="shared" si="2"/>
        <v>4.1854135470800677E-2</v>
      </c>
      <c r="V6" s="58">
        <f t="shared" si="3"/>
        <v>3.054305535981679E-3</v>
      </c>
      <c r="W6" s="61">
        <v>862170000000</v>
      </c>
      <c r="X6" s="59">
        <v>50239000000</v>
      </c>
      <c r="Y6" s="59">
        <v>3.1995</v>
      </c>
      <c r="Z6" s="62">
        <v>0.14956</v>
      </c>
      <c r="AA6" s="61">
        <v>47.517000000000003</v>
      </c>
      <c r="AB6" s="59">
        <v>7.2974999999999998E-2</v>
      </c>
      <c r="AC6" s="59">
        <v>-0.41915000000000002</v>
      </c>
      <c r="AD6" s="59">
        <v>-9.3880000000000005E-2</v>
      </c>
      <c r="AE6" s="59">
        <v>0.13281999999999999</v>
      </c>
      <c r="AF6" s="59">
        <v>0.22427</v>
      </c>
      <c r="AG6" s="58" t="s">
        <v>315</v>
      </c>
      <c r="AH6" s="58" t="s">
        <v>3</v>
      </c>
      <c r="AI6" s="58" t="s">
        <v>3</v>
      </c>
      <c r="AJ6" s="58" t="s">
        <v>3</v>
      </c>
      <c r="AK6" s="58" t="s">
        <v>3</v>
      </c>
      <c r="AL6" s="60" t="s">
        <v>3</v>
      </c>
      <c r="AM6" s="58" t="s">
        <v>315</v>
      </c>
      <c r="AN6" s="58" t="s">
        <v>3</v>
      </c>
      <c r="AO6" s="58" t="s">
        <v>3</v>
      </c>
      <c r="AP6" s="58" t="s">
        <v>3</v>
      </c>
      <c r="AQ6" s="58" t="s">
        <v>3</v>
      </c>
      <c r="AR6" s="58" t="s">
        <v>3</v>
      </c>
      <c r="AS6" s="58" t="s">
        <v>315</v>
      </c>
      <c r="AT6" s="58" t="s">
        <v>3</v>
      </c>
      <c r="AU6" s="58" t="s">
        <v>3</v>
      </c>
      <c r="AV6" s="58" t="s">
        <v>3</v>
      </c>
      <c r="AW6" s="58" t="s">
        <v>3</v>
      </c>
      <c r="AX6" s="60" t="s">
        <v>3</v>
      </c>
    </row>
    <row r="7" spans="1:50" s="63" customFormat="1" ht="18.75" customHeight="1" x14ac:dyDescent="0.25">
      <c r="A7" s="57" t="s">
        <v>193</v>
      </c>
      <c r="B7" s="58" t="s">
        <v>194</v>
      </c>
      <c r="C7" s="50" t="str">
        <f t="shared" si="4"/>
        <v>N180219-001-999</v>
      </c>
      <c r="D7" s="58" t="s">
        <v>337</v>
      </c>
      <c r="E7" s="59">
        <v>2.4946000000000002</v>
      </c>
      <c r="F7" s="58" t="s">
        <v>42</v>
      </c>
      <c r="G7" s="58" t="s">
        <v>43</v>
      </c>
      <c r="H7" s="58">
        <v>832.36620000000005</v>
      </c>
      <c r="I7" s="60">
        <v>1021.3093</v>
      </c>
      <c r="J7" s="57">
        <v>42.994300000000003</v>
      </c>
      <c r="K7" s="58">
        <v>8.2321000000000009</v>
      </c>
      <c r="L7" s="60" t="s">
        <v>3</v>
      </c>
      <c r="M7" s="58">
        <f t="shared" si="0"/>
        <v>50.347000000000001</v>
      </c>
      <c r="N7" s="58">
        <f t="shared" si="1"/>
        <v>0.68627995700000011</v>
      </c>
      <c r="O7" s="90">
        <f t="shared" si="5"/>
        <v>0.853959520924782</v>
      </c>
      <c r="P7" s="90">
        <f t="shared" si="6"/>
        <v>0.16392108177254519</v>
      </c>
      <c r="Q7" s="86">
        <f t="shared" si="7"/>
        <v>0.10051</v>
      </c>
      <c r="R7" s="90">
        <f t="shared" si="8"/>
        <v>1.9691919200000001E-2</v>
      </c>
      <c r="S7" s="58">
        <f t="shared" si="9"/>
        <v>4.2097237340343423E-2</v>
      </c>
      <c r="T7" s="58">
        <f t="shared" si="10"/>
        <v>8.0603398010769128E-3</v>
      </c>
      <c r="U7" s="58">
        <f t="shared" si="2"/>
        <v>4.9296525548137085E-2</v>
      </c>
      <c r="V7" s="58">
        <f t="shared" si="3"/>
        <v>6.7196093974665667E-4</v>
      </c>
      <c r="W7" s="61">
        <v>660000000000</v>
      </c>
      <c r="X7" s="59">
        <v>25500000000</v>
      </c>
      <c r="Y7" s="59">
        <v>3.45</v>
      </c>
      <c r="Z7" s="62">
        <v>0.14000000000000001</v>
      </c>
      <c r="AA7" s="61">
        <v>50.347000000000001</v>
      </c>
      <c r="AB7" s="59">
        <v>1.3631000000000001E-2</v>
      </c>
      <c r="AC7" s="59">
        <v>0.10051</v>
      </c>
      <c r="AD7" s="59">
        <v>0.19592000000000001</v>
      </c>
      <c r="AE7" s="59">
        <v>1.3185000000000001E-2</v>
      </c>
      <c r="AF7" s="59">
        <v>1.1313</v>
      </c>
      <c r="AG7" s="59">
        <v>48.167999999999999</v>
      </c>
      <c r="AH7" s="59">
        <v>8.1975000000000006E-2</v>
      </c>
      <c r="AI7" s="59">
        <v>0.11327</v>
      </c>
      <c r="AJ7" s="59">
        <v>0.25380999999999998</v>
      </c>
      <c r="AK7" s="59">
        <v>1.2171E-2</v>
      </c>
      <c r="AL7" s="62">
        <v>1.3234999999999999</v>
      </c>
      <c r="AM7" s="59">
        <v>49.993000000000002</v>
      </c>
      <c r="AN7" s="59">
        <v>1.2274E-2</v>
      </c>
      <c r="AO7" s="59">
        <v>1.847E-2</v>
      </c>
      <c r="AP7" s="59">
        <v>0.33076</v>
      </c>
      <c r="AQ7" s="59">
        <v>6.4635999999999999E-3</v>
      </c>
      <c r="AR7" s="59">
        <v>0.62802000000000002</v>
      </c>
      <c r="AS7" s="59">
        <v>47.036000000000001</v>
      </c>
      <c r="AT7" s="59">
        <v>6.2378000000000003E-2</v>
      </c>
      <c r="AU7" s="59">
        <v>3.0776000000000001E-2</v>
      </c>
      <c r="AV7" s="59">
        <v>0.25324000000000002</v>
      </c>
      <c r="AW7" s="59">
        <v>1.1752E-2</v>
      </c>
      <c r="AX7" s="62">
        <v>0.33354</v>
      </c>
    </row>
    <row r="8" spans="1:50" s="63" customFormat="1" ht="18.75" customHeight="1" x14ac:dyDescent="0.25">
      <c r="A8" s="57" t="s">
        <v>191</v>
      </c>
      <c r="B8" s="58" t="s">
        <v>192</v>
      </c>
      <c r="C8" s="50" t="str">
        <f t="shared" si="4"/>
        <v>N180130-001-999</v>
      </c>
      <c r="D8" s="58" t="s">
        <v>337</v>
      </c>
      <c r="E8" s="59">
        <v>6.6740000000000004</v>
      </c>
      <c r="F8" s="58" t="s">
        <v>42</v>
      </c>
      <c r="G8" s="58" t="s">
        <v>43</v>
      </c>
      <c r="H8" s="58">
        <v>837.14980000000003</v>
      </c>
      <c r="I8" s="60">
        <v>1012.4031</v>
      </c>
      <c r="J8" s="57">
        <v>41.1</v>
      </c>
      <c r="K8" s="58">
        <v>3.38</v>
      </c>
      <c r="L8" s="60">
        <v>3.77</v>
      </c>
      <c r="M8" s="58">
        <f t="shared" si="0"/>
        <v>50.462000000000003</v>
      </c>
      <c r="N8" s="58">
        <f t="shared" si="1"/>
        <v>0.72851989400000006</v>
      </c>
      <c r="O8" s="90">
        <f t="shared" si="5"/>
        <v>0.81447425785739758</v>
      </c>
      <c r="P8" s="90">
        <f t="shared" si="6"/>
        <v>6.8005373999402458E-2</v>
      </c>
      <c r="Q8" s="86">
        <f t="shared" si="7"/>
        <v>1.1672999999999999E-2</v>
      </c>
      <c r="R8" s="90">
        <f t="shared" si="8"/>
        <v>2.0712571199999998E-2</v>
      </c>
      <c r="S8" s="58">
        <f t="shared" si="9"/>
        <v>4.0596477825877858E-2</v>
      </c>
      <c r="T8" s="58">
        <f t="shared" si="10"/>
        <v>3.3385911204736533E-3</v>
      </c>
      <c r="U8" s="58">
        <f t="shared" si="2"/>
        <v>4.9843782580278551E-2</v>
      </c>
      <c r="V8" s="58">
        <f t="shared" si="3"/>
        <v>7.1959468911148147E-4</v>
      </c>
      <c r="W8" s="61">
        <v>690700000000</v>
      </c>
      <c r="X8" s="59">
        <f>W8*0.05</f>
        <v>34535000000</v>
      </c>
      <c r="Y8" s="59">
        <v>2.83</v>
      </c>
      <c r="Z8" s="62">
        <v>0</v>
      </c>
      <c r="AA8" s="61">
        <v>50.462000000000003</v>
      </c>
      <c r="AB8" s="59">
        <v>1.4437E-2</v>
      </c>
      <c r="AC8" s="59">
        <v>1.1672999999999999E-2</v>
      </c>
      <c r="AD8" s="59">
        <v>1.7744</v>
      </c>
      <c r="AE8" s="59">
        <v>8.2191999999999994E-3</v>
      </c>
      <c r="AF8" s="59">
        <v>2.0400999999999998</v>
      </c>
      <c r="AG8" s="59">
        <v>45.905000000000001</v>
      </c>
      <c r="AH8" s="59">
        <v>5.9006000000000003E-2</v>
      </c>
      <c r="AI8" s="59">
        <v>1.4324999999999999E-2</v>
      </c>
      <c r="AJ8" s="59">
        <v>1.6831</v>
      </c>
      <c r="AK8" s="59">
        <v>-1.5873000000000002E-2</v>
      </c>
      <c r="AL8" s="62">
        <v>-0.95694000000000001</v>
      </c>
      <c r="AM8" s="58" t="s">
        <v>315</v>
      </c>
      <c r="AN8" s="58" t="s">
        <v>3</v>
      </c>
      <c r="AO8" s="58" t="s">
        <v>3</v>
      </c>
      <c r="AP8" s="58" t="s">
        <v>3</v>
      </c>
      <c r="AQ8" s="58" t="s">
        <v>3</v>
      </c>
      <c r="AR8" s="58" t="s">
        <v>3</v>
      </c>
      <c r="AS8" s="58" t="s">
        <v>315</v>
      </c>
      <c r="AT8" s="58" t="s">
        <v>3</v>
      </c>
      <c r="AU8" s="58" t="s">
        <v>3</v>
      </c>
      <c r="AV8" s="58" t="s">
        <v>3</v>
      </c>
      <c r="AW8" s="58" t="s">
        <v>3</v>
      </c>
      <c r="AX8" s="60" t="s">
        <v>3</v>
      </c>
    </row>
    <row r="9" spans="1:50" s="63" customFormat="1" ht="18.75" customHeight="1" x14ac:dyDescent="0.25">
      <c r="A9" s="57" t="s">
        <v>163</v>
      </c>
      <c r="B9" s="58" t="s">
        <v>164</v>
      </c>
      <c r="C9" s="50" t="str">
        <f t="shared" si="4"/>
        <v>N171122-001-999</v>
      </c>
      <c r="D9" s="58" t="s">
        <v>337</v>
      </c>
      <c r="E9" s="59">
        <v>6.6783999999999999</v>
      </c>
      <c r="F9" s="58" t="s">
        <v>42</v>
      </c>
      <c r="G9" s="58" t="s">
        <v>43</v>
      </c>
      <c r="H9" s="58">
        <v>932.46079999999995</v>
      </c>
      <c r="I9" s="60">
        <v>1145.1411000000001</v>
      </c>
      <c r="J9" s="57">
        <v>49.5</v>
      </c>
      <c r="K9" s="58">
        <v>6.65</v>
      </c>
      <c r="L9" s="60">
        <v>6.02</v>
      </c>
      <c r="M9" s="58">
        <f t="shared" si="0"/>
        <v>51.502000000000002</v>
      </c>
      <c r="N9" s="58">
        <f t="shared" si="1"/>
        <v>2.7286789640000002</v>
      </c>
      <c r="O9" s="90">
        <f t="shared" si="5"/>
        <v>0.96112772319521567</v>
      </c>
      <c r="P9" s="90">
        <f t="shared" si="6"/>
        <v>0.1387997908102957</v>
      </c>
      <c r="Q9" s="86">
        <f t="shared" si="7"/>
        <v>-0.22048000000000001</v>
      </c>
      <c r="R9" s="90">
        <f t="shared" si="8"/>
        <v>3.3883366400000003E-2</v>
      </c>
      <c r="S9" s="58">
        <f t="shared" si="9"/>
        <v>4.3226114231687256E-2</v>
      </c>
      <c r="T9" s="58">
        <f t="shared" si="10"/>
        <v>5.8071446392064701E-3</v>
      </c>
      <c r="U9" s="58">
        <f t="shared" si="2"/>
        <v>4.4974370407279939E-2</v>
      </c>
      <c r="V9" s="58">
        <f t="shared" si="3"/>
        <v>2.3828320929185059E-3</v>
      </c>
      <c r="W9" s="61">
        <v>737000000000</v>
      </c>
      <c r="X9" s="59">
        <v>32300000000</v>
      </c>
      <c r="Y9" s="59">
        <v>2.71</v>
      </c>
      <c r="Z9" s="62">
        <v>0.15</v>
      </c>
      <c r="AA9" s="61">
        <v>51.502000000000002</v>
      </c>
      <c r="AB9" s="59">
        <v>5.2982000000000001E-2</v>
      </c>
      <c r="AC9" s="59">
        <v>-0.22048000000000001</v>
      </c>
      <c r="AD9" s="59">
        <v>-0.15368000000000001</v>
      </c>
      <c r="AE9" s="59">
        <v>-1.7041000000000001E-2</v>
      </c>
      <c r="AF9" s="59">
        <v>-0.79908000000000001</v>
      </c>
      <c r="AG9" s="58" t="s">
        <v>315</v>
      </c>
      <c r="AH9" s="58" t="s">
        <v>3</v>
      </c>
      <c r="AI9" s="58" t="s">
        <v>3</v>
      </c>
      <c r="AJ9" s="58" t="s">
        <v>3</v>
      </c>
      <c r="AK9" s="58" t="s">
        <v>3</v>
      </c>
      <c r="AL9" s="60" t="s">
        <v>3</v>
      </c>
      <c r="AM9" s="58" t="s">
        <v>315</v>
      </c>
      <c r="AN9" s="58" t="s">
        <v>3</v>
      </c>
      <c r="AO9" s="58" t="s">
        <v>3</v>
      </c>
      <c r="AP9" s="58" t="s">
        <v>3</v>
      </c>
      <c r="AQ9" s="58" t="s">
        <v>3</v>
      </c>
      <c r="AR9" s="58" t="s">
        <v>3</v>
      </c>
      <c r="AS9" s="58" t="s">
        <v>315</v>
      </c>
      <c r="AT9" s="58" t="s">
        <v>3</v>
      </c>
      <c r="AU9" s="58" t="s">
        <v>3</v>
      </c>
      <c r="AV9" s="58" t="s">
        <v>3</v>
      </c>
      <c r="AW9" s="58" t="s">
        <v>3</v>
      </c>
      <c r="AX9" s="60" t="s">
        <v>3</v>
      </c>
    </row>
    <row r="10" spans="1:50" s="63" customFormat="1" ht="18.75" customHeight="1" x14ac:dyDescent="0.25">
      <c r="A10" s="57" t="s">
        <v>165</v>
      </c>
      <c r="B10" s="58" t="s">
        <v>166</v>
      </c>
      <c r="C10" s="50" t="str">
        <f t="shared" si="4"/>
        <v>N171212-002-999</v>
      </c>
      <c r="D10" s="58" t="s">
        <v>337</v>
      </c>
      <c r="E10" s="59">
        <v>5.0406000000000004</v>
      </c>
      <c r="F10" s="58" t="s">
        <v>42</v>
      </c>
      <c r="G10" s="58" t="s">
        <v>43</v>
      </c>
      <c r="H10" s="58">
        <v>779.87099999999998</v>
      </c>
      <c r="I10" s="60">
        <v>950.08619999999996</v>
      </c>
      <c r="J10" s="57">
        <v>64.314899999999994</v>
      </c>
      <c r="K10" s="58">
        <v>5.3192000000000004</v>
      </c>
      <c r="L10" s="60" t="s">
        <v>3</v>
      </c>
      <c r="M10" s="58">
        <f t="shared" si="0"/>
        <v>52.781999999999996</v>
      </c>
      <c r="N10" s="58">
        <f t="shared" si="1"/>
        <v>2.3542883279999995</v>
      </c>
      <c r="O10" s="90">
        <f t="shared" si="5"/>
        <v>1.2185006252131407</v>
      </c>
      <c r="P10" s="90">
        <f t="shared" si="6"/>
        <v>0.11449839337214122</v>
      </c>
      <c r="Q10" s="86">
        <f t="shared" si="7"/>
        <v>0.22875999999999999</v>
      </c>
      <c r="R10" s="90">
        <f t="shared" si="8"/>
        <v>4.9377845999999996E-2</v>
      </c>
      <c r="S10" s="58">
        <f t="shared" si="9"/>
        <v>6.7693752419517306E-2</v>
      </c>
      <c r="T10" s="58">
        <f t="shared" si="10"/>
        <v>5.5986498909256872E-3</v>
      </c>
      <c r="U10" s="58">
        <f t="shared" si="2"/>
        <v>5.5554959118446302E-2</v>
      </c>
      <c r="V10" s="58">
        <f t="shared" si="3"/>
        <v>2.4779733965191787E-3</v>
      </c>
      <c r="W10" s="61">
        <v>405400000000</v>
      </c>
      <c r="X10" s="59">
        <v>17859000000</v>
      </c>
      <c r="Y10" s="59">
        <v>3.2734000000000001</v>
      </c>
      <c r="Z10" s="62">
        <v>0.20143</v>
      </c>
      <c r="AA10" s="61">
        <v>52.781999999999996</v>
      </c>
      <c r="AB10" s="59">
        <v>4.4603999999999998E-2</v>
      </c>
      <c r="AC10" s="59">
        <v>0.22875999999999999</v>
      </c>
      <c r="AD10" s="59">
        <v>0.21584999999999999</v>
      </c>
      <c r="AE10" s="59">
        <v>4.9638000000000002E-2</v>
      </c>
      <c r="AF10" s="59">
        <v>0.31168000000000001</v>
      </c>
      <c r="AG10" s="58" t="s">
        <v>315</v>
      </c>
      <c r="AH10" s="58" t="s">
        <v>3</v>
      </c>
      <c r="AI10" s="58" t="s">
        <v>3</v>
      </c>
      <c r="AJ10" s="58" t="s">
        <v>3</v>
      </c>
      <c r="AK10" s="58" t="s">
        <v>3</v>
      </c>
      <c r="AL10" s="60" t="s">
        <v>3</v>
      </c>
      <c r="AM10" s="59">
        <v>53.2</v>
      </c>
      <c r="AN10" s="59">
        <v>1.4081E-2</v>
      </c>
      <c r="AO10" s="59">
        <v>0.23116</v>
      </c>
      <c r="AP10" s="59">
        <v>4.0060999999999999E-2</v>
      </c>
      <c r="AQ10" s="59">
        <v>2.6807000000000001E-2</v>
      </c>
      <c r="AR10" s="59">
        <v>0.16019</v>
      </c>
      <c r="AS10" s="58" t="s">
        <v>315</v>
      </c>
      <c r="AT10" s="58" t="s">
        <v>3</v>
      </c>
      <c r="AU10" s="58" t="s">
        <v>3</v>
      </c>
      <c r="AV10" s="58" t="s">
        <v>3</v>
      </c>
      <c r="AW10" s="58" t="s">
        <v>3</v>
      </c>
      <c r="AX10" s="60" t="s">
        <v>3</v>
      </c>
    </row>
    <row r="11" spans="1:50" s="63" customFormat="1" ht="18.75" customHeight="1" x14ac:dyDescent="0.25">
      <c r="A11" s="57" t="s">
        <v>219</v>
      </c>
      <c r="B11" s="58" t="s">
        <v>220</v>
      </c>
      <c r="C11" s="50" t="str">
        <f t="shared" si="4"/>
        <v>N180626-002-999</v>
      </c>
      <c r="D11" s="58" t="s">
        <v>337</v>
      </c>
      <c r="E11" s="59">
        <v>6.7144000000000004</v>
      </c>
      <c r="F11" s="58" t="s">
        <v>42</v>
      </c>
      <c r="G11" s="58" t="s">
        <v>43</v>
      </c>
      <c r="H11" s="58">
        <v>931.84190000000001</v>
      </c>
      <c r="I11" s="60">
        <v>1122.4124999999999</v>
      </c>
      <c r="J11" s="57">
        <v>46.6</v>
      </c>
      <c r="K11" s="58">
        <v>4.67</v>
      </c>
      <c r="L11" s="60">
        <v>6.46</v>
      </c>
      <c r="M11" s="58">
        <f t="shared" si="0"/>
        <v>56.656999999999996</v>
      </c>
      <c r="N11" s="58">
        <f t="shared" si="1"/>
        <v>1.5200506529999998</v>
      </c>
      <c r="O11" s="90">
        <f t="shared" si="5"/>
        <v>0.82249324884833308</v>
      </c>
      <c r="P11" s="90">
        <f t="shared" si="6"/>
        <v>8.532851052476903E-2</v>
      </c>
      <c r="Q11" s="86">
        <f t="shared" si="7"/>
        <v>0.17019000000000001</v>
      </c>
      <c r="R11" s="90">
        <f t="shared" si="8"/>
        <v>4.44553299E-2</v>
      </c>
      <c r="S11" s="58">
        <f t="shared" si="9"/>
        <v>4.1517712962034908E-2</v>
      </c>
      <c r="T11" s="58">
        <f t="shared" si="10"/>
        <v>4.1606806766674468E-3</v>
      </c>
      <c r="U11" s="58">
        <f t="shared" si="2"/>
        <v>5.047787689463544E-2</v>
      </c>
      <c r="V11" s="58">
        <f t="shared" si="3"/>
        <v>1.354270959206174E-3</v>
      </c>
      <c r="W11" s="61">
        <v>334490000000</v>
      </c>
      <c r="X11" s="59">
        <v>13064000000</v>
      </c>
      <c r="Y11" s="59">
        <v>2.0674999999999999</v>
      </c>
      <c r="Z11" s="62">
        <v>0.14000000000000001</v>
      </c>
      <c r="AA11" s="61">
        <v>56.656999999999996</v>
      </c>
      <c r="AB11" s="59">
        <v>2.6828999999999999E-2</v>
      </c>
      <c r="AC11" s="59">
        <v>0.17019000000000001</v>
      </c>
      <c r="AD11" s="59">
        <v>0.26121</v>
      </c>
      <c r="AE11" s="59">
        <v>2.6369E-2</v>
      </c>
      <c r="AF11" s="59">
        <v>0.73633000000000004</v>
      </c>
      <c r="AG11" s="59">
        <v>48.09</v>
      </c>
      <c r="AH11" s="59">
        <v>8.3753999999999995E-2</v>
      </c>
      <c r="AI11" s="59">
        <v>0.27122000000000002</v>
      </c>
      <c r="AJ11" s="59">
        <v>8.1892999999999994E-2</v>
      </c>
      <c r="AK11" s="59">
        <v>3.5990000000000001E-2</v>
      </c>
      <c r="AL11" s="62">
        <v>0.87990999999999997</v>
      </c>
      <c r="AM11" s="59">
        <v>50.31</v>
      </c>
      <c r="AN11" s="59">
        <v>6.8071000000000007E-2</v>
      </c>
      <c r="AO11" s="59">
        <v>1.3498E-2</v>
      </c>
      <c r="AP11" s="59">
        <v>0.8931</v>
      </c>
      <c r="AQ11" s="59">
        <v>1.1157E-2</v>
      </c>
      <c r="AR11" s="59">
        <v>1.2726</v>
      </c>
      <c r="AS11" s="59">
        <v>46.588999999999999</v>
      </c>
      <c r="AT11" s="59">
        <v>1.6917000000000001E-2</v>
      </c>
      <c r="AU11" s="59">
        <v>9.0244000000000001E-3</v>
      </c>
      <c r="AV11" s="59">
        <v>0.42884</v>
      </c>
      <c r="AW11" s="59">
        <v>2.3310999999999998E-2</v>
      </c>
      <c r="AX11" s="62">
        <v>0.57233000000000001</v>
      </c>
    </row>
    <row r="12" spans="1:50" s="63" customFormat="1" ht="18.75" customHeight="1" x14ac:dyDescent="0.25">
      <c r="A12" s="57" t="s">
        <v>215</v>
      </c>
      <c r="B12" s="58" t="s">
        <v>216</v>
      </c>
      <c r="C12" s="50" t="str">
        <f t="shared" si="4"/>
        <v>N180619-001-999</v>
      </c>
      <c r="D12" s="58" t="s">
        <v>337</v>
      </c>
      <c r="E12" s="59">
        <v>6.6755000000000004</v>
      </c>
      <c r="F12" s="58" t="s">
        <v>42</v>
      </c>
      <c r="G12" s="58" t="s">
        <v>43</v>
      </c>
      <c r="H12" s="58">
        <v>928.97040000000004</v>
      </c>
      <c r="I12" s="60">
        <v>1118.4005999999999</v>
      </c>
      <c r="J12" s="57">
        <v>48.8</v>
      </c>
      <c r="K12" s="58">
        <v>6.01</v>
      </c>
      <c r="L12" s="60">
        <v>5.4</v>
      </c>
      <c r="M12" s="58">
        <f t="shared" si="0"/>
        <v>57.279000000000003</v>
      </c>
      <c r="N12" s="58">
        <f t="shared" si="1"/>
        <v>2.4224434680000004</v>
      </c>
      <c r="O12" s="90">
        <f t="shared" si="5"/>
        <v>0.8519701810436634</v>
      </c>
      <c r="P12" s="90">
        <f t="shared" si="6"/>
        <v>0.11093930618193201</v>
      </c>
      <c r="Q12" s="86">
        <f t="shared" si="7"/>
        <v>-0.21564</v>
      </c>
      <c r="R12" s="90">
        <f t="shared" si="8"/>
        <v>8.4552444000000008E-3</v>
      </c>
      <c r="S12" s="58">
        <f t="shared" si="9"/>
        <v>4.363373910922437E-2</v>
      </c>
      <c r="T12" s="58">
        <f t="shared" si="10"/>
        <v>5.3737453288204605E-3</v>
      </c>
      <c r="U12" s="58">
        <f t="shared" si="2"/>
        <v>5.1215101279452106E-2</v>
      </c>
      <c r="V12" s="58">
        <f t="shared" si="3"/>
        <v>2.1659890633105887E-3</v>
      </c>
      <c r="W12" s="61">
        <v>298000000000</v>
      </c>
      <c r="X12" s="59">
        <v>11800000000</v>
      </c>
      <c r="Y12" s="59">
        <v>2.1</v>
      </c>
      <c r="Z12" s="62">
        <v>0.14000000000000001</v>
      </c>
      <c r="AA12" s="61">
        <v>57.279000000000003</v>
      </c>
      <c r="AB12" s="59">
        <v>4.2292000000000003E-2</v>
      </c>
      <c r="AC12" s="59">
        <v>-0.21564</v>
      </c>
      <c r="AD12" s="59">
        <v>-3.9210000000000002E-2</v>
      </c>
      <c r="AE12" s="59">
        <v>2.3732E-2</v>
      </c>
      <c r="AF12" s="59">
        <v>0.22283</v>
      </c>
      <c r="AG12" s="59">
        <v>53.404000000000003</v>
      </c>
      <c r="AH12" s="59">
        <v>6.1581999999999998E-2</v>
      </c>
      <c r="AI12" s="59">
        <v>-0.24188000000000001</v>
      </c>
      <c r="AJ12" s="59">
        <v>-0.19231999999999999</v>
      </c>
      <c r="AK12" s="59">
        <v>7.7869999999999997E-3</v>
      </c>
      <c r="AL12" s="62">
        <v>3.5301</v>
      </c>
      <c r="AM12" s="59">
        <v>58.344000000000001</v>
      </c>
      <c r="AN12" s="59">
        <v>0.11237</v>
      </c>
      <c r="AO12" s="59">
        <v>4.2474000000000001E-3</v>
      </c>
      <c r="AP12" s="59">
        <v>16.369</v>
      </c>
      <c r="AQ12" s="59">
        <v>3.5067000000000001E-2</v>
      </c>
      <c r="AR12" s="59">
        <v>0.89900000000000002</v>
      </c>
      <c r="AS12" s="59">
        <v>64.506</v>
      </c>
      <c r="AT12" s="59">
        <v>8.4339999999999998E-2</v>
      </c>
      <c r="AU12" s="59">
        <v>5.0851E-2</v>
      </c>
      <c r="AV12" s="59">
        <v>0.68579000000000001</v>
      </c>
      <c r="AW12" s="59">
        <v>4.0036000000000002E-2</v>
      </c>
      <c r="AX12" s="62">
        <v>0.41626999999999997</v>
      </c>
    </row>
    <row r="13" spans="1:50" s="63" customFormat="1" ht="18.75" customHeight="1" x14ac:dyDescent="0.25">
      <c r="A13" s="57" t="s">
        <v>141</v>
      </c>
      <c r="B13" s="58" t="s">
        <v>142</v>
      </c>
      <c r="C13" s="50" t="str">
        <f t="shared" si="4"/>
        <v>N170917-001-999</v>
      </c>
      <c r="D13" s="58" t="s">
        <v>337</v>
      </c>
      <c r="E13" s="59">
        <v>6.3647</v>
      </c>
      <c r="F13" s="58" t="s">
        <v>42</v>
      </c>
      <c r="G13" s="58" t="s">
        <v>43</v>
      </c>
      <c r="H13" s="58">
        <v>945.15</v>
      </c>
      <c r="I13" s="60">
        <v>1135.45</v>
      </c>
      <c r="J13" s="57">
        <v>83.058000000000007</v>
      </c>
      <c r="K13" s="58">
        <v>26.917100000000001</v>
      </c>
      <c r="L13" s="60" t="s">
        <v>3</v>
      </c>
      <c r="M13" s="58">
        <f t="shared" si="0"/>
        <v>57.389000000000003</v>
      </c>
      <c r="N13" s="58">
        <f t="shared" si="1"/>
        <v>4.0388656530000002</v>
      </c>
      <c r="O13" s="90">
        <f t="shared" si="5"/>
        <v>1.4472808377912143</v>
      </c>
      <c r="P13" s="90">
        <f t="shared" si="6"/>
        <v>0.47996105602543648</v>
      </c>
      <c r="Q13" s="86">
        <f t="shared" si="7"/>
        <v>-0.38695000000000002</v>
      </c>
      <c r="R13" s="90">
        <f t="shared" si="8"/>
        <v>4.4669508000000004E-2</v>
      </c>
      <c r="S13" s="58">
        <f t="shared" si="9"/>
        <v>7.314985248139505E-2</v>
      </c>
      <c r="T13" s="58">
        <f t="shared" si="10"/>
        <v>2.3706107710599323E-2</v>
      </c>
      <c r="U13" s="58">
        <f t="shared" si="2"/>
        <v>5.0542956537055796E-2</v>
      </c>
      <c r="V13" s="58">
        <f t="shared" si="3"/>
        <v>3.5570616522083757E-3</v>
      </c>
      <c r="W13" s="61">
        <v>186700000000</v>
      </c>
      <c r="X13" s="59">
        <v>7312000000</v>
      </c>
      <c r="Y13" s="59">
        <v>2.0909</v>
      </c>
      <c r="Z13" s="62">
        <v>0.16525000000000001</v>
      </c>
      <c r="AA13" s="61">
        <v>57.389000000000003</v>
      </c>
      <c r="AB13" s="59">
        <v>7.0376999999999995E-2</v>
      </c>
      <c r="AC13" s="59">
        <v>-0.38695000000000002</v>
      </c>
      <c r="AD13" s="59">
        <v>-0.11544</v>
      </c>
      <c r="AE13" s="59">
        <v>8.0688999999999997E-2</v>
      </c>
      <c r="AF13" s="59">
        <v>0.4456</v>
      </c>
      <c r="AG13" s="58" t="s">
        <v>315</v>
      </c>
      <c r="AH13" s="58" t="s">
        <v>3</v>
      </c>
      <c r="AI13" s="58" t="s">
        <v>3</v>
      </c>
      <c r="AJ13" s="58" t="s">
        <v>3</v>
      </c>
      <c r="AK13" s="58" t="s">
        <v>3</v>
      </c>
      <c r="AL13" s="60" t="s">
        <v>3</v>
      </c>
      <c r="AM13" s="59">
        <v>88.994</v>
      </c>
      <c r="AN13" s="59">
        <v>1.2559000000000001E-2</v>
      </c>
      <c r="AO13" s="59">
        <v>0.23524</v>
      </c>
      <c r="AP13" s="59">
        <v>0.10377</v>
      </c>
      <c r="AQ13" s="59">
        <v>3.8896E-2</v>
      </c>
      <c r="AR13" s="59">
        <v>0.17191000000000001</v>
      </c>
      <c r="AS13" s="58" t="s">
        <v>315</v>
      </c>
      <c r="AT13" s="58" t="s">
        <v>3</v>
      </c>
      <c r="AU13" s="58" t="s">
        <v>3</v>
      </c>
      <c r="AV13" s="58" t="s">
        <v>3</v>
      </c>
      <c r="AW13" s="58" t="s">
        <v>3</v>
      </c>
      <c r="AX13" s="60" t="s">
        <v>3</v>
      </c>
    </row>
    <row r="14" spans="1:50" s="63" customFormat="1" ht="18.75" customHeight="1" x14ac:dyDescent="0.25">
      <c r="A14" s="57" t="s">
        <v>250</v>
      </c>
      <c r="B14" s="58" t="s">
        <v>251</v>
      </c>
      <c r="C14" s="50" t="str">
        <f t="shared" si="4"/>
        <v>N181018-001-999</v>
      </c>
      <c r="D14" s="58" t="s">
        <v>337</v>
      </c>
      <c r="E14" s="59">
        <v>6.6592000000000002</v>
      </c>
      <c r="F14" s="58" t="s">
        <v>42</v>
      </c>
      <c r="G14" s="58" t="s">
        <v>43</v>
      </c>
      <c r="H14" s="58">
        <v>840.2</v>
      </c>
      <c r="I14" s="60">
        <v>1012</v>
      </c>
      <c r="J14" s="57">
        <v>42</v>
      </c>
      <c r="K14" s="58">
        <v>5.25</v>
      </c>
      <c r="L14" s="60">
        <v>4.8499999999999996</v>
      </c>
      <c r="M14" s="58">
        <f t="shared" si="0"/>
        <v>41.005000000000003</v>
      </c>
      <c r="N14" s="58">
        <f t="shared" si="1"/>
        <v>1.4823717550000002</v>
      </c>
      <c r="O14" s="90">
        <f t="shared" si="5"/>
        <v>1.0242653334959151</v>
      </c>
      <c r="P14" s="90">
        <f t="shared" si="6"/>
        <v>0.13328008312315343</v>
      </c>
      <c r="Q14" s="86">
        <f t="shared" si="7"/>
        <v>-0.19966</v>
      </c>
      <c r="R14" s="90">
        <f t="shared" si="8"/>
        <v>1.9551306179999998E-2</v>
      </c>
      <c r="S14" s="58">
        <f t="shared" si="9"/>
        <v>4.1501976284584984E-2</v>
      </c>
      <c r="T14" s="58">
        <f t="shared" si="10"/>
        <v>5.1877470355731229E-3</v>
      </c>
      <c r="U14" s="58">
        <f t="shared" si="2"/>
        <v>4.0518774703557317E-2</v>
      </c>
      <c r="V14" s="58">
        <f t="shared" si="3"/>
        <v>1.4647942243083006E-3</v>
      </c>
      <c r="W14" s="61">
        <v>457460000000</v>
      </c>
      <c r="X14" s="59">
        <v>26746000000</v>
      </c>
      <c r="Y14" s="59">
        <v>2.5234000000000001</v>
      </c>
      <c r="Z14" s="62">
        <v>0.14119999999999999</v>
      </c>
      <c r="AA14" s="57" t="s">
        <v>3</v>
      </c>
      <c r="AB14" s="58" t="s">
        <v>3</v>
      </c>
      <c r="AC14" s="58" t="s">
        <v>3</v>
      </c>
      <c r="AD14" s="58" t="s">
        <v>3</v>
      </c>
      <c r="AE14" s="58" t="s">
        <v>3</v>
      </c>
      <c r="AF14" s="58" t="s">
        <v>3</v>
      </c>
      <c r="AG14" s="59">
        <v>41.005000000000003</v>
      </c>
      <c r="AH14" s="59">
        <v>3.6151000000000003E-2</v>
      </c>
      <c r="AI14" s="59">
        <v>-0.19966</v>
      </c>
      <c r="AJ14" s="59">
        <v>-9.7922999999999996E-2</v>
      </c>
      <c r="AK14" s="59">
        <v>2.8185000000000002E-2</v>
      </c>
      <c r="AL14" s="62">
        <v>0.42392000000000002</v>
      </c>
      <c r="AM14" s="58" t="s">
        <v>315</v>
      </c>
      <c r="AN14" s="58" t="s">
        <v>3</v>
      </c>
      <c r="AO14" s="58" t="s">
        <v>3</v>
      </c>
      <c r="AP14" s="58" t="s">
        <v>3</v>
      </c>
      <c r="AQ14" s="58" t="s">
        <v>3</v>
      </c>
      <c r="AR14" s="58" t="s">
        <v>3</v>
      </c>
      <c r="AS14" s="58" t="s">
        <v>315</v>
      </c>
      <c r="AT14" s="58" t="s">
        <v>3</v>
      </c>
      <c r="AU14" s="58" t="s">
        <v>3</v>
      </c>
      <c r="AV14" s="58" t="s">
        <v>3</v>
      </c>
      <c r="AW14" s="58" t="s">
        <v>3</v>
      </c>
      <c r="AX14" s="60" t="s">
        <v>3</v>
      </c>
    </row>
    <row r="15" spans="1:50" s="63" customFormat="1" ht="18.75" customHeight="1" x14ac:dyDescent="0.25">
      <c r="A15" s="57" t="s">
        <v>217</v>
      </c>
      <c r="B15" s="58" t="s">
        <v>218</v>
      </c>
      <c r="C15" s="50" t="str">
        <f t="shared" si="4"/>
        <v>N180619-002-999</v>
      </c>
      <c r="D15" s="58" t="s">
        <v>337</v>
      </c>
      <c r="E15" s="59">
        <v>6.6844999999999999</v>
      </c>
      <c r="F15" s="58" t="s">
        <v>42</v>
      </c>
      <c r="G15" s="58" t="s">
        <v>43</v>
      </c>
      <c r="H15" s="58">
        <v>832.33040000000005</v>
      </c>
      <c r="I15" s="60">
        <v>1006.9885</v>
      </c>
      <c r="J15" s="57">
        <v>44.8</v>
      </c>
      <c r="K15" s="58">
        <v>4.4400000000000004</v>
      </c>
      <c r="L15" s="60">
        <v>3.24</v>
      </c>
      <c r="M15" s="58">
        <f t="shared" si="0"/>
        <v>44.308999999999997</v>
      </c>
      <c r="N15" s="58">
        <f t="shared" si="1"/>
        <v>3.164637398</v>
      </c>
      <c r="O15" s="90">
        <f t="shared" si="5"/>
        <v>1.0110812701708456</v>
      </c>
      <c r="P15" s="90">
        <f t="shared" si="6"/>
        <v>0.12351477323828722</v>
      </c>
      <c r="Q15" s="86">
        <f t="shared" si="7"/>
        <v>-0.13267000000000001</v>
      </c>
      <c r="R15" s="90">
        <f t="shared" si="8"/>
        <v>2.6971811000000002E-2</v>
      </c>
      <c r="S15" s="58">
        <f t="shared" si="9"/>
        <v>4.4489088008452922E-2</v>
      </c>
      <c r="T15" s="58">
        <f t="shared" si="10"/>
        <v>4.4091864008377456E-3</v>
      </c>
      <c r="U15" s="58">
        <f t="shared" si="2"/>
        <v>4.4001495548360282E-2</v>
      </c>
      <c r="V15" s="58">
        <f t="shared" si="3"/>
        <v>3.1426748150549882E-3</v>
      </c>
      <c r="W15" s="61">
        <v>468000000000</v>
      </c>
      <c r="X15" s="59">
        <v>18200000000</v>
      </c>
      <c r="Y15" s="59">
        <v>2.48</v>
      </c>
      <c r="Z15" s="62">
        <v>0.14000000000000001</v>
      </c>
      <c r="AA15" s="57" t="s">
        <v>3</v>
      </c>
      <c r="AB15" s="58" t="s">
        <v>3</v>
      </c>
      <c r="AC15" s="58" t="s">
        <v>3</v>
      </c>
      <c r="AD15" s="58" t="s">
        <v>3</v>
      </c>
      <c r="AE15" s="58" t="s">
        <v>3</v>
      </c>
      <c r="AF15" s="58" t="s">
        <v>3</v>
      </c>
      <c r="AG15" s="59">
        <v>44.308999999999997</v>
      </c>
      <c r="AH15" s="59">
        <v>7.1421999999999999E-2</v>
      </c>
      <c r="AI15" s="59">
        <v>-0.13267000000000001</v>
      </c>
      <c r="AJ15" s="59">
        <v>-0.20330000000000001</v>
      </c>
      <c r="AK15" s="59">
        <v>-8.1998999999999996E-3</v>
      </c>
      <c r="AL15" s="62">
        <v>-1.9116</v>
      </c>
      <c r="AM15" s="58" t="s">
        <v>315</v>
      </c>
      <c r="AN15" s="58" t="s">
        <v>3</v>
      </c>
      <c r="AO15" s="58" t="s">
        <v>3</v>
      </c>
      <c r="AP15" s="58" t="s">
        <v>3</v>
      </c>
      <c r="AQ15" s="58" t="s">
        <v>3</v>
      </c>
      <c r="AR15" s="58" t="s">
        <v>3</v>
      </c>
      <c r="AS15" s="58" t="s">
        <v>315</v>
      </c>
      <c r="AT15" s="58" t="s">
        <v>3</v>
      </c>
      <c r="AU15" s="58" t="s">
        <v>3</v>
      </c>
      <c r="AV15" s="58" t="s">
        <v>3</v>
      </c>
      <c r="AW15" s="58" t="s">
        <v>3</v>
      </c>
      <c r="AX15" s="60" t="s">
        <v>3</v>
      </c>
    </row>
    <row r="16" spans="1:50" s="56" customFormat="1" ht="18.75" customHeight="1" x14ac:dyDescent="0.25">
      <c r="A16" s="34" t="s">
        <v>11</v>
      </c>
      <c r="B16" s="35" t="s">
        <v>12</v>
      </c>
      <c r="C16" s="50" t="str">
        <f t="shared" si="4"/>
        <v>N151103-002-999</v>
      </c>
      <c r="D16" s="35" t="s">
        <v>339</v>
      </c>
      <c r="E16" s="36">
        <v>4</v>
      </c>
      <c r="F16" s="35" t="s">
        <v>2</v>
      </c>
      <c r="G16" s="35" t="s">
        <v>3</v>
      </c>
      <c r="H16" s="35">
        <v>844.7</v>
      </c>
      <c r="I16" s="37">
        <v>908.3</v>
      </c>
      <c r="J16" s="34">
        <v>72.104299999999995</v>
      </c>
      <c r="K16" s="35">
        <v>4.1619999999999999</v>
      </c>
      <c r="L16" s="37" t="s">
        <v>3</v>
      </c>
      <c r="M16" s="35">
        <f t="shared" si="0"/>
        <v>62.601999999999997</v>
      </c>
      <c r="N16" s="35">
        <f t="shared" si="1"/>
        <v>1.885321832</v>
      </c>
      <c r="O16" s="91">
        <f t="shared" si="5"/>
        <v>1.1517890802210793</v>
      </c>
      <c r="P16" s="91">
        <f t="shared" si="6"/>
        <v>7.4988419236394446E-2</v>
      </c>
      <c r="Q16" s="87">
        <f t="shared" si="7"/>
        <v>-3.7656000000000002E-2</v>
      </c>
      <c r="R16" s="91">
        <f t="shared" si="8"/>
        <v>2.6988055200000003E-2</v>
      </c>
      <c r="S16" s="35">
        <f>I16/J16</f>
        <v>12.597029580760093</v>
      </c>
      <c r="T16" s="35">
        <f t="shared" si="10"/>
        <v>4.5821865022569637E-3</v>
      </c>
      <c r="U16" s="35">
        <f t="shared" si="2"/>
        <v>6.8922162281184626E-2</v>
      </c>
      <c r="V16" s="35">
        <f t="shared" si="3"/>
        <v>2.0756598392601563E-3</v>
      </c>
      <c r="W16" s="38">
        <v>11600000000000</v>
      </c>
      <c r="X16" s="36">
        <v>672000000000</v>
      </c>
      <c r="Y16" s="36">
        <v>3</v>
      </c>
      <c r="Z16" s="40">
        <v>0.17</v>
      </c>
      <c r="AA16" s="38">
        <v>62.601999999999997</v>
      </c>
      <c r="AB16" s="36">
        <v>3.0116E-2</v>
      </c>
      <c r="AC16" s="36">
        <v>-3.7656000000000002E-2</v>
      </c>
      <c r="AD16" s="36">
        <v>-0.7167</v>
      </c>
      <c r="AE16" s="36">
        <v>-2.6030999999999999E-2</v>
      </c>
      <c r="AF16" s="36">
        <v>-0.33511000000000002</v>
      </c>
      <c r="AG16" s="35" t="s">
        <v>315</v>
      </c>
      <c r="AH16" s="35" t="s">
        <v>3</v>
      </c>
      <c r="AI16" s="35" t="s">
        <v>3</v>
      </c>
      <c r="AJ16" s="35" t="s">
        <v>3</v>
      </c>
      <c r="AK16" s="35" t="s">
        <v>3</v>
      </c>
      <c r="AL16" s="37" t="s">
        <v>3</v>
      </c>
      <c r="AM16" s="35" t="s">
        <v>315</v>
      </c>
      <c r="AN16" s="35" t="s">
        <v>3</v>
      </c>
      <c r="AO16" s="35" t="s">
        <v>3</v>
      </c>
      <c r="AP16" s="35" t="s">
        <v>3</v>
      </c>
      <c r="AQ16" s="35" t="s">
        <v>3</v>
      </c>
      <c r="AR16" s="35" t="s">
        <v>3</v>
      </c>
      <c r="AS16" s="36">
        <v>72.388000000000005</v>
      </c>
      <c r="AT16" s="36">
        <v>0.10017</v>
      </c>
      <c r="AU16" s="36">
        <v>2.4733999999999999E-2</v>
      </c>
      <c r="AV16" s="36">
        <v>1.4839</v>
      </c>
      <c r="AW16" s="36">
        <v>6.6549000000000001E-3</v>
      </c>
      <c r="AX16" s="40">
        <v>1.2098</v>
      </c>
    </row>
    <row r="17" spans="1:50" s="56" customFormat="1" ht="18.75" customHeight="1" x14ac:dyDescent="0.25">
      <c r="A17" s="34" t="s">
        <v>13</v>
      </c>
      <c r="B17" s="35" t="s">
        <v>14</v>
      </c>
      <c r="C17" s="50" t="str">
        <f t="shared" si="4"/>
        <v>N151122-001-999</v>
      </c>
      <c r="D17" s="35" t="s">
        <v>339</v>
      </c>
      <c r="E17" s="36">
        <v>4.0068999999999999</v>
      </c>
      <c r="F17" s="35" t="s">
        <v>2</v>
      </c>
      <c r="G17" s="35" t="s">
        <v>3</v>
      </c>
      <c r="H17" s="35">
        <v>844.65</v>
      </c>
      <c r="I17" s="37">
        <v>908.25</v>
      </c>
      <c r="J17" s="34">
        <v>66.808099999999996</v>
      </c>
      <c r="K17" s="35">
        <v>4.4065000000000003</v>
      </c>
      <c r="L17" s="37" t="s">
        <v>3</v>
      </c>
      <c r="M17" s="35">
        <f t="shared" si="0"/>
        <v>70.697999999999993</v>
      </c>
      <c r="N17" s="35">
        <f t="shared" si="1"/>
        <v>1.5829282199999999</v>
      </c>
      <c r="O17" s="91">
        <f t="shared" si="5"/>
        <v>0.94497864154572975</v>
      </c>
      <c r="P17" s="91">
        <f t="shared" si="6"/>
        <v>6.5821769934032312E-2</v>
      </c>
      <c r="Q17" s="87">
        <f t="shared" si="7"/>
        <v>-2.5766999999999999E-3</v>
      </c>
      <c r="R17" s="91">
        <f t="shared" si="8"/>
        <v>1.2543117929999998E-2</v>
      </c>
      <c r="S17" s="35">
        <f t="shared" ref="S17:S28" si="11">I17/J17</f>
        <v>13.594908401825528</v>
      </c>
      <c r="T17" s="35">
        <f t="shared" si="10"/>
        <v>4.8516377649325633E-3</v>
      </c>
      <c r="U17" s="35">
        <f t="shared" si="2"/>
        <v>7.7839801816680418E-2</v>
      </c>
      <c r="V17" s="35">
        <f t="shared" si="3"/>
        <v>1.7428331626754747E-3</v>
      </c>
      <c r="W17" s="38">
        <v>15700000000000</v>
      </c>
      <c r="X17" s="36">
        <v>1170000000000</v>
      </c>
      <c r="Y17" s="36">
        <v>3.45</v>
      </c>
      <c r="Z17" s="40">
        <v>0.14000000000000001</v>
      </c>
      <c r="AA17" s="38">
        <v>70.697999999999993</v>
      </c>
      <c r="AB17" s="36">
        <v>2.239E-2</v>
      </c>
      <c r="AC17" s="36">
        <v>-2.5766999999999999E-3</v>
      </c>
      <c r="AD17" s="36">
        <v>-4.8678999999999997</v>
      </c>
      <c r="AE17" s="36">
        <v>-1.8495999999999999E-2</v>
      </c>
      <c r="AF17" s="36">
        <v>-0.11626</v>
      </c>
      <c r="AG17" s="35" t="s">
        <v>315</v>
      </c>
      <c r="AH17" s="35" t="s">
        <v>3</v>
      </c>
      <c r="AI17" s="35" t="s">
        <v>3</v>
      </c>
      <c r="AJ17" s="35" t="s">
        <v>3</v>
      </c>
      <c r="AK17" s="35" t="s">
        <v>3</v>
      </c>
      <c r="AL17" s="37" t="s">
        <v>3</v>
      </c>
      <c r="AM17" s="36">
        <v>72.712999999999994</v>
      </c>
      <c r="AN17" s="36">
        <v>1.1532000000000001E-2</v>
      </c>
      <c r="AO17" s="36">
        <v>1.9467999999999999E-2</v>
      </c>
      <c r="AP17" s="36">
        <v>0.29365000000000002</v>
      </c>
      <c r="AQ17" s="36">
        <v>3.5747999999999999E-3</v>
      </c>
      <c r="AR17" s="36">
        <v>1.1064000000000001</v>
      </c>
      <c r="AS17" s="35" t="s">
        <v>315</v>
      </c>
      <c r="AT17" s="35" t="s">
        <v>3</v>
      </c>
      <c r="AU17" s="35" t="s">
        <v>3</v>
      </c>
      <c r="AV17" s="35" t="s">
        <v>3</v>
      </c>
      <c r="AW17" s="35" t="s">
        <v>3</v>
      </c>
      <c r="AX17" s="37" t="s">
        <v>3</v>
      </c>
    </row>
    <row r="18" spans="1:50" s="56" customFormat="1" ht="18.75" customHeight="1" x14ac:dyDescent="0.25">
      <c r="A18" s="14" t="s">
        <v>21</v>
      </c>
      <c r="B18" s="35" t="s">
        <v>22</v>
      </c>
      <c r="C18" s="50" t="str">
        <f t="shared" si="4"/>
        <v>N160221-002-999</v>
      </c>
      <c r="D18" s="35" t="s">
        <v>339</v>
      </c>
      <c r="E18" s="36">
        <v>4.0102000000000002</v>
      </c>
      <c r="F18" s="35" t="s">
        <v>2</v>
      </c>
      <c r="G18" s="35" t="s">
        <v>23</v>
      </c>
      <c r="H18" s="35">
        <v>845.2</v>
      </c>
      <c r="I18" s="37">
        <v>909.8</v>
      </c>
      <c r="J18" s="34">
        <v>61.750100000000003</v>
      </c>
      <c r="K18" s="35">
        <v>2.8115999999999999</v>
      </c>
      <c r="L18" s="37" t="s">
        <v>3</v>
      </c>
      <c r="M18" s="35">
        <f t="shared" si="0"/>
        <v>30.803999999999998</v>
      </c>
      <c r="N18" s="35">
        <f t="shared" si="1"/>
        <v>2.8962536879999998</v>
      </c>
      <c r="O18" s="91">
        <f t="shared" si="5"/>
        <v>2.0046130372678874</v>
      </c>
      <c r="P18" s="91">
        <f t="shared" si="6"/>
        <v>0.20941530791409055</v>
      </c>
      <c r="Q18" s="87">
        <f t="shared" si="7"/>
        <v>-0.20793</v>
      </c>
      <c r="R18" s="91">
        <f t="shared" si="8"/>
        <v>6.6920191200000007E-2</v>
      </c>
      <c r="S18" s="12">
        <f t="shared" si="11"/>
        <v>14.733579378818819</v>
      </c>
      <c r="T18" s="35">
        <f t="shared" si="10"/>
        <v>3.0903495273686523E-3</v>
      </c>
      <c r="U18" s="35">
        <f t="shared" si="2"/>
        <v>3.3857990767201585E-2</v>
      </c>
      <c r="V18" s="35">
        <f t="shared" si="3"/>
        <v>3.1833960079138274E-3</v>
      </c>
      <c r="W18" s="38">
        <v>25000000000000</v>
      </c>
      <c r="X18" s="36">
        <v>898000000000</v>
      </c>
      <c r="Y18" s="36">
        <v>3.78</v>
      </c>
      <c r="Z18" s="40">
        <v>0.15</v>
      </c>
      <c r="AA18" s="38">
        <v>30.803999999999998</v>
      </c>
      <c r="AB18" s="36">
        <v>9.4021999999999994E-2</v>
      </c>
      <c r="AC18" s="36">
        <v>-0.20793</v>
      </c>
      <c r="AD18" s="36">
        <v>-0.32184000000000001</v>
      </c>
      <c r="AE18" s="36">
        <v>-1.7864999999999999E-2</v>
      </c>
      <c r="AF18" s="36">
        <v>-2.843</v>
      </c>
      <c r="AG18" s="35" t="s">
        <v>315</v>
      </c>
      <c r="AH18" s="35" t="s">
        <v>3</v>
      </c>
      <c r="AI18" s="35" t="s">
        <v>3</v>
      </c>
      <c r="AJ18" s="35" t="s">
        <v>3</v>
      </c>
      <c r="AK18" s="35" t="s">
        <v>3</v>
      </c>
      <c r="AL18" s="37" t="s">
        <v>3</v>
      </c>
      <c r="AM18" s="36">
        <v>61.765000000000001</v>
      </c>
      <c r="AN18" s="36">
        <v>4.8607999999999998E-2</v>
      </c>
      <c r="AO18" s="36">
        <v>3.3043000000000003E-2</v>
      </c>
      <c r="AP18" s="36">
        <v>0.33743000000000001</v>
      </c>
      <c r="AQ18" s="36">
        <v>1.1053E-2</v>
      </c>
      <c r="AR18" s="36">
        <v>0.45796999999999999</v>
      </c>
      <c r="AS18" s="35" t="s">
        <v>315</v>
      </c>
      <c r="AT18" s="35" t="s">
        <v>3</v>
      </c>
      <c r="AU18" s="35" t="s">
        <v>3</v>
      </c>
      <c r="AV18" s="35" t="s">
        <v>3</v>
      </c>
      <c r="AW18" s="35" t="s">
        <v>3</v>
      </c>
      <c r="AX18" s="37" t="s">
        <v>3</v>
      </c>
    </row>
    <row r="19" spans="1:50" s="56" customFormat="1" ht="18.75" customHeight="1" x14ac:dyDescent="0.25">
      <c r="A19" s="34" t="s">
        <v>115</v>
      </c>
      <c r="B19" s="35" t="s">
        <v>116</v>
      </c>
      <c r="C19" s="50" t="str">
        <f t="shared" si="4"/>
        <v>N170417-001-999</v>
      </c>
      <c r="D19" s="35" t="s">
        <v>339</v>
      </c>
      <c r="E19" s="36">
        <v>3.7742</v>
      </c>
      <c r="F19" s="35" t="s">
        <v>2</v>
      </c>
      <c r="G19" s="35" t="s">
        <v>23</v>
      </c>
      <c r="H19" s="35">
        <v>910.13160000000005</v>
      </c>
      <c r="I19" s="37">
        <v>980.22230000000002</v>
      </c>
      <c r="J19" s="34">
        <v>68.577699999999993</v>
      </c>
      <c r="K19" s="35">
        <v>2.4458000000000002</v>
      </c>
      <c r="L19" s="37" t="s">
        <v>3</v>
      </c>
      <c r="M19" s="35">
        <f t="shared" si="0"/>
        <v>48.353000000000002</v>
      </c>
      <c r="N19" s="35">
        <f t="shared" si="1"/>
        <v>1.5313395099999998</v>
      </c>
      <c r="O19" s="91">
        <f t="shared" si="5"/>
        <v>1.4182718755816597</v>
      </c>
      <c r="P19" s="91">
        <f t="shared" si="6"/>
        <v>6.7646610347404129E-2</v>
      </c>
      <c r="Q19" s="87">
        <f t="shared" si="7"/>
        <v>2.7149E-2</v>
      </c>
      <c r="R19" s="91">
        <f t="shared" si="8"/>
        <v>1.5998091229999997E-2</v>
      </c>
      <c r="S19" s="35">
        <f t="shared" si="11"/>
        <v>14.293601272716934</v>
      </c>
      <c r="T19" s="35">
        <f t="shared" si="10"/>
        <v>2.4951482944226022E-3</v>
      </c>
      <c r="U19" s="35">
        <f t="shared" si="2"/>
        <v>4.9328606378369479E-2</v>
      </c>
      <c r="V19" s="35">
        <f t="shared" si="3"/>
        <v>1.5622369640029611E-3</v>
      </c>
      <c r="W19" s="38">
        <v>24800000000000</v>
      </c>
      <c r="X19" s="36">
        <v>1070000000000</v>
      </c>
      <c r="Y19" s="36">
        <v>3.74</v>
      </c>
      <c r="Z19" s="37" t="s">
        <v>3</v>
      </c>
      <c r="AA19" s="38">
        <v>48.353000000000002</v>
      </c>
      <c r="AB19" s="36">
        <v>3.1669999999999997E-2</v>
      </c>
      <c r="AC19" s="36">
        <v>2.7149E-2</v>
      </c>
      <c r="AD19" s="36">
        <v>0.58926999999999996</v>
      </c>
      <c r="AE19" s="36">
        <v>-7.6120999999999994E-2</v>
      </c>
      <c r="AF19" s="36">
        <v>-0.26073000000000002</v>
      </c>
      <c r="AG19" s="35" t="s">
        <v>315</v>
      </c>
      <c r="AH19" s="35" t="s">
        <v>3</v>
      </c>
      <c r="AI19" s="35" t="s">
        <v>3</v>
      </c>
      <c r="AJ19" s="35" t="s">
        <v>3</v>
      </c>
      <c r="AK19" s="35" t="s">
        <v>3</v>
      </c>
      <c r="AL19" s="37" t="s">
        <v>3</v>
      </c>
      <c r="AM19" s="35" t="s">
        <v>315</v>
      </c>
      <c r="AN19" s="35" t="s">
        <v>3</v>
      </c>
      <c r="AO19" s="35" t="s">
        <v>3</v>
      </c>
      <c r="AP19" s="35" t="s">
        <v>3</v>
      </c>
      <c r="AQ19" s="35" t="s">
        <v>3</v>
      </c>
      <c r="AR19" s="35" t="s">
        <v>3</v>
      </c>
      <c r="AS19" s="36">
        <v>66.414000000000001</v>
      </c>
      <c r="AT19" s="36">
        <v>5.5093000000000003E-2</v>
      </c>
      <c r="AU19" s="36">
        <v>3.8399999999999997E-2</v>
      </c>
      <c r="AV19" s="36">
        <v>0.14685999999999999</v>
      </c>
      <c r="AW19" s="36">
        <v>8.8051999999999991E-3</v>
      </c>
      <c r="AX19" s="40">
        <v>0.51222999999999996</v>
      </c>
    </row>
    <row r="20" spans="1:50" s="56" customFormat="1" ht="18.75" customHeight="1" x14ac:dyDescent="0.25">
      <c r="A20" s="34" t="s">
        <v>127</v>
      </c>
      <c r="B20" s="35" t="s">
        <v>128</v>
      </c>
      <c r="C20" s="50" t="str">
        <f t="shared" si="4"/>
        <v>N170702-003-999</v>
      </c>
      <c r="D20" s="35" t="s">
        <v>339</v>
      </c>
      <c r="E20" s="36">
        <v>3.8904999999999998</v>
      </c>
      <c r="F20" s="35" t="s">
        <v>2</v>
      </c>
      <c r="G20" s="35" t="s">
        <v>23</v>
      </c>
      <c r="H20" s="35">
        <v>909.90909999999997</v>
      </c>
      <c r="I20" s="37">
        <v>979.70860000000005</v>
      </c>
      <c r="J20" s="34">
        <v>63.879100000000001</v>
      </c>
      <c r="K20" s="35">
        <v>2.4470000000000001</v>
      </c>
      <c r="L20" s="37" t="s">
        <v>3</v>
      </c>
      <c r="M20" s="35">
        <f t="shared" si="0"/>
        <v>51.838999999999999</v>
      </c>
      <c r="N20" s="35">
        <f t="shared" si="1"/>
        <v>1.429512264</v>
      </c>
      <c r="O20" s="91">
        <f t="shared" si="5"/>
        <v>1.2322594957464459</v>
      </c>
      <c r="P20" s="91">
        <f t="shared" si="6"/>
        <v>5.8162674506341917E-2</v>
      </c>
      <c r="Q20" s="87">
        <f t="shared" si="7"/>
        <v>-3.5347000000000003E-2</v>
      </c>
      <c r="R20" s="91">
        <f t="shared" si="8"/>
        <v>1.3731249090000001E-2</v>
      </c>
      <c r="S20" s="35">
        <f t="shared" si="11"/>
        <v>15.336919274066165</v>
      </c>
      <c r="T20" s="35">
        <f t="shared" si="10"/>
        <v>2.4976814534444221E-3</v>
      </c>
      <c r="U20" s="35">
        <f t="shared" si="2"/>
        <v>5.2912672196610291E-2</v>
      </c>
      <c r="V20" s="35">
        <f t="shared" si="3"/>
        <v>1.4591198484937254E-3</v>
      </c>
      <c r="W20" s="38">
        <v>48000000000000</v>
      </c>
      <c r="X20" s="36">
        <v>2140000000000</v>
      </c>
      <c r="Y20" s="36">
        <v>4.09</v>
      </c>
      <c r="Z20" s="37" t="s">
        <v>3</v>
      </c>
      <c r="AA20" s="38">
        <v>51.838999999999999</v>
      </c>
      <c r="AB20" s="36">
        <v>2.7576E-2</v>
      </c>
      <c r="AC20" s="36">
        <v>-3.5347000000000003E-2</v>
      </c>
      <c r="AD20" s="36">
        <v>-0.38846999999999998</v>
      </c>
      <c r="AE20" s="36">
        <v>3.4410000000000003E-2</v>
      </c>
      <c r="AF20" s="36">
        <v>0.71036999999999995</v>
      </c>
      <c r="AG20" s="35" t="s">
        <v>315</v>
      </c>
      <c r="AH20" s="35" t="s">
        <v>3</v>
      </c>
      <c r="AI20" s="35" t="s">
        <v>3</v>
      </c>
      <c r="AJ20" s="35" t="s">
        <v>3</v>
      </c>
      <c r="AK20" s="35" t="s">
        <v>3</v>
      </c>
      <c r="AL20" s="37" t="s">
        <v>3</v>
      </c>
      <c r="AM20" s="36">
        <v>67.42</v>
      </c>
      <c r="AN20" s="36">
        <v>4.9253999999999999E-2</v>
      </c>
      <c r="AO20" s="36">
        <v>2.7779000000000002E-2</v>
      </c>
      <c r="AP20" s="36">
        <v>0.84255999999999998</v>
      </c>
      <c r="AQ20" s="36">
        <v>8.8036E-3</v>
      </c>
      <c r="AR20" s="36">
        <v>1.6618999999999999</v>
      </c>
      <c r="AS20" s="36">
        <v>62.621000000000002</v>
      </c>
      <c r="AT20" s="36">
        <v>7.0208999999999994E-2</v>
      </c>
      <c r="AU20" s="36">
        <v>5.6093999999999998E-2</v>
      </c>
      <c r="AV20" s="36">
        <v>0.25118000000000001</v>
      </c>
      <c r="AW20" s="36">
        <v>9.5073999999999992E-3</v>
      </c>
      <c r="AX20" s="40">
        <v>0.32462999999999997</v>
      </c>
    </row>
    <row r="21" spans="1:50" s="56" customFormat="1" ht="18.75" customHeight="1" x14ac:dyDescent="0.25">
      <c r="A21" s="34" t="s">
        <v>139</v>
      </c>
      <c r="B21" s="35" t="s">
        <v>140</v>
      </c>
      <c r="C21" s="50" t="str">
        <f t="shared" si="4"/>
        <v>N170731-001-999</v>
      </c>
      <c r="D21" s="35" t="s">
        <v>339</v>
      </c>
      <c r="E21" s="36">
        <v>4</v>
      </c>
      <c r="F21" s="35" t="s">
        <v>2</v>
      </c>
      <c r="G21" s="35" t="s">
        <v>23</v>
      </c>
      <c r="H21" s="35">
        <v>909.8143</v>
      </c>
      <c r="I21" s="37">
        <v>979.53629999999998</v>
      </c>
      <c r="J21" s="34">
        <v>66.752399999999994</v>
      </c>
      <c r="K21" s="35">
        <v>11.625999999999999</v>
      </c>
      <c r="L21" s="37" t="s">
        <v>3</v>
      </c>
      <c r="M21" s="35">
        <f t="shared" si="0"/>
        <v>55.69</v>
      </c>
      <c r="N21" s="35">
        <f t="shared" si="1"/>
        <v>1.04953374</v>
      </c>
      <c r="O21" s="91">
        <f t="shared" si="5"/>
        <v>1.1986424851858501</v>
      </c>
      <c r="P21" s="91">
        <f t="shared" si="6"/>
        <v>0.20998141569724485</v>
      </c>
      <c r="Q21" s="87">
        <f t="shared" si="7"/>
        <v>6.5332000000000001E-2</v>
      </c>
      <c r="R21" s="91">
        <f t="shared" si="8"/>
        <v>9.3261429999999985E-3</v>
      </c>
      <c r="S21" s="35">
        <f t="shared" si="11"/>
        <v>14.67417351286246</v>
      </c>
      <c r="T21" s="35">
        <f t="shared" si="10"/>
        <v>1.1868881224718266E-2</v>
      </c>
      <c r="U21" s="35">
        <f t="shared" si="2"/>
        <v>5.6853431567569265E-2</v>
      </c>
      <c r="V21" s="35">
        <f t="shared" si="3"/>
        <v>1.0714597713224103E-3</v>
      </c>
      <c r="W21" s="38">
        <v>18500000000000</v>
      </c>
      <c r="X21" s="36">
        <v>622000000000</v>
      </c>
      <c r="Y21" s="36">
        <v>3.48</v>
      </c>
      <c r="Z21" s="40">
        <v>0.14000000000000001</v>
      </c>
      <c r="AA21" s="38">
        <v>55.69</v>
      </c>
      <c r="AB21" s="36">
        <v>1.8846000000000002E-2</v>
      </c>
      <c r="AC21" s="36">
        <v>6.5332000000000001E-2</v>
      </c>
      <c r="AD21" s="36">
        <v>0.14274999999999999</v>
      </c>
      <c r="AE21" s="36">
        <v>2.8479000000000001E-2</v>
      </c>
      <c r="AF21" s="36">
        <v>0.60640000000000005</v>
      </c>
      <c r="AG21" s="36">
        <v>64.090999999999994</v>
      </c>
      <c r="AH21" s="36">
        <v>4.8920999999999999E-2</v>
      </c>
      <c r="AI21" s="36">
        <v>0.11919</v>
      </c>
      <c r="AJ21" s="36">
        <v>0.15135000000000001</v>
      </c>
      <c r="AK21" s="36">
        <v>6.9905000000000002E-3</v>
      </c>
      <c r="AL21" s="40">
        <v>2.5783</v>
      </c>
      <c r="AM21" s="36">
        <v>61.082999999999998</v>
      </c>
      <c r="AN21" s="36">
        <v>2.0454E-2</v>
      </c>
      <c r="AO21" s="36">
        <v>2.2601E-2</v>
      </c>
      <c r="AP21" s="36">
        <v>0.35911999999999999</v>
      </c>
      <c r="AQ21" s="36">
        <v>5.8697000000000003E-3</v>
      </c>
      <c r="AR21" s="36">
        <v>1.0123</v>
      </c>
      <c r="AS21" s="35" t="s">
        <v>315</v>
      </c>
      <c r="AT21" s="35" t="s">
        <v>3</v>
      </c>
      <c r="AU21" s="35" t="s">
        <v>3</v>
      </c>
      <c r="AV21" s="35" t="s">
        <v>3</v>
      </c>
      <c r="AW21" s="35" t="s">
        <v>3</v>
      </c>
      <c r="AX21" s="37" t="s">
        <v>3</v>
      </c>
    </row>
    <row r="22" spans="1:50" s="56" customFormat="1" ht="18.75" customHeight="1" x14ac:dyDescent="0.25">
      <c r="A22" s="34" t="s">
        <v>87</v>
      </c>
      <c r="B22" s="35" t="s">
        <v>88</v>
      </c>
      <c r="C22" s="50" t="str">
        <f t="shared" si="4"/>
        <v>N170201-001-999</v>
      </c>
      <c r="D22" s="35" t="s">
        <v>339</v>
      </c>
      <c r="E22" s="36">
        <v>3.7635000000000001</v>
      </c>
      <c r="F22" s="35" t="s">
        <v>2</v>
      </c>
      <c r="G22" s="35" t="s">
        <v>23</v>
      </c>
      <c r="H22" s="35">
        <v>909.87729999999999</v>
      </c>
      <c r="I22" s="37">
        <v>979.63969999999995</v>
      </c>
      <c r="J22" s="34">
        <v>64.523799999999994</v>
      </c>
      <c r="K22" s="35">
        <v>2.367</v>
      </c>
      <c r="L22" s="37" t="s">
        <v>3</v>
      </c>
      <c r="M22" s="35">
        <f t="shared" si="0"/>
        <v>57.701000000000001</v>
      </c>
      <c r="N22" s="35">
        <f t="shared" si="1"/>
        <v>2.9541180969999998</v>
      </c>
      <c r="O22" s="91">
        <f t="shared" si="5"/>
        <v>1.1182440512296146</v>
      </c>
      <c r="P22" s="91">
        <f t="shared" si="6"/>
        <v>7.0430369691109357E-2</v>
      </c>
      <c r="Q22" s="87">
        <f t="shared" si="7"/>
        <v>-0.20366999999999999</v>
      </c>
      <c r="R22" s="91">
        <f t="shared" si="8"/>
        <v>7.1396518499999992E-2</v>
      </c>
      <c r="S22" s="35">
        <f t="shared" si="11"/>
        <v>15.182610137654633</v>
      </c>
      <c r="T22" s="35">
        <f t="shared" si="10"/>
        <v>2.4161944437327315E-3</v>
      </c>
      <c r="U22" s="35">
        <f t="shared" si="2"/>
        <v>5.8900226277069014E-2</v>
      </c>
      <c r="V22" s="35">
        <f t="shared" si="3"/>
        <v>3.0155148847071018E-3</v>
      </c>
      <c r="W22" s="38">
        <v>40800000000000</v>
      </c>
      <c r="X22" s="36">
        <v>1760000000000</v>
      </c>
      <c r="Y22" s="36">
        <v>4.0599999999999996</v>
      </c>
      <c r="Z22" s="37" t="s">
        <v>3</v>
      </c>
      <c r="AA22" s="38">
        <v>57.701000000000001</v>
      </c>
      <c r="AB22" s="36">
        <v>5.1196999999999999E-2</v>
      </c>
      <c r="AC22" s="36">
        <v>-0.20366999999999999</v>
      </c>
      <c r="AD22" s="36">
        <v>-0.35054999999999997</v>
      </c>
      <c r="AE22" s="36">
        <v>2.307E-2</v>
      </c>
      <c r="AF22" s="36">
        <v>1.4842</v>
      </c>
      <c r="AG22" s="35" t="s">
        <v>315</v>
      </c>
      <c r="AH22" s="35" t="s">
        <v>3</v>
      </c>
      <c r="AI22" s="35" t="s">
        <v>3</v>
      </c>
      <c r="AJ22" s="35" t="s">
        <v>3</v>
      </c>
      <c r="AK22" s="35" t="s">
        <v>3</v>
      </c>
      <c r="AL22" s="37" t="s">
        <v>3</v>
      </c>
      <c r="AM22" s="35" t="s">
        <v>315</v>
      </c>
      <c r="AN22" s="35" t="s">
        <v>3</v>
      </c>
      <c r="AO22" s="35" t="s">
        <v>3</v>
      </c>
      <c r="AP22" s="35" t="s">
        <v>3</v>
      </c>
      <c r="AQ22" s="35" t="s">
        <v>3</v>
      </c>
      <c r="AR22" s="35" t="s">
        <v>3</v>
      </c>
      <c r="AS22" s="35" t="s">
        <v>315</v>
      </c>
      <c r="AT22" s="35" t="s">
        <v>3</v>
      </c>
      <c r="AU22" s="35" t="s">
        <v>3</v>
      </c>
      <c r="AV22" s="35" t="s">
        <v>3</v>
      </c>
      <c r="AW22" s="35" t="s">
        <v>3</v>
      </c>
      <c r="AX22" s="37" t="s">
        <v>3</v>
      </c>
    </row>
    <row r="23" spans="1:50" s="56" customFormat="1" ht="18.75" customHeight="1" x14ac:dyDescent="0.25">
      <c r="A23" s="34" t="s">
        <v>93</v>
      </c>
      <c r="B23" s="35" t="s">
        <v>94</v>
      </c>
      <c r="C23" s="50" t="str">
        <f t="shared" si="4"/>
        <v>N170206-001-999</v>
      </c>
      <c r="D23" s="35" t="s">
        <v>339</v>
      </c>
      <c r="E23" s="36">
        <v>6.9610000000000003</v>
      </c>
      <c r="F23" s="35" t="s">
        <v>2</v>
      </c>
      <c r="G23" s="35" t="s">
        <v>23</v>
      </c>
      <c r="H23" s="35">
        <v>909.79399999999998</v>
      </c>
      <c r="I23" s="37">
        <v>979.56859999999995</v>
      </c>
      <c r="J23" s="34">
        <v>64.964399999999998</v>
      </c>
      <c r="K23" s="35">
        <v>2.3365</v>
      </c>
      <c r="L23" s="37" t="s">
        <v>3</v>
      </c>
      <c r="M23" s="35">
        <f t="shared" si="0"/>
        <v>58.366</v>
      </c>
      <c r="N23" s="35">
        <f t="shared" si="1"/>
        <v>3.359080032</v>
      </c>
      <c r="O23" s="91">
        <f t="shared" si="5"/>
        <v>1.1130521193845733</v>
      </c>
      <c r="P23" s="91">
        <f t="shared" si="6"/>
        <v>7.5538241482762933E-2</v>
      </c>
      <c r="Q23" s="87">
        <f t="shared" si="7"/>
        <v>-0.16564000000000001</v>
      </c>
      <c r="R23" s="91">
        <f t="shared" si="8"/>
        <v>5.4081460000000005E-2</v>
      </c>
      <c r="S23" s="35">
        <f t="shared" si="11"/>
        <v>15.07854455671106</v>
      </c>
      <c r="T23" s="35">
        <f t="shared" si="10"/>
        <v>2.385233663063516E-3</v>
      </c>
      <c r="U23" s="35">
        <f t="shared" si="2"/>
        <v>5.9583371700562882E-2</v>
      </c>
      <c r="V23" s="35">
        <f t="shared" si="3"/>
        <v>3.4291422081107951E-3</v>
      </c>
      <c r="W23" s="38">
        <v>50400000000000</v>
      </c>
      <c r="X23" s="36">
        <v>2200000000000</v>
      </c>
      <c r="Y23" s="36">
        <v>4.17</v>
      </c>
      <c r="Z23" s="37" t="s">
        <v>3</v>
      </c>
      <c r="AA23" s="38">
        <v>58.366</v>
      </c>
      <c r="AB23" s="36">
        <v>5.7551999999999999E-2</v>
      </c>
      <c r="AC23" s="36">
        <v>-0.16564000000000001</v>
      </c>
      <c r="AD23" s="36">
        <v>-0.32650000000000001</v>
      </c>
      <c r="AE23" s="36">
        <v>1.9373999999999999E-2</v>
      </c>
      <c r="AF23" s="36">
        <v>1.28</v>
      </c>
      <c r="AG23" s="35" t="s">
        <v>315</v>
      </c>
      <c r="AH23" s="35" t="s">
        <v>3</v>
      </c>
      <c r="AI23" s="35" t="s">
        <v>3</v>
      </c>
      <c r="AJ23" s="35" t="s">
        <v>3</v>
      </c>
      <c r="AK23" s="35" t="s">
        <v>3</v>
      </c>
      <c r="AL23" s="37" t="s">
        <v>3</v>
      </c>
      <c r="AM23" s="35" t="s">
        <v>315</v>
      </c>
      <c r="AN23" s="35" t="s">
        <v>3</v>
      </c>
      <c r="AO23" s="35" t="s">
        <v>3</v>
      </c>
      <c r="AP23" s="35" t="s">
        <v>3</v>
      </c>
      <c r="AQ23" s="35" t="s">
        <v>3</v>
      </c>
      <c r="AR23" s="35" t="s">
        <v>3</v>
      </c>
      <c r="AS23" s="35" t="s">
        <v>315</v>
      </c>
      <c r="AT23" s="35" t="s">
        <v>3</v>
      </c>
      <c r="AU23" s="35" t="s">
        <v>3</v>
      </c>
      <c r="AV23" s="35" t="s">
        <v>3</v>
      </c>
      <c r="AW23" s="35" t="s">
        <v>3</v>
      </c>
      <c r="AX23" s="37" t="s">
        <v>3</v>
      </c>
    </row>
    <row r="24" spans="1:50" s="56" customFormat="1" ht="18.75" customHeight="1" x14ac:dyDescent="0.25">
      <c r="A24" s="34" t="s">
        <v>73</v>
      </c>
      <c r="B24" s="35" t="s">
        <v>74</v>
      </c>
      <c r="C24" s="50" t="str">
        <f t="shared" si="4"/>
        <v>N161031-002-999</v>
      </c>
      <c r="D24" s="35" t="s">
        <v>339</v>
      </c>
      <c r="E24" s="36">
        <v>4</v>
      </c>
      <c r="F24" s="35" t="s">
        <v>2</v>
      </c>
      <c r="G24" s="35" t="s">
        <v>23</v>
      </c>
      <c r="H24" s="35">
        <v>843.84019999999998</v>
      </c>
      <c r="I24" s="37">
        <v>908.68769999999995</v>
      </c>
      <c r="J24" s="34">
        <v>63.651000000000003</v>
      </c>
      <c r="K24" s="35">
        <v>2.6669</v>
      </c>
      <c r="L24" s="37" t="s">
        <v>3</v>
      </c>
      <c r="M24" s="35">
        <f t="shared" si="0"/>
        <v>60.137</v>
      </c>
      <c r="N24" s="35">
        <f t="shared" si="1"/>
        <v>2.9803295830000001</v>
      </c>
      <c r="O24" s="91">
        <f t="shared" si="5"/>
        <v>1.0584332440926552</v>
      </c>
      <c r="P24" s="91">
        <f t="shared" si="6"/>
        <v>6.8689000597829952E-2</v>
      </c>
      <c r="Q24" s="87">
        <f t="shared" si="7"/>
        <v>-9.8292000000000004E-2</v>
      </c>
      <c r="R24" s="91">
        <f t="shared" si="8"/>
        <v>1.3081682280000001E-2</v>
      </c>
      <c r="S24" s="35">
        <f t="shared" si="11"/>
        <v>14.27609464108969</v>
      </c>
      <c r="T24" s="35">
        <f t="shared" si="10"/>
        <v>2.9348917125212549E-3</v>
      </c>
      <c r="U24" s="35">
        <f t="shared" si="2"/>
        <v>6.6180052838835615E-2</v>
      </c>
      <c r="V24" s="35">
        <f t="shared" si="3"/>
        <v>3.2798172386398544E-3</v>
      </c>
      <c r="W24" s="38">
        <v>21500000000000</v>
      </c>
      <c r="X24" s="36">
        <v>1010000000000</v>
      </c>
      <c r="Y24" s="36">
        <v>3.73</v>
      </c>
      <c r="Z24" s="40">
        <v>0.19</v>
      </c>
      <c r="AA24" s="38">
        <v>60.137</v>
      </c>
      <c r="AB24" s="36">
        <v>4.9558999999999999E-2</v>
      </c>
      <c r="AC24" s="36">
        <v>-9.8292000000000004E-2</v>
      </c>
      <c r="AD24" s="36">
        <v>-0.13309000000000001</v>
      </c>
      <c r="AE24" s="36">
        <v>-2.7459000000000001E-2</v>
      </c>
      <c r="AF24" s="36">
        <v>-0.27459</v>
      </c>
      <c r="AG24" s="35" t="s">
        <v>315</v>
      </c>
      <c r="AH24" s="35" t="s">
        <v>3</v>
      </c>
      <c r="AI24" s="35" t="s">
        <v>3</v>
      </c>
      <c r="AJ24" s="35" t="s">
        <v>3</v>
      </c>
      <c r="AK24" s="35" t="s">
        <v>3</v>
      </c>
      <c r="AL24" s="37" t="s">
        <v>3</v>
      </c>
      <c r="AM24" s="36">
        <v>74.668999999999997</v>
      </c>
      <c r="AN24" s="36">
        <v>1.8807000000000001E-2</v>
      </c>
      <c r="AO24" s="36">
        <v>2.8333999999999998E-3</v>
      </c>
      <c r="AP24" s="36">
        <v>1.9576</v>
      </c>
      <c r="AQ24" s="36">
        <v>7.3229999999999996E-3</v>
      </c>
      <c r="AR24" s="36">
        <v>0.56161000000000005</v>
      </c>
      <c r="AS24" s="35" t="s">
        <v>315</v>
      </c>
      <c r="AT24" s="35" t="s">
        <v>3</v>
      </c>
      <c r="AU24" s="35" t="s">
        <v>3</v>
      </c>
      <c r="AV24" s="35" t="s">
        <v>3</v>
      </c>
      <c r="AW24" s="35" t="s">
        <v>3</v>
      </c>
      <c r="AX24" s="37" t="s">
        <v>3</v>
      </c>
    </row>
    <row r="25" spans="1:50" s="56" customFormat="1" ht="18.75" customHeight="1" x14ac:dyDescent="0.25">
      <c r="A25" s="34" t="s">
        <v>63</v>
      </c>
      <c r="B25" s="35" t="s">
        <v>64</v>
      </c>
      <c r="C25" s="50" t="str">
        <f t="shared" si="4"/>
        <v>N161005-002-999</v>
      </c>
      <c r="D25" s="35" t="s">
        <v>339</v>
      </c>
      <c r="E25" s="36">
        <v>4</v>
      </c>
      <c r="F25" s="35" t="s">
        <v>2</v>
      </c>
      <c r="G25" s="35" t="s">
        <v>23</v>
      </c>
      <c r="H25" s="35">
        <v>845.2</v>
      </c>
      <c r="I25" s="37">
        <v>908.7</v>
      </c>
      <c r="J25" s="34">
        <v>62.670200000000001</v>
      </c>
      <c r="K25" s="35">
        <v>2.6158999999999999</v>
      </c>
      <c r="L25" s="37" t="s">
        <v>3</v>
      </c>
      <c r="M25" s="35">
        <f t="shared" si="0"/>
        <v>60.747</v>
      </c>
      <c r="N25" s="35">
        <f t="shared" si="1"/>
        <v>2.4216791549999996</v>
      </c>
      <c r="O25" s="91">
        <f t="shared" si="5"/>
        <v>1.031659176584852</v>
      </c>
      <c r="P25" s="91">
        <f t="shared" si="6"/>
        <v>5.9546549978742321E-2</v>
      </c>
      <c r="Q25" s="87">
        <f t="shared" si="7"/>
        <v>0.15162999999999999</v>
      </c>
      <c r="R25" s="91">
        <f t="shared" si="8"/>
        <v>4.29173552E-2</v>
      </c>
      <c r="S25" s="35">
        <f t="shared" si="11"/>
        <v>14.499714377806358</v>
      </c>
      <c r="T25" s="35">
        <f t="shared" si="10"/>
        <v>2.8787278529767797E-3</v>
      </c>
      <c r="U25" s="35">
        <f t="shared" si="2"/>
        <v>6.68504456916474E-2</v>
      </c>
      <c r="V25" s="35">
        <f t="shared" si="3"/>
        <v>2.6649930174975234E-3</v>
      </c>
      <c r="W25" s="38">
        <v>24700000000000</v>
      </c>
      <c r="X25" s="36">
        <v>1170000000000</v>
      </c>
      <c r="Y25" s="36">
        <v>3.82</v>
      </c>
      <c r="Z25" s="40">
        <v>0.2</v>
      </c>
      <c r="AA25" s="38">
        <v>60.747</v>
      </c>
      <c r="AB25" s="36">
        <v>3.9864999999999998E-2</v>
      </c>
      <c r="AC25" s="36">
        <v>0.15162999999999999</v>
      </c>
      <c r="AD25" s="36">
        <v>0.28304000000000001</v>
      </c>
      <c r="AE25" s="36">
        <v>1.3561E-2</v>
      </c>
      <c r="AF25" s="36">
        <v>0.82533999999999996</v>
      </c>
      <c r="AG25" s="36">
        <v>69.52</v>
      </c>
      <c r="AH25" s="36">
        <v>8.0924999999999997E-2</v>
      </c>
      <c r="AI25" s="36">
        <v>0.19197</v>
      </c>
      <c r="AJ25" s="36">
        <v>0.35702</v>
      </c>
      <c r="AK25" s="36">
        <v>7.7862000000000001E-3</v>
      </c>
      <c r="AL25" s="40">
        <v>1.4252</v>
      </c>
      <c r="AM25" s="36">
        <v>47.701999999999998</v>
      </c>
      <c r="AN25" s="36">
        <v>3.6997000000000002E-2</v>
      </c>
      <c r="AO25" s="36">
        <v>4.3579E-2</v>
      </c>
      <c r="AP25" s="36">
        <v>6.7856E-2</v>
      </c>
      <c r="AQ25" s="36">
        <v>1.1110999999999999E-2</v>
      </c>
      <c r="AR25" s="36">
        <v>0.25873000000000002</v>
      </c>
      <c r="AS25" s="35" t="s">
        <v>315</v>
      </c>
      <c r="AT25" s="35" t="s">
        <v>3</v>
      </c>
      <c r="AU25" s="35" t="s">
        <v>3</v>
      </c>
      <c r="AV25" s="35" t="s">
        <v>3</v>
      </c>
      <c r="AW25" s="35" t="s">
        <v>3</v>
      </c>
      <c r="AX25" s="37" t="s">
        <v>3</v>
      </c>
    </row>
    <row r="26" spans="1:50" s="56" customFormat="1" ht="18.75" customHeight="1" x14ac:dyDescent="0.25">
      <c r="A26" s="34" t="s">
        <v>71</v>
      </c>
      <c r="B26" s="35" t="s">
        <v>72</v>
      </c>
      <c r="C26" s="50" t="str">
        <f t="shared" si="4"/>
        <v>N161024-001-999</v>
      </c>
      <c r="D26" s="35" t="s">
        <v>339</v>
      </c>
      <c r="E26" s="36">
        <v>3.7753999999999999</v>
      </c>
      <c r="F26" s="35" t="s">
        <v>2</v>
      </c>
      <c r="G26" s="35" t="s">
        <v>23</v>
      </c>
      <c r="H26" s="35">
        <v>845.1</v>
      </c>
      <c r="I26" s="37">
        <v>908.9</v>
      </c>
      <c r="J26" s="34">
        <v>63.628100000000003</v>
      </c>
      <c r="K26" s="35">
        <v>0</v>
      </c>
      <c r="L26" s="37" t="s">
        <v>3</v>
      </c>
      <c r="M26" s="35">
        <f t="shared" si="0"/>
        <v>60.281999999999996</v>
      </c>
      <c r="N26" s="35">
        <f t="shared" si="1"/>
        <v>4.1933364839999996</v>
      </c>
      <c r="O26" s="91">
        <f t="shared" si="5"/>
        <v>1.0555074483262004</v>
      </c>
      <c r="P26" s="91">
        <f t="shared" si="6"/>
        <v>7.3423209120467153E-2</v>
      </c>
      <c r="Q26" s="87">
        <f t="shared" si="7"/>
        <v>-8.1434999999999994E-2</v>
      </c>
      <c r="R26" s="91">
        <f t="shared" si="8"/>
        <v>4.8948135449999996E-3</v>
      </c>
      <c r="S26" s="35">
        <f t="shared" si="11"/>
        <v>14.284569239062614</v>
      </c>
      <c r="T26" s="35">
        <f t="shared" si="10"/>
        <v>0</v>
      </c>
      <c r="U26" s="35">
        <f t="shared" si="2"/>
        <v>6.6324128066894042E-2</v>
      </c>
      <c r="V26" s="35">
        <f t="shared" si="3"/>
        <v>4.6136389965892831E-3</v>
      </c>
      <c r="W26" s="38">
        <v>20938000000000</v>
      </c>
      <c r="X26" s="36">
        <v>1086700000000</v>
      </c>
      <c r="Y26" s="36">
        <v>3.86</v>
      </c>
      <c r="Z26" s="37" t="s">
        <v>3</v>
      </c>
      <c r="AA26" s="34" t="s">
        <v>3</v>
      </c>
      <c r="AB26" s="35" t="s">
        <v>3</v>
      </c>
      <c r="AC26" s="35" t="s">
        <v>3</v>
      </c>
      <c r="AD26" s="35" t="s">
        <v>3</v>
      </c>
      <c r="AE26" s="35" t="s">
        <v>3</v>
      </c>
      <c r="AF26" s="35" t="s">
        <v>3</v>
      </c>
      <c r="AG26" s="36">
        <v>60.281999999999996</v>
      </c>
      <c r="AH26" s="36">
        <v>6.9561999999999999E-2</v>
      </c>
      <c r="AI26" s="36">
        <v>-8.1434999999999994E-2</v>
      </c>
      <c r="AJ26" s="36">
        <v>-6.0107000000000001E-2</v>
      </c>
      <c r="AK26" s="36">
        <v>1.5077E-2</v>
      </c>
      <c r="AL26" s="40">
        <v>0.52056999999999998</v>
      </c>
      <c r="AM26" s="35" t="s">
        <v>315</v>
      </c>
      <c r="AN26" s="35" t="s">
        <v>3</v>
      </c>
      <c r="AO26" s="35" t="s">
        <v>3</v>
      </c>
      <c r="AP26" s="35" t="s">
        <v>3</v>
      </c>
      <c r="AQ26" s="35" t="s">
        <v>3</v>
      </c>
      <c r="AR26" s="35" t="s">
        <v>3</v>
      </c>
      <c r="AS26" s="35" t="s">
        <v>315</v>
      </c>
      <c r="AT26" s="35" t="s">
        <v>3</v>
      </c>
      <c r="AU26" s="35" t="s">
        <v>3</v>
      </c>
      <c r="AV26" s="35" t="s">
        <v>3</v>
      </c>
      <c r="AW26" s="35" t="s">
        <v>3</v>
      </c>
      <c r="AX26" s="37" t="s">
        <v>3</v>
      </c>
    </row>
    <row r="27" spans="1:50" s="56" customFormat="1" ht="18.75" customHeight="1" x14ac:dyDescent="0.25">
      <c r="A27" s="14" t="s">
        <v>145</v>
      </c>
      <c r="B27" s="35" t="s">
        <v>146</v>
      </c>
      <c r="C27" s="50" t="str">
        <f t="shared" si="4"/>
        <v>N170926-001-999</v>
      </c>
      <c r="D27" s="35" t="s">
        <v>339</v>
      </c>
      <c r="E27" s="36">
        <v>4</v>
      </c>
      <c r="F27" s="35" t="s">
        <v>2</v>
      </c>
      <c r="G27" s="35" t="s">
        <v>23</v>
      </c>
      <c r="H27" s="35">
        <v>909.78629999999998</v>
      </c>
      <c r="I27" s="37">
        <v>979.43399999999997</v>
      </c>
      <c r="J27" s="34">
        <v>61.627899999999997</v>
      </c>
      <c r="K27" s="35">
        <v>2.4401000000000002</v>
      </c>
      <c r="L27" s="37" t="s">
        <v>3</v>
      </c>
      <c r="M27" s="35">
        <f t="shared" si="0"/>
        <v>69.909000000000006</v>
      </c>
      <c r="N27" s="35">
        <f t="shared" si="1"/>
        <v>7.9885014300000003</v>
      </c>
      <c r="O27" s="91">
        <f t="shared" si="5"/>
        <v>0.88154457938176756</v>
      </c>
      <c r="P27" s="91">
        <f t="shared" si="6"/>
        <v>0.1066097753682058</v>
      </c>
      <c r="Q27" s="87">
        <f t="shared" si="7"/>
        <v>0.27496999999999999</v>
      </c>
      <c r="R27" s="91">
        <f t="shared" si="8"/>
        <v>0.12771806559999999</v>
      </c>
      <c r="S27" s="12">
        <f t="shared" si="11"/>
        <v>15.892704440683522</v>
      </c>
      <c r="T27" s="35">
        <f t="shared" si="10"/>
        <v>2.4913368333139346E-3</v>
      </c>
      <c r="U27" s="35">
        <f t="shared" si="2"/>
        <v>7.137693810915284E-2</v>
      </c>
      <c r="V27" s="35">
        <f t="shared" si="3"/>
        <v>8.156242717732895E-3</v>
      </c>
      <c r="W27" s="38">
        <v>47769000000000</v>
      </c>
      <c r="X27" s="36">
        <v>1836600000000</v>
      </c>
      <c r="Y27" s="36">
        <v>4.1253000000000002</v>
      </c>
      <c r="Z27" s="40">
        <v>0.14119999999999999</v>
      </c>
      <c r="AA27" s="34" t="s">
        <v>3</v>
      </c>
      <c r="AB27" s="35" t="s">
        <v>3</v>
      </c>
      <c r="AC27" s="35" t="s">
        <v>3</v>
      </c>
      <c r="AD27" s="35" t="s">
        <v>3</v>
      </c>
      <c r="AE27" s="35" t="s">
        <v>3</v>
      </c>
      <c r="AF27" s="35" t="s">
        <v>3</v>
      </c>
      <c r="AG27" s="36">
        <v>69.909000000000006</v>
      </c>
      <c r="AH27" s="36">
        <v>0.11427</v>
      </c>
      <c r="AI27" s="36">
        <v>0.27496999999999999</v>
      </c>
      <c r="AJ27" s="36">
        <v>0.46448</v>
      </c>
      <c r="AK27" s="36">
        <v>-1.2840000000000001E-2</v>
      </c>
      <c r="AL27" s="40">
        <v>-1.5175000000000001</v>
      </c>
      <c r="AM27" s="35" t="s">
        <v>315</v>
      </c>
      <c r="AN27" s="35" t="s">
        <v>3</v>
      </c>
      <c r="AO27" s="35" t="s">
        <v>3</v>
      </c>
      <c r="AP27" s="35" t="s">
        <v>3</v>
      </c>
      <c r="AQ27" s="35" t="s">
        <v>3</v>
      </c>
      <c r="AR27" s="35" t="s">
        <v>3</v>
      </c>
      <c r="AS27" s="35" t="s">
        <v>315</v>
      </c>
      <c r="AT27" s="35" t="s">
        <v>3</v>
      </c>
      <c r="AU27" s="35" t="s">
        <v>3</v>
      </c>
      <c r="AV27" s="35" t="s">
        <v>3</v>
      </c>
      <c r="AW27" s="35" t="s">
        <v>3</v>
      </c>
      <c r="AX27" s="37" t="s">
        <v>3</v>
      </c>
    </row>
    <row r="28" spans="1:50" s="56" customFormat="1" ht="18.75" customHeight="1" x14ac:dyDescent="0.25">
      <c r="A28" s="34" t="s">
        <v>143</v>
      </c>
      <c r="B28" s="35" t="s">
        <v>144</v>
      </c>
      <c r="C28" s="50" t="str">
        <f t="shared" si="4"/>
        <v>N170925-002-999</v>
      </c>
      <c r="D28" s="35" t="s">
        <v>339</v>
      </c>
      <c r="E28" s="36">
        <v>4</v>
      </c>
      <c r="F28" s="35" t="s">
        <v>2</v>
      </c>
      <c r="G28" s="35" t="s">
        <v>23</v>
      </c>
      <c r="H28" s="35">
        <v>909.76369999999997</v>
      </c>
      <c r="I28" s="37">
        <v>979.51279999999997</v>
      </c>
      <c r="J28" s="34">
        <v>60.381900000000002</v>
      </c>
      <c r="K28" s="35">
        <v>2.4948000000000001</v>
      </c>
      <c r="L28" s="37" t="s">
        <v>3</v>
      </c>
      <c r="M28" s="35">
        <f t="shared" si="0"/>
        <v>70.700999999999993</v>
      </c>
      <c r="N28" s="35">
        <f t="shared" si="1"/>
        <v>7.2086739599999987</v>
      </c>
      <c r="O28" s="91">
        <f t="shared" si="5"/>
        <v>0.85404591165612942</v>
      </c>
      <c r="P28" s="91">
        <f t="shared" si="6"/>
        <v>9.3956453079477517E-2</v>
      </c>
      <c r="Q28" s="87">
        <f t="shared" si="7"/>
        <v>8.9199000000000001E-2</v>
      </c>
      <c r="R28" s="91">
        <f t="shared" si="8"/>
        <v>1.8858452580000001E-2</v>
      </c>
      <c r="S28" s="35">
        <f t="shared" si="11"/>
        <v>16.221960554404546</v>
      </c>
      <c r="T28" s="35">
        <f t="shared" si="10"/>
        <v>2.5469804988765845E-3</v>
      </c>
      <c r="U28" s="35">
        <f t="shared" si="2"/>
        <v>7.2179761203733123E-2</v>
      </c>
      <c r="V28" s="35">
        <f t="shared" si="3"/>
        <v>7.3594484523326282E-3</v>
      </c>
      <c r="W28" s="38">
        <v>56966000000000</v>
      </c>
      <c r="X28" s="36">
        <v>2282900000000</v>
      </c>
      <c r="Y28" s="36">
        <v>4.2502000000000004</v>
      </c>
      <c r="Z28" s="40">
        <v>0.15528</v>
      </c>
      <c r="AA28" s="34" t="s">
        <v>3</v>
      </c>
      <c r="AB28" s="35" t="s">
        <v>3</v>
      </c>
      <c r="AC28" s="35" t="s">
        <v>3</v>
      </c>
      <c r="AD28" s="35" t="s">
        <v>3</v>
      </c>
      <c r="AE28" s="35" t="s">
        <v>3</v>
      </c>
      <c r="AF28" s="35" t="s">
        <v>3</v>
      </c>
      <c r="AG28" s="36">
        <v>70.700999999999993</v>
      </c>
      <c r="AH28" s="36">
        <v>0.10196</v>
      </c>
      <c r="AI28" s="36">
        <v>8.9199000000000001E-2</v>
      </c>
      <c r="AJ28" s="36">
        <v>0.21142</v>
      </c>
      <c r="AK28" s="36">
        <v>-1.1991E-2</v>
      </c>
      <c r="AL28" s="40">
        <v>-0.89846000000000004</v>
      </c>
      <c r="AM28" s="35" t="s">
        <v>315</v>
      </c>
      <c r="AN28" s="35" t="s">
        <v>3</v>
      </c>
      <c r="AO28" s="35" t="s">
        <v>3</v>
      </c>
      <c r="AP28" s="35" t="s">
        <v>3</v>
      </c>
      <c r="AQ28" s="35" t="s">
        <v>3</v>
      </c>
      <c r="AR28" s="35" t="s">
        <v>3</v>
      </c>
      <c r="AS28" s="35" t="s">
        <v>315</v>
      </c>
      <c r="AT28" s="35" t="s">
        <v>3</v>
      </c>
      <c r="AU28" s="35" t="s">
        <v>3</v>
      </c>
      <c r="AV28" s="35" t="s">
        <v>3</v>
      </c>
      <c r="AW28" s="35" t="s">
        <v>3</v>
      </c>
      <c r="AX28" s="37" t="s">
        <v>3</v>
      </c>
    </row>
    <row r="29" spans="1:50" s="70" customFormat="1" ht="18.75" customHeight="1" x14ac:dyDescent="0.25">
      <c r="A29" s="64" t="s">
        <v>5</v>
      </c>
      <c r="B29" s="65" t="s">
        <v>6</v>
      </c>
      <c r="C29" s="50" t="str">
        <f t="shared" si="4"/>
        <v>N150809-001-999</v>
      </c>
      <c r="D29" s="65" t="s">
        <v>337</v>
      </c>
      <c r="E29" s="66">
        <v>6.4957000000000003</v>
      </c>
      <c r="F29" s="65" t="s">
        <v>2</v>
      </c>
      <c r="G29" s="65" t="s">
        <v>3</v>
      </c>
      <c r="H29" s="65">
        <v>845.75</v>
      </c>
      <c r="I29" s="67">
        <v>908.55</v>
      </c>
      <c r="J29" s="64">
        <v>99.810900000000004</v>
      </c>
      <c r="K29" s="65">
        <v>1.7295</v>
      </c>
      <c r="L29" s="67">
        <v>1.7192000000000001</v>
      </c>
      <c r="M29" s="65">
        <f t="shared" si="0"/>
        <v>67.840999999999994</v>
      </c>
      <c r="N29" s="65">
        <f t="shared" si="1"/>
        <v>3.6410943109999998</v>
      </c>
      <c r="O29" s="92">
        <f t="shared" si="5"/>
        <v>1.4712474757152756</v>
      </c>
      <c r="P29" s="92">
        <f t="shared" si="6"/>
        <v>8.2976632594556163E-2</v>
      </c>
      <c r="Q29" s="95">
        <f t="shared" si="7"/>
        <v>0.61197999999999997</v>
      </c>
      <c r="R29" s="92">
        <f t="shared" si="8"/>
        <v>2.1445615139999999E-2</v>
      </c>
      <c r="S29" s="65">
        <f t="shared" si="9"/>
        <v>0.10985735512630015</v>
      </c>
      <c r="T29" s="65">
        <f t="shared" si="10"/>
        <v>1.9035826316658414E-3</v>
      </c>
      <c r="U29" s="65">
        <f t="shared" si="2"/>
        <v>7.4669528369379776E-2</v>
      </c>
      <c r="V29" s="65">
        <f t="shared" si="3"/>
        <v>4.0075882571129822E-3</v>
      </c>
      <c r="W29" s="68">
        <v>119000000000</v>
      </c>
      <c r="X29" s="66">
        <v>5890000000</v>
      </c>
      <c r="Y29" s="66">
        <v>2.54</v>
      </c>
      <c r="Z29" s="69">
        <v>0.13</v>
      </c>
      <c r="AA29" s="68">
        <v>67.840999999999994</v>
      </c>
      <c r="AB29" s="66">
        <v>5.3671000000000003E-2</v>
      </c>
      <c r="AC29" s="66">
        <v>0.61197999999999997</v>
      </c>
      <c r="AD29" s="66">
        <v>3.5042999999999998E-2</v>
      </c>
      <c r="AE29" s="66">
        <v>0.23277999999999999</v>
      </c>
      <c r="AF29" s="66">
        <v>0.15229999999999999</v>
      </c>
      <c r="AG29" s="66">
        <v>64.581999999999994</v>
      </c>
      <c r="AH29" s="66">
        <v>3.3209000000000002E-2</v>
      </c>
      <c r="AI29" s="66">
        <v>0.67440999999999995</v>
      </c>
      <c r="AJ29" s="66">
        <v>7.1368000000000001E-2</v>
      </c>
      <c r="AK29" s="66">
        <v>0.31790000000000002</v>
      </c>
      <c r="AL29" s="69">
        <v>0.22239</v>
      </c>
      <c r="AM29" s="65" t="s">
        <v>315</v>
      </c>
      <c r="AN29" s="65" t="s">
        <v>3</v>
      </c>
      <c r="AO29" s="65" t="s">
        <v>3</v>
      </c>
      <c r="AP29" s="65" t="s">
        <v>3</v>
      </c>
      <c r="AQ29" s="65" t="s">
        <v>3</v>
      </c>
      <c r="AR29" s="65" t="s">
        <v>3</v>
      </c>
      <c r="AS29" s="66">
        <v>55.802</v>
      </c>
      <c r="AT29" s="66">
        <v>0.13438</v>
      </c>
      <c r="AU29" s="66">
        <v>5.9249000000000003E-3</v>
      </c>
      <c r="AV29" s="66">
        <v>1.0426</v>
      </c>
      <c r="AW29" s="66">
        <v>6.1130000000000004E-3</v>
      </c>
      <c r="AX29" s="69">
        <v>0.68006999999999995</v>
      </c>
    </row>
    <row r="30" spans="1:50" s="70" customFormat="1" ht="18.75" customHeight="1" x14ac:dyDescent="0.25">
      <c r="A30" s="64" t="s">
        <v>15</v>
      </c>
      <c r="B30" s="65" t="s">
        <v>16</v>
      </c>
      <c r="C30" s="50" t="str">
        <f t="shared" si="4"/>
        <v>N151221-001-999</v>
      </c>
      <c r="D30" s="65" t="s">
        <v>337</v>
      </c>
      <c r="E30" s="66">
        <v>6.5308000000000002</v>
      </c>
      <c r="F30" s="65" t="s">
        <v>2</v>
      </c>
      <c r="G30" s="65" t="s">
        <v>3</v>
      </c>
      <c r="H30" s="65">
        <v>844.7</v>
      </c>
      <c r="I30" s="67">
        <v>908.3</v>
      </c>
      <c r="J30" s="64">
        <v>86.792299999999997</v>
      </c>
      <c r="K30" s="65">
        <v>15.1112</v>
      </c>
      <c r="L30" s="67" t="s">
        <v>3</v>
      </c>
      <c r="M30" s="65">
        <f t="shared" si="0"/>
        <v>69.102000000000004</v>
      </c>
      <c r="N30" s="65">
        <f t="shared" si="1"/>
        <v>2.056613724</v>
      </c>
      <c r="O30" s="92">
        <f t="shared" si="5"/>
        <v>1.256002720615901</v>
      </c>
      <c r="P30" s="92">
        <f t="shared" si="6"/>
        <v>0.22185160015019192</v>
      </c>
      <c r="Q30" s="95">
        <f t="shared" si="7"/>
        <v>0.24496999999999999</v>
      </c>
      <c r="R30" s="92">
        <f t="shared" si="8"/>
        <v>4.57212008E-2</v>
      </c>
      <c r="S30" s="65">
        <f t="shared" si="9"/>
        <v>9.5554662556424086E-2</v>
      </c>
      <c r="T30" s="65">
        <f t="shared" si="10"/>
        <v>1.6636794010789387E-2</v>
      </c>
      <c r="U30" s="65">
        <f t="shared" si="2"/>
        <v>7.6078388197732036E-2</v>
      </c>
      <c r="V30" s="65">
        <f t="shared" si="3"/>
        <v>2.2642449895409005E-3</v>
      </c>
      <c r="W30" s="68">
        <v>263930000000</v>
      </c>
      <c r="X30" s="66">
        <v>17371000000</v>
      </c>
      <c r="Y30" s="66">
        <v>2.34</v>
      </c>
      <c r="Z30" s="67" t="s">
        <v>3</v>
      </c>
      <c r="AA30" s="68">
        <v>69.102000000000004</v>
      </c>
      <c r="AB30" s="66">
        <v>2.9762E-2</v>
      </c>
      <c r="AC30" s="66">
        <v>0.24496999999999999</v>
      </c>
      <c r="AD30" s="66">
        <v>0.18664</v>
      </c>
      <c r="AE30" s="66">
        <v>-5.5877000000000001E-3</v>
      </c>
      <c r="AF30" s="66">
        <v>-3.8889999999999998</v>
      </c>
      <c r="AG30" s="66">
        <v>68.453999999999994</v>
      </c>
      <c r="AH30" s="66">
        <v>3.7994E-2</v>
      </c>
      <c r="AI30" s="66">
        <v>0.28251999999999999</v>
      </c>
      <c r="AJ30" s="66">
        <v>3.8684999999999997E-2</v>
      </c>
      <c r="AK30" s="66">
        <v>-1.8234E-2</v>
      </c>
      <c r="AL30" s="69">
        <v>-0.87858000000000003</v>
      </c>
      <c r="AM30" s="65" t="s">
        <v>315</v>
      </c>
      <c r="AN30" s="65" t="s">
        <v>3</v>
      </c>
      <c r="AO30" s="65" t="s">
        <v>3</v>
      </c>
      <c r="AP30" s="65" t="s">
        <v>3</v>
      </c>
      <c r="AQ30" s="65" t="s">
        <v>3</v>
      </c>
      <c r="AR30" s="65" t="s">
        <v>3</v>
      </c>
      <c r="AS30" s="65" t="s">
        <v>315</v>
      </c>
      <c r="AT30" s="65" t="s">
        <v>3</v>
      </c>
      <c r="AU30" s="65" t="s">
        <v>3</v>
      </c>
      <c r="AV30" s="65" t="s">
        <v>3</v>
      </c>
      <c r="AW30" s="65" t="s">
        <v>3</v>
      </c>
      <c r="AX30" s="67" t="s">
        <v>3</v>
      </c>
    </row>
    <row r="31" spans="1:50" s="70" customFormat="1" ht="18.75" customHeight="1" x14ac:dyDescent="0.25">
      <c r="A31" s="64" t="s">
        <v>24</v>
      </c>
      <c r="B31" s="65" t="s">
        <v>25</v>
      </c>
      <c r="C31" s="50" t="str">
        <f t="shared" si="4"/>
        <v>N160222-001-999</v>
      </c>
      <c r="D31" s="65" t="s">
        <v>337</v>
      </c>
      <c r="E31" s="66">
        <v>6.6582999999999997</v>
      </c>
      <c r="F31" s="65" t="s">
        <v>2</v>
      </c>
      <c r="G31" s="65" t="s">
        <v>23</v>
      </c>
      <c r="H31" s="65">
        <v>845</v>
      </c>
      <c r="I31" s="67">
        <v>909</v>
      </c>
      <c r="J31" s="64">
        <v>65.900400000000005</v>
      </c>
      <c r="K31" s="65">
        <v>20.3659</v>
      </c>
      <c r="L31" s="67" t="s">
        <v>3</v>
      </c>
      <c r="M31" s="65">
        <f t="shared" si="0"/>
        <v>50.113</v>
      </c>
      <c r="N31" s="65">
        <f t="shared" si="1"/>
        <v>3.2557914969999997</v>
      </c>
      <c r="O31" s="92">
        <f t="shared" si="5"/>
        <v>1.3150360185979686</v>
      </c>
      <c r="P31" s="92">
        <f t="shared" si="6"/>
        <v>0.41528302647101734</v>
      </c>
      <c r="Q31" s="95">
        <f t="shared" si="7"/>
        <v>0.11888</v>
      </c>
      <c r="R31" s="92">
        <f t="shared" si="8"/>
        <v>2.5710177599999998E-2</v>
      </c>
      <c r="S31" s="65">
        <f t="shared" si="9"/>
        <v>7.24976897689769E-2</v>
      </c>
      <c r="T31" s="65">
        <f t="shared" si="10"/>
        <v>2.2404730473047304E-2</v>
      </c>
      <c r="U31" s="65">
        <f t="shared" si="2"/>
        <v>5.5129812981298126E-2</v>
      </c>
      <c r="V31" s="65">
        <f t="shared" si="3"/>
        <v>3.581728819581958E-3</v>
      </c>
      <c r="W31" s="68">
        <v>214000000000</v>
      </c>
      <c r="X31" s="66">
        <v>12600000000</v>
      </c>
      <c r="Y31" s="66">
        <v>2.38</v>
      </c>
      <c r="Z31" s="69">
        <v>0.11</v>
      </c>
      <c r="AA31" s="68">
        <v>50.113</v>
      </c>
      <c r="AB31" s="66">
        <v>6.4968999999999999E-2</v>
      </c>
      <c r="AC31" s="66">
        <v>0.11888</v>
      </c>
      <c r="AD31" s="66">
        <v>0.21626999999999999</v>
      </c>
      <c r="AE31" s="66">
        <v>5.5703999999999997E-2</v>
      </c>
      <c r="AF31" s="66">
        <v>0.58059000000000005</v>
      </c>
      <c r="AG31" s="66">
        <v>64.141000000000005</v>
      </c>
      <c r="AH31" s="66">
        <v>3.9699999999999999E-2</v>
      </c>
      <c r="AI31" s="66">
        <v>0.18053</v>
      </c>
      <c r="AJ31" s="66">
        <v>0.10559</v>
      </c>
      <c r="AK31" s="66">
        <v>3.3522000000000003E-2</v>
      </c>
      <c r="AL31" s="69">
        <v>0.28761999999999999</v>
      </c>
      <c r="AM31" s="65" t="s">
        <v>315</v>
      </c>
      <c r="AN31" s="65" t="s">
        <v>3</v>
      </c>
      <c r="AO31" s="65" t="s">
        <v>3</v>
      </c>
      <c r="AP31" s="65" t="s">
        <v>3</v>
      </c>
      <c r="AQ31" s="65" t="s">
        <v>3</v>
      </c>
      <c r="AR31" s="65" t="s">
        <v>3</v>
      </c>
      <c r="AS31" s="65" t="s">
        <v>315</v>
      </c>
      <c r="AT31" s="65" t="s">
        <v>3</v>
      </c>
      <c r="AU31" s="65" t="s">
        <v>3</v>
      </c>
      <c r="AV31" s="65" t="s">
        <v>3</v>
      </c>
      <c r="AW31" s="65" t="s">
        <v>3</v>
      </c>
      <c r="AX31" s="67" t="s">
        <v>3</v>
      </c>
    </row>
    <row r="32" spans="1:50" s="70" customFormat="1" ht="18.75" customHeight="1" x14ac:dyDescent="0.25">
      <c r="A32" s="64" t="s">
        <v>75</v>
      </c>
      <c r="B32" s="65" t="s">
        <v>76</v>
      </c>
      <c r="C32" s="50" t="str">
        <f t="shared" si="4"/>
        <v>N161120-002-999</v>
      </c>
      <c r="D32" s="65" t="s">
        <v>337</v>
      </c>
      <c r="E32" s="66">
        <v>6.5308999999999999</v>
      </c>
      <c r="F32" s="65" t="s">
        <v>2</v>
      </c>
      <c r="G32" s="65" t="s">
        <v>23</v>
      </c>
      <c r="H32" s="65">
        <v>846</v>
      </c>
      <c r="I32" s="67">
        <v>909.8</v>
      </c>
      <c r="J32" s="64">
        <v>74.744200000000006</v>
      </c>
      <c r="K32" s="65">
        <v>0</v>
      </c>
      <c r="L32" s="67" t="s">
        <v>3</v>
      </c>
      <c r="M32" s="65">
        <f t="shared" si="0"/>
        <v>53.08</v>
      </c>
      <c r="N32" s="65">
        <f t="shared" si="1"/>
        <v>2.7774110000000003</v>
      </c>
      <c r="O32" s="92">
        <f t="shared" si="5"/>
        <v>1.4081424265259987</v>
      </c>
      <c r="P32" s="92">
        <f t="shared" si="6"/>
        <v>7.3681052467972893E-2</v>
      </c>
      <c r="Q32" s="95">
        <f t="shared" si="7"/>
        <v>-6.2406999999999997E-2</v>
      </c>
      <c r="R32" s="92">
        <f t="shared" si="8"/>
        <v>2.1619657010000001E-2</v>
      </c>
      <c r="S32" s="65">
        <f t="shared" si="9"/>
        <v>8.2154539459221812E-2</v>
      </c>
      <c r="T32" s="65">
        <f t="shared" si="10"/>
        <v>0</v>
      </c>
      <c r="U32" s="65">
        <f t="shared" si="2"/>
        <v>5.8342492855572657E-2</v>
      </c>
      <c r="V32" s="65">
        <f t="shared" si="3"/>
        <v>3.0527709386678394E-3</v>
      </c>
      <c r="W32" s="68">
        <v>572590000000</v>
      </c>
      <c r="X32" s="66">
        <v>27994000000</v>
      </c>
      <c r="Y32" s="66">
        <v>2.9333</v>
      </c>
      <c r="Z32" s="67" t="s">
        <v>3</v>
      </c>
      <c r="AA32" s="68">
        <v>53.08</v>
      </c>
      <c r="AB32" s="66">
        <v>5.2325000000000003E-2</v>
      </c>
      <c r="AC32" s="66">
        <v>-6.2406999999999997E-2</v>
      </c>
      <c r="AD32" s="66">
        <v>-0.34643000000000002</v>
      </c>
      <c r="AE32" s="66">
        <v>1.3768000000000001E-2</v>
      </c>
      <c r="AF32" s="66">
        <v>1.0075000000000001</v>
      </c>
      <c r="AG32" s="65" t="s">
        <v>315</v>
      </c>
      <c r="AH32" s="65" t="s">
        <v>3</v>
      </c>
      <c r="AI32" s="65" t="s">
        <v>3</v>
      </c>
      <c r="AJ32" s="65" t="s">
        <v>3</v>
      </c>
      <c r="AK32" s="65" t="s">
        <v>3</v>
      </c>
      <c r="AL32" s="67" t="s">
        <v>3</v>
      </c>
      <c r="AM32" s="65" t="s">
        <v>315</v>
      </c>
      <c r="AN32" s="65" t="s">
        <v>3</v>
      </c>
      <c r="AO32" s="65" t="s">
        <v>3</v>
      </c>
      <c r="AP32" s="65" t="s">
        <v>3</v>
      </c>
      <c r="AQ32" s="65" t="s">
        <v>3</v>
      </c>
      <c r="AR32" s="65" t="s">
        <v>3</v>
      </c>
      <c r="AS32" s="65" t="s">
        <v>315</v>
      </c>
      <c r="AT32" s="65" t="s">
        <v>3</v>
      </c>
      <c r="AU32" s="65" t="s">
        <v>3</v>
      </c>
      <c r="AV32" s="65" t="s">
        <v>3</v>
      </c>
      <c r="AW32" s="65" t="s">
        <v>3</v>
      </c>
      <c r="AX32" s="67" t="s">
        <v>3</v>
      </c>
    </row>
    <row r="33" spans="1:50" s="70" customFormat="1" ht="18.75" customHeight="1" x14ac:dyDescent="0.25">
      <c r="A33" s="64" t="s">
        <v>69</v>
      </c>
      <c r="B33" s="65" t="s">
        <v>70</v>
      </c>
      <c r="C33" s="50" t="str">
        <f t="shared" si="4"/>
        <v>N161017-001-999</v>
      </c>
      <c r="D33" s="65" t="s">
        <v>337</v>
      </c>
      <c r="E33" s="66">
        <v>6.5236000000000001</v>
      </c>
      <c r="F33" s="65" t="s">
        <v>2</v>
      </c>
      <c r="G33" s="65" t="s">
        <v>23</v>
      </c>
      <c r="H33" s="65">
        <v>845.8</v>
      </c>
      <c r="I33" s="67">
        <v>909.2</v>
      </c>
      <c r="J33" s="64">
        <v>73.378500000000003</v>
      </c>
      <c r="K33" s="65">
        <v>0</v>
      </c>
      <c r="L33" s="67" t="s">
        <v>3</v>
      </c>
      <c r="M33" s="65">
        <f t="shared" si="0"/>
        <v>53.353999999999999</v>
      </c>
      <c r="N33" s="65">
        <f t="shared" si="1"/>
        <v>2.2158983279999998</v>
      </c>
      <c r="O33" s="92">
        <f t="shared" si="5"/>
        <v>1.3753139408479216</v>
      </c>
      <c r="P33" s="92">
        <f t="shared" si="6"/>
        <v>5.7119538591295871E-2</v>
      </c>
      <c r="Q33" s="95">
        <f t="shared" si="7"/>
        <v>-6.7002000000000006E-2</v>
      </c>
      <c r="R33" s="92">
        <f t="shared" si="8"/>
        <v>1.0067720520000002E-2</v>
      </c>
      <c r="S33" s="65">
        <f t="shared" si="9"/>
        <v>8.0706665200175984E-2</v>
      </c>
      <c r="T33" s="65">
        <f t="shared" si="10"/>
        <v>0</v>
      </c>
      <c r="U33" s="65">
        <f t="shared" si="2"/>
        <v>5.8682358117025955E-2</v>
      </c>
      <c r="V33" s="65">
        <f t="shared" si="3"/>
        <v>2.4371956973163215E-3</v>
      </c>
      <c r="W33" s="68">
        <v>633010000000</v>
      </c>
      <c r="X33" s="66">
        <v>33298000000</v>
      </c>
      <c r="Y33" s="66">
        <v>3</v>
      </c>
      <c r="Z33" s="67" t="s">
        <v>3</v>
      </c>
      <c r="AA33" s="68">
        <v>53.353999999999999</v>
      </c>
      <c r="AB33" s="66">
        <v>4.1531999999999999E-2</v>
      </c>
      <c r="AC33" s="66">
        <v>-6.7002000000000006E-2</v>
      </c>
      <c r="AD33" s="66">
        <v>-0.15026</v>
      </c>
      <c r="AE33" s="66">
        <v>4.9803E-2</v>
      </c>
      <c r="AF33" s="66">
        <v>0.39271</v>
      </c>
      <c r="AG33" s="66">
        <v>58.962000000000003</v>
      </c>
      <c r="AH33" s="66">
        <v>5.8542000000000004E-3</v>
      </c>
      <c r="AI33" s="66">
        <v>1.6853E-2</v>
      </c>
      <c r="AJ33" s="66">
        <v>0.87629000000000001</v>
      </c>
      <c r="AK33" s="66">
        <v>1.0781000000000001E-2</v>
      </c>
      <c r="AL33" s="69">
        <v>0.24868999999999999</v>
      </c>
      <c r="AM33" s="65" t="s">
        <v>315</v>
      </c>
      <c r="AN33" s="65" t="s">
        <v>3</v>
      </c>
      <c r="AO33" s="65" t="s">
        <v>3</v>
      </c>
      <c r="AP33" s="65" t="s">
        <v>3</v>
      </c>
      <c r="AQ33" s="65" t="s">
        <v>3</v>
      </c>
      <c r="AR33" s="65" t="s">
        <v>3</v>
      </c>
      <c r="AS33" s="65" t="s">
        <v>315</v>
      </c>
      <c r="AT33" s="65" t="s">
        <v>3</v>
      </c>
      <c r="AU33" s="65" t="s">
        <v>3</v>
      </c>
      <c r="AV33" s="65" t="s">
        <v>3</v>
      </c>
      <c r="AW33" s="65" t="s">
        <v>3</v>
      </c>
      <c r="AX33" s="67" t="s">
        <v>3</v>
      </c>
    </row>
    <row r="34" spans="1:50" s="70" customFormat="1" ht="18.75" customHeight="1" x14ac:dyDescent="0.25">
      <c r="A34" s="64" t="s">
        <v>36</v>
      </c>
      <c r="B34" s="65" t="s">
        <v>37</v>
      </c>
      <c r="C34" s="50" t="str">
        <f t="shared" si="4"/>
        <v>N160410-001-999</v>
      </c>
      <c r="D34" s="65" t="s">
        <v>337</v>
      </c>
      <c r="E34" s="66">
        <v>6.6387999999999998</v>
      </c>
      <c r="F34" s="65" t="s">
        <v>2</v>
      </c>
      <c r="G34" s="65" t="s">
        <v>23</v>
      </c>
      <c r="H34" s="65">
        <v>844.1</v>
      </c>
      <c r="I34" s="67">
        <v>908</v>
      </c>
      <c r="J34" s="64">
        <v>57.607100000000003</v>
      </c>
      <c r="K34" s="65">
        <v>1.6793</v>
      </c>
      <c r="L34" s="67">
        <v>1.4389000000000001</v>
      </c>
      <c r="M34" s="65">
        <f t="shared" ref="M34:M54" si="12">IF(AA34=" NaN",AG34, AA34)</f>
        <v>55.22</v>
      </c>
      <c r="N34" s="65">
        <f t="shared" ref="N34:N54" si="13">IF(AB34=" NaN",AH34*AG34, AB34*AA34)</f>
        <v>2.2350847199999997</v>
      </c>
      <c r="O34" s="92">
        <f t="shared" si="5"/>
        <v>1.0432289025715322</v>
      </c>
      <c r="P34" s="92">
        <f t="shared" si="6"/>
        <v>5.2036972415173431E-2</v>
      </c>
      <c r="Q34" s="95">
        <f t="shared" si="7"/>
        <v>-3.4583000000000003E-2</v>
      </c>
      <c r="R34" s="92">
        <f t="shared" si="8"/>
        <v>8.4327187200000011E-3</v>
      </c>
      <c r="S34" s="65">
        <f t="shared" si="9"/>
        <v>6.3443942731277542E-2</v>
      </c>
      <c r="T34" s="65">
        <f t="shared" si="10"/>
        <v>1.8494493392070485E-3</v>
      </c>
      <c r="U34" s="65">
        <f t="shared" ref="U34:U54" si="14">IF(AA34=" NaN",AG34, AA34)/I34</f>
        <v>6.0814977973568281E-2</v>
      </c>
      <c r="V34" s="65">
        <f t="shared" ref="V34:V54" si="15">IF(AB34=" NaN",AH34*AG34, AB34*AA34)/I34</f>
        <v>2.4615470484581495E-3</v>
      </c>
      <c r="W34" s="68">
        <v>296460000000</v>
      </c>
      <c r="X34" s="66">
        <v>20000000000</v>
      </c>
      <c r="Y34" s="66">
        <v>2.9889999999999999</v>
      </c>
      <c r="Z34" s="69">
        <v>0.3</v>
      </c>
      <c r="AA34" s="68">
        <v>55.22</v>
      </c>
      <c r="AB34" s="66">
        <v>4.0475999999999998E-2</v>
      </c>
      <c r="AC34" s="66">
        <v>-3.4583000000000003E-2</v>
      </c>
      <c r="AD34" s="66">
        <v>-0.24384</v>
      </c>
      <c r="AE34" s="66">
        <v>-2.0872999999999998E-3</v>
      </c>
      <c r="AF34" s="66">
        <v>-4.3388999999999998</v>
      </c>
      <c r="AG34" s="66">
        <v>53.148000000000003</v>
      </c>
      <c r="AH34" s="66">
        <v>4.7933999999999997E-2</v>
      </c>
      <c r="AI34" s="66">
        <v>-4.6420000000000003E-2</v>
      </c>
      <c r="AJ34" s="66">
        <v>-0.21382999999999999</v>
      </c>
      <c r="AK34" s="66">
        <v>-1.4774000000000001E-2</v>
      </c>
      <c r="AL34" s="69">
        <v>-0.49729000000000001</v>
      </c>
      <c r="AM34" s="65" t="s">
        <v>315</v>
      </c>
      <c r="AN34" s="65" t="s">
        <v>3</v>
      </c>
      <c r="AO34" s="65" t="s">
        <v>3</v>
      </c>
      <c r="AP34" s="65" t="s">
        <v>3</v>
      </c>
      <c r="AQ34" s="65" t="s">
        <v>3</v>
      </c>
      <c r="AR34" s="65" t="s">
        <v>3</v>
      </c>
      <c r="AS34" s="66">
        <v>68.924999999999997</v>
      </c>
      <c r="AT34" s="66">
        <v>2.6287999999999999E-2</v>
      </c>
      <c r="AU34" s="66">
        <v>1.3573999999999999E-2</v>
      </c>
      <c r="AV34" s="66">
        <v>0.43978</v>
      </c>
      <c r="AW34" s="66">
        <v>1.1889E-2</v>
      </c>
      <c r="AX34" s="69">
        <v>0.24037</v>
      </c>
    </row>
    <row r="35" spans="1:50" s="70" customFormat="1" ht="18.75" customHeight="1" x14ac:dyDescent="0.25">
      <c r="A35" s="64" t="s">
        <v>38</v>
      </c>
      <c r="B35" s="65" t="s">
        <v>39</v>
      </c>
      <c r="C35" s="50" t="str">
        <f t="shared" si="4"/>
        <v>N160414-002-999</v>
      </c>
      <c r="D35" s="65" t="s">
        <v>337</v>
      </c>
      <c r="E35" s="66">
        <v>6.5361000000000002</v>
      </c>
      <c r="F35" s="65" t="s">
        <v>2</v>
      </c>
      <c r="G35" s="65" t="s">
        <v>23</v>
      </c>
      <c r="H35" s="65">
        <v>844.95</v>
      </c>
      <c r="I35" s="67">
        <v>909.65</v>
      </c>
      <c r="J35" s="64">
        <v>82.013499999999993</v>
      </c>
      <c r="K35" s="65">
        <v>15.5068</v>
      </c>
      <c r="L35" s="67" t="s">
        <v>3</v>
      </c>
      <c r="M35" s="65">
        <f t="shared" si="12"/>
        <v>55.439</v>
      </c>
      <c r="N35" s="65">
        <f t="shared" si="13"/>
        <v>1.3566477690000001</v>
      </c>
      <c r="O35" s="92">
        <f t="shared" si="5"/>
        <v>1.4793466693122168</v>
      </c>
      <c r="P35" s="92">
        <f t="shared" si="6"/>
        <v>0.28204214652116544</v>
      </c>
      <c r="Q35" s="95">
        <f t="shared" si="7"/>
        <v>0.21525</v>
      </c>
      <c r="R35" s="92">
        <f t="shared" si="8"/>
        <v>1.0956440249999999E-2</v>
      </c>
      <c r="S35" s="65">
        <f t="shared" si="9"/>
        <v>9.0159401967789807E-2</v>
      </c>
      <c r="T35" s="65">
        <f t="shared" si="10"/>
        <v>1.70469960974001E-2</v>
      </c>
      <c r="U35" s="65">
        <f t="shared" si="14"/>
        <v>6.0945418567580942E-2</v>
      </c>
      <c r="V35" s="65">
        <f t="shared" si="15"/>
        <v>1.4913953377672733E-3</v>
      </c>
      <c r="W35" s="68">
        <v>316230000000</v>
      </c>
      <c r="X35" s="66">
        <v>20817000000</v>
      </c>
      <c r="Y35" s="66">
        <v>2.4300000000000002</v>
      </c>
      <c r="Z35" s="67" t="s">
        <v>3</v>
      </c>
      <c r="AA35" s="68">
        <v>55.439</v>
      </c>
      <c r="AB35" s="66">
        <v>2.4471E-2</v>
      </c>
      <c r="AC35" s="66">
        <v>0.21525</v>
      </c>
      <c r="AD35" s="66">
        <v>5.0901000000000002E-2</v>
      </c>
      <c r="AE35" s="66">
        <v>3.7151000000000003E-2</v>
      </c>
      <c r="AF35" s="66">
        <v>0.31478</v>
      </c>
      <c r="AG35" s="65" t="s">
        <v>315</v>
      </c>
      <c r="AH35" s="65" t="s">
        <v>3</v>
      </c>
      <c r="AI35" s="65" t="s">
        <v>3</v>
      </c>
      <c r="AJ35" s="65" t="s">
        <v>3</v>
      </c>
      <c r="AK35" s="65" t="s">
        <v>3</v>
      </c>
      <c r="AL35" s="67" t="s">
        <v>3</v>
      </c>
      <c r="AM35" s="65" t="s">
        <v>315</v>
      </c>
      <c r="AN35" s="65" t="s">
        <v>3</v>
      </c>
      <c r="AO35" s="65" t="s">
        <v>3</v>
      </c>
      <c r="AP35" s="65" t="s">
        <v>3</v>
      </c>
      <c r="AQ35" s="65" t="s">
        <v>3</v>
      </c>
      <c r="AR35" s="65" t="s">
        <v>3</v>
      </c>
      <c r="AS35" s="65" t="s">
        <v>315</v>
      </c>
      <c r="AT35" s="65" t="s">
        <v>3</v>
      </c>
      <c r="AU35" s="65" t="s">
        <v>3</v>
      </c>
      <c r="AV35" s="65" t="s">
        <v>3</v>
      </c>
      <c r="AW35" s="65" t="s">
        <v>3</v>
      </c>
      <c r="AX35" s="67" t="s">
        <v>3</v>
      </c>
    </row>
    <row r="36" spans="1:50" s="70" customFormat="1" ht="18.75" customHeight="1" x14ac:dyDescent="0.25">
      <c r="A36" s="64" t="s">
        <v>129</v>
      </c>
      <c r="B36" s="65" t="s">
        <v>130</v>
      </c>
      <c r="C36" s="50" t="str">
        <f t="shared" si="4"/>
        <v>N170705-002-999</v>
      </c>
      <c r="D36" s="65" t="s">
        <v>337</v>
      </c>
      <c r="E36" s="66">
        <v>6.5172999999999996</v>
      </c>
      <c r="F36" s="65" t="s">
        <v>2</v>
      </c>
      <c r="G36" s="65" t="s">
        <v>23</v>
      </c>
      <c r="H36" s="65">
        <v>950.13109999999995</v>
      </c>
      <c r="I36" s="67">
        <v>1023.0235</v>
      </c>
      <c r="J36" s="64">
        <v>81.537599999999998</v>
      </c>
      <c r="K36" s="65">
        <v>11.211399999999999</v>
      </c>
      <c r="L36" s="67" t="s">
        <v>3</v>
      </c>
      <c r="M36" s="65">
        <f t="shared" si="12"/>
        <v>59.814999999999998</v>
      </c>
      <c r="N36" s="65">
        <f t="shared" si="13"/>
        <v>2.5846061499999999</v>
      </c>
      <c r="O36" s="92">
        <f t="shared" si="5"/>
        <v>1.3631630861823958</v>
      </c>
      <c r="P36" s="92">
        <f t="shared" si="6"/>
        <v>0.19647189049199848</v>
      </c>
      <c r="Q36" s="95">
        <f t="shared" si="7"/>
        <v>1.3191E-2</v>
      </c>
      <c r="R36" s="92">
        <f t="shared" si="8"/>
        <v>2.3247818399999998E-2</v>
      </c>
      <c r="S36" s="65">
        <f t="shared" si="9"/>
        <v>7.9702567927325219E-2</v>
      </c>
      <c r="T36" s="65">
        <f t="shared" si="10"/>
        <v>1.095908354011418E-2</v>
      </c>
      <c r="U36" s="65">
        <f t="shared" si="14"/>
        <v>5.846884260234491E-2</v>
      </c>
      <c r="V36" s="65">
        <f t="shared" si="15"/>
        <v>2.5264386888473236E-3</v>
      </c>
      <c r="W36" s="68">
        <v>961200000000</v>
      </c>
      <c r="X36" s="66">
        <v>37358000000</v>
      </c>
      <c r="Y36" s="66">
        <v>2.8782000000000001</v>
      </c>
      <c r="Z36" s="67" t="s">
        <v>3</v>
      </c>
      <c r="AA36" s="68">
        <v>59.814999999999998</v>
      </c>
      <c r="AB36" s="66">
        <v>4.3209999999999998E-2</v>
      </c>
      <c r="AC36" s="66">
        <v>1.3191E-2</v>
      </c>
      <c r="AD36" s="66">
        <v>1.7624</v>
      </c>
      <c r="AE36" s="66">
        <v>5.5971E-2</v>
      </c>
      <c r="AF36" s="66">
        <v>0.71799000000000002</v>
      </c>
      <c r="AG36" s="65" t="s">
        <v>315</v>
      </c>
      <c r="AH36" s="65" t="s">
        <v>3</v>
      </c>
      <c r="AI36" s="65" t="s">
        <v>3</v>
      </c>
      <c r="AJ36" s="65" t="s">
        <v>3</v>
      </c>
      <c r="AK36" s="65" t="s">
        <v>3</v>
      </c>
      <c r="AL36" s="67" t="s">
        <v>3</v>
      </c>
      <c r="AM36" s="65" t="s">
        <v>315</v>
      </c>
      <c r="AN36" s="65" t="s">
        <v>3</v>
      </c>
      <c r="AO36" s="65" t="s">
        <v>3</v>
      </c>
      <c r="AP36" s="65" t="s">
        <v>3</v>
      </c>
      <c r="AQ36" s="65" t="s">
        <v>3</v>
      </c>
      <c r="AR36" s="65" t="s">
        <v>3</v>
      </c>
      <c r="AS36" s="65" t="s">
        <v>315</v>
      </c>
      <c r="AT36" s="65" t="s">
        <v>3</v>
      </c>
      <c r="AU36" s="65" t="s">
        <v>3</v>
      </c>
      <c r="AV36" s="65" t="s">
        <v>3</v>
      </c>
      <c r="AW36" s="65" t="s">
        <v>3</v>
      </c>
      <c r="AX36" s="67" t="s">
        <v>3</v>
      </c>
    </row>
    <row r="37" spans="1:50" s="70" customFormat="1" ht="18.75" customHeight="1" x14ac:dyDescent="0.25">
      <c r="A37" s="64" t="s">
        <v>137</v>
      </c>
      <c r="B37" s="65" t="s">
        <v>138</v>
      </c>
      <c r="C37" s="50" t="str">
        <f t="shared" si="4"/>
        <v>N170717-001-999</v>
      </c>
      <c r="D37" s="65" t="s">
        <v>337</v>
      </c>
      <c r="E37" s="66">
        <v>6.5462999999999996</v>
      </c>
      <c r="F37" s="65" t="s">
        <v>2</v>
      </c>
      <c r="G37" s="65" t="s">
        <v>23</v>
      </c>
      <c r="H37" s="65">
        <v>950.29759999999999</v>
      </c>
      <c r="I37" s="67">
        <v>1022.4589</v>
      </c>
      <c r="J37" s="64">
        <v>75.291200000000003</v>
      </c>
      <c r="K37" s="65">
        <v>23.967400000000001</v>
      </c>
      <c r="L37" s="67" t="s">
        <v>3</v>
      </c>
      <c r="M37" s="65">
        <f t="shared" si="12"/>
        <v>60.71</v>
      </c>
      <c r="N37" s="65">
        <f t="shared" si="13"/>
        <v>2.1462806300000001</v>
      </c>
      <c r="O37" s="92">
        <f t="shared" si="5"/>
        <v>1.2401778949102289</v>
      </c>
      <c r="P37" s="92">
        <f t="shared" si="6"/>
        <v>0.39721219496063942</v>
      </c>
      <c r="Q37" s="95">
        <f t="shared" si="7"/>
        <v>-1.2135E-2</v>
      </c>
      <c r="R37" s="92">
        <f t="shared" si="8"/>
        <v>2.7444516000000002E-2</v>
      </c>
      <c r="S37" s="65">
        <f t="shared" si="9"/>
        <v>7.3637385326686483E-2</v>
      </c>
      <c r="T37" s="65">
        <f t="shared" si="10"/>
        <v>2.3440942222714284E-2</v>
      </c>
      <c r="U37" s="65">
        <f t="shared" si="14"/>
        <v>5.937646980235587E-2</v>
      </c>
      <c r="V37" s="65">
        <f t="shared" si="15"/>
        <v>2.0991363369226874E-3</v>
      </c>
      <c r="W37" s="68">
        <v>949010000000</v>
      </c>
      <c r="X37" s="66">
        <v>36861000000</v>
      </c>
      <c r="Y37" s="66">
        <v>2.9881000000000002</v>
      </c>
      <c r="Z37" s="67" t="s">
        <v>3</v>
      </c>
      <c r="AA37" s="68">
        <v>60.71</v>
      </c>
      <c r="AB37" s="66">
        <v>3.5353000000000002E-2</v>
      </c>
      <c r="AC37" s="66">
        <v>-1.2135E-2</v>
      </c>
      <c r="AD37" s="66">
        <v>-2.2616000000000001</v>
      </c>
      <c r="AE37" s="66">
        <v>2.7400000000000001E-2</v>
      </c>
      <c r="AF37" s="66">
        <v>1.1712</v>
      </c>
      <c r="AG37" s="65" t="s">
        <v>315</v>
      </c>
      <c r="AH37" s="65" t="s">
        <v>3</v>
      </c>
      <c r="AI37" s="65" t="s">
        <v>3</v>
      </c>
      <c r="AJ37" s="65" t="s">
        <v>3</v>
      </c>
      <c r="AK37" s="65" t="s">
        <v>3</v>
      </c>
      <c r="AL37" s="67" t="s">
        <v>3</v>
      </c>
      <c r="AM37" s="65" t="s">
        <v>315</v>
      </c>
      <c r="AN37" s="65" t="s">
        <v>3</v>
      </c>
      <c r="AO37" s="65" t="s">
        <v>3</v>
      </c>
      <c r="AP37" s="65" t="s">
        <v>3</v>
      </c>
      <c r="AQ37" s="65" t="s">
        <v>3</v>
      </c>
      <c r="AR37" s="65" t="s">
        <v>3</v>
      </c>
      <c r="AS37" s="65" t="s">
        <v>315</v>
      </c>
      <c r="AT37" s="65" t="s">
        <v>3</v>
      </c>
      <c r="AU37" s="65" t="s">
        <v>3</v>
      </c>
      <c r="AV37" s="65" t="s">
        <v>3</v>
      </c>
      <c r="AW37" s="65" t="s">
        <v>3</v>
      </c>
      <c r="AX37" s="67" t="s">
        <v>3</v>
      </c>
    </row>
    <row r="38" spans="1:50" s="70" customFormat="1" ht="18.75" customHeight="1" x14ac:dyDescent="0.25">
      <c r="A38" s="64" t="s">
        <v>109</v>
      </c>
      <c r="B38" s="65" t="s">
        <v>110</v>
      </c>
      <c r="C38" s="50" t="str">
        <f t="shared" si="4"/>
        <v>N170330-001-999</v>
      </c>
      <c r="D38" s="65" t="s">
        <v>337</v>
      </c>
      <c r="E38" s="66">
        <v>6.5267999999999997</v>
      </c>
      <c r="F38" s="65" t="s">
        <v>2</v>
      </c>
      <c r="G38" s="65" t="s">
        <v>23</v>
      </c>
      <c r="H38" s="65">
        <v>950.87009999999998</v>
      </c>
      <c r="I38" s="67">
        <v>1023.8645</v>
      </c>
      <c r="J38" s="64">
        <v>78.974999999999994</v>
      </c>
      <c r="K38" s="65">
        <v>15.9725</v>
      </c>
      <c r="L38" s="67" t="s">
        <v>3</v>
      </c>
      <c r="M38" s="65">
        <f t="shared" si="12"/>
        <v>61.19</v>
      </c>
      <c r="N38" s="65">
        <f t="shared" si="13"/>
        <v>1.11726821</v>
      </c>
      <c r="O38" s="92">
        <f t="shared" si="5"/>
        <v>1.2906520673312631</v>
      </c>
      <c r="P38" s="92">
        <f t="shared" si="6"/>
        <v>0.2620928307449385</v>
      </c>
      <c r="Q38" s="95">
        <f t="shared" si="7"/>
        <v>-9.0317999999999996E-2</v>
      </c>
      <c r="R38" s="92">
        <f t="shared" si="8"/>
        <v>5.8757278080000001E-3</v>
      </c>
      <c r="S38" s="65">
        <f t="shared" si="9"/>
        <v>7.7134230164245365E-2</v>
      </c>
      <c r="T38" s="65">
        <f t="shared" si="10"/>
        <v>1.5600208816694005E-2</v>
      </c>
      <c r="U38" s="65">
        <f t="shared" si="14"/>
        <v>5.9763767568853099E-2</v>
      </c>
      <c r="V38" s="65">
        <f t="shared" si="15"/>
        <v>1.0912266320396889E-3</v>
      </c>
      <c r="W38" s="68">
        <v>1031500000000</v>
      </c>
      <c r="X38" s="66">
        <v>54891000000</v>
      </c>
      <c r="Y38" s="66">
        <v>2.9738000000000002</v>
      </c>
      <c r="Z38" s="67" t="s">
        <v>3</v>
      </c>
      <c r="AA38" s="68">
        <v>61.19</v>
      </c>
      <c r="AB38" s="66">
        <v>1.8259000000000001E-2</v>
      </c>
      <c r="AC38" s="66">
        <v>-9.0317999999999996E-2</v>
      </c>
      <c r="AD38" s="66">
        <v>-6.5056000000000003E-2</v>
      </c>
      <c r="AE38" s="66">
        <v>2.4580999999999999E-2</v>
      </c>
      <c r="AF38" s="66">
        <v>0.74012</v>
      </c>
      <c r="AG38" s="66">
        <v>64.27</v>
      </c>
      <c r="AH38" s="66">
        <v>0.10413</v>
      </c>
      <c r="AI38" s="66">
        <v>-5.4042E-2</v>
      </c>
      <c r="AJ38" s="66">
        <v>-0.26100000000000001</v>
      </c>
      <c r="AK38" s="66">
        <v>-1.1778E-2</v>
      </c>
      <c r="AL38" s="69">
        <v>-1.8343</v>
      </c>
      <c r="AM38" s="65" t="s">
        <v>315</v>
      </c>
      <c r="AN38" s="65" t="s">
        <v>3</v>
      </c>
      <c r="AO38" s="65" t="s">
        <v>3</v>
      </c>
      <c r="AP38" s="65" t="s">
        <v>3</v>
      </c>
      <c r="AQ38" s="65" t="s">
        <v>3</v>
      </c>
      <c r="AR38" s="65" t="s">
        <v>3</v>
      </c>
      <c r="AS38" s="65" t="s">
        <v>315</v>
      </c>
      <c r="AT38" s="65" t="s">
        <v>3</v>
      </c>
      <c r="AU38" s="65" t="s">
        <v>3</v>
      </c>
      <c r="AV38" s="65" t="s">
        <v>3</v>
      </c>
      <c r="AW38" s="65" t="s">
        <v>3</v>
      </c>
      <c r="AX38" s="67" t="s">
        <v>3</v>
      </c>
    </row>
    <row r="39" spans="1:50" s="70" customFormat="1" ht="18.75" customHeight="1" x14ac:dyDescent="0.25">
      <c r="A39" s="64" t="s">
        <v>77</v>
      </c>
      <c r="B39" s="65" t="s">
        <v>78</v>
      </c>
      <c r="C39" s="50" t="str">
        <f t="shared" si="4"/>
        <v>N161204-003-999</v>
      </c>
      <c r="D39" s="65" t="s">
        <v>337</v>
      </c>
      <c r="E39" s="66">
        <v>6.5327000000000002</v>
      </c>
      <c r="F39" s="65" t="s">
        <v>2</v>
      </c>
      <c r="G39" s="65" t="s">
        <v>23</v>
      </c>
      <c r="H39" s="65">
        <v>844.6</v>
      </c>
      <c r="I39" s="67">
        <v>908.4</v>
      </c>
      <c r="J39" s="64">
        <v>73.579599999999999</v>
      </c>
      <c r="K39" s="65">
        <v>9.3894000000000002</v>
      </c>
      <c r="L39" s="67" t="s">
        <v>3</v>
      </c>
      <c r="M39" s="65">
        <f t="shared" si="12"/>
        <v>63.628999999999998</v>
      </c>
      <c r="N39" s="65">
        <f t="shared" si="13"/>
        <v>2.1714668829999999</v>
      </c>
      <c r="O39" s="92">
        <f t="shared" si="5"/>
        <v>1.1563846673686526</v>
      </c>
      <c r="P39" s="92">
        <f t="shared" si="6"/>
        <v>0.1527506781188136</v>
      </c>
      <c r="Q39" s="95">
        <f t="shared" si="7"/>
        <v>6.6755999999999996E-2</v>
      </c>
      <c r="R39" s="92">
        <f t="shared" si="8"/>
        <v>1.7569511639999997E-2</v>
      </c>
      <c r="S39" s="65">
        <f t="shared" si="9"/>
        <v>8.099911933069133E-2</v>
      </c>
      <c r="T39" s="65">
        <f t="shared" si="10"/>
        <v>1.0336195508586526E-2</v>
      </c>
      <c r="U39" s="65">
        <f t="shared" si="14"/>
        <v>7.0045134302069573E-2</v>
      </c>
      <c r="V39" s="65">
        <f t="shared" si="15"/>
        <v>2.3904302983267282E-3</v>
      </c>
      <c r="W39" s="68">
        <v>921110000000</v>
      </c>
      <c r="X39" s="66">
        <v>48288000000</v>
      </c>
      <c r="Y39" s="66">
        <v>3.0884999999999998</v>
      </c>
      <c r="Z39" s="67" t="s">
        <v>3</v>
      </c>
      <c r="AA39" s="68">
        <v>63.628999999999998</v>
      </c>
      <c r="AB39" s="66">
        <v>3.4126999999999998E-2</v>
      </c>
      <c r="AC39" s="66">
        <v>6.6755999999999996E-2</v>
      </c>
      <c r="AD39" s="66">
        <v>0.26318999999999998</v>
      </c>
      <c r="AE39" s="66">
        <v>9.3591000000000004E-3</v>
      </c>
      <c r="AF39" s="66">
        <v>0.88541000000000003</v>
      </c>
      <c r="AG39" s="66">
        <v>60.042000000000002</v>
      </c>
      <c r="AH39" s="66">
        <v>7.8094999999999998E-2</v>
      </c>
      <c r="AI39" s="66">
        <v>0.18715000000000001</v>
      </c>
      <c r="AJ39" s="66">
        <v>0.29737999999999998</v>
      </c>
      <c r="AK39" s="66">
        <v>-7.5037000000000003E-3</v>
      </c>
      <c r="AL39" s="69">
        <v>-2.1107999999999998</v>
      </c>
      <c r="AM39" s="65" t="s">
        <v>315</v>
      </c>
      <c r="AN39" s="65" t="s">
        <v>3</v>
      </c>
      <c r="AO39" s="65" t="s">
        <v>3</v>
      </c>
      <c r="AP39" s="65" t="s">
        <v>3</v>
      </c>
      <c r="AQ39" s="65" t="s">
        <v>3</v>
      </c>
      <c r="AR39" s="65" t="s">
        <v>3</v>
      </c>
      <c r="AS39" s="66">
        <v>60.978999999999999</v>
      </c>
      <c r="AT39" s="66">
        <v>5.5941999999999999E-2</v>
      </c>
      <c r="AU39" s="66">
        <v>1.8374000000000001E-2</v>
      </c>
      <c r="AV39" s="66">
        <v>0.30514999999999998</v>
      </c>
      <c r="AW39" s="66">
        <v>1.2872E-2</v>
      </c>
      <c r="AX39" s="69">
        <v>0.37444</v>
      </c>
    </row>
    <row r="40" spans="1:50" s="70" customFormat="1" ht="18.75" customHeight="1" x14ac:dyDescent="0.25">
      <c r="A40" s="64" t="s">
        <v>65</v>
      </c>
      <c r="B40" s="65" t="s">
        <v>66</v>
      </c>
      <c r="C40" s="50" t="str">
        <f t="shared" si="4"/>
        <v>N161006-001-999</v>
      </c>
      <c r="D40" s="65" t="s">
        <v>337</v>
      </c>
      <c r="E40" s="66">
        <v>6.5427999999999997</v>
      </c>
      <c r="F40" s="65" t="s">
        <v>2</v>
      </c>
      <c r="G40" s="65" t="s">
        <v>23</v>
      </c>
      <c r="H40" s="65">
        <v>844.9</v>
      </c>
      <c r="I40" s="67">
        <v>908.8</v>
      </c>
      <c r="J40" s="64">
        <v>67.342500000000001</v>
      </c>
      <c r="K40" s="65">
        <v>0</v>
      </c>
      <c r="L40" s="67" t="s">
        <v>3</v>
      </c>
      <c r="M40" s="65">
        <f t="shared" si="12"/>
        <v>70.929000000000002</v>
      </c>
      <c r="N40" s="65">
        <f t="shared" si="13"/>
        <v>1.1869968150000001</v>
      </c>
      <c r="O40" s="92">
        <f t="shared" si="5"/>
        <v>0.94943535084380148</v>
      </c>
      <c r="P40" s="92">
        <f t="shared" si="6"/>
        <v>1.5888800596371017E-2</v>
      </c>
      <c r="Q40" s="95">
        <f t="shared" si="7"/>
        <v>0.16097</v>
      </c>
      <c r="R40" s="92">
        <f t="shared" si="8"/>
        <v>5.2650067600000005E-3</v>
      </c>
      <c r="S40" s="65">
        <f t="shared" si="9"/>
        <v>7.4100462147887333E-2</v>
      </c>
      <c r="T40" s="65">
        <f t="shared" si="10"/>
        <v>0</v>
      </c>
      <c r="U40" s="65">
        <f t="shared" si="14"/>
        <v>7.8046875000000002E-2</v>
      </c>
      <c r="V40" s="65">
        <f t="shared" si="15"/>
        <v>1.3061144531250001E-3</v>
      </c>
      <c r="W40" s="68">
        <v>787370000000</v>
      </c>
      <c r="X40" s="66">
        <v>41690000000</v>
      </c>
      <c r="Y40" s="66">
        <v>2.96</v>
      </c>
      <c r="Z40" s="67" t="s">
        <v>3</v>
      </c>
      <c r="AA40" s="68">
        <v>70.929000000000002</v>
      </c>
      <c r="AB40" s="66">
        <v>1.6735E-2</v>
      </c>
      <c r="AC40" s="66">
        <v>0.16097</v>
      </c>
      <c r="AD40" s="66">
        <v>3.2708000000000001E-2</v>
      </c>
      <c r="AE40" s="66">
        <v>5.3950999999999999E-2</v>
      </c>
      <c r="AF40" s="66">
        <v>0.1454</v>
      </c>
      <c r="AG40" s="65" t="s">
        <v>315</v>
      </c>
      <c r="AH40" s="65" t="s">
        <v>3</v>
      </c>
      <c r="AI40" s="65" t="s">
        <v>3</v>
      </c>
      <c r="AJ40" s="65" t="s">
        <v>3</v>
      </c>
      <c r="AK40" s="65" t="s">
        <v>3</v>
      </c>
      <c r="AL40" s="67" t="s">
        <v>3</v>
      </c>
      <c r="AM40" s="65" t="s">
        <v>315</v>
      </c>
      <c r="AN40" s="65" t="s">
        <v>3</v>
      </c>
      <c r="AO40" s="65" t="s">
        <v>3</v>
      </c>
      <c r="AP40" s="65" t="s">
        <v>3</v>
      </c>
      <c r="AQ40" s="65" t="s">
        <v>3</v>
      </c>
      <c r="AR40" s="65" t="s">
        <v>3</v>
      </c>
      <c r="AS40" s="66">
        <v>36.965000000000003</v>
      </c>
      <c r="AT40" s="66">
        <v>7.2053000000000006E-2</v>
      </c>
      <c r="AU40" s="66">
        <v>5.8125000000000003E-2</v>
      </c>
      <c r="AV40" s="66">
        <v>0.29858000000000001</v>
      </c>
      <c r="AW40" s="66">
        <v>2.1592E-2</v>
      </c>
      <c r="AX40" s="69">
        <v>0.35025000000000001</v>
      </c>
    </row>
    <row r="41" spans="1:50" s="70" customFormat="1" ht="18.75" customHeight="1" x14ac:dyDescent="0.25">
      <c r="A41" s="64" t="s">
        <v>181</v>
      </c>
      <c r="B41" s="65" t="s">
        <v>182</v>
      </c>
      <c r="C41" s="50" t="str">
        <f t="shared" si="4"/>
        <v>N180117-002-999</v>
      </c>
      <c r="D41" s="65" t="s">
        <v>337</v>
      </c>
      <c r="E41" s="66">
        <v>3.1781999999999999</v>
      </c>
      <c r="F41" s="65" t="s">
        <v>2</v>
      </c>
      <c r="G41" s="65" t="s">
        <v>23</v>
      </c>
      <c r="H41" s="65">
        <v>844.7971</v>
      </c>
      <c r="I41" s="67">
        <v>909.17259999999999</v>
      </c>
      <c r="J41" s="64">
        <v>63.023299999999999</v>
      </c>
      <c r="K41" s="65">
        <v>4.5223000000000004</v>
      </c>
      <c r="L41" s="67" t="s">
        <v>3</v>
      </c>
      <c r="M41" s="65">
        <f t="shared" si="12"/>
        <v>62.055999999999997</v>
      </c>
      <c r="N41" s="65">
        <f t="shared" si="13"/>
        <v>1.776601224</v>
      </c>
      <c r="O41" s="92">
        <f t="shared" si="5"/>
        <v>1.0155875338404023</v>
      </c>
      <c r="P41" s="92">
        <f t="shared" si="6"/>
        <v>7.8460584364191066E-2</v>
      </c>
      <c r="Q41" s="95">
        <f t="shared" si="7"/>
        <v>0.37158000000000002</v>
      </c>
      <c r="R41" s="92">
        <f t="shared" si="8"/>
        <v>2.0165275020000002E-2</v>
      </c>
      <c r="S41" s="65">
        <f t="shared" si="9"/>
        <v>6.9319400958629859E-2</v>
      </c>
      <c r="T41" s="65">
        <f t="shared" si="10"/>
        <v>4.9740830288990236E-3</v>
      </c>
      <c r="U41" s="65">
        <f t="shared" si="14"/>
        <v>6.8255466563774583E-2</v>
      </c>
      <c r="V41" s="65">
        <f t="shared" si="15"/>
        <v>1.9540857522543026E-3</v>
      </c>
      <c r="W41" s="68">
        <v>318000000000</v>
      </c>
      <c r="X41" s="66">
        <v>12600000000</v>
      </c>
      <c r="Y41" s="66">
        <v>3.02</v>
      </c>
      <c r="Z41" s="69">
        <v>0.14000000000000001</v>
      </c>
      <c r="AA41" s="64" t="s">
        <v>3</v>
      </c>
      <c r="AB41" s="65" t="s">
        <v>3</v>
      </c>
      <c r="AC41" s="65" t="s">
        <v>3</v>
      </c>
      <c r="AD41" s="65" t="s">
        <v>3</v>
      </c>
      <c r="AE41" s="65" t="s">
        <v>3</v>
      </c>
      <c r="AF41" s="65" t="s">
        <v>3</v>
      </c>
      <c r="AG41" s="66">
        <v>62.055999999999997</v>
      </c>
      <c r="AH41" s="66">
        <v>2.8629000000000002E-2</v>
      </c>
      <c r="AI41" s="66">
        <v>0.37158000000000002</v>
      </c>
      <c r="AJ41" s="66">
        <v>5.4268999999999998E-2</v>
      </c>
      <c r="AK41" s="66">
        <v>8.4639000000000006E-2</v>
      </c>
      <c r="AL41" s="69">
        <v>0.23449999999999999</v>
      </c>
      <c r="AM41" s="65" t="s">
        <v>315</v>
      </c>
      <c r="AN41" s="65" t="s">
        <v>3</v>
      </c>
      <c r="AO41" s="65" t="s">
        <v>3</v>
      </c>
      <c r="AP41" s="65" t="s">
        <v>3</v>
      </c>
      <c r="AQ41" s="65" t="s">
        <v>3</v>
      </c>
      <c r="AR41" s="65" t="s">
        <v>3</v>
      </c>
      <c r="AS41" s="65" t="s">
        <v>315</v>
      </c>
      <c r="AT41" s="65" t="s">
        <v>3</v>
      </c>
      <c r="AU41" s="65" t="s">
        <v>3</v>
      </c>
      <c r="AV41" s="65" t="s">
        <v>3</v>
      </c>
      <c r="AW41" s="65" t="s">
        <v>3</v>
      </c>
      <c r="AX41" s="67" t="s">
        <v>3</v>
      </c>
    </row>
    <row r="42" spans="1:50" s="77" customFormat="1" ht="18.75" customHeight="1" x14ac:dyDescent="0.25">
      <c r="A42" s="71" t="s">
        <v>153</v>
      </c>
      <c r="B42" s="72" t="s">
        <v>154</v>
      </c>
      <c r="C42" s="50" t="str">
        <f t="shared" si="4"/>
        <v>N171008-002-999</v>
      </c>
      <c r="D42" s="72" t="s">
        <v>342</v>
      </c>
      <c r="E42" s="73">
        <v>3.9838</v>
      </c>
      <c r="F42" s="72" t="s">
        <v>2</v>
      </c>
      <c r="G42" s="72" t="s">
        <v>3</v>
      </c>
      <c r="H42" s="72">
        <v>844</v>
      </c>
      <c r="I42" s="74">
        <v>907.9</v>
      </c>
      <c r="J42" s="71">
        <v>61.890099999999997</v>
      </c>
      <c r="K42" s="72">
        <v>4.0984999999999996</v>
      </c>
      <c r="L42" s="74" t="s">
        <v>3</v>
      </c>
      <c r="M42" s="72">
        <f t="shared" si="12"/>
        <v>63.345999999999997</v>
      </c>
      <c r="N42" s="72">
        <f t="shared" si="13"/>
        <v>1.540701412</v>
      </c>
      <c r="O42" s="93">
        <f t="shared" si="5"/>
        <v>0.97701670192277335</v>
      </c>
      <c r="P42" s="93">
        <f t="shared" si="6"/>
        <v>6.8926035499237287E-2</v>
      </c>
      <c r="Q42" s="96">
        <f t="shared" si="7"/>
        <v>-8.7634000000000004E-2</v>
      </c>
      <c r="R42" s="93">
        <f t="shared" si="8"/>
        <v>1.143798968E-2</v>
      </c>
      <c r="S42" s="72">
        <f t="shared" si="9"/>
        <v>6.8168410617909458E-2</v>
      </c>
      <c r="T42" s="72">
        <f t="shared" si="10"/>
        <v>4.5142636854279099E-3</v>
      </c>
      <c r="U42" s="72">
        <f t="shared" si="14"/>
        <v>6.9772001321731461E-2</v>
      </c>
      <c r="V42" s="72">
        <f t="shared" si="15"/>
        <v>1.6969946161471529E-3</v>
      </c>
      <c r="W42" s="75">
        <v>348770000000</v>
      </c>
      <c r="X42" s="73">
        <v>13943000000</v>
      </c>
      <c r="Y42" s="73">
        <v>3.2052999999999998</v>
      </c>
      <c r="Z42" s="76">
        <v>0.17301</v>
      </c>
      <c r="AA42" s="71" t="s">
        <v>3</v>
      </c>
      <c r="AB42" s="72" t="s">
        <v>3</v>
      </c>
      <c r="AC42" s="72" t="s">
        <v>3</v>
      </c>
      <c r="AD42" s="72" t="s">
        <v>3</v>
      </c>
      <c r="AE42" s="72" t="s">
        <v>3</v>
      </c>
      <c r="AF42" s="72" t="s">
        <v>3</v>
      </c>
      <c r="AG42" s="73">
        <v>63.345999999999997</v>
      </c>
      <c r="AH42" s="73">
        <v>2.4322E-2</v>
      </c>
      <c r="AI42" s="73">
        <v>-8.7634000000000004E-2</v>
      </c>
      <c r="AJ42" s="73">
        <v>-0.13052</v>
      </c>
      <c r="AK42" s="73">
        <v>-2.1824999999999999E-4</v>
      </c>
      <c r="AL42" s="76">
        <v>-41.396999999999998</v>
      </c>
      <c r="AM42" s="72" t="s">
        <v>315</v>
      </c>
      <c r="AN42" s="72" t="s">
        <v>3</v>
      </c>
      <c r="AO42" s="72" t="s">
        <v>3</v>
      </c>
      <c r="AP42" s="72" t="s">
        <v>3</v>
      </c>
      <c r="AQ42" s="72" t="s">
        <v>3</v>
      </c>
      <c r="AR42" s="72" t="s">
        <v>3</v>
      </c>
      <c r="AS42" s="72" t="s">
        <v>315</v>
      </c>
      <c r="AT42" s="72" t="s">
        <v>3</v>
      </c>
      <c r="AU42" s="72" t="s">
        <v>3</v>
      </c>
      <c r="AV42" s="72" t="s">
        <v>3</v>
      </c>
      <c r="AW42" s="72" t="s">
        <v>3</v>
      </c>
      <c r="AX42" s="74" t="s">
        <v>3</v>
      </c>
    </row>
    <row r="43" spans="1:50" s="77" customFormat="1" ht="18.75" customHeight="1" x14ac:dyDescent="0.25">
      <c r="A43" s="71" t="s">
        <v>209</v>
      </c>
      <c r="B43" s="72" t="s">
        <v>210</v>
      </c>
      <c r="C43" s="50" t="str">
        <f t="shared" si="4"/>
        <v>N180509-001-999</v>
      </c>
      <c r="D43" s="72" t="s">
        <v>342</v>
      </c>
      <c r="E43" s="73">
        <v>3.9807000000000001</v>
      </c>
      <c r="F43" s="72" t="s">
        <v>2</v>
      </c>
      <c r="G43" s="72" t="s">
        <v>23</v>
      </c>
      <c r="H43" s="72">
        <v>999.39940000000001</v>
      </c>
      <c r="I43" s="74">
        <v>1073.8178</v>
      </c>
      <c r="J43" s="71">
        <v>73.727800000000002</v>
      </c>
      <c r="K43" s="72">
        <v>7.9546999999999999</v>
      </c>
      <c r="L43" s="74" t="s">
        <v>3</v>
      </c>
      <c r="M43" s="72">
        <f t="shared" si="12"/>
        <v>73.534999999999997</v>
      </c>
      <c r="N43" s="72">
        <f t="shared" si="13"/>
        <v>1.1289828550000001</v>
      </c>
      <c r="O43" s="93">
        <f t="shared" si="5"/>
        <v>1.0026218807370642</v>
      </c>
      <c r="P43" s="93">
        <f t="shared" si="6"/>
        <v>0.10926542929167614</v>
      </c>
      <c r="Q43" s="96">
        <f t="shared" si="7"/>
        <v>0.4249</v>
      </c>
      <c r="R43" s="93">
        <f t="shared" si="8"/>
        <v>2.2962870699999999E-2</v>
      </c>
      <c r="S43" s="72">
        <f t="shared" si="9"/>
        <v>6.8659506296133294E-2</v>
      </c>
      <c r="T43" s="72">
        <f t="shared" si="10"/>
        <v>7.4078675171896013E-3</v>
      </c>
      <c r="U43" s="72">
        <f t="shared" si="14"/>
        <v>6.84799600081131E-2</v>
      </c>
      <c r="V43" s="72">
        <f t="shared" si="15"/>
        <v>1.0513728260045606E-3</v>
      </c>
      <c r="W43" s="75">
        <v>723150000000</v>
      </c>
      <c r="X43" s="73">
        <v>28292000000</v>
      </c>
      <c r="Y43" s="73">
        <v>3.2469000000000001</v>
      </c>
      <c r="Z43" s="76">
        <v>0.14230999999999999</v>
      </c>
      <c r="AA43" s="75">
        <v>73.534999999999997</v>
      </c>
      <c r="AB43" s="73">
        <v>1.5353E-2</v>
      </c>
      <c r="AC43" s="73">
        <v>0.4249</v>
      </c>
      <c r="AD43" s="73">
        <v>5.4043000000000001E-2</v>
      </c>
      <c r="AE43" s="73">
        <v>0.12615000000000001</v>
      </c>
      <c r="AF43" s="73">
        <v>0.13244</v>
      </c>
      <c r="AG43" s="72" t="s">
        <v>315</v>
      </c>
      <c r="AH43" s="72" t="s">
        <v>3</v>
      </c>
      <c r="AI43" s="72" t="s">
        <v>3</v>
      </c>
      <c r="AJ43" s="72" t="s">
        <v>3</v>
      </c>
      <c r="AK43" s="72" t="s">
        <v>3</v>
      </c>
      <c r="AL43" s="74" t="s">
        <v>3</v>
      </c>
      <c r="AM43" s="72" t="s">
        <v>315</v>
      </c>
      <c r="AN43" s="72" t="s">
        <v>3</v>
      </c>
      <c r="AO43" s="72" t="s">
        <v>3</v>
      </c>
      <c r="AP43" s="72" t="s">
        <v>3</v>
      </c>
      <c r="AQ43" s="72" t="s">
        <v>3</v>
      </c>
      <c r="AR43" s="72" t="s">
        <v>3</v>
      </c>
      <c r="AS43" s="72" t="s">
        <v>315</v>
      </c>
      <c r="AT43" s="72" t="s">
        <v>3</v>
      </c>
      <c r="AU43" s="72" t="s">
        <v>3</v>
      </c>
      <c r="AV43" s="72" t="s">
        <v>3</v>
      </c>
      <c r="AW43" s="72" t="s">
        <v>3</v>
      </c>
      <c r="AX43" s="74" t="s">
        <v>3</v>
      </c>
    </row>
    <row r="44" spans="1:50" s="77" customFormat="1" ht="18.75" customHeight="1" x14ac:dyDescent="0.25">
      <c r="A44" s="71" t="s">
        <v>119</v>
      </c>
      <c r="B44" s="72" t="s">
        <v>120</v>
      </c>
      <c r="C44" s="50" t="str">
        <f t="shared" si="4"/>
        <v>N170427-002-999</v>
      </c>
      <c r="D44" s="72" t="s">
        <v>342</v>
      </c>
      <c r="E44" s="73">
        <v>4.0094000000000003</v>
      </c>
      <c r="F44" s="72" t="s">
        <v>2</v>
      </c>
      <c r="G44" s="72" t="s">
        <v>23</v>
      </c>
      <c r="H44" s="72">
        <v>843.72810000000004</v>
      </c>
      <c r="I44" s="74">
        <v>908.42409999999995</v>
      </c>
      <c r="J44" s="71">
        <v>65.333699999999993</v>
      </c>
      <c r="K44" s="72">
        <v>5.3388</v>
      </c>
      <c r="L44" s="74" t="s">
        <v>3</v>
      </c>
      <c r="M44" s="72">
        <f t="shared" si="12"/>
        <v>57.064</v>
      </c>
      <c r="N44" s="72">
        <f t="shared" si="13"/>
        <v>2.1679184239999998</v>
      </c>
      <c r="O44" s="93">
        <f t="shared" si="5"/>
        <v>1.1449197392401513</v>
      </c>
      <c r="P44" s="93">
        <f t="shared" si="6"/>
        <v>0.10317498814990612</v>
      </c>
      <c r="Q44" s="96">
        <f t="shared" si="7"/>
        <v>0.16359000000000001</v>
      </c>
      <c r="R44" s="93">
        <f t="shared" si="8"/>
        <v>3.9135635700000004E-2</v>
      </c>
      <c r="S44" s="72">
        <f t="shared" si="9"/>
        <v>7.1919822470583941E-2</v>
      </c>
      <c r="T44" s="72">
        <f t="shared" si="10"/>
        <v>5.8769907139187526E-3</v>
      </c>
      <c r="U44" s="72">
        <f t="shared" si="14"/>
        <v>6.2816475256435841E-2</v>
      </c>
      <c r="V44" s="72">
        <f t="shared" si="15"/>
        <v>2.386460711467254E-3</v>
      </c>
      <c r="W44" s="75">
        <v>340000000000</v>
      </c>
      <c r="X44" s="73">
        <v>28288000000</v>
      </c>
      <c r="Y44" s="73">
        <v>3.2850000000000001</v>
      </c>
      <c r="Z44" s="76">
        <v>0.20505999999999999</v>
      </c>
      <c r="AA44" s="71" t="s">
        <v>3</v>
      </c>
      <c r="AB44" s="72" t="s">
        <v>3</v>
      </c>
      <c r="AC44" s="72" t="s">
        <v>3</v>
      </c>
      <c r="AD44" s="72" t="s">
        <v>3</v>
      </c>
      <c r="AE44" s="72" t="s">
        <v>3</v>
      </c>
      <c r="AF44" s="72" t="s">
        <v>3</v>
      </c>
      <c r="AG44" s="73">
        <v>57.064</v>
      </c>
      <c r="AH44" s="73">
        <v>3.7990999999999997E-2</v>
      </c>
      <c r="AI44" s="73">
        <v>0.16359000000000001</v>
      </c>
      <c r="AJ44" s="73">
        <v>0.23923</v>
      </c>
      <c r="AK44" s="73">
        <v>-2.1588000000000002E-3</v>
      </c>
      <c r="AL44" s="76">
        <v>-13.941000000000001</v>
      </c>
      <c r="AM44" s="72" t="s">
        <v>315</v>
      </c>
      <c r="AN44" s="72" t="s">
        <v>3</v>
      </c>
      <c r="AO44" s="72" t="s">
        <v>3</v>
      </c>
      <c r="AP44" s="72" t="s">
        <v>3</v>
      </c>
      <c r="AQ44" s="72" t="s">
        <v>3</v>
      </c>
      <c r="AR44" s="72" t="s">
        <v>3</v>
      </c>
      <c r="AS44" s="72" t="s">
        <v>315</v>
      </c>
      <c r="AT44" s="72" t="s">
        <v>3</v>
      </c>
      <c r="AU44" s="72" t="s">
        <v>3</v>
      </c>
      <c r="AV44" s="72" t="s">
        <v>3</v>
      </c>
      <c r="AW44" s="72" t="s">
        <v>3</v>
      </c>
      <c r="AX44" s="74" t="s">
        <v>3</v>
      </c>
    </row>
    <row r="45" spans="1:50" s="77" customFormat="1" ht="18.75" customHeight="1" x14ac:dyDescent="0.25">
      <c r="A45" s="71" t="s">
        <v>167</v>
      </c>
      <c r="B45" s="72" t="s">
        <v>168</v>
      </c>
      <c r="C45" s="50" t="str">
        <f t="shared" si="4"/>
        <v>N171212-003-999</v>
      </c>
      <c r="D45" s="72" t="s">
        <v>342</v>
      </c>
      <c r="E45" s="73">
        <v>3.9893999999999998</v>
      </c>
      <c r="F45" s="72" t="s">
        <v>2</v>
      </c>
      <c r="G45" s="72" t="s">
        <v>23</v>
      </c>
      <c r="H45" s="72">
        <v>843.43780000000004</v>
      </c>
      <c r="I45" s="74">
        <v>908.0154</v>
      </c>
      <c r="J45" s="71">
        <v>70.639099999999999</v>
      </c>
      <c r="K45" s="72">
        <v>5.0941999999999998</v>
      </c>
      <c r="L45" s="74" t="s">
        <v>3</v>
      </c>
      <c r="M45" s="72">
        <f t="shared" si="12"/>
        <v>63.106999999999999</v>
      </c>
      <c r="N45" s="72">
        <f t="shared" si="13"/>
        <v>2.5336829429999996</v>
      </c>
      <c r="O45" s="93">
        <f t="shared" si="5"/>
        <v>1.119354429777996</v>
      </c>
      <c r="P45" s="93">
        <f t="shared" si="6"/>
        <v>9.2390083868724743E-2</v>
      </c>
      <c r="Q45" s="96">
        <f t="shared" si="7"/>
        <v>-0.25341999999999998</v>
      </c>
      <c r="R45" s="93">
        <f t="shared" si="8"/>
        <v>2.2397006179999998E-2</v>
      </c>
      <c r="S45" s="72">
        <f t="shared" si="9"/>
        <v>7.7795046207366089E-2</v>
      </c>
      <c r="T45" s="72">
        <f t="shared" si="10"/>
        <v>5.6102572709669897E-3</v>
      </c>
      <c r="U45" s="72">
        <f t="shared" si="14"/>
        <v>6.9499922578405607E-2</v>
      </c>
      <c r="V45" s="72">
        <f t="shared" si="15"/>
        <v>2.7903523916004065E-3</v>
      </c>
      <c r="W45" s="75">
        <v>247390000000</v>
      </c>
      <c r="X45" s="73">
        <v>9695700000</v>
      </c>
      <c r="Y45" s="73">
        <v>2.8064</v>
      </c>
      <c r="Z45" s="76">
        <v>0.16908999999999999</v>
      </c>
      <c r="AA45" s="71" t="s">
        <v>3</v>
      </c>
      <c r="AB45" s="72" t="s">
        <v>3</v>
      </c>
      <c r="AC45" s="72" t="s">
        <v>3</v>
      </c>
      <c r="AD45" s="72" t="s">
        <v>3</v>
      </c>
      <c r="AE45" s="72" t="s">
        <v>3</v>
      </c>
      <c r="AF45" s="72" t="s">
        <v>3</v>
      </c>
      <c r="AG45" s="73">
        <v>63.106999999999999</v>
      </c>
      <c r="AH45" s="73">
        <v>4.0148999999999997E-2</v>
      </c>
      <c r="AI45" s="73">
        <v>-0.25341999999999998</v>
      </c>
      <c r="AJ45" s="73">
        <v>-8.8378999999999999E-2</v>
      </c>
      <c r="AK45" s="73">
        <v>5.4038000000000003E-2</v>
      </c>
      <c r="AL45" s="76">
        <v>0.38712999999999997</v>
      </c>
      <c r="AM45" s="72" t="s">
        <v>315</v>
      </c>
      <c r="AN45" s="72" t="s">
        <v>3</v>
      </c>
      <c r="AO45" s="72" t="s">
        <v>3</v>
      </c>
      <c r="AP45" s="72" t="s">
        <v>3</v>
      </c>
      <c r="AQ45" s="72" t="s">
        <v>3</v>
      </c>
      <c r="AR45" s="72" t="s">
        <v>3</v>
      </c>
      <c r="AS45" s="72" t="s">
        <v>315</v>
      </c>
      <c r="AT45" s="72" t="s">
        <v>3</v>
      </c>
      <c r="AU45" s="72" t="s">
        <v>3</v>
      </c>
      <c r="AV45" s="72" t="s">
        <v>3</v>
      </c>
      <c r="AW45" s="72" t="s">
        <v>3</v>
      </c>
      <c r="AX45" s="74" t="s">
        <v>3</v>
      </c>
    </row>
    <row r="46" spans="1:50" s="77" customFormat="1" ht="18.75" customHeight="1" x14ac:dyDescent="0.25">
      <c r="A46" s="71" t="s">
        <v>225</v>
      </c>
      <c r="B46" s="72" t="s">
        <v>226</v>
      </c>
      <c r="C46" s="50" t="str">
        <f t="shared" si="4"/>
        <v>N180705-002-999</v>
      </c>
      <c r="D46" s="72" t="s">
        <v>342</v>
      </c>
      <c r="E46" s="73">
        <v>3.9857999999999998</v>
      </c>
      <c r="F46" s="72" t="s">
        <v>2</v>
      </c>
      <c r="G46" s="72" t="s">
        <v>23</v>
      </c>
      <c r="H46" s="72">
        <v>1000.0074</v>
      </c>
      <c r="I46" s="74">
        <v>1068.3163</v>
      </c>
      <c r="J46" s="71">
        <v>76.900000000000006</v>
      </c>
      <c r="K46" s="72">
        <v>1.9</v>
      </c>
      <c r="L46" s="74">
        <v>1.46</v>
      </c>
      <c r="M46" s="72">
        <f t="shared" si="12"/>
        <v>66.709999999999994</v>
      </c>
      <c r="N46" s="72">
        <f t="shared" si="13"/>
        <v>3.4583798199999998</v>
      </c>
      <c r="O46" s="93">
        <f t="shared" si="5"/>
        <v>1.1527507120371761</v>
      </c>
      <c r="P46" s="93">
        <f t="shared" si="6"/>
        <v>6.620091057457593E-2</v>
      </c>
      <c r="Q46" s="96">
        <f t="shared" si="7"/>
        <v>-0.16966999999999999</v>
      </c>
      <c r="R46" s="93">
        <f t="shared" si="8"/>
        <v>1.6601700489999999E-2</v>
      </c>
      <c r="S46" s="72">
        <f t="shared" si="9"/>
        <v>7.1982426927306081E-2</v>
      </c>
      <c r="T46" s="72">
        <f t="shared" si="10"/>
        <v>1.778499494952946E-3</v>
      </c>
      <c r="U46" s="72">
        <f t="shared" si="14"/>
        <v>6.24440533201637E-2</v>
      </c>
      <c r="V46" s="72">
        <f t="shared" si="15"/>
        <v>3.2372246122239264E-3</v>
      </c>
      <c r="W46" s="75">
        <v>793830000000</v>
      </c>
      <c r="X46" s="73">
        <v>30693000000</v>
      </c>
      <c r="Y46" s="73">
        <v>3.1701999999999999</v>
      </c>
      <c r="Z46" s="76">
        <v>0.14119999999999999</v>
      </c>
      <c r="AA46" s="71" t="s">
        <v>3</v>
      </c>
      <c r="AB46" s="72" t="s">
        <v>3</v>
      </c>
      <c r="AC46" s="72" t="s">
        <v>3</v>
      </c>
      <c r="AD46" s="72" t="s">
        <v>3</v>
      </c>
      <c r="AE46" s="72" t="s">
        <v>3</v>
      </c>
      <c r="AF46" s="72" t="s">
        <v>3</v>
      </c>
      <c r="AG46" s="73">
        <v>66.709999999999994</v>
      </c>
      <c r="AH46" s="73">
        <v>5.1841999999999999E-2</v>
      </c>
      <c r="AI46" s="73">
        <v>-0.16966999999999999</v>
      </c>
      <c r="AJ46" s="73">
        <v>-9.7847000000000003E-2</v>
      </c>
      <c r="AK46" s="73">
        <v>5.0719E-2</v>
      </c>
      <c r="AL46" s="76">
        <v>0.22370999999999999</v>
      </c>
      <c r="AM46" s="72" t="s">
        <v>315</v>
      </c>
      <c r="AN46" s="72" t="s">
        <v>3</v>
      </c>
      <c r="AO46" s="72" t="s">
        <v>3</v>
      </c>
      <c r="AP46" s="72" t="s">
        <v>3</v>
      </c>
      <c r="AQ46" s="72" t="s">
        <v>3</v>
      </c>
      <c r="AR46" s="72" t="s">
        <v>3</v>
      </c>
      <c r="AS46" s="72" t="s">
        <v>315</v>
      </c>
      <c r="AT46" s="72" t="s">
        <v>3</v>
      </c>
      <c r="AU46" s="72" t="s">
        <v>3</v>
      </c>
      <c r="AV46" s="72" t="s">
        <v>3</v>
      </c>
      <c r="AW46" s="72" t="s">
        <v>3</v>
      </c>
      <c r="AX46" s="74" t="s">
        <v>3</v>
      </c>
    </row>
    <row r="47" spans="1:50" s="77" customFormat="1" ht="18.75" customHeight="1" x14ac:dyDescent="0.25">
      <c r="A47" s="71" t="s">
        <v>177</v>
      </c>
      <c r="B47" s="72" t="s">
        <v>178</v>
      </c>
      <c r="C47" s="50" t="str">
        <f t="shared" si="4"/>
        <v>N180103-003-999</v>
      </c>
      <c r="D47" s="72" t="s">
        <v>342</v>
      </c>
      <c r="E47" s="73">
        <v>3.956</v>
      </c>
      <c r="F47" s="72" t="s">
        <v>2</v>
      </c>
      <c r="G47" s="72" t="s">
        <v>23</v>
      </c>
      <c r="H47" s="72">
        <v>843.74130000000002</v>
      </c>
      <c r="I47" s="74">
        <v>908.33849999999995</v>
      </c>
      <c r="J47" s="71">
        <v>58.9617</v>
      </c>
      <c r="K47" s="72">
        <v>4.0495999999999999</v>
      </c>
      <c r="L47" s="74" t="s">
        <v>3</v>
      </c>
      <c r="M47" s="72">
        <f t="shared" si="12"/>
        <v>70.709000000000003</v>
      </c>
      <c r="N47" s="72">
        <f t="shared" si="13"/>
        <v>2.5335741790000004</v>
      </c>
      <c r="O47" s="93">
        <f t="shared" si="5"/>
        <v>0.83386414742112036</v>
      </c>
      <c r="P47" s="93">
        <f t="shared" si="6"/>
        <v>6.4596545791478804E-2</v>
      </c>
      <c r="Q47" s="96">
        <f t="shared" si="7"/>
        <v>0.25212000000000001</v>
      </c>
      <c r="R47" s="93">
        <f t="shared" si="8"/>
        <v>2.2902832920000001E-2</v>
      </c>
      <c r="S47" s="72">
        <f t="shared" si="9"/>
        <v>6.4911594080841017E-2</v>
      </c>
      <c r="T47" s="72">
        <f t="shared" si="10"/>
        <v>4.4582498705053241E-3</v>
      </c>
      <c r="U47" s="72">
        <f t="shared" si="14"/>
        <v>7.7844327857951645E-2</v>
      </c>
      <c r="V47" s="72">
        <f t="shared" si="15"/>
        <v>2.7892401114782655E-3</v>
      </c>
      <c r="W47" s="75">
        <v>335000000000</v>
      </c>
      <c r="X47" s="73">
        <v>13500000000</v>
      </c>
      <c r="Y47" s="73">
        <v>3.22</v>
      </c>
      <c r="Z47" s="76">
        <v>0.15</v>
      </c>
      <c r="AA47" s="71" t="s">
        <v>3</v>
      </c>
      <c r="AB47" s="72" t="s">
        <v>3</v>
      </c>
      <c r="AC47" s="72" t="s">
        <v>3</v>
      </c>
      <c r="AD47" s="72" t="s">
        <v>3</v>
      </c>
      <c r="AE47" s="72" t="s">
        <v>3</v>
      </c>
      <c r="AF47" s="72" t="s">
        <v>3</v>
      </c>
      <c r="AG47" s="73">
        <v>70.709000000000003</v>
      </c>
      <c r="AH47" s="73">
        <v>3.5831000000000002E-2</v>
      </c>
      <c r="AI47" s="73">
        <v>0.25212000000000001</v>
      </c>
      <c r="AJ47" s="73">
        <v>9.0841000000000005E-2</v>
      </c>
      <c r="AK47" s="73">
        <v>2.7376999999999999E-2</v>
      </c>
      <c r="AL47" s="76">
        <v>0.46411999999999998</v>
      </c>
      <c r="AM47" s="72" t="s">
        <v>315</v>
      </c>
      <c r="AN47" s="72" t="s">
        <v>3</v>
      </c>
      <c r="AO47" s="72" t="s">
        <v>3</v>
      </c>
      <c r="AP47" s="72" t="s">
        <v>3</v>
      </c>
      <c r="AQ47" s="72" t="s">
        <v>3</v>
      </c>
      <c r="AR47" s="72" t="s">
        <v>3</v>
      </c>
      <c r="AS47" s="72" t="s">
        <v>315</v>
      </c>
      <c r="AT47" s="72" t="s">
        <v>3</v>
      </c>
      <c r="AU47" s="72" t="s">
        <v>3</v>
      </c>
      <c r="AV47" s="72" t="s">
        <v>3</v>
      </c>
      <c r="AW47" s="72" t="s">
        <v>3</v>
      </c>
      <c r="AX47" s="74" t="s">
        <v>3</v>
      </c>
    </row>
    <row r="48" spans="1:50" s="77" customFormat="1" ht="18.75" customHeight="1" x14ac:dyDescent="0.25">
      <c r="A48" s="71" t="s">
        <v>246</v>
      </c>
      <c r="B48" s="72" t="s">
        <v>247</v>
      </c>
      <c r="C48" s="50" t="str">
        <f t="shared" si="4"/>
        <v>N180917-003-999</v>
      </c>
      <c r="D48" s="72" t="s">
        <v>342</v>
      </c>
      <c r="E48" s="73">
        <v>4.7949000000000002</v>
      </c>
      <c r="F48" s="72" t="s">
        <v>2</v>
      </c>
      <c r="G48" s="72" t="s">
        <v>23</v>
      </c>
      <c r="H48" s="72">
        <v>999.92660000000001</v>
      </c>
      <c r="I48" s="74">
        <v>1068.2527</v>
      </c>
      <c r="J48" s="71">
        <v>81.8</v>
      </c>
      <c r="K48" s="72">
        <v>2.42</v>
      </c>
      <c r="L48" s="74">
        <v>2.36</v>
      </c>
      <c r="M48" s="72">
        <f t="shared" si="12"/>
        <v>71.111999999999995</v>
      </c>
      <c r="N48" s="72">
        <f t="shared" si="13"/>
        <v>4.3056893759999992</v>
      </c>
      <c r="O48" s="93">
        <f t="shared" si="5"/>
        <v>1.1502981212734842</v>
      </c>
      <c r="P48" s="93">
        <f t="shared" si="6"/>
        <v>7.7517584083385535E-2</v>
      </c>
      <c r="Q48" s="96">
        <f t="shared" si="7"/>
        <v>0.23993</v>
      </c>
      <c r="R48" s="93">
        <f t="shared" si="8"/>
        <v>5.3223671899999998E-2</v>
      </c>
      <c r="S48" s="72">
        <f t="shared" si="9"/>
        <v>7.6573642172867898E-2</v>
      </c>
      <c r="T48" s="72">
        <f t="shared" si="10"/>
        <v>2.2653815899552603E-3</v>
      </c>
      <c r="U48" s="72">
        <f t="shared" si="14"/>
        <v>6.6568518853263828E-2</v>
      </c>
      <c r="V48" s="72">
        <f t="shared" si="15"/>
        <v>4.0305906795274184E-3</v>
      </c>
      <c r="W48" s="75">
        <v>644000000000</v>
      </c>
      <c r="X48" s="73">
        <v>37300000000</v>
      </c>
      <c r="Y48" s="73">
        <v>3.22</v>
      </c>
      <c r="Z48" s="76">
        <v>0.14000000000000001</v>
      </c>
      <c r="AA48" s="71" t="s">
        <v>3</v>
      </c>
      <c r="AB48" s="72" t="s">
        <v>3</v>
      </c>
      <c r="AC48" s="72" t="s">
        <v>3</v>
      </c>
      <c r="AD48" s="72" t="s">
        <v>3</v>
      </c>
      <c r="AE48" s="72" t="s">
        <v>3</v>
      </c>
      <c r="AF48" s="72" t="s">
        <v>3</v>
      </c>
      <c r="AG48" s="73">
        <v>71.111999999999995</v>
      </c>
      <c r="AH48" s="73">
        <v>6.0547999999999998E-2</v>
      </c>
      <c r="AI48" s="73">
        <v>0.23993</v>
      </c>
      <c r="AJ48" s="73">
        <v>0.22183</v>
      </c>
      <c r="AK48" s="73">
        <v>5.0312000000000003E-2</v>
      </c>
      <c r="AL48" s="76">
        <v>0.67066999999999999</v>
      </c>
      <c r="AM48" s="72" t="s">
        <v>315</v>
      </c>
      <c r="AN48" s="72" t="s">
        <v>3</v>
      </c>
      <c r="AO48" s="72" t="s">
        <v>3</v>
      </c>
      <c r="AP48" s="72" t="s">
        <v>3</v>
      </c>
      <c r="AQ48" s="72" t="s">
        <v>3</v>
      </c>
      <c r="AR48" s="72" t="s">
        <v>3</v>
      </c>
      <c r="AS48" s="72" t="s">
        <v>315</v>
      </c>
      <c r="AT48" s="72" t="s">
        <v>3</v>
      </c>
      <c r="AU48" s="72" t="s">
        <v>3</v>
      </c>
      <c r="AV48" s="72" t="s">
        <v>3</v>
      </c>
      <c r="AW48" s="72" t="s">
        <v>3</v>
      </c>
      <c r="AX48" s="74" t="s">
        <v>3</v>
      </c>
    </row>
    <row r="49" spans="1:50" s="77" customFormat="1" ht="18.75" customHeight="1" x14ac:dyDescent="0.25">
      <c r="A49" s="71" t="s">
        <v>175</v>
      </c>
      <c r="B49" s="72" t="s">
        <v>176</v>
      </c>
      <c r="C49" s="50" t="str">
        <f t="shared" si="4"/>
        <v>N180102-001-999</v>
      </c>
      <c r="D49" s="72" t="s">
        <v>342</v>
      </c>
      <c r="E49" s="73">
        <v>3.9855</v>
      </c>
      <c r="F49" s="72" t="s">
        <v>2</v>
      </c>
      <c r="G49" s="72" t="s">
        <v>23</v>
      </c>
      <c r="H49" s="72">
        <v>1000.1583000000001</v>
      </c>
      <c r="I49" s="74">
        <v>1068.3513</v>
      </c>
      <c r="J49" s="71">
        <v>72.703299999999999</v>
      </c>
      <c r="K49" s="72">
        <v>5.4031000000000002</v>
      </c>
      <c r="L49" s="74" t="s">
        <v>3</v>
      </c>
      <c r="M49" s="72">
        <f t="shared" si="12"/>
        <v>77.034999999999997</v>
      </c>
      <c r="N49" s="72">
        <f t="shared" si="13"/>
        <v>1.3073609849999999</v>
      </c>
      <c r="O49" s="93">
        <f t="shared" si="5"/>
        <v>0.94376971506458107</v>
      </c>
      <c r="P49" s="93">
        <f t="shared" si="6"/>
        <v>7.1943791515128669E-2</v>
      </c>
      <c r="Q49" s="96">
        <f t="shared" si="7"/>
        <v>-0.21904000000000001</v>
      </c>
      <c r="R49" s="93">
        <f t="shared" si="8"/>
        <v>6.4191862400000002E-3</v>
      </c>
      <c r="S49" s="72">
        <f t="shared" si="9"/>
        <v>6.8051866460030516E-2</v>
      </c>
      <c r="T49" s="72">
        <f t="shared" si="10"/>
        <v>5.0574188471526173E-3</v>
      </c>
      <c r="U49" s="72">
        <f t="shared" si="14"/>
        <v>7.2106431657826403E-2</v>
      </c>
      <c r="V49" s="72">
        <f t="shared" si="15"/>
        <v>1.2237182516649718E-3</v>
      </c>
      <c r="W49" s="75">
        <v>752710000000</v>
      </c>
      <c r="X49" s="73">
        <v>29299000000</v>
      </c>
      <c r="Y49" s="73">
        <v>3.1358000000000001</v>
      </c>
      <c r="Z49" s="76">
        <v>0.14230999999999999</v>
      </c>
      <c r="AA49" s="71" t="s">
        <v>3</v>
      </c>
      <c r="AB49" s="72" t="s">
        <v>3</v>
      </c>
      <c r="AC49" s="72" t="s">
        <v>3</v>
      </c>
      <c r="AD49" s="72" t="s">
        <v>3</v>
      </c>
      <c r="AE49" s="72" t="s">
        <v>3</v>
      </c>
      <c r="AF49" s="72" t="s">
        <v>3</v>
      </c>
      <c r="AG49" s="73">
        <v>77.034999999999997</v>
      </c>
      <c r="AH49" s="73">
        <v>1.6971E-2</v>
      </c>
      <c r="AI49" s="73">
        <v>-0.21904000000000001</v>
      </c>
      <c r="AJ49" s="73">
        <v>-2.9305999999999999E-2</v>
      </c>
      <c r="AK49" s="73">
        <v>2.7231999999999999E-2</v>
      </c>
      <c r="AL49" s="76">
        <v>0.32162000000000002</v>
      </c>
      <c r="AM49" s="72" t="s">
        <v>315</v>
      </c>
      <c r="AN49" s="72" t="s">
        <v>3</v>
      </c>
      <c r="AO49" s="72" t="s">
        <v>3</v>
      </c>
      <c r="AP49" s="72" t="s">
        <v>3</v>
      </c>
      <c r="AQ49" s="72" t="s">
        <v>3</v>
      </c>
      <c r="AR49" s="72" t="s">
        <v>3</v>
      </c>
      <c r="AS49" s="72" t="s">
        <v>315</v>
      </c>
      <c r="AT49" s="72" t="s">
        <v>3</v>
      </c>
      <c r="AU49" s="72" t="s">
        <v>3</v>
      </c>
      <c r="AV49" s="72" t="s">
        <v>3</v>
      </c>
      <c r="AW49" s="72" t="s">
        <v>3</v>
      </c>
      <c r="AX49" s="74" t="s">
        <v>3</v>
      </c>
    </row>
    <row r="50" spans="1:50" s="84" customFormat="1" ht="18.75" customHeight="1" x14ac:dyDescent="0.25">
      <c r="A50" s="78" t="s">
        <v>201</v>
      </c>
      <c r="B50" s="79" t="s">
        <v>202</v>
      </c>
      <c r="C50" s="50" t="str">
        <f t="shared" si="4"/>
        <v>N180308-001-999</v>
      </c>
      <c r="D50" s="79" t="s">
        <v>344</v>
      </c>
      <c r="E50" s="80">
        <v>3.9843999999999999</v>
      </c>
      <c r="F50" s="79" t="s">
        <v>2</v>
      </c>
      <c r="G50" s="79" t="s">
        <v>23</v>
      </c>
      <c r="H50" s="79">
        <v>999.55119999999999</v>
      </c>
      <c r="I50" s="81">
        <v>1078.8159000000001</v>
      </c>
      <c r="J50" s="78">
        <v>141.84630000000001</v>
      </c>
      <c r="K50" s="79">
        <v>11.852</v>
      </c>
      <c r="L50" s="81" t="s">
        <v>3</v>
      </c>
      <c r="M50" s="79">
        <f t="shared" si="12"/>
        <v>52.686</v>
      </c>
      <c r="N50" s="79">
        <f t="shared" si="13"/>
        <v>4.4784680579999998</v>
      </c>
      <c r="O50" s="79">
        <f t="shared" si="5"/>
        <v>2.6922958660744793</v>
      </c>
      <c r="P50" s="79">
        <f t="shared" si="6"/>
        <v>0.32090299011888845</v>
      </c>
      <c r="Q50" s="88">
        <f t="shared" si="7"/>
        <v>0.20441000000000001</v>
      </c>
      <c r="R50" s="88">
        <f t="shared" si="8"/>
        <v>3.05081925E-2</v>
      </c>
      <c r="S50" s="79">
        <f t="shared" si="9"/>
        <v>0.13148332352164999</v>
      </c>
      <c r="T50" s="79">
        <f t="shared" si="10"/>
        <v>1.098611913302353E-2</v>
      </c>
      <c r="U50" s="79">
        <f t="shared" si="14"/>
        <v>4.8836877543239766E-2</v>
      </c>
      <c r="V50" s="79">
        <f t="shared" si="15"/>
        <v>4.1512811018080097E-3</v>
      </c>
      <c r="W50" s="82">
        <v>14620000000000</v>
      </c>
      <c r="X50" s="80">
        <v>566080000000</v>
      </c>
      <c r="Y50" s="80">
        <v>3.5558000000000001</v>
      </c>
      <c r="Z50" s="83">
        <v>0.14119999999999999</v>
      </c>
      <c r="AA50" s="78" t="s">
        <v>3</v>
      </c>
      <c r="AB50" s="79" t="s">
        <v>3</v>
      </c>
      <c r="AC50" s="79" t="s">
        <v>3</v>
      </c>
      <c r="AD50" s="79" t="s">
        <v>3</v>
      </c>
      <c r="AE50" s="79" t="s">
        <v>3</v>
      </c>
      <c r="AF50" s="79" t="s">
        <v>3</v>
      </c>
      <c r="AG50" s="80">
        <v>52.686</v>
      </c>
      <c r="AH50" s="80">
        <v>8.5002999999999995E-2</v>
      </c>
      <c r="AI50" s="80">
        <v>0.20441000000000001</v>
      </c>
      <c r="AJ50" s="80">
        <v>0.14924999999999999</v>
      </c>
      <c r="AK50" s="80">
        <v>-2.3324999999999999E-3</v>
      </c>
      <c r="AL50" s="83">
        <v>-16.556999999999999</v>
      </c>
      <c r="AM50" s="79" t="s">
        <v>315</v>
      </c>
      <c r="AN50" s="79" t="s">
        <v>3</v>
      </c>
      <c r="AO50" s="79" t="s">
        <v>3</v>
      </c>
      <c r="AP50" s="79" t="s">
        <v>3</v>
      </c>
      <c r="AQ50" s="79" t="s">
        <v>3</v>
      </c>
      <c r="AR50" s="79" t="s">
        <v>3</v>
      </c>
      <c r="AS50" s="79" t="s">
        <v>315</v>
      </c>
      <c r="AT50" s="79" t="s">
        <v>3</v>
      </c>
      <c r="AU50" s="79" t="s">
        <v>3</v>
      </c>
      <c r="AV50" s="79" t="s">
        <v>3</v>
      </c>
      <c r="AW50" s="79" t="s">
        <v>3</v>
      </c>
      <c r="AX50" s="81" t="s">
        <v>3</v>
      </c>
    </row>
    <row r="51" spans="1:50" s="84" customFormat="1" ht="18.75" customHeight="1" x14ac:dyDescent="0.25">
      <c r="A51" s="78" t="s">
        <v>203</v>
      </c>
      <c r="B51" s="79" t="s">
        <v>204</v>
      </c>
      <c r="C51" s="50" t="str">
        <f t="shared" si="4"/>
        <v>N180319-001-999</v>
      </c>
      <c r="D51" s="79" t="s">
        <v>344</v>
      </c>
      <c r="E51" s="80">
        <v>3.9885999999999999</v>
      </c>
      <c r="F51" s="79" t="s">
        <v>2</v>
      </c>
      <c r="G51" s="79" t="s">
        <v>23</v>
      </c>
      <c r="H51" s="79">
        <v>999.48659999999995</v>
      </c>
      <c r="I51" s="81">
        <v>1078.7201</v>
      </c>
      <c r="J51" s="78">
        <v>72.561099999999996</v>
      </c>
      <c r="K51" s="79">
        <v>4.4539</v>
      </c>
      <c r="L51" s="81" t="s">
        <v>3</v>
      </c>
      <c r="M51" s="79">
        <f t="shared" si="12"/>
        <v>60.295000000000002</v>
      </c>
      <c r="N51" s="79">
        <f t="shared" si="13"/>
        <v>3.6464004200000004</v>
      </c>
      <c r="O51" s="79">
        <f t="shared" si="5"/>
        <v>1.203434779003234</v>
      </c>
      <c r="P51" s="79">
        <f t="shared" si="6"/>
        <v>0.10369823420230888</v>
      </c>
      <c r="Q51" s="88">
        <f t="shared" si="7"/>
        <v>0.53297000000000005</v>
      </c>
      <c r="R51" s="88">
        <f t="shared" si="8"/>
        <v>3.2228695900000007E-2</v>
      </c>
      <c r="S51" s="79">
        <f t="shared" si="9"/>
        <v>6.7265920047285668E-2</v>
      </c>
      <c r="T51" s="79">
        <f t="shared" si="10"/>
        <v>4.1288745801621755E-3</v>
      </c>
      <c r="U51" s="79">
        <f t="shared" si="14"/>
        <v>5.5894944388261612E-2</v>
      </c>
      <c r="V51" s="79">
        <f t="shared" si="15"/>
        <v>3.3803026568245092E-3</v>
      </c>
      <c r="W51" s="82">
        <v>14856000000000</v>
      </c>
      <c r="X51" s="80">
        <v>572600000000</v>
      </c>
      <c r="Y51" s="80">
        <v>3.7927</v>
      </c>
      <c r="Z51" s="83">
        <v>0.14230999999999999</v>
      </c>
      <c r="AA51" s="78" t="s">
        <v>3</v>
      </c>
      <c r="AB51" s="79" t="s">
        <v>3</v>
      </c>
      <c r="AC51" s="79" t="s">
        <v>3</v>
      </c>
      <c r="AD51" s="79" t="s">
        <v>3</v>
      </c>
      <c r="AE51" s="79" t="s">
        <v>3</v>
      </c>
      <c r="AF51" s="79" t="s">
        <v>3</v>
      </c>
      <c r="AG51" s="80">
        <v>60.295000000000002</v>
      </c>
      <c r="AH51" s="80">
        <v>6.0476000000000002E-2</v>
      </c>
      <c r="AI51" s="80">
        <v>0.53297000000000005</v>
      </c>
      <c r="AJ51" s="80">
        <v>6.0470000000000003E-2</v>
      </c>
      <c r="AK51" s="80">
        <v>7.7649999999999997E-2</v>
      </c>
      <c r="AL51" s="83">
        <v>0.52364999999999995</v>
      </c>
      <c r="AM51" s="79" t="s">
        <v>315</v>
      </c>
      <c r="AN51" s="79" t="s">
        <v>3</v>
      </c>
      <c r="AO51" s="79" t="s">
        <v>3</v>
      </c>
      <c r="AP51" s="79" t="s">
        <v>3</v>
      </c>
      <c r="AQ51" s="79" t="s">
        <v>3</v>
      </c>
      <c r="AR51" s="79" t="s">
        <v>3</v>
      </c>
      <c r="AS51" s="79" t="s">
        <v>315</v>
      </c>
      <c r="AT51" s="79" t="s">
        <v>3</v>
      </c>
      <c r="AU51" s="79" t="s">
        <v>3</v>
      </c>
      <c r="AV51" s="79" t="s">
        <v>3</v>
      </c>
      <c r="AW51" s="79" t="s">
        <v>3</v>
      </c>
      <c r="AX51" s="81" t="s">
        <v>3</v>
      </c>
    </row>
    <row r="52" spans="1:50" s="56" customFormat="1" ht="18.75" customHeight="1" x14ac:dyDescent="0.25">
      <c r="A52" s="34" t="s">
        <v>7</v>
      </c>
      <c r="B52" s="35" t="s">
        <v>8</v>
      </c>
      <c r="C52" s="50" t="str">
        <f t="shared" si="4"/>
        <v>N150812-001-999</v>
      </c>
      <c r="D52" s="35" t="s">
        <v>338</v>
      </c>
      <c r="E52" s="36">
        <v>4.4542000000000002</v>
      </c>
      <c r="F52" s="35" t="s">
        <v>2</v>
      </c>
      <c r="G52" s="35" t="s">
        <v>3</v>
      </c>
      <c r="H52" s="35">
        <v>845.85</v>
      </c>
      <c r="I52" s="37">
        <v>910.25</v>
      </c>
      <c r="J52" s="34">
        <v>77.505200000000002</v>
      </c>
      <c r="K52" s="35" t="s">
        <v>3</v>
      </c>
      <c r="L52" s="37" t="s">
        <v>3</v>
      </c>
      <c r="M52" s="35">
        <f t="shared" si="12"/>
        <v>66.174000000000007</v>
      </c>
      <c r="N52" s="35">
        <f t="shared" si="13"/>
        <v>0.97156666800000013</v>
      </c>
      <c r="O52" s="35">
        <f t="shared" si="5"/>
        <v>1.1712334149363797</v>
      </c>
      <c r="P52" s="35" t="e">
        <f t="shared" si="6"/>
        <v>#VALUE!</v>
      </c>
      <c r="Q52" s="87">
        <f t="shared" si="7"/>
        <v>6.2241999999999999E-2</v>
      </c>
      <c r="R52" s="87">
        <f t="shared" si="8"/>
        <v>8.3149087799999997E-3</v>
      </c>
      <c r="S52" s="35">
        <f t="shared" si="9"/>
        <v>8.5147157374347707E-2</v>
      </c>
      <c r="T52" s="35">
        <f t="shared" si="10"/>
        <v>0</v>
      </c>
      <c r="U52" s="35">
        <f t="shared" si="14"/>
        <v>7.2698709145839063E-2</v>
      </c>
      <c r="V52" s="35">
        <f t="shared" si="15"/>
        <v>1.0673624476792091E-3</v>
      </c>
      <c r="W52" s="38">
        <v>8320300000000</v>
      </c>
      <c r="X52" s="36">
        <v>439880000000</v>
      </c>
      <c r="Y52" s="36">
        <v>2.8</v>
      </c>
      <c r="Z52" s="37" t="s">
        <v>3</v>
      </c>
      <c r="AA52" s="38">
        <v>66.174000000000007</v>
      </c>
      <c r="AB52" s="36">
        <v>1.4682000000000001E-2</v>
      </c>
      <c r="AC52" s="36">
        <v>6.2241999999999999E-2</v>
      </c>
      <c r="AD52" s="36">
        <v>0.13358999999999999</v>
      </c>
      <c r="AE52" s="36">
        <v>-3.3485000000000001E-2</v>
      </c>
      <c r="AF52" s="36">
        <v>-0.11695999999999999</v>
      </c>
      <c r="AG52" s="35" t="s">
        <v>315</v>
      </c>
      <c r="AH52" s="35" t="s">
        <v>3</v>
      </c>
      <c r="AI52" s="35" t="s">
        <v>3</v>
      </c>
      <c r="AJ52" s="35" t="s">
        <v>3</v>
      </c>
      <c r="AK52" s="35" t="s">
        <v>3</v>
      </c>
      <c r="AL52" s="37" t="s">
        <v>3</v>
      </c>
      <c r="AM52" s="35" t="s">
        <v>315</v>
      </c>
      <c r="AN52" s="35" t="s">
        <v>3</v>
      </c>
      <c r="AO52" s="35" t="s">
        <v>3</v>
      </c>
      <c r="AP52" s="35" t="s">
        <v>3</v>
      </c>
      <c r="AQ52" s="35" t="s">
        <v>3</v>
      </c>
      <c r="AR52" s="35" t="s">
        <v>3</v>
      </c>
      <c r="AS52" s="35" t="s">
        <v>315</v>
      </c>
      <c r="AT52" s="35" t="s">
        <v>3</v>
      </c>
      <c r="AU52" s="35" t="s">
        <v>3</v>
      </c>
      <c r="AV52" s="35" t="s">
        <v>3</v>
      </c>
      <c r="AW52" s="35" t="s">
        <v>3</v>
      </c>
      <c r="AX52" s="37" t="s">
        <v>3</v>
      </c>
    </row>
    <row r="53" spans="1:50" s="18" customFormat="1" ht="18.75" customHeight="1" x14ac:dyDescent="0.25">
      <c r="A53" s="4" t="s">
        <v>125</v>
      </c>
      <c r="B53" s="5" t="s">
        <v>126</v>
      </c>
      <c r="C53" s="50" t="str">
        <f t="shared" si="4"/>
        <v>N170530-002-999</v>
      </c>
      <c r="D53" s="5" t="s">
        <v>339</v>
      </c>
      <c r="E53" s="6">
        <v>1.913</v>
      </c>
      <c r="F53" s="5" t="s">
        <v>3</v>
      </c>
      <c r="G53" s="5" t="s">
        <v>30</v>
      </c>
      <c r="H53" s="5">
        <v>790.59730000000002</v>
      </c>
      <c r="I53" s="24">
        <v>907.29729999999995</v>
      </c>
      <c r="J53" s="4">
        <v>43.541699999999999</v>
      </c>
      <c r="K53" s="5">
        <v>2.8290000000000002</v>
      </c>
      <c r="L53" s="24" t="s">
        <v>3</v>
      </c>
      <c r="M53" s="5">
        <f t="shared" si="12"/>
        <v>52.466000000000001</v>
      </c>
      <c r="N53" s="5">
        <f t="shared" si="13"/>
        <v>3.5887268660000005</v>
      </c>
      <c r="O53" s="5">
        <f t="shared" si="5"/>
        <v>0.8299031753897762</v>
      </c>
      <c r="P53" s="5">
        <f t="shared" si="6"/>
        <v>7.8293276042668419E-2</v>
      </c>
      <c r="Q53" s="7">
        <f t="shared" si="7"/>
        <v>0.21637999999999999</v>
      </c>
      <c r="R53" s="7">
        <f t="shared" si="8"/>
        <v>6.3133192599999985E-2</v>
      </c>
      <c r="S53" s="5">
        <f t="shared" si="9"/>
        <v>4.7990553923173807E-2</v>
      </c>
      <c r="T53" s="5">
        <f t="shared" si="10"/>
        <v>3.118051822704642E-3</v>
      </c>
      <c r="U53" s="5">
        <f t="shared" si="14"/>
        <v>5.7826690325210935E-2</v>
      </c>
      <c r="V53" s="5">
        <f t="shared" si="15"/>
        <v>3.9554034449347537E-3</v>
      </c>
      <c r="W53" s="31">
        <v>7256900000000</v>
      </c>
      <c r="X53" s="6">
        <v>338150000000</v>
      </c>
      <c r="Y53" s="6">
        <v>3.8574999999999999</v>
      </c>
      <c r="Z53" s="24" t="s">
        <v>3</v>
      </c>
      <c r="AA53" s="4" t="s">
        <v>3</v>
      </c>
      <c r="AB53" s="5" t="s">
        <v>3</v>
      </c>
      <c r="AC53" s="5" t="s">
        <v>3</v>
      </c>
      <c r="AD53" s="5" t="s">
        <v>3</v>
      </c>
      <c r="AE53" s="5" t="s">
        <v>3</v>
      </c>
      <c r="AF53" s="5" t="s">
        <v>3</v>
      </c>
      <c r="AG53" s="6">
        <v>52.466000000000001</v>
      </c>
      <c r="AH53" s="6">
        <v>6.8401000000000003E-2</v>
      </c>
      <c r="AI53" s="6">
        <v>0.21637999999999999</v>
      </c>
      <c r="AJ53" s="6">
        <v>0.29176999999999997</v>
      </c>
      <c r="AK53" s="6">
        <v>1.8620999999999999E-2</v>
      </c>
      <c r="AL53" s="21">
        <v>0.97355999999999998</v>
      </c>
      <c r="AM53" s="5" t="s">
        <v>315</v>
      </c>
      <c r="AN53" s="5" t="s">
        <v>3</v>
      </c>
      <c r="AO53" s="5" t="s">
        <v>3</v>
      </c>
      <c r="AP53" s="5" t="s">
        <v>3</v>
      </c>
      <c r="AQ53" s="5" t="s">
        <v>3</v>
      </c>
      <c r="AR53" s="5" t="s">
        <v>3</v>
      </c>
      <c r="AS53" s="6">
        <v>49.363999999999997</v>
      </c>
      <c r="AT53" s="6">
        <v>0.1124</v>
      </c>
      <c r="AU53" s="6">
        <v>3.9912000000000003E-2</v>
      </c>
      <c r="AV53" s="6">
        <v>0.33406999999999998</v>
      </c>
      <c r="AW53" s="6">
        <v>6.0651000000000004E-3</v>
      </c>
      <c r="AX53" s="21">
        <v>1.0123</v>
      </c>
    </row>
    <row r="54" spans="1:50" s="48" customFormat="1" ht="18.75" customHeight="1" thickBot="1" x14ac:dyDescent="0.3">
      <c r="A54" s="8" t="s">
        <v>91</v>
      </c>
      <c r="B54" s="9" t="s">
        <v>92</v>
      </c>
      <c r="C54" s="50" t="str">
        <f t="shared" si="4"/>
        <v>N170205-002-999</v>
      </c>
      <c r="D54" s="9" t="s">
        <v>339</v>
      </c>
      <c r="E54" s="10">
        <v>1.4601999999999999</v>
      </c>
      <c r="F54" s="9" t="s">
        <v>3</v>
      </c>
      <c r="G54" s="9" t="s">
        <v>2</v>
      </c>
      <c r="H54" s="9">
        <v>909.64059999999995</v>
      </c>
      <c r="I54" s="25">
        <v>974.70820000000003</v>
      </c>
      <c r="J54" s="8">
        <v>70.840299999999999</v>
      </c>
      <c r="K54" s="9">
        <v>2.4559000000000002</v>
      </c>
      <c r="L54" s="25" t="s">
        <v>3</v>
      </c>
      <c r="M54" s="9">
        <f t="shared" si="12"/>
        <v>53.658999999999999</v>
      </c>
      <c r="N54" s="9">
        <f t="shared" si="13"/>
        <v>8.523732149999999</v>
      </c>
      <c r="O54" s="9">
        <f t="shared" si="5"/>
        <v>1.3201941892320022</v>
      </c>
      <c r="P54" s="9">
        <f t="shared" si="6"/>
        <v>0.21464912652779339</v>
      </c>
      <c r="Q54" s="11">
        <f t="shared" si="7"/>
        <v>-0.33814</v>
      </c>
      <c r="R54" s="11">
        <f t="shared" si="8"/>
        <v>0.15481739899999999</v>
      </c>
      <c r="S54" s="9">
        <f t="shared" si="9"/>
        <v>7.267846931009711E-2</v>
      </c>
      <c r="T54" s="9">
        <f t="shared" si="10"/>
        <v>2.5196258736717306E-3</v>
      </c>
      <c r="U54" s="9">
        <f t="shared" si="14"/>
        <v>5.5051347675129848E-2</v>
      </c>
      <c r="V54" s="9">
        <f t="shared" si="15"/>
        <v>8.7449065781943745E-3</v>
      </c>
      <c r="W54" s="32">
        <v>29000000000000</v>
      </c>
      <c r="X54" s="10">
        <v>1250000000000</v>
      </c>
      <c r="Y54" s="10">
        <v>3.89</v>
      </c>
      <c r="Z54" s="25" t="s">
        <v>3</v>
      </c>
      <c r="AA54" s="32">
        <v>53.658999999999999</v>
      </c>
      <c r="AB54" s="10">
        <v>0.15884999999999999</v>
      </c>
      <c r="AC54" s="10">
        <v>-0.33814</v>
      </c>
      <c r="AD54" s="10">
        <v>-0.45784999999999998</v>
      </c>
      <c r="AE54" s="10">
        <v>6.9584999999999994E-2</v>
      </c>
      <c r="AF54" s="10">
        <v>1.6275999999999999</v>
      </c>
      <c r="AG54" s="9" t="s">
        <v>315</v>
      </c>
      <c r="AH54" s="9" t="s">
        <v>3</v>
      </c>
      <c r="AI54" s="9" t="s">
        <v>3</v>
      </c>
      <c r="AJ54" s="9" t="s">
        <v>3</v>
      </c>
      <c r="AK54" s="9" t="s">
        <v>3</v>
      </c>
      <c r="AL54" s="25" t="s">
        <v>3</v>
      </c>
      <c r="AM54" s="9" t="s">
        <v>315</v>
      </c>
      <c r="AN54" s="9" t="s">
        <v>3</v>
      </c>
      <c r="AO54" s="9" t="s">
        <v>3</v>
      </c>
      <c r="AP54" s="9" t="s">
        <v>3</v>
      </c>
      <c r="AQ54" s="9" t="s">
        <v>3</v>
      </c>
      <c r="AR54" s="9" t="s">
        <v>3</v>
      </c>
      <c r="AS54" s="9" t="s">
        <v>315</v>
      </c>
      <c r="AT54" s="9" t="s">
        <v>3</v>
      </c>
      <c r="AU54" s="9" t="s">
        <v>3</v>
      </c>
      <c r="AV54" s="9" t="s">
        <v>3</v>
      </c>
      <c r="AW54" s="9" t="s">
        <v>3</v>
      </c>
      <c r="AX54" s="25" t="s">
        <v>3</v>
      </c>
    </row>
    <row r="55" spans="1:50" ht="18.75" customHeight="1" x14ac:dyDescent="0.25">
      <c r="W55" s="33"/>
      <c r="X55" s="17"/>
    </row>
  </sheetData>
  <sortState ref="A2:AN56">
    <sortCondition ref="F2:F56"/>
    <sortCondition ref="D2:D56"/>
    <sortCondition ref="G2:G56"/>
  </sortState>
  <conditionalFormatting sqref="W29:W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6:W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:O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B140"/>
  <sheetViews>
    <sheetView topLeftCell="O1" workbookViewId="0">
      <selection activeCell="O10" sqref="O10"/>
    </sheetView>
  </sheetViews>
  <sheetFormatPr defaultRowHeight="15" x14ac:dyDescent="0.25"/>
  <cols>
    <col min="1" max="1" width="16" bestFit="1" customWidth="1"/>
    <col min="2" max="2" width="14" bestFit="1" customWidth="1"/>
    <col min="3" max="3" width="13.140625" bestFit="1" customWidth="1"/>
    <col min="4" max="4" width="12.7109375" bestFit="1" customWidth="1"/>
    <col min="5" max="5" width="14.42578125" bestFit="1" customWidth="1"/>
    <col min="6" max="6" width="14" bestFit="1" customWidth="1"/>
    <col min="7" max="7" width="13.140625" bestFit="1" customWidth="1"/>
    <col min="8" max="8" width="12.7109375" bestFit="1" customWidth="1"/>
    <col min="9" max="9" width="14.42578125" bestFit="1" customWidth="1"/>
    <col min="10" max="10" width="14" bestFit="1" customWidth="1"/>
    <col min="11" max="11" width="5" bestFit="1" customWidth="1"/>
    <col min="12" max="12" width="13.140625" bestFit="1" customWidth="1"/>
    <col min="13" max="13" width="4" bestFit="1" customWidth="1"/>
    <col min="14" max="14" width="30.7109375" style="29" bestFit="1" customWidth="1"/>
    <col min="15" max="15" width="16.42578125" style="18" bestFit="1" customWidth="1"/>
    <col min="16" max="16" width="30.140625" style="18" bestFit="1" customWidth="1"/>
    <col min="17" max="17" width="10.85546875" style="18" bestFit="1" customWidth="1"/>
    <col min="18" max="18" width="7.5703125" style="18" bestFit="1" customWidth="1"/>
    <col min="19" max="19" width="7.42578125" style="18" bestFit="1" customWidth="1"/>
    <col min="20" max="20" width="10" style="18" bestFit="1" customWidth="1"/>
    <col min="21" max="21" width="10" style="30" bestFit="1" customWidth="1"/>
    <col min="22" max="22" width="9" style="29" bestFit="1" customWidth="1"/>
    <col min="23" max="23" width="8" style="18" bestFit="1" customWidth="1"/>
    <col min="24" max="24" width="7" style="30" bestFit="1" customWidth="1"/>
    <col min="25" max="28" width="12" style="18" customWidth="1"/>
    <col min="29" max="29" width="12" style="97" customWidth="1"/>
    <col min="30" max="30" width="12" style="18" customWidth="1"/>
    <col min="31" max="31" width="10.5703125" style="18" bestFit="1" customWidth="1"/>
    <col min="32" max="32" width="7" style="18" customWidth="1"/>
    <col min="33" max="34" width="12" style="18" bestFit="1" customWidth="1"/>
    <col min="35" max="35" width="8.5703125" style="29" bestFit="1" customWidth="1"/>
    <col min="36" max="36" width="8.85546875" style="18" bestFit="1" customWidth="1"/>
    <col min="37" max="37" width="8.5703125" style="18" bestFit="1" customWidth="1"/>
    <col min="38" max="38" width="8.85546875" style="30" bestFit="1" customWidth="1"/>
    <col min="39" max="39" width="8.5703125" style="29" bestFit="1" customWidth="1"/>
    <col min="40" max="40" width="8.28515625" style="18" bestFit="1" customWidth="1"/>
    <col min="41" max="41" width="9" style="18" bestFit="1" customWidth="1"/>
    <col min="42" max="42" width="9.28515625" style="18" bestFit="1" customWidth="1"/>
    <col min="43" max="43" width="9" style="18" bestFit="1" customWidth="1"/>
    <col min="44" max="44" width="9.28515625" style="18" bestFit="1" customWidth="1"/>
    <col min="45" max="46" width="8.5703125" style="18" bestFit="1" customWidth="1"/>
    <col min="47" max="49" width="9" style="18" bestFit="1" customWidth="1"/>
    <col min="50" max="50" width="9.28515625" style="30" bestFit="1" customWidth="1"/>
    <col min="51" max="51" width="8.5703125" bestFit="1" customWidth="1"/>
    <col min="52" max="52" width="8.28515625" bestFit="1" customWidth="1"/>
    <col min="53" max="53" width="9.85546875" bestFit="1" customWidth="1"/>
    <col min="54" max="54" width="8.5703125" bestFit="1" customWidth="1"/>
    <col min="55" max="55" width="9.85546875" bestFit="1" customWidth="1"/>
    <col min="56" max="57" width="8.5703125" bestFit="1" customWidth="1"/>
    <col min="58" max="58" width="8.28515625" bestFit="1" customWidth="1"/>
    <col min="59" max="59" width="9.28515625" bestFit="1" customWidth="1"/>
    <col min="60" max="60" width="8.5703125" bestFit="1" customWidth="1"/>
    <col min="61" max="61" width="9.28515625" bestFit="1" customWidth="1"/>
    <col min="62" max="62" width="8.5703125" bestFit="1" customWidth="1"/>
    <col min="64" max="68" width="16" bestFit="1" customWidth="1"/>
    <col min="69" max="69" width="12" bestFit="1" customWidth="1"/>
    <col min="70" max="73" width="12" style="107" customWidth="1"/>
    <col min="74" max="74" width="12" customWidth="1"/>
    <col min="75" max="78" width="16" bestFit="1" customWidth="1"/>
    <col min="79" max="79" width="10" bestFit="1" customWidth="1"/>
  </cols>
  <sheetData>
    <row r="1" spans="1:80" ht="15.75" thickBot="1" x14ac:dyDescent="0.3">
      <c r="A1" t="s">
        <v>504</v>
      </c>
      <c r="B1" t="s">
        <v>355</v>
      </c>
      <c r="C1" t="s">
        <v>356</v>
      </c>
      <c r="D1" t="s">
        <v>357</v>
      </c>
      <c r="E1" t="s">
        <v>378</v>
      </c>
      <c r="F1" t="s">
        <v>359</v>
      </c>
      <c r="G1" t="s">
        <v>360</v>
      </c>
      <c r="H1" t="s">
        <v>361</v>
      </c>
      <c r="I1" t="s">
        <v>379</v>
      </c>
      <c r="N1" s="26" t="s">
        <v>293</v>
      </c>
      <c r="O1" s="27" t="s">
        <v>345</v>
      </c>
      <c r="P1" s="27" t="s">
        <v>313</v>
      </c>
      <c r="Q1" s="27" t="s">
        <v>348</v>
      </c>
      <c r="R1" s="27" t="s">
        <v>295</v>
      </c>
      <c r="S1" s="27" t="s">
        <v>296</v>
      </c>
      <c r="T1" s="27" t="s">
        <v>297</v>
      </c>
      <c r="U1" s="28" t="s">
        <v>298</v>
      </c>
      <c r="V1" s="26" t="s">
        <v>299</v>
      </c>
      <c r="W1" s="27" t="s">
        <v>349</v>
      </c>
      <c r="X1" s="28" t="s">
        <v>350</v>
      </c>
      <c r="Y1" s="27" t="s">
        <v>352</v>
      </c>
      <c r="Z1" s="27" t="str">
        <f>"+/-"</f>
        <v>+/-</v>
      </c>
      <c r="AA1" s="89" t="s">
        <v>328</v>
      </c>
      <c r="AB1" s="89" t="str">
        <f>"+/-"</f>
        <v>+/-</v>
      </c>
      <c r="AC1" s="94" t="s">
        <v>353</v>
      </c>
      <c r="AD1" s="27" t="str">
        <f>"+/-"</f>
        <v>+/-</v>
      </c>
      <c r="AE1" s="27" t="s">
        <v>351</v>
      </c>
      <c r="AF1" s="27"/>
      <c r="AG1" s="27" t="s">
        <v>336</v>
      </c>
      <c r="AH1" s="27"/>
      <c r="AI1" s="26" t="s">
        <v>346</v>
      </c>
      <c r="AJ1" s="27" t="s">
        <v>333</v>
      </c>
      <c r="AK1" s="27" t="s">
        <v>347</v>
      </c>
      <c r="AL1" s="28" t="s">
        <v>333</v>
      </c>
      <c r="AM1" s="26" t="s">
        <v>317</v>
      </c>
      <c r="AN1" s="27"/>
      <c r="AO1" s="27" t="s">
        <v>321</v>
      </c>
      <c r="AP1" s="27"/>
      <c r="AQ1" s="27" t="s">
        <v>325</v>
      </c>
      <c r="AR1" s="27"/>
      <c r="AS1" s="27" t="s">
        <v>316</v>
      </c>
      <c r="AT1" s="27"/>
      <c r="AU1" s="27" t="s">
        <v>320</v>
      </c>
      <c r="AV1" s="27"/>
      <c r="AW1" s="27" t="s">
        <v>324</v>
      </c>
      <c r="AX1" s="28"/>
      <c r="AY1" s="27" t="s">
        <v>318</v>
      </c>
      <c r="AZ1" s="27"/>
      <c r="BA1" s="27" t="s">
        <v>322</v>
      </c>
      <c r="BB1" s="27"/>
      <c r="BC1" s="27" t="s">
        <v>326</v>
      </c>
      <c r="BD1" s="27"/>
      <c r="BE1" s="27" t="s">
        <v>319</v>
      </c>
      <c r="BF1" s="27"/>
      <c r="BG1" s="27" t="s">
        <v>323</v>
      </c>
      <c r="BH1" s="27"/>
      <c r="BI1" s="27" t="s">
        <v>327</v>
      </c>
      <c r="BJ1" s="28"/>
      <c r="BL1" t="s">
        <v>504</v>
      </c>
      <c r="BM1" t="s">
        <v>355</v>
      </c>
      <c r="BN1" t="s">
        <v>356</v>
      </c>
      <c r="BO1" t="s">
        <v>357</v>
      </c>
      <c r="BP1" t="s">
        <v>378</v>
      </c>
      <c r="BQ1" t="s">
        <v>505</v>
      </c>
      <c r="BR1" s="107" t="s">
        <v>355</v>
      </c>
      <c r="BS1" s="107" t="s">
        <v>356</v>
      </c>
      <c r="BT1" s="107" t="s">
        <v>357</v>
      </c>
      <c r="BU1" s="107" t="s">
        <v>378</v>
      </c>
      <c r="BW1" t="s">
        <v>359</v>
      </c>
      <c r="BX1" t="s">
        <v>360</v>
      </c>
      <c r="BY1" t="s">
        <v>361</v>
      </c>
      <c r="BZ1" t="s">
        <v>379</v>
      </c>
      <c r="CA1" t="s">
        <v>506</v>
      </c>
      <c r="CB1" t="s">
        <v>355</v>
      </c>
    </row>
    <row r="2" spans="1:80" x14ac:dyDescent="0.25">
      <c r="A2" t="s">
        <v>354</v>
      </c>
      <c r="B2">
        <v>90.8</v>
      </c>
      <c r="C2">
        <v>21.3</v>
      </c>
      <c r="D2">
        <v>34.1</v>
      </c>
      <c r="N2" s="49" t="s">
        <v>229</v>
      </c>
      <c r="O2" s="50" t="s">
        <v>230</v>
      </c>
      <c r="P2" s="50" t="s">
        <v>339</v>
      </c>
      <c r="Q2" s="51">
        <v>3.9689999999999999</v>
      </c>
      <c r="R2" s="50" t="s">
        <v>30</v>
      </c>
      <c r="S2" s="50" t="s">
        <v>31</v>
      </c>
      <c r="T2" s="50">
        <v>973.82339999999999</v>
      </c>
      <c r="U2" s="52">
        <v>1124.7234000000001</v>
      </c>
      <c r="V2" s="49">
        <v>76.400000000000006</v>
      </c>
      <c r="W2" s="50">
        <v>1.1399999999999999</v>
      </c>
      <c r="X2" s="52">
        <v>1.59</v>
      </c>
      <c r="Y2" s="50">
        <f t="shared" ref="Y2:Y54" si="0">IF(AM2=" NaN",AS2, AM2)</f>
        <v>105.07</v>
      </c>
      <c r="Z2" s="50">
        <f t="shared" ref="Z2:Z54" si="1">IF(AN2=" NaN",AT2*AS2, AN2*AM2)</f>
        <v>1.22217424</v>
      </c>
      <c r="AA2" s="50">
        <f>(V2/Y2)</f>
        <v>0.72713429142476449</v>
      </c>
      <c r="AB2" s="50">
        <f>AA2*SQRT((W2/V2)^2+(Z2/Y2)^2)</f>
        <v>1.3757134262501677E-2</v>
      </c>
      <c r="AC2" s="85">
        <f>IF(AO2=" NaN",AU2, AO2)</f>
        <v>-3.7700999999999998E-2</v>
      </c>
      <c r="AD2" s="85">
        <f>IF(AP2=" NaN",AV2*AU2, AP2*AO2)</f>
        <v>1.510905276E-2</v>
      </c>
      <c r="AE2" s="50">
        <f>V2/U2</f>
        <v>6.7927812295894258E-2</v>
      </c>
      <c r="AF2" s="50">
        <f>IF(W2=" NaN", 0, W2/U2)</f>
        <v>1.01358253949371E-3</v>
      </c>
      <c r="AG2" s="50">
        <f t="shared" ref="AG2:AG54" si="2">IF(AM2=" NaN",AS2, AM2)/U2</f>
        <v>9.3418524056670282E-2</v>
      </c>
      <c r="AH2" s="50">
        <f t="shared" ref="AH2:AH54" si="3">IF(AN2=" NaN",AT2*AS2, AN2*AM2)/U2</f>
        <v>1.0866442718271887E-3</v>
      </c>
      <c r="AI2" s="53">
        <v>24700000000000</v>
      </c>
      <c r="AJ2" s="51">
        <v>959000000000</v>
      </c>
      <c r="AK2" s="51">
        <v>3.76</v>
      </c>
      <c r="AL2" s="54">
        <v>0.14000000000000001</v>
      </c>
      <c r="AM2" s="49" t="s">
        <v>3</v>
      </c>
      <c r="AN2" s="50" t="s">
        <v>3</v>
      </c>
      <c r="AO2" s="50" t="s">
        <v>3</v>
      </c>
      <c r="AP2" s="50" t="s">
        <v>3</v>
      </c>
      <c r="AQ2" s="50" t="s">
        <v>3</v>
      </c>
      <c r="AR2" s="50" t="s">
        <v>3</v>
      </c>
      <c r="AS2" s="51">
        <v>105.07</v>
      </c>
      <c r="AT2" s="51">
        <v>1.1632E-2</v>
      </c>
      <c r="AU2" s="51">
        <v>-3.7700999999999998E-2</v>
      </c>
      <c r="AV2" s="51">
        <v>-0.40076000000000001</v>
      </c>
      <c r="AW2" s="51">
        <v>-2.6152999999999999E-2</v>
      </c>
      <c r="AX2" s="54">
        <v>-1.2755000000000001</v>
      </c>
      <c r="AY2" s="50" t="s">
        <v>315</v>
      </c>
      <c r="AZ2" s="50" t="s">
        <v>3</v>
      </c>
      <c r="BA2" s="50" t="s">
        <v>3</v>
      </c>
      <c r="BB2" s="50" t="s">
        <v>3</v>
      </c>
      <c r="BC2" s="50" t="s">
        <v>3</v>
      </c>
      <c r="BD2" s="50" t="s">
        <v>3</v>
      </c>
      <c r="BE2" s="50" t="s">
        <v>315</v>
      </c>
      <c r="BF2" s="50" t="s">
        <v>3</v>
      </c>
      <c r="BG2" s="50" t="s">
        <v>3</v>
      </c>
      <c r="BH2" s="50" t="s">
        <v>3</v>
      </c>
      <c r="BI2" s="50" t="s">
        <v>3</v>
      </c>
      <c r="BJ2" s="52" t="s">
        <v>3</v>
      </c>
      <c r="BL2" t="str">
        <f>INDEX($A$2:$I$140,MATCH(TRIM($O2), $A$2:$A$140),1)</f>
        <v>N180718-001-999</v>
      </c>
      <c r="BM2">
        <f>INDEX($A$2:$I$140,MATCH(TRIM($O2), $A$2:$A$140),2)</f>
        <v>26.2</v>
      </c>
      <c r="BN2">
        <f>INDEX($A$2:$I$140,MATCH(TRIM($O2), $A$2:$A$140),3)</f>
        <v>39.4</v>
      </c>
      <c r="BO2">
        <f>INDEX($A$2:$I$140,MATCH(TRIM($O2), $A$2:$A$140),4)</f>
        <v>34.1</v>
      </c>
      <c r="BP2">
        <f>INDEX($A$2:$I$140,MATCH(TRIM($O2), $A$2:$A$140),5)</f>
        <v>32.799999999999997</v>
      </c>
      <c r="BQ2">
        <f t="shared" ref="BQ2:BQ19" si="4">AVERAGE(BM2:BP2)</f>
        <v>33.125</v>
      </c>
      <c r="BR2" s="107">
        <f>BM2/$BQ2-1</f>
        <v>-0.20905660377358493</v>
      </c>
      <c r="BS2" s="107">
        <f t="shared" ref="BS2:BU2" si="5">BN2/$BQ$2-1</f>
        <v>0.18943396226415099</v>
      </c>
      <c r="BT2" s="107">
        <f t="shared" si="5"/>
        <v>2.943396226415107E-2</v>
      </c>
      <c r="BU2" s="107">
        <f t="shared" si="5"/>
        <v>-9.8113207547170234E-3</v>
      </c>
      <c r="BW2">
        <f>INDEX($A$2:$I$140,MATCH(TRIM($O2), $A$2:$A$140),6)</f>
        <v>26.4</v>
      </c>
      <c r="BX2">
        <f>INDEX($A$2:$I$140,MATCH(TRIM($O2), $A$2:$A$140),7)</f>
        <v>39.5</v>
      </c>
      <c r="BY2">
        <f>INDEX($A$2:$I$140,MATCH(TRIM($O2), $A$2:$A$140),8)</f>
        <v>33.4</v>
      </c>
      <c r="BZ2">
        <f>INDEX($A$2:$I$140,MATCH(TRIM($O2), $A$2:$A$140),9)</f>
        <v>31.8</v>
      </c>
      <c r="CA2">
        <f>AVERAGE(BW2:BZ2)</f>
        <v>32.775000000000006</v>
      </c>
      <c r="CB2">
        <f>BM2/BQ2</f>
        <v>0.79094339622641507</v>
      </c>
    </row>
    <row r="3" spans="1:80" x14ac:dyDescent="0.25">
      <c r="A3" t="s">
        <v>358</v>
      </c>
      <c r="B3">
        <v>16.899999999999999</v>
      </c>
      <c r="C3">
        <v>33.5</v>
      </c>
      <c r="D3">
        <v>104.4</v>
      </c>
      <c r="F3">
        <v>238.8</v>
      </c>
      <c r="G3">
        <v>0.1</v>
      </c>
      <c r="H3">
        <v>97.4</v>
      </c>
      <c r="N3" s="49" t="s">
        <v>95</v>
      </c>
      <c r="O3" s="50" t="s">
        <v>96</v>
      </c>
      <c r="P3" s="50" t="s">
        <v>337</v>
      </c>
      <c r="Q3" s="51">
        <v>6.3978999999999999</v>
      </c>
      <c r="R3" s="50" t="s">
        <v>30</v>
      </c>
      <c r="S3" s="50" t="s">
        <v>31</v>
      </c>
      <c r="T3" s="50">
        <v>785.93129999999996</v>
      </c>
      <c r="U3" s="52">
        <v>905.93129999999996</v>
      </c>
      <c r="V3" s="49">
        <v>77.628500000000003</v>
      </c>
      <c r="W3" s="50">
        <v>8.1318000000000001</v>
      </c>
      <c r="X3" s="52" t="s">
        <v>3</v>
      </c>
      <c r="Y3" s="50">
        <f t="shared" si="0"/>
        <v>63.301000000000002</v>
      </c>
      <c r="Z3" s="50">
        <f t="shared" si="1"/>
        <v>0</v>
      </c>
      <c r="AA3" s="50">
        <f t="shared" ref="AA3:AA54" si="6">(V3/Y3)</f>
        <v>1.2263392363469772</v>
      </c>
      <c r="AB3" s="50">
        <f t="shared" ref="AB3:AB54" si="7">AA3*SQRT((W3/V3)^2+(Z3/Y3)^2)</f>
        <v>0.12846242555409867</v>
      </c>
      <c r="AC3" s="85">
        <f t="shared" ref="AC3:AC54" si="8">IF(AO3=" NaN",AU3, AO3)</f>
        <v>0.55903000000000003</v>
      </c>
      <c r="AD3" s="85">
        <f t="shared" ref="AD3:AD54" si="9">IF(AP3=" NaN",AV3*AU3, AP3*AO3)</f>
        <v>0</v>
      </c>
      <c r="AE3" s="50">
        <f t="shared" ref="AE3:AE54" si="10">V3/U3</f>
        <v>8.5689168704072824E-2</v>
      </c>
      <c r="AF3" s="50">
        <f t="shared" ref="AF3:AF54" si="11">IF(W3=" NaN", 0, W3/U3)</f>
        <v>8.9761773326520466E-3</v>
      </c>
      <c r="AG3" s="50">
        <f t="shared" si="2"/>
        <v>6.9873951810694696E-2</v>
      </c>
      <c r="AH3" s="50">
        <f t="shared" si="3"/>
        <v>0</v>
      </c>
      <c r="AI3" s="53">
        <v>211430000000</v>
      </c>
      <c r="AJ3" s="51">
        <v>11213000000</v>
      </c>
      <c r="AK3" s="51">
        <v>2.7677</v>
      </c>
      <c r="AL3" s="52" t="s">
        <v>3</v>
      </c>
      <c r="AM3" s="49" t="s">
        <v>3</v>
      </c>
      <c r="AN3" s="50" t="s">
        <v>3</v>
      </c>
      <c r="AO3" s="50" t="s">
        <v>3</v>
      </c>
      <c r="AP3" s="50" t="s">
        <v>3</v>
      </c>
      <c r="AQ3" s="50" t="s">
        <v>3</v>
      </c>
      <c r="AR3" s="50" t="s">
        <v>3</v>
      </c>
      <c r="AS3" s="51">
        <v>63.301000000000002</v>
      </c>
      <c r="AT3" s="51">
        <v>0</v>
      </c>
      <c r="AU3" s="51">
        <v>0.55903000000000003</v>
      </c>
      <c r="AV3" s="51">
        <v>0</v>
      </c>
      <c r="AW3" s="51">
        <v>0.14338999999999999</v>
      </c>
      <c r="AX3" s="54">
        <v>0</v>
      </c>
      <c r="AY3" s="50" t="s">
        <v>315</v>
      </c>
      <c r="AZ3" s="50" t="s">
        <v>3</v>
      </c>
      <c r="BA3" s="50" t="s">
        <v>3</v>
      </c>
      <c r="BB3" s="50" t="s">
        <v>3</v>
      </c>
      <c r="BC3" s="50" t="s">
        <v>3</v>
      </c>
      <c r="BD3" s="50" t="s">
        <v>3</v>
      </c>
      <c r="BE3" s="51">
        <v>50.853000000000002</v>
      </c>
      <c r="BF3" s="51">
        <v>0.10796</v>
      </c>
      <c r="BG3" s="51">
        <v>0.15165000000000001</v>
      </c>
      <c r="BH3" s="51">
        <v>0.10718</v>
      </c>
      <c r="BI3" s="51">
        <v>2.4493000000000001E-2</v>
      </c>
      <c r="BJ3" s="54">
        <v>0.39133000000000001</v>
      </c>
      <c r="BL3" t="str">
        <f t="shared" ref="BL3:BL54" si="12">INDEX($A$2:$I$140,MATCH(TRIM($O3), $A$2:$A$140),1)</f>
        <v>N170205-002-999</v>
      </c>
      <c r="BM3">
        <f t="shared" ref="BM3:BM54" si="13">INDEX($A$2:$I$140,MATCH(TRIM($O3), $A$2:$A$140),2)</f>
        <v>31</v>
      </c>
      <c r="BN3">
        <f t="shared" ref="BN3:BN54" si="14">INDEX($A$2:$I$140,MATCH(TRIM($O3), $A$2:$A$140),3)</f>
        <v>100.9</v>
      </c>
      <c r="BO3">
        <f t="shared" ref="BO3:BO54" si="15">INDEX($A$2:$I$140,MATCH(TRIM($O3), $A$2:$A$140),4)</f>
        <v>118</v>
      </c>
      <c r="BP3">
        <f t="shared" ref="BP3:BP54" si="16">INDEX($A$2:$I$140,MATCH(TRIM($O3), $A$2:$A$140),5)</f>
        <v>35.299999999999997</v>
      </c>
      <c r="BQ3">
        <f t="shared" si="4"/>
        <v>71.3</v>
      </c>
      <c r="BR3" s="107" t="s">
        <v>301</v>
      </c>
      <c r="BW3">
        <f t="shared" ref="BW3:BW54" si="17">INDEX($A$2:$I$140,MATCH(TRIM($O3), $A$2:$A$140),6)</f>
        <v>30.7</v>
      </c>
      <c r="BX3">
        <f t="shared" ref="BX3:BX54" si="18">INDEX($A$2:$I$140,MATCH(TRIM($O3), $A$2:$A$140),7)</f>
        <v>51.1</v>
      </c>
      <c r="BY3">
        <f t="shared" ref="BY3:BY54" si="19">INDEX($A$2:$I$140,MATCH(TRIM($O3), $A$2:$A$140),8)</f>
        <v>50</v>
      </c>
      <c r="BZ3">
        <f t="shared" ref="BZ3:BZ54" si="20">INDEX($A$2:$I$140,MATCH(TRIM($O3), $A$2:$A$140),9)</f>
        <v>34.700000000000003</v>
      </c>
      <c r="CA3">
        <f t="shared" ref="CA3:CA54" si="21">AVERAGE(BW3:BZ3)</f>
        <v>41.625</v>
      </c>
    </row>
    <row r="4" spans="1:80" x14ac:dyDescent="0.25">
      <c r="A4" t="s">
        <v>362</v>
      </c>
      <c r="B4">
        <v>76.900000000000006</v>
      </c>
      <c r="C4">
        <v>120.2</v>
      </c>
      <c r="D4">
        <v>10.5</v>
      </c>
      <c r="F4">
        <v>189.8</v>
      </c>
      <c r="G4">
        <v>299.10000000000002</v>
      </c>
      <c r="H4">
        <v>227.5</v>
      </c>
      <c r="N4" s="49" t="s">
        <v>97</v>
      </c>
      <c r="O4" s="50" t="s">
        <v>98</v>
      </c>
      <c r="P4" s="50" t="s">
        <v>337</v>
      </c>
      <c r="Q4" s="51">
        <v>6.4001000000000001</v>
      </c>
      <c r="R4" s="50" t="s">
        <v>30</v>
      </c>
      <c r="S4" s="50" t="s">
        <v>31</v>
      </c>
      <c r="T4" s="50">
        <v>785.88490000000002</v>
      </c>
      <c r="U4" s="52">
        <v>908.38490000000002</v>
      </c>
      <c r="V4" s="49">
        <v>78.574299999999994</v>
      </c>
      <c r="W4" s="50">
        <v>8.5535999999999994</v>
      </c>
      <c r="X4" s="52" t="s">
        <v>3</v>
      </c>
      <c r="Y4" s="50">
        <f t="shared" si="0"/>
        <v>71.103999999999999</v>
      </c>
      <c r="Z4" s="50">
        <f t="shared" si="1"/>
        <v>2.77198944</v>
      </c>
      <c r="AA4" s="50">
        <f t="shared" si="6"/>
        <v>1.1050615999099909</v>
      </c>
      <c r="AB4" s="50">
        <f t="shared" si="7"/>
        <v>0.12777845266284216</v>
      </c>
      <c r="AC4" s="85">
        <f t="shared" si="8"/>
        <v>0.11842999999999999</v>
      </c>
      <c r="AD4" s="85">
        <f t="shared" si="9"/>
        <v>1.1481906929999999E-2</v>
      </c>
      <c r="AE4" s="50">
        <f t="shared" si="10"/>
        <v>8.6498905915322888E-2</v>
      </c>
      <c r="AF4" s="50">
        <f t="shared" si="11"/>
        <v>9.4162727715971489E-3</v>
      </c>
      <c r="AG4" s="50">
        <f t="shared" si="2"/>
        <v>7.8275189294758199E-2</v>
      </c>
      <c r="AH4" s="50">
        <f t="shared" si="3"/>
        <v>3.0515582546561484E-3</v>
      </c>
      <c r="AI4" s="53">
        <v>301860000000</v>
      </c>
      <c r="AJ4" s="51">
        <v>16038000000</v>
      </c>
      <c r="AK4" s="51">
        <v>2.6320000000000001</v>
      </c>
      <c r="AL4" s="52" t="s">
        <v>3</v>
      </c>
      <c r="AM4" s="49" t="s">
        <v>3</v>
      </c>
      <c r="AN4" s="50" t="s">
        <v>3</v>
      </c>
      <c r="AO4" s="50" t="s">
        <v>3</v>
      </c>
      <c r="AP4" s="50" t="s">
        <v>3</v>
      </c>
      <c r="AQ4" s="50" t="s">
        <v>3</v>
      </c>
      <c r="AR4" s="50" t="s">
        <v>3</v>
      </c>
      <c r="AS4" s="51">
        <v>71.103999999999999</v>
      </c>
      <c r="AT4" s="51">
        <v>3.8984999999999999E-2</v>
      </c>
      <c r="AU4" s="51">
        <v>0.11842999999999999</v>
      </c>
      <c r="AV4" s="51">
        <v>9.6950999999999996E-2</v>
      </c>
      <c r="AW4" s="51">
        <v>7.8078000000000002E-3</v>
      </c>
      <c r="AX4" s="54">
        <v>0.34438000000000002</v>
      </c>
      <c r="AY4" s="50" t="s">
        <v>315</v>
      </c>
      <c r="AZ4" s="50" t="s">
        <v>3</v>
      </c>
      <c r="BA4" s="50" t="s">
        <v>3</v>
      </c>
      <c r="BB4" s="50" t="s">
        <v>3</v>
      </c>
      <c r="BC4" s="50" t="s">
        <v>3</v>
      </c>
      <c r="BD4" s="50" t="s">
        <v>3</v>
      </c>
      <c r="BE4" s="51">
        <v>68.379000000000005</v>
      </c>
      <c r="BF4" s="51">
        <v>3.3160000000000002E-2</v>
      </c>
      <c r="BG4" s="51">
        <v>0.16727</v>
      </c>
      <c r="BH4" s="51">
        <v>3.3639000000000002E-2</v>
      </c>
      <c r="BI4" s="51">
        <v>8.9280000000000002E-3</v>
      </c>
      <c r="BJ4" s="54">
        <v>0.51507000000000003</v>
      </c>
      <c r="BL4" t="str">
        <f t="shared" si="12"/>
        <v>N170205-002-999</v>
      </c>
      <c r="BM4">
        <f t="shared" si="13"/>
        <v>31</v>
      </c>
      <c r="BN4">
        <f t="shared" si="14"/>
        <v>100.9</v>
      </c>
      <c r="BO4">
        <f t="shared" si="15"/>
        <v>118</v>
      </c>
      <c r="BP4">
        <f t="shared" si="16"/>
        <v>35.299999999999997</v>
      </c>
      <c r="BQ4">
        <f t="shared" si="4"/>
        <v>71.3</v>
      </c>
      <c r="BR4" s="107" t="s">
        <v>301</v>
      </c>
      <c r="BW4">
        <f t="shared" si="17"/>
        <v>30.7</v>
      </c>
      <c r="BX4">
        <f t="shared" si="18"/>
        <v>51.1</v>
      </c>
      <c r="BY4">
        <f t="shared" si="19"/>
        <v>50</v>
      </c>
      <c r="BZ4">
        <f t="shared" si="20"/>
        <v>34.700000000000003</v>
      </c>
      <c r="CA4">
        <f t="shared" si="21"/>
        <v>41.625</v>
      </c>
    </row>
    <row r="5" spans="1:80" x14ac:dyDescent="0.25">
      <c r="A5" t="s">
        <v>363</v>
      </c>
      <c r="B5">
        <v>31.1</v>
      </c>
      <c r="C5">
        <v>34.5</v>
      </c>
      <c r="D5">
        <v>107.9</v>
      </c>
      <c r="F5">
        <v>35.9</v>
      </c>
      <c r="G5">
        <v>136.1</v>
      </c>
      <c r="H5">
        <v>91.1</v>
      </c>
      <c r="N5" s="57" t="s">
        <v>40</v>
      </c>
      <c r="O5" s="58" t="s">
        <v>41</v>
      </c>
      <c r="P5" s="58" t="s">
        <v>339</v>
      </c>
      <c r="Q5" s="59">
        <v>4.9798999999999998</v>
      </c>
      <c r="R5" s="58" t="s">
        <v>42</v>
      </c>
      <c r="S5" s="58" t="s">
        <v>43</v>
      </c>
      <c r="T5" s="58">
        <v>570.35</v>
      </c>
      <c r="U5" s="60">
        <v>697.55</v>
      </c>
      <c r="V5" s="57">
        <v>44.659500000000001</v>
      </c>
      <c r="W5" s="58">
        <v>2.2583000000000002</v>
      </c>
      <c r="X5" s="60" t="s">
        <v>3</v>
      </c>
      <c r="Y5" s="58">
        <f t="shared" si="0"/>
        <v>40.914999999999999</v>
      </c>
      <c r="Z5" s="58">
        <f t="shared" si="1"/>
        <v>2.1184559549999999</v>
      </c>
      <c r="AA5" s="58">
        <f t="shared" si="6"/>
        <v>1.0915190028107051</v>
      </c>
      <c r="AB5" s="58">
        <f t="shared" si="7"/>
        <v>7.899676892207376E-2</v>
      </c>
      <c r="AC5" s="86">
        <f t="shared" si="8"/>
        <v>-1.4073E-2</v>
      </c>
      <c r="AD5" s="86">
        <f t="shared" si="9"/>
        <v>4.0670970000000001E-2</v>
      </c>
      <c r="AE5" s="58">
        <f t="shared" si="10"/>
        <v>6.4023367500537595E-2</v>
      </c>
      <c r="AF5" s="58">
        <f t="shared" si="11"/>
        <v>3.2374740161995562E-3</v>
      </c>
      <c r="AG5" s="58">
        <f t="shared" si="2"/>
        <v>5.8655293527345713E-2</v>
      </c>
      <c r="AH5" s="58">
        <f t="shared" si="3"/>
        <v>3.036995132965379E-3</v>
      </c>
      <c r="AI5" s="61">
        <v>2920000000000</v>
      </c>
      <c r="AJ5" s="59">
        <v>135000000000</v>
      </c>
      <c r="AK5" s="59">
        <v>2.78</v>
      </c>
      <c r="AL5" s="62">
        <v>0.14000000000000001</v>
      </c>
      <c r="AM5" s="61">
        <v>40.914999999999999</v>
      </c>
      <c r="AN5" s="59">
        <v>5.1776999999999997E-2</v>
      </c>
      <c r="AO5" s="59">
        <v>-1.4073E-2</v>
      </c>
      <c r="AP5" s="59">
        <v>-2.89</v>
      </c>
      <c r="AQ5" s="59">
        <v>7.3397000000000002E-4</v>
      </c>
      <c r="AR5" s="59">
        <v>50.543999999999997</v>
      </c>
      <c r="AS5" s="58" t="s">
        <v>315</v>
      </c>
      <c r="AT5" s="58" t="s">
        <v>3</v>
      </c>
      <c r="AU5" s="58" t="s">
        <v>3</v>
      </c>
      <c r="AV5" s="58" t="s">
        <v>3</v>
      </c>
      <c r="AW5" s="58" t="s">
        <v>3</v>
      </c>
      <c r="AX5" s="60" t="s">
        <v>3</v>
      </c>
      <c r="AY5" s="58" t="s">
        <v>315</v>
      </c>
      <c r="AZ5" s="58" t="s">
        <v>3</v>
      </c>
      <c r="BA5" s="58" t="s">
        <v>3</v>
      </c>
      <c r="BB5" s="58" t="s">
        <v>3</v>
      </c>
      <c r="BC5" s="58" t="s">
        <v>3</v>
      </c>
      <c r="BD5" s="58" t="s">
        <v>3</v>
      </c>
      <c r="BE5" s="58" t="s">
        <v>315</v>
      </c>
      <c r="BF5" s="58" t="s">
        <v>3</v>
      </c>
      <c r="BG5" s="58" t="s">
        <v>3</v>
      </c>
      <c r="BH5" s="58" t="s">
        <v>3</v>
      </c>
      <c r="BI5" s="58" t="s">
        <v>3</v>
      </c>
      <c r="BJ5" s="60" t="s">
        <v>3</v>
      </c>
      <c r="BL5" t="str">
        <f t="shared" si="12"/>
        <v>N160707-002-999</v>
      </c>
      <c r="BM5">
        <f t="shared" si="13"/>
        <v>37.299999999999997</v>
      </c>
      <c r="BN5">
        <f t="shared" si="14"/>
        <v>45</v>
      </c>
      <c r="BO5">
        <f t="shared" si="15"/>
        <v>36.700000000000003</v>
      </c>
      <c r="BQ5">
        <f t="shared" si="4"/>
        <v>39.666666666666664</v>
      </c>
      <c r="BR5" s="107">
        <f t="shared" ref="BR5" si="22">BM5/$BQ5-1</f>
        <v>-5.9663865546218497E-2</v>
      </c>
      <c r="BS5" s="107">
        <f t="shared" ref="BS5" si="23">BN5/$BQ$2-1</f>
        <v>0.35849056603773577</v>
      </c>
      <c r="BT5" s="107">
        <f t="shared" ref="BT5" si="24">BO5/$BQ$2-1</f>
        <v>0.10792452830188681</v>
      </c>
      <c r="BW5">
        <f t="shared" si="17"/>
        <v>34.200000000000003</v>
      </c>
      <c r="BX5">
        <f t="shared" si="18"/>
        <v>44.1</v>
      </c>
      <c r="BY5">
        <f t="shared" si="19"/>
        <v>36.200000000000003</v>
      </c>
      <c r="CA5">
        <f t="shared" si="21"/>
        <v>38.166666666666671</v>
      </c>
    </row>
    <row r="6" spans="1:80" x14ac:dyDescent="0.25">
      <c r="A6" t="s">
        <v>364</v>
      </c>
      <c r="B6">
        <v>26.9</v>
      </c>
      <c r="C6">
        <v>29.6</v>
      </c>
      <c r="D6">
        <v>31.5</v>
      </c>
      <c r="F6">
        <v>198.8</v>
      </c>
      <c r="G6">
        <v>189.4</v>
      </c>
      <c r="H6">
        <v>124.5</v>
      </c>
      <c r="N6" s="57" t="s">
        <v>248</v>
      </c>
      <c r="O6" s="58" t="s">
        <v>249</v>
      </c>
      <c r="P6" s="58" t="s">
        <v>337</v>
      </c>
      <c r="Q6" s="59">
        <v>6.7018000000000004</v>
      </c>
      <c r="R6" s="58" t="s">
        <v>42</v>
      </c>
      <c r="S6" s="58" t="s">
        <v>43</v>
      </c>
      <c r="T6" s="58">
        <v>922.8</v>
      </c>
      <c r="U6" s="60">
        <v>1135.3</v>
      </c>
      <c r="V6" s="57">
        <v>17.135300000000001</v>
      </c>
      <c r="W6" s="58">
        <v>8.2931000000000008</v>
      </c>
      <c r="X6" s="60">
        <v>1.2789999999999999</v>
      </c>
      <c r="Y6" s="58">
        <f t="shared" si="0"/>
        <v>47.517000000000003</v>
      </c>
      <c r="Z6" s="58">
        <f t="shared" si="1"/>
        <v>3.4675530750000001</v>
      </c>
      <c r="AA6" s="58">
        <f t="shared" si="6"/>
        <v>0.36061409600774458</v>
      </c>
      <c r="AB6" s="58">
        <f t="shared" si="7"/>
        <v>0.17650193863978755</v>
      </c>
      <c r="AC6" s="86">
        <f t="shared" si="8"/>
        <v>-0.41915000000000002</v>
      </c>
      <c r="AD6" s="86">
        <f t="shared" si="9"/>
        <v>3.9349802000000003E-2</v>
      </c>
      <c r="AE6" s="58">
        <f t="shared" si="10"/>
        <v>1.5093191226988463E-2</v>
      </c>
      <c r="AF6" s="58">
        <f t="shared" si="11"/>
        <v>7.3047652602836266E-3</v>
      </c>
      <c r="AG6" s="58">
        <f t="shared" si="2"/>
        <v>4.1854135470800677E-2</v>
      </c>
      <c r="AH6" s="58">
        <f t="shared" si="3"/>
        <v>3.054305535981679E-3</v>
      </c>
      <c r="AI6" s="61">
        <v>862170000000</v>
      </c>
      <c r="AJ6" s="59">
        <v>50239000000</v>
      </c>
      <c r="AK6" s="59">
        <v>3.1995</v>
      </c>
      <c r="AL6" s="62">
        <v>0.14956</v>
      </c>
      <c r="AM6" s="61">
        <v>47.517000000000003</v>
      </c>
      <c r="AN6" s="59">
        <v>7.2974999999999998E-2</v>
      </c>
      <c r="AO6" s="59">
        <v>-0.41915000000000002</v>
      </c>
      <c r="AP6" s="59">
        <v>-9.3880000000000005E-2</v>
      </c>
      <c r="AQ6" s="59">
        <v>0.13281999999999999</v>
      </c>
      <c r="AR6" s="59">
        <v>0.22427</v>
      </c>
      <c r="AS6" s="58" t="s">
        <v>315</v>
      </c>
      <c r="AT6" s="58" t="s">
        <v>3</v>
      </c>
      <c r="AU6" s="58" t="s">
        <v>3</v>
      </c>
      <c r="AV6" s="58" t="s">
        <v>3</v>
      </c>
      <c r="AW6" s="58" t="s">
        <v>3</v>
      </c>
      <c r="AX6" s="60" t="s">
        <v>3</v>
      </c>
      <c r="AY6" s="58" t="s">
        <v>315</v>
      </c>
      <c r="AZ6" s="58" t="s">
        <v>3</v>
      </c>
      <c r="BA6" s="58" t="s">
        <v>3</v>
      </c>
      <c r="BB6" s="58" t="s">
        <v>3</v>
      </c>
      <c r="BC6" s="58" t="s">
        <v>3</v>
      </c>
      <c r="BD6" s="58" t="s">
        <v>3</v>
      </c>
      <c r="BE6" s="58" t="s">
        <v>315</v>
      </c>
      <c r="BF6" s="58" t="s">
        <v>3</v>
      </c>
      <c r="BG6" s="58" t="s">
        <v>3</v>
      </c>
      <c r="BH6" s="58" t="s">
        <v>3</v>
      </c>
      <c r="BI6" s="58" t="s">
        <v>3</v>
      </c>
      <c r="BJ6" s="60" t="s">
        <v>3</v>
      </c>
      <c r="BL6" t="str">
        <f t="shared" si="12"/>
        <v>N180926-001-999</v>
      </c>
      <c r="BM6">
        <f t="shared" si="13"/>
        <v>12.3</v>
      </c>
      <c r="BN6">
        <f t="shared" si="14"/>
        <v>12.9</v>
      </c>
      <c r="BO6">
        <f t="shared" si="15"/>
        <v>12.7</v>
      </c>
      <c r="BP6">
        <f t="shared" si="16"/>
        <v>12.6</v>
      </c>
      <c r="BQ6">
        <f t="shared" si="4"/>
        <v>12.625000000000002</v>
      </c>
      <c r="BW6">
        <f t="shared" si="17"/>
        <v>12.3</v>
      </c>
      <c r="BX6">
        <f t="shared" si="18"/>
        <v>12</v>
      </c>
      <c r="BY6">
        <f t="shared" si="19"/>
        <v>12.5</v>
      </c>
      <c r="BZ6">
        <f t="shared" si="20"/>
        <v>12.3</v>
      </c>
      <c r="CA6">
        <f t="shared" si="21"/>
        <v>12.274999999999999</v>
      </c>
    </row>
    <row r="7" spans="1:80" x14ac:dyDescent="0.25">
      <c r="A7" t="s">
        <v>365</v>
      </c>
      <c r="B7">
        <v>44.8</v>
      </c>
      <c r="C7">
        <v>29.6</v>
      </c>
      <c r="D7">
        <v>10.5</v>
      </c>
      <c r="F7">
        <v>166.7</v>
      </c>
      <c r="G7">
        <v>299.89999999999998</v>
      </c>
      <c r="H7">
        <v>281.8</v>
      </c>
      <c r="N7" s="57" t="s">
        <v>193</v>
      </c>
      <c r="O7" s="58" t="s">
        <v>194</v>
      </c>
      <c r="P7" s="58" t="s">
        <v>337</v>
      </c>
      <c r="Q7" s="59">
        <v>2.4946000000000002</v>
      </c>
      <c r="R7" s="58" t="s">
        <v>42</v>
      </c>
      <c r="S7" s="58" t="s">
        <v>43</v>
      </c>
      <c r="T7" s="58">
        <v>832.36620000000005</v>
      </c>
      <c r="U7" s="60">
        <v>1021.3093</v>
      </c>
      <c r="V7" s="57">
        <v>42.994300000000003</v>
      </c>
      <c r="W7" s="58">
        <v>8.2321000000000009</v>
      </c>
      <c r="X7" s="60" t="s">
        <v>3</v>
      </c>
      <c r="Y7" s="58">
        <f t="shared" si="0"/>
        <v>50.347000000000001</v>
      </c>
      <c r="Z7" s="58">
        <f t="shared" si="1"/>
        <v>0.68627995700000011</v>
      </c>
      <c r="AA7" s="90">
        <f t="shared" si="6"/>
        <v>0.853959520924782</v>
      </c>
      <c r="AB7" s="90">
        <f t="shared" si="7"/>
        <v>0.16392108177254519</v>
      </c>
      <c r="AC7" s="86">
        <f t="shared" si="8"/>
        <v>0.10051</v>
      </c>
      <c r="AD7" s="90">
        <f t="shared" si="9"/>
        <v>1.9691919200000001E-2</v>
      </c>
      <c r="AE7" s="58">
        <f t="shared" si="10"/>
        <v>4.2097237340343423E-2</v>
      </c>
      <c r="AF7" s="58">
        <f t="shared" si="11"/>
        <v>8.0603398010769128E-3</v>
      </c>
      <c r="AG7" s="58">
        <f t="shared" si="2"/>
        <v>4.9296525548137085E-2</v>
      </c>
      <c r="AH7" s="58">
        <f t="shared" si="3"/>
        <v>6.7196093974665667E-4</v>
      </c>
      <c r="AI7" s="61">
        <v>660000000000</v>
      </c>
      <c r="AJ7" s="59">
        <v>25500000000</v>
      </c>
      <c r="AK7" s="59">
        <v>3.45</v>
      </c>
      <c r="AL7" s="62">
        <v>0.14000000000000001</v>
      </c>
      <c r="AM7" s="61">
        <v>50.347000000000001</v>
      </c>
      <c r="AN7" s="59">
        <v>1.3631000000000001E-2</v>
      </c>
      <c r="AO7" s="59">
        <v>0.10051</v>
      </c>
      <c r="AP7" s="59">
        <v>0.19592000000000001</v>
      </c>
      <c r="AQ7" s="59">
        <v>1.3185000000000001E-2</v>
      </c>
      <c r="AR7" s="59">
        <v>1.1313</v>
      </c>
      <c r="AS7" s="59">
        <v>48.167999999999999</v>
      </c>
      <c r="AT7" s="59">
        <v>8.1975000000000006E-2</v>
      </c>
      <c r="AU7" s="59">
        <v>0.11327</v>
      </c>
      <c r="AV7" s="59">
        <v>0.25380999999999998</v>
      </c>
      <c r="AW7" s="59">
        <v>1.2171E-2</v>
      </c>
      <c r="AX7" s="62">
        <v>1.3234999999999999</v>
      </c>
      <c r="AY7" s="59">
        <v>49.993000000000002</v>
      </c>
      <c r="AZ7" s="59">
        <v>1.2274E-2</v>
      </c>
      <c r="BA7" s="59">
        <v>1.847E-2</v>
      </c>
      <c r="BB7" s="59">
        <v>0.33076</v>
      </c>
      <c r="BC7" s="59">
        <v>6.4635999999999999E-3</v>
      </c>
      <c r="BD7" s="59">
        <v>0.62802000000000002</v>
      </c>
      <c r="BE7" s="59">
        <v>47.036000000000001</v>
      </c>
      <c r="BF7" s="59">
        <v>6.2378000000000003E-2</v>
      </c>
      <c r="BG7" s="59">
        <v>3.0776000000000001E-2</v>
      </c>
      <c r="BH7" s="59">
        <v>0.25324000000000002</v>
      </c>
      <c r="BI7" s="59">
        <v>1.1752E-2</v>
      </c>
      <c r="BJ7" s="62">
        <v>0.33354</v>
      </c>
      <c r="BL7" t="str">
        <f t="shared" si="12"/>
        <v>N180219-001-999</v>
      </c>
      <c r="BM7">
        <f t="shared" si="13"/>
        <v>13.4</v>
      </c>
      <c r="BN7">
        <f t="shared" si="14"/>
        <v>14.4</v>
      </c>
      <c r="BO7">
        <f t="shared" si="15"/>
        <v>16</v>
      </c>
      <c r="BP7">
        <f t="shared" si="16"/>
        <v>14.1</v>
      </c>
      <c r="BQ7">
        <f t="shared" si="4"/>
        <v>14.475</v>
      </c>
      <c r="BW7">
        <f t="shared" si="17"/>
        <v>12.1</v>
      </c>
      <c r="BX7">
        <f t="shared" si="18"/>
        <v>16</v>
      </c>
      <c r="BY7">
        <f t="shared" si="19"/>
        <v>13.6</v>
      </c>
      <c r="BZ7">
        <f t="shared" si="20"/>
        <v>13.2</v>
      </c>
      <c r="CA7">
        <f t="shared" si="21"/>
        <v>13.725000000000001</v>
      </c>
    </row>
    <row r="8" spans="1:80" x14ac:dyDescent="0.25">
      <c r="A8" t="s">
        <v>366</v>
      </c>
      <c r="B8">
        <v>35</v>
      </c>
      <c r="C8">
        <v>10.199999999999999</v>
      </c>
      <c r="D8">
        <v>32.4</v>
      </c>
      <c r="F8">
        <v>299.89999999999998</v>
      </c>
      <c r="G8">
        <v>246.7</v>
      </c>
      <c r="H8">
        <v>65.099999999999994</v>
      </c>
      <c r="N8" s="57" t="s">
        <v>191</v>
      </c>
      <c r="O8" s="58" t="s">
        <v>192</v>
      </c>
      <c r="P8" s="58" t="s">
        <v>337</v>
      </c>
      <c r="Q8" s="59">
        <v>6.6740000000000004</v>
      </c>
      <c r="R8" s="58" t="s">
        <v>42</v>
      </c>
      <c r="S8" s="58" t="s">
        <v>43</v>
      </c>
      <c r="T8" s="58">
        <v>837.14980000000003</v>
      </c>
      <c r="U8" s="60">
        <v>1012.4031</v>
      </c>
      <c r="V8" s="57">
        <v>41.1</v>
      </c>
      <c r="W8" s="58">
        <v>3.38</v>
      </c>
      <c r="X8" s="60">
        <v>3.77</v>
      </c>
      <c r="Y8" s="58">
        <f t="shared" si="0"/>
        <v>50.462000000000003</v>
      </c>
      <c r="Z8" s="58">
        <f t="shared" si="1"/>
        <v>0.72851989400000006</v>
      </c>
      <c r="AA8" s="90">
        <f t="shared" si="6"/>
        <v>0.81447425785739758</v>
      </c>
      <c r="AB8" s="90">
        <f t="shared" si="7"/>
        <v>6.8005373999402458E-2</v>
      </c>
      <c r="AC8" s="86">
        <f t="shared" si="8"/>
        <v>1.1672999999999999E-2</v>
      </c>
      <c r="AD8" s="90">
        <f t="shared" si="9"/>
        <v>2.0712571199999998E-2</v>
      </c>
      <c r="AE8" s="58">
        <f t="shared" si="10"/>
        <v>4.0596477825877858E-2</v>
      </c>
      <c r="AF8" s="58">
        <f t="shared" si="11"/>
        <v>3.3385911204736533E-3</v>
      </c>
      <c r="AG8" s="58">
        <f t="shared" si="2"/>
        <v>4.9843782580278551E-2</v>
      </c>
      <c r="AH8" s="58">
        <f t="shared" si="3"/>
        <v>7.1959468911148147E-4</v>
      </c>
      <c r="AI8" s="61">
        <v>690700000000</v>
      </c>
      <c r="AJ8" s="59">
        <f>AI8*0.05</f>
        <v>34535000000</v>
      </c>
      <c r="AK8" s="59">
        <v>2.83</v>
      </c>
      <c r="AL8" s="62">
        <v>0</v>
      </c>
      <c r="AM8" s="61">
        <v>50.462000000000003</v>
      </c>
      <c r="AN8" s="59">
        <v>1.4437E-2</v>
      </c>
      <c r="AO8" s="59">
        <v>1.1672999999999999E-2</v>
      </c>
      <c r="AP8" s="59">
        <v>1.7744</v>
      </c>
      <c r="AQ8" s="59">
        <v>8.2191999999999994E-3</v>
      </c>
      <c r="AR8" s="59">
        <v>2.0400999999999998</v>
      </c>
      <c r="AS8" s="59">
        <v>45.905000000000001</v>
      </c>
      <c r="AT8" s="59">
        <v>5.9006000000000003E-2</v>
      </c>
      <c r="AU8" s="59">
        <v>1.4324999999999999E-2</v>
      </c>
      <c r="AV8" s="59">
        <v>1.6831</v>
      </c>
      <c r="AW8" s="59">
        <v>-1.5873000000000002E-2</v>
      </c>
      <c r="AX8" s="62">
        <v>-0.95694000000000001</v>
      </c>
      <c r="AY8" s="58" t="s">
        <v>315</v>
      </c>
      <c r="AZ8" s="58" t="s">
        <v>3</v>
      </c>
      <c r="BA8" s="58" t="s">
        <v>3</v>
      </c>
      <c r="BB8" s="58" t="s">
        <v>3</v>
      </c>
      <c r="BC8" s="58" t="s">
        <v>3</v>
      </c>
      <c r="BD8" s="58" t="s">
        <v>3</v>
      </c>
      <c r="BE8" s="58" t="s">
        <v>315</v>
      </c>
      <c r="BF8" s="58" t="s">
        <v>3</v>
      </c>
      <c r="BG8" s="58" t="s">
        <v>3</v>
      </c>
      <c r="BH8" s="58" t="s">
        <v>3</v>
      </c>
      <c r="BI8" s="58" t="s">
        <v>3</v>
      </c>
      <c r="BJ8" s="60" t="s">
        <v>3</v>
      </c>
      <c r="BL8" t="str">
        <f t="shared" si="12"/>
        <v>N180130-001-999</v>
      </c>
      <c r="BM8">
        <f t="shared" si="13"/>
        <v>17</v>
      </c>
      <c r="BN8">
        <f t="shared" si="14"/>
        <v>30.7</v>
      </c>
      <c r="BO8">
        <f t="shared" si="15"/>
        <v>25.9</v>
      </c>
      <c r="BP8">
        <f t="shared" si="16"/>
        <v>21.6</v>
      </c>
      <c r="BQ8">
        <f t="shared" si="4"/>
        <v>23.799999999999997</v>
      </c>
      <c r="BW8">
        <f t="shared" si="17"/>
        <v>16.2</v>
      </c>
      <c r="BX8">
        <f t="shared" si="18"/>
        <v>31.2</v>
      </c>
      <c r="BY8">
        <f t="shared" si="19"/>
        <v>27.7</v>
      </c>
      <c r="BZ8">
        <f t="shared" si="20"/>
        <v>20</v>
      </c>
      <c r="CA8">
        <f t="shared" si="21"/>
        <v>23.774999999999999</v>
      </c>
    </row>
    <row r="9" spans="1:80" x14ac:dyDescent="0.25">
      <c r="A9" t="s">
        <v>367</v>
      </c>
      <c r="B9">
        <v>36.700000000000003</v>
      </c>
      <c r="C9">
        <v>46.5</v>
      </c>
      <c r="D9">
        <v>45.1</v>
      </c>
      <c r="F9">
        <v>35.799999999999997</v>
      </c>
      <c r="G9">
        <v>45.8</v>
      </c>
      <c r="H9">
        <v>44.1</v>
      </c>
      <c r="N9" s="57" t="s">
        <v>163</v>
      </c>
      <c r="O9" s="58" t="s">
        <v>164</v>
      </c>
      <c r="P9" s="58" t="s">
        <v>337</v>
      </c>
      <c r="Q9" s="59">
        <v>6.6783999999999999</v>
      </c>
      <c r="R9" s="58" t="s">
        <v>42</v>
      </c>
      <c r="S9" s="58" t="s">
        <v>43</v>
      </c>
      <c r="T9" s="58">
        <v>932.46079999999995</v>
      </c>
      <c r="U9" s="60">
        <v>1145.1411000000001</v>
      </c>
      <c r="V9" s="57">
        <v>49.5</v>
      </c>
      <c r="W9" s="58">
        <v>6.65</v>
      </c>
      <c r="X9" s="60">
        <v>6.02</v>
      </c>
      <c r="Y9" s="58">
        <f t="shared" si="0"/>
        <v>51.502000000000002</v>
      </c>
      <c r="Z9" s="58">
        <f t="shared" si="1"/>
        <v>2.7286789640000002</v>
      </c>
      <c r="AA9" s="90">
        <f t="shared" si="6"/>
        <v>0.96112772319521567</v>
      </c>
      <c r="AB9" s="90">
        <f t="shared" si="7"/>
        <v>0.1387997908102957</v>
      </c>
      <c r="AC9" s="86">
        <f t="shared" si="8"/>
        <v>-0.22048000000000001</v>
      </c>
      <c r="AD9" s="90">
        <f t="shared" si="9"/>
        <v>3.3883366400000003E-2</v>
      </c>
      <c r="AE9" s="58">
        <f t="shared" si="10"/>
        <v>4.3226114231687256E-2</v>
      </c>
      <c r="AF9" s="58">
        <f t="shared" si="11"/>
        <v>5.8071446392064701E-3</v>
      </c>
      <c r="AG9" s="58">
        <f t="shared" si="2"/>
        <v>4.4974370407279939E-2</v>
      </c>
      <c r="AH9" s="58">
        <f t="shared" si="3"/>
        <v>2.3828320929185059E-3</v>
      </c>
      <c r="AI9" s="61">
        <v>737000000000</v>
      </c>
      <c r="AJ9" s="59">
        <v>32300000000</v>
      </c>
      <c r="AK9" s="59">
        <v>2.71</v>
      </c>
      <c r="AL9" s="62">
        <v>0.15</v>
      </c>
      <c r="AM9" s="61">
        <v>51.502000000000002</v>
      </c>
      <c r="AN9" s="59">
        <v>5.2982000000000001E-2</v>
      </c>
      <c r="AO9" s="59">
        <v>-0.22048000000000001</v>
      </c>
      <c r="AP9" s="59">
        <v>-0.15368000000000001</v>
      </c>
      <c r="AQ9" s="59">
        <v>-1.7041000000000001E-2</v>
      </c>
      <c r="AR9" s="59">
        <v>-0.79908000000000001</v>
      </c>
      <c r="AS9" s="58" t="s">
        <v>315</v>
      </c>
      <c r="AT9" s="58" t="s">
        <v>3</v>
      </c>
      <c r="AU9" s="58" t="s">
        <v>3</v>
      </c>
      <c r="AV9" s="58" t="s">
        <v>3</v>
      </c>
      <c r="AW9" s="58" t="s">
        <v>3</v>
      </c>
      <c r="AX9" s="60" t="s">
        <v>3</v>
      </c>
      <c r="AY9" s="58" t="s">
        <v>315</v>
      </c>
      <c r="AZ9" s="58" t="s">
        <v>3</v>
      </c>
      <c r="BA9" s="58" t="s">
        <v>3</v>
      </c>
      <c r="BB9" s="58" t="s">
        <v>3</v>
      </c>
      <c r="BC9" s="58" t="s">
        <v>3</v>
      </c>
      <c r="BD9" s="58" t="s">
        <v>3</v>
      </c>
      <c r="BE9" s="58" t="s">
        <v>315</v>
      </c>
      <c r="BF9" s="58" t="s">
        <v>3</v>
      </c>
      <c r="BG9" s="58" t="s">
        <v>3</v>
      </c>
      <c r="BH9" s="58" t="s">
        <v>3</v>
      </c>
      <c r="BI9" s="58" t="s">
        <v>3</v>
      </c>
      <c r="BJ9" s="60" t="s">
        <v>3</v>
      </c>
      <c r="BL9" t="str">
        <f t="shared" si="12"/>
        <v>N171122-001-999</v>
      </c>
      <c r="BM9">
        <f t="shared" si="13"/>
        <v>8.1999999999999993</v>
      </c>
      <c r="BN9">
        <f t="shared" si="14"/>
        <v>23.8</v>
      </c>
      <c r="BO9">
        <f t="shared" si="15"/>
        <v>59.2</v>
      </c>
      <c r="BP9">
        <f t="shared" si="16"/>
        <v>159.9</v>
      </c>
      <c r="BQ9">
        <f t="shared" si="4"/>
        <v>62.775000000000006</v>
      </c>
      <c r="BR9" s="107" t="s">
        <v>301</v>
      </c>
      <c r="BW9">
        <f t="shared" si="17"/>
        <v>34</v>
      </c>
      <c r="BX9">
        <f t="shared" si="18"/>
        <v>24.6</v>
      </c>
      <c r="BY9">
        <f t="shared" si="19"/>
        <v>19.5</v>
      </c>
      <c r="BZ9">
        <f t="shared" si="20"/>
        <v>25.6</v>
      </c>
      <c r="CA9">
        <f t="shared" si="21"/>
        <v>25.924999999999997</v>
      </c>
    </row>
    <row r="10" spans="1:80" x14ac:dyDescent="0.25">
      <c r="A10" t="s">
        <v>368</v>
      </c>
      <c r="B10">
        <v>38.200000000000003</v>
      </c>
      <c r="C10">
        <v>52.7</v>
      </c>
      <c r="D10">
        <v>46.8</v>
      </c>
      <c r="F10">
        <v>38.200000000000003</v>
      </c>
      <c r="G10">
        <v>52.4</v>
      </c>
      <c r="H10">
        <v>47.3</v>
      </c>
      <c r="N10" s="57" t="s">
        <v>165</v>
      </c>
      <c r="O10" s="58" t="s">
        <v>166</v>
      </c>
      <c r="P10" s="58" t="s">
        <v>337</v>
      </c>
      <c r="Q10" s="59">
        <v>5.0406000000000004</v>
      </c>
      <c r="R10" s="58" t="s">
        <v>42</v>
      </c>
      <c r="S10" s="58" t="s">
        <v>43</v>
      </c>
      <c r="T10" s="58">
        <v>779.87099999999998</v>
      </c>
      <c r="U10" s="60">
        <v>950.08619999999996</v>
      </c>
      <c r="V10" s="57">
        <v>64.314899999999994</v>
      </c>
      <c r="W10" s="58">
        <v>5.3192000000000004</v>
      </c>
      <c r="X10" s="60" t="s">
        <v>3</v>
      </c>
      <c r="Y10" s="58">
        <f t="shared" si="0"/>
        <v>52.781999999999996</v>
      </c>
      <c r="Z10" s="58">
        <f t="shared" si="1"/>
        <v>2.3542883279999995</v>
      </c>
      <c r="AA10" s="90">
        <f t="shared" si="6"/>
        <v>1.2185006252131407</v>
      </c>
      <c r="AB10" s="90">
        <f t="shared" si="7"/>
        <v>0.11449839337214122</v>
      </c>
      <c r="AC10" s="86">
        <f t="shared" si="8"/>
        <v>0.22875999999999999</v>
      </c>
      <c r="AD10" s="90">
        <f t="shared" si="9"/>
        <v>4.9377845999999996E-2</v>
      </c>
      <c r="AE10" s="58">
        <f t="shared" si="10"/>
        <v>6.7693752419517306E-2</v>
      </c>
      <c r="AF10" s="58">
        <f t="shared" si="11"/>
        <v>5.5986498909256872E-3</v>
      </c>
      <c r="AG10" s="58">
        <f t="shared" si="2"/>
        <v>5.5554959118446302E-2</v>
      </c>
      <c r="AH10" s="58">
        <f t="shared" si="3"/>
        <v>2.4779733965191787E-3</v>
      </c>
      <c r="AI10" s="61">
        <v>405400000000</v>
      </c>
      <c r="AJ10" s="59">
        <v>17859000000</v>
      </c>
      <c r="AK10" s="59">
        <v>3.2734000000000001</v>
      </c>
      <c r="AL10" s="62">
        <v>0.20143</v>
      </c>
      <c r="AM10" s="61">
        <v>52.781999999999996</v>
      </c>
      <c r="AN10" s="59">
        <v>4.4603999999999998E-2</v>
      </c>
      <c r="AO10" s="59">
        <v>0.22875999999999999</v>
      </c>
      <c r="AP10" s="59">
        <v>0.21584999999999999</v>
      </c>
      <c r="AQ10" s="59">
        <v>4.9638000000000002E-2</v>
      </c>
      <c r="AR10" s="59">
        <v>0.31168000000000001</v>
      </c>
      <c r="AS10" s="58" t="s">
        <v>315</v>
      </c>
      <c r="AT10" s="58" t="s">
        <v>3</v>
      </c>
      <c r="AU10" s="58" t="s">
        <v>3</v>
      </c>
      <c r="AV10" s="58" t="s">
        <v>3</v>
      </c>
      <c r="AW10" s="58" t="s">
        <v>3</v>
      </c>
      <c r="AX10" s="60" t="s">
        <v>3</v>
      </c>
      <c r="AY10" s="59">
        <v>53.2</v>
      </c>
      <c r="AZ10" s="59">
        <v>1.4081E-2</v>
      </c>
      <c r="BA10" s="59">
        <v>0.23116</v>
      </c>
      <c r="BB10" s="59">
        <v>4.0060999999999999E-2</v>
      </c>
      <c r="BC10" s="59">
        <v>2.6807000000000001E-2</v>
      </c>
      <c r="BD10" s="59">
        <v>0.16019</v>
      </c>
      <c r="BE10" s="58" t="s">
        <v>315</v>
      </c>
      <c r="BF10" s="58" t="s">
        <v>3</v>
      </c>
      <c r="BG10" s="58" t="s">
        <v>3</v>
      </c>
      <c r="BH10" s="58" t="s">
        <v>3</v>
      </c>
      <c r="BI10" s="58" t="s">
        <v>3</v>
      </c>
      <c r="BJ10" s="60" t="s">
        <v>3</v>
      </c>
      <c r="BL10" t="str">
        <f t="shared" si="12"/>
        <v>N171212-002-999</v>
      </c>
      <c r="BM10">
        <f t="shared" si="13"/>
        <v>43.6</v>
      </c>
      <c r="BN10">
        <f t="shared" si="14"/>
        <v>42.8</v>
      </c>
      <c r="BO10">
        <f t="shared" si="15"/>
        <v>33.299999999999997</v>
      </c>
      <c r="BP10">
        <f t="shared" si="16"/>
        <v>28.8</v>
      </c>
      <c r="BQ10">
        <f t="shared" si="4"/>
        <v>37.125</v>
      </c>
      <c r="BR10" s="107">
        <f t="shared" ref="BR10:BR53" si="25">BM10/$BQ10-1</f>
        <v>0.17441077441077435</v>
      </c>
      <c r="BS10" s="107">
        <f t="shared" ref="BS10:BS54" si="26">BN10/$BQ$2-1</f>
        <v>0.2920754716981131</v>
      </c>
      <c r="BT10" s="107">
        <f t="shared" ref="BT10:BT54" si="27">BO10/$BQ$2-1</f>
        <v>5.2830188679244827E-3</v>
      </c>
      <c r="BU10" s="107">
        <f t="shared" ref="BU10:BU54" si="28">BP10/$BQ$2-1</f>
        <v>-0.13056603773584907</v>
      </c>
      <c r="BW10">
        <f t="shared" si="17"/>
        <v>40.1</v>
      </c>
      <c r="BX10">
        <f t="shared" si="18"/>
        <v>32.299999999999997</v>
      </c>
      <c r="BY10">
        <f t="shared" si="19"/>
        <v>22.5</v>
      </c>
      <c r="BZ10">
        <f t="shared" si="20"/>
        <v>142.69999999999999</v>
      </c>
      <c r="CA10">
        <f t="shared" si="21"/>
        <v>59.4</v>
      </c>
    </row>
    <row r="11" spans="1:80" x14ac:dyDescent="0.25">
      <c r="A11" t="s">
        <v>369</v>
      </c>
      <c r="B11">
        <v>15.8</v>
      </c>
      <c r="C11">
        <v>27.4</v>
      </c>
      <c r="D11">
        <v>14.5</v>
      </c>
      <c r="F11">
        <v>0.1</v>
      </c>
      <c r="G11">
        <v>6.2</v>
      </c>
      <c r="H11">
        <v>201.6</v>
      </c>
      <c r="N11" s="57" t="s">
        <v>219</v>
      </c>
      <c r="O11" s="58" t="s">
        <v>220</v>
      </c>
      <c r="P11" s="58" t="s">
        <v>337</v>
      </c>
      <c r="Q11" s="59">
        <v>6.7144000000000004</v>
      </c>
      <c r="R11" s="58" t="s">
        <v>42</v>
      </c>
      <c r="S11" s="58" t="s">
        <v>43</v>
      </c>
      <c r="T11" s="58">
        <v>931.84190000000001</v>
      </c>
      <c r="U11" s="60">
        <v>1122.4124999999999</v>
      </c>
      <c r="V11" s="57">
        <v>46.6</v>
      </c>
      <c r="W11" s="58">
        <v>4.67</v>
      </c>
      <c r="X11" s="60">
        <v>6.46</v>
      </c>
      <c r="Y11" s="58">
        <f t="shared" si="0"/>
        <v>56.656999999999996</v>
      </c>
      <c r="Z11" s="58">
        <f t="shared" si="1"/>
        <v>1.5200506529999998</v>
      </c>
      <c r="AA11" s="90">
        <f t="shared" si="6"/>
        <v>0.82249324884833308</v>
      </c>
      <c r="AB11" s="90">
        <f t="shared" si="7"/>
        <v>8.532851052476903E-2</v>
      </c>
      <c r="AC11" s="86">
        <f t="shared" si="8"/>
        <v>0.17019000000000001</v>
      </c>
      <c r="AD11" s="90">
        <f t="shared" si="9"/>
        <v>4.44553299E-2</v>
      </c>
      <c r="AE11" s="58">
        <f t="shared" si="10"/>
        <v>4.1517712962034908E-2</v>
      </c>
      <c r="AF11" s="58">
        <f t="shared" si="11"/>
        <v>4.1606806766674468E-3</v>
      </c>
      <c r="AG11" s="58">
        <f t="shared" si="2"/>
        <v>5.047787689463544E-2</v>
      </c>
      <c r="AH11" s="58">
        <f t="shared" si="3"/>
        <v>1.354270959206174E-3</v>
      </c>
      <c r="AI11" s="61">
        <v>334490000000</v>
      </c>
      <c r="AJ11" s="59">
        <v>13064000000</v>
      </c>
      <c r="AK11" s="59">
        <v>2.0674999999999999</v>
      </c>
      <c r="AL11" s="62">
        <v>0.14000000000000001</v>
      </c>
      <c r="AM11" s="61">
        <v>56.656999999999996</v>
      </c>
      <c r="AN11" s="59">
        <v>2.6828999999999999E-2</v>
      </c>
      <c r="AO11" s="59">
        <v>0.17019000000000001</v>
      </c>
      <c r="AP11" s="59">
        <v>0.26121</v>
      </c>
      <c r="AQ11" s="59">
        <v>2.6369E-2</v>
      </c>
      <c r="AR11" s="59">
        <v>0.73633000000000004</v>
      </c>
      <c r="AS11" s="59">
        <v>48.09</v>
      </c>
      <c r="AT11" s="59">
        <v>8.3753999999999995E-2</v>
      </c>
      <c r="AU11" s="59">
        <v>0.27122000000000002</v>
      </c>
      <c r="AV11" s="59">
        <v>8.1892999999999994E-2</v>
      </c>
      <c r="AW11" s="59">
        <v>3.5990000000000001E-2</v>
      </c>
      <c r="AX11" s="62">
        <v>0.87990999999999997</v>
      </c>
      <c r="AY11" s="59">
        <v>50.31</v>
      </c>
      <c r="AZ11" s="59">
        <v>6.8071000000000007E-2</v>
      </c>
      <c r="BA11" s="59">
        <v>1.3498E-2</v>
      </c>
      <c r="BB11" s="59">
        <v>0.8931</v>
      </c>
      <c r="BC11" s="59">
        <v>1.1157E-2</v>
      </c>
      <c r="BD11" s="59">
        <v>1.2726</v>
      </c>
      <c r="BE11" s="59">
        <v>46.588999999999999</v>
      </c>
      <c r="BF11" s="59">
        <v>1.6917000000000001E-2</v>
      </c>
      <c r="BG11" s="59">
        <v>9.0244000000000001E-3</v>
      </c>
      <c r="BH11" s="59">
        <v>0.42884</v>
      </c>
      <c r="BI11" s="59">
        <v>2.3310999999999998E-2</v>
      </c>
      <c r="BJ11" s="62">
        <v>0.57233000000000001</v>
      </c>
      <c r="BL11" t="str">
        <f t="shared" si="12"/>
        <v>N180626-002-999</v>
      </c>
      <c r="BM11">
        <f t="shared" si="13"/>
        <v>26</v>
      </c>
      <c r="BN11">
        <f t="shared" si="14"/>
        <v>30.1</v>
      </c>
      <c r="BO11">
        <f t="shared" si="15"/>
        <v>24.1</v>
      </c>
      <c r="BP11">
        <f t="shared" si="16"/>
        <v>25.5</v>
      </c>
      <c r="BQ11">
        <f t="shared" si="4"/>
        <v>26.425000000000001</v>
      </c>
      <c r="BR11" s="107">
        <f t="shared" si="25"/>
        <v>-1.6083254493850507E-2</v>
      </c>
      <c r="BS11" s="107">
        <f t="shared" si="26"/>
        <v>-9.132075471698109E-2</v>
      </c>
      <c r="BT11" s="107">
        <f t="shared" si="27"/>
        <v>-0.27245283018867916</v>
      </c>
      <c r="BU11" s="107">
        <f t="shared" si="28"/>
        <v>-0.23018867924528297</v>
      </c>
      <c r="BW11">
        <f t="shared" si="17"/>
        <v>27.1</v>
      </c>
      <c r="BX11">
        <f t="shared" si="18"/>
        <v>26.8</v>
      </c>
      <c r="BY11">
        <f t="shared" si="19"/>
        <v>22</v>
      </c>
      <c r="BZ11">
        <f t="shared" si="20"/>
        <v>25.9</v>
      </c>
      <c r="CA11">
        <f t="shared" si="21"/>
        <v>25.450000000000003</v>
      </c>
    </row>
    <row r="12" spans="1:80" x14ac:dyDescent="0.25">
      <c r="A12" t="s">
        <v>370</v>
      </c>
      <c r="B12">
        <v>14.4</v>
      </c>
      <c r="C12">
        <v>55.5</v>
      </c>
      <c r="D12">
        <v>20.2</v>
      </c>
      <c r="F12">
        <v>199.6</v>
      </c>
      <c r="G12">
        <v>0.4</v>
      </c>
      <c r="H12">
        <v>0.4</v>
      </c>
      <c r="N12" s="57" t="s">
        <v>215</v>
      </c>
      <c r="O12" s="58" t="s">
        <v>216</v>
      </c>
      <c r="P12" s="58" t="s">
        <v>337</v>
      </c>
      <c r="Q12" s="59">
        <v>6.6755000000000004</v>
      </c>
      <c r="R12" s="58" t="s">
        <v>42</v>
      </c>
      <c r="S12" s="58" t="s">
        <v>43</v>
      </c>
      <c r="T12" s="58">
        <v>928.97040000000004</v>
      </c>
      <c r="U12" s="60">
        <v>1118.4005999999999</v>
      </c>
      <c r="V12" s="57">
        <v>48.8</v>
      </c>
      <c r="W12" s="58">
        <v>6.01</v>
      </c>
      <c r="X12" s="60">
        <v>5.4</v>
      </c>
      <c r="Y12" s="58">
        <f t="shared" si="0"/>
        <v>57.279000000000003</v>
      </c>
      <c r="Z12" s="58">
        <f t="shared" si="1"/>
        <v>2.4224434680000004</v>
      </c>
      <c r="AA12" s="90">
        <f t="shared" si="6"/>
        <v>0.8519701810436634</v>
      </c>
      <c r="AB12" s="90">
        <f t="shared" si="7"/>
        <v>0.11093930618193201</v>
      </c>
      <c r="AC12" s="86">
        <f t="shared" si="8"/>
        <v>-0.21564</v>
      </c>
      <c r="AD12" s="90">
        <f t="shared" si="9"/>
        <v>8.4552444000000008E-3</v>
      </c>
      <c r="AE12" s="58">
        <f t="shared" si="10"/>
        <v>4.363373910922437E-2</v>
      </c>
      <c r="AF12" s="58">
        <f t="shared" si="11"/>
        <v>5.3737453288204605E-3</v>
      </c>
      <c r="AG12" s="58">
        <f t="shared" si="2"/>
        <v>5.1215101279452106E-2</v>
      </c>
      <c r="AH12" s="58">
        <f t="shared" si="3"/>
        <v>2.1659890633105887E-3</v>
      </c>
      <c r="AI12" s="61">
        <v>298000000000</v>
      </c>
      <c r="AJ12" s="59">
        <v>11800000000</v>
      </c>
      <c r="AK12" s="59">
        <v>2.1</v>
      </c>
      <c r="AL12" s="62">
        <v>0.14000000000000001</v>
      </c>
      <c r="AM12" s="61">
        <v>57.279000000000003</v>
      </c>
      <c r="AN12" s="59">
        <v>4.2292000000000003E-2</v>
      </c>
      <c r="AO12" s="59">
        <v>-0.21564</v>
      </c>
      <c r="AP12" s="59">
        <v>-3.9210000000000002E-2</v>
      </c>
      <c r="AQ12" s="59">
        <v>2.3732E-2</v>
      </c>
      <c r="AR12" s="59">
        <v>0.22283</v>
      </c>
      <c r="AS12" s="59">
        <v>53.404000000000003</v>
      </c>
      <c r="AT12" s="59">
        <v>6.1581999999999998E-2</v>
      </c>
      <c r="AU12" s="59">
        <v>-0.24188000000000001</v>
      </c>
      <c r="AV12" s="59">
        <v>-0.19231999999999999</v>
      </c>
      <c r="AW12" s="59">
        <v>7.7869999999999997E-3</v>
      </c>
      <c r="AX12" s="62">
        <v>3.5301</v>
      </c>
      <c r="AY12" s="59">
        <v>58.344000000000001</v>
      </c>
      <c r="AZ12" s="59">
        <v>0.11237</v>
      </c>
      <c r="BA12" s="59">
        <v>4.2474000000000001E-3</v>
      </c>
      <c r="BB12" s="59">
        <v>16.369</v>
      </c>
      <c r="BC12" s="59">
        <v>3.5067000000000001E-2</v>
      </c>
      <c r="BD12" s="59">
        <v>0.89900000000000002</v>
      </c>
      <c r="BE12" s="59">
        <v>64.506</v>
      </c>
      <c r="BF12" s="59">
        <v>8.4339999999999998E-2</v>
      </c>
      <c r="BG12" s="59">
        <v>5.0851E-2</v>
      </c>
      <c r="BH12" s="59">
        <v>0.68579000000000001</v>
      </c>
      <c r="BI12" s="59">
        <v>4.0036000000000002E-2</v>
      </c>
      <c r="BJ12" s="62">
        <v>0.41626999999999997</v>
      </c>
      <c r="BL12" t="str">
        <f t="shared" si="12"/>
        <v>N180619-001-999</v>
      </c>
      <c r="BM12">
        <f t="shared" si="13"/>
        <v>26.3</v>
      </c>
      <c r="BN12">
        <f t="shared" si="14"/>
        <v>21.4</v>
      </c>
      <c r="BO12">
        <f t="shared" si="15"/>
        <v>33.799999999999997</v>
      </c>
      <c r="BP12">
        <f t="shared" si="16"/>
        <v>36.700000000000003</v>
      </c>
      <c r="BQ12">
        <f t="shared" si="4"/>
        <v>29.55</v>
      </c>
      <c r="BR12" s="107">
        <f t="shared" si="25"/>
        <v>-0.10998307952622677</v>
      </c>
      <c r="BS12" s="107">
        <f t="shared" si="26"/>
        <v>-0.35396226415094345</v>
      </c>
      <c r="BT12" s="107">
        <f t="shared" si="27"/>
        <v>2.0377358490565989E-2</v>
      </c>
      <c r="BU12" s="107">
        <f t="shared" si="28"/>
        <v>0.10792452830188681</v>
      </c>
      <c r="BW12">
        <f t="shared" si="17"/>
        <v>25.3</v>
      </c>
      <c r="BX12">
        <f t="shared" si="18"/>
        <v>30</v>
      </c>
      <c r="BY12">
        <f t="shared" si="19"/>
        <v>31.7</v>
      </c>
      <c r="BZ12">
        <f t="shared" si="20"/>
        <v>36.6</v>
      </c>
      <c r="CA12">
        <f t="shared" si="21"/>
        <v>30.9</v>
      </c>
    </row>
    <row r="13" spans="1:80" x14ac:dyDescent="0.25">
      <c r="A13" t="s">
        <v>371</v>
      </c>
      <c r="B13">
        <v>34.799999999999997</v>
      </c>
      <c r="C13">
        <v>47.7</v>
      </c>
      <c r="D13">
        <v>43.7</v>
      </c>
      <c r="F13">
        <v>34.4</v>
      </c>
      <c r="G13">
        <v>46.6</v>
      </c>
      <c r="H13">
        <v>43.5</v>
      </c>
      <c r="N13" s="57" t="s">
        <v>141</v>
      </c>
      <c r="O13" s="58" t="s">
        <v>142</v>
      </c>
      <c r="P13" s="58" t="s">
        <v>337</v>
      </c>
      <c r="Q13" s="59">
        <v>6.3647</v>
      </c>
      <c r="R13" s="58" t="s">
        <v>42</v>
      </c>
      <c r="S13" s="58" t="s">
        <v>43</v>
      </c>
      <c r="T13" s="58">
        <v>945.15</v>
      </c>
      <c r="U13" s="60">
        <v>1135.45</v>
      </c>
      <c r="V13" s="57">
        <v>83.058000000000007</v>
      </c>
      <c r="W13" s="58">
        <v>26.917100000000001</v>
      </c>
      <c r="X13" s="60" t="s">
        <v>3</v>
      </c>
      <c r="Y13" s="58">
        <f t="shared" si="0"/>
        <v>57.389000000000003</v>
      </c>
      <c r="Z13" s="58">
        <f t="shared" si="1"/>
        <v>4.0388656530000002</v>
      </c>
      <c r="AA13" s="90">
        <f t="shared" si="6"/>
        <v>1.4472808377912143</v>
      </c>
      <c r="AB13" s="90">
        <f t="shared" si="7"/>
        <v>0.47996105602543648</v>
      </c>
      <c r="AC13" s="86">
        <f t="shared" si="8"/>
        <v>-0.38695000000000002</v>
      </c>
      <c r="AD13" s="90">
        <f t="shared" si="9"/>
        <v>4.4669508000000004E-2</v>
      </c>
      <c r="AE13" s="58">
        <f t="shared" si="10"/>
        <v>7.314985248139505E-2</v>
      </c>
      <c r="AF13" s="58">
        <f t="shared" si="11"/>
        <v>2.3706107710599323E-2</v>
      </c>
      <c r="AG13" s="58">
        <f t="shared" si="2"/>
        <v>5.0542956537055796E-2</v>
      </c>
      <c r="AH13" s="58">
        <f t="shared" si="3"/>
        <v>3.5570616522083757E-3</v>
      </c>
      <c r="AI13" s="61">
        <v>186700000000</v>
      </c>
      <c r="AJ13" s="59">
        <v>7312000000</v>
      </c>
      <c r="AK13" s="59">
        <v>2.0909</v>
      </c>
      <c r="AL13" s="62">
        <v>0.16525000000000001</v>
      </c>
      <c r="AM13" s="61">
        <v>57.389000000000003</v>
      </c>
      <c r="AN13" s="59">
        <v>7.0376999999999995E-2</v>
      </c>
      <c r="AO13" s="59">
        <v>-0.38695000000000002</v>
      </c>
      <c r="AP13" s="59">
        <v>-0.11544</v>
      </c>
      <c r="AQ13" s="59">
        <v>8.0688999999999997E-2</v>
      </c>
      <c r="AR13" s="59">
        <v>0.4456</v>
      </c>
      <c r="AS13" s="58" t="s">
        <v>315</v>
      </c>
      <c r="AT13" s="58" t="s">
        <v>3</v>
      </c>
      <c r="AU13" s="58" t="s">
        <v>3</v>
      </c>
      <c r="AV13" s="58" t="s">
        <v>3</v>
      </c>
      <c r="AW13" s="58" t="s">
        <v>3</v>
      </c>
      <c r="AX13" s="60" t="s">
        <v>3</v>
      </c>
      <c r="AY13" s="59">
        <v>88.994</v>
      </c>
      <c r="AZ13" s="59">
        <v>1.2559000000000001E-2</v>
      </c>
      <c r="BA13" s="59">
        <v>0.23524</v>
      </c>
      <c r="BB13" s="59">
        <v>0.10377</v>
      </c>
      <c r="BC13" s="59">
        <v>3.8896E-2</v>
      </c>
      <c r="BD13" s="59">
        <v>0.17191000000000001</v>
      </c>
      <c r="BE13" s="58" t="s">
        <v>315</v>
      </c>
      <c r="BF13" s="58" t="s">
        <v>3</v>
      </c>
      <c r="BG13" s="58" t="s">
        <v>3</v>
      </c>
      <c r="BH13" s="58" t="s">
        <v>3</v>
      </c>
      <c r="BI13" s="58" t="s">
        <v>3</v>
      </c>
      <c r="BJ13" s="60" t="s">
        <v>3</v>
      </c>
      <c r="BL13" t="str">
        <f t="shared" si="12"/>
        <v>N170917-001-999</v>
      </c>
      <c r="BM13">
        <f t="shared" si="13"/>
        <v>24.5</v>
      </c>
      <c r="BN13">
        <f t="shared" si="14"/>
        <v>33.9</v>
      </c>
      <c r="BO13">
        <f t="shared" si="15"/>
        <v>29.7</v>
      </c>
      <c r="BP13">
        <f t="shared" si="16"/>
        <v>18.100000000000001</v>
      </c>
      <c r="BQ13">
        <f t="shared" si="4"/>
        <v>26.549999999999997</v>
      </c>
      <c r="BR13" s="107">
        <f t="shared" si="25"/>
        <v>-7.7212806026365266E-2</v>
      </c>
      <c r="BS13" s="107">
        <f t="shared" si="26"/>
        <v>2.3396226415094201E-2</v>
      </c>
      <c r="BT13" s="107">
        <f t="shared" si="27"/>
        <v>-0.10339622641509438</v>
      </c>
      <c r="BU13" s="107">
        <f t="shared" si="28"/>
        <v>-0.45358490566037735</v>
      </c>
      <c r="BX13">
        <f t="shared" si="18"/>
        <v>12.9</v>
      </c>
      <c r="BY13">
        <f t="shared" si="19"/>
        <v>120.8</v>
      </c>
      <c r="BZ13">
        <f t="shared" si="20"/>
        <v>15.9</v>
      </c>
      <c r="CA13">
        <f t="shared" si="21"/>
        <v>49.866666666666667</v>
      </c>
    </row>
    <row r="14" spans="1:80" x14ac:dyDescent="0.25">
      <c r="A14" t="s">
        <v>372</v>
      </c>
      <c r="B14">
        <v>31.3</v>
      </c>
      <c r="C14">
        <v>33.1</v>
      </c>
      <c r="D14">
        <v>26.3</v>
      </c>
      <c r="F14">
        <v>40.5</v>
      </c>
      <c r="G14">
        <v>192</v>
      </c>
      <c r="H14">
        <v>21.8</v>
      </c>
      <c r="N14" s="57" t="s">
        <v>250</v>
      </c>
      <c r="O14" s="58" t="s">
        <v>251</v>
      </c>
      <c r="P14" s="58" t="s">
        <v>337</v>
      </c>
      <c r="Q14" s="59">
        <v>6.6592000000000002</v>
      </c>
      <c r="R14" s="58" t="s">
        <v>42</v>
      </c>
      <c r="S14" s="58" t="s">
        <v>43</v>
      </c>
      <c r="T14" s="58">
        <v>840.2</v>
      </c>
      <c r="U14" s="60">
        <v>1012</v>
      </c>
      <c r="V14" s="57">
        <v>42</v>
      </c>
      <c r="W14" s="58">
        <v>5.25</v>
      </c>
      <c r="X14" s="60">
        <v>4.8499999999999996</v>
      </c>
      <c r="Y14" s="58">
        <f t="shared" si="0"/>
        <v>41.005000000000003</v>
      </c>
      <c r="Z14" s="58">
        <f t="shared" si="1"/>
        <v>1.4823717550000002</v>
      </c>
      <c r="AA14" s="90">
        <f t="shared" si="6"/>
        <v>1.0242653334959151</v>
      </c>
      <c r="AB14" s="90">
        <f t="shared" si="7"/>
        <v>0.13328008312315343</v>
      </c>
      <c r="AC14" s="86">
        <f t="shared" si="8"/>
        <v>-0.19966</v>
      </c>
      <c r="AD14" s="90">
        <f t="shared" si="9"/>
        <v>1.9551306179999998E-2</v>
      </c>
      <c r="AE14" s="58">
        <f t="shared" si="10"/>
        <v>4.1501976284584984E-2</v>
      </c>
      <c r="AF14" s="58">
        <f t="shared" si="11"/>
        <v>5.1877470355731229E-3</v>
      </c>
      <c r="AG14" s="58">
        <f t="shared" si="2"/>
        <v>4.0518774703557317E-2</v>
      </c>
      <c r="AH14" s="58">
        <f t="shared" si="3"/>
        <v>1.4647942243083006E-3</v>
      </c>
      <c r="AI14" s="61">
        <v>457460000000</v>
      </c>
      <c r="AJ14" s="59">
        <v>26746000000</v>
      </c>
      <c r="AK14" s="59">
        <v>2.5234000000000001</v>
      </c>
      <c r="AL14" s="62">
        <v>0.14119999999999999</v>
      </c>
      <c r="AM14" s="57" t="s">
        <v>3</v>
      </c>
      <c r="AN14" s="58" t="s">
        <v>3</v>
      </c>
      <c r="AO14" s="58" t="s">
        <v>3</v>
      </c>
      <c r="AP14" s="58" t="s">
        <v>3</v>
      </c>
      <c r="AQ14" s="58" t="s">
        <v>3</v>
      </c>
      <c r="AR14" s="58" t="s">
        <v>3</v>
      </c>
      <c r="AS14" s="59">
        <v>41.005000000000003</v>
      </c>
      <c r="AT14" s="59">
        <v>3.6151000000000003E-2</v>
      </c>
      <c r="AU14" s="59">
        <v>-0.19966</v>
      </c>
      <c r="AV14" s="59">
        <v>-9.7922999999999996E-2</v>
      </c>
      <c r="AW14" s="59">
        <v>2.8185000000000002E-2</v>
      </c>
      <c r="AX14" s="62">
        <v>0.42392000000000002</v>
      </c>
      <c r="AY14" s="58" t="s">
        <v>315</v>
      </c>
      <c r="AZ14" s="58" t="s">
        <v>3</v>
      </c>
      <c r="BA14" s="58" t="s">
        <v>3</v>
      </c>
      <c r="BB14" s="58" t="s">
        <v>3</v>
      </c>
      <c r="BC14" s="58" t="s">
        <v>3</v>
      </c>
      <c r="BD14" s="58" t="s">
        <v>3</v>
      </c>
      <c r="BE14" s="58" t="s">
        <v>315</v>
      </c>
      <c r="BF14" s="58" t="s">
        <v>3</v>
      </c>
      <c r="BG14" s="58" t="s">
        <v>3</v>
      </c>
      <c r="BH14" s="58" t="s">
        <v>3</v>
      </c>
      <c r="BI14" s="58" t="s">
        <v>3</v>
      </c>
      <c r="BJ14" s="60" t="s">
        <v>3</v>
      </c>
      <c r="BL14" t="str">
        <f t="shared" si="12"/>
        <v>N181018-001-999</v>
      </c>
      <c r="BM14">
        <f t="shared" si="13"/>
        <v>14.3</v>
      </c>
      <c r="BN14">
        <f t="shared" si="14"/>
        <v>23.7</v>
      </c>
      <c r="BO14">
        <f t="shared" si="15"/>
        <v>22.6</v>
      </c>
      <c r="BP14">
        <f t="shared" si="16"/>
        <v>19.7</v>
      </c>
      <c r="BQ14">
        <f t="shared" si="4"/>
        <v>20.074999999999999</v>
      </c>
      <c r="BR14" s="107">
        <f t="shared" si="25"/>
        <v>-0.28767123287671226</v>
      </c>
      <c r="BS14" s="107">
        <f t="shared" si="26"/>
        <v>-0.28452830188679246</v>
      </c>
      <c r="BT14" s="107">
        <f t="shared" si="27"/>
        <v>-0.31773584905660368</v>
      </c>
      <c r="BU14" s="107">
        <f t="shared" si="28"/>
        <v>-0.4052830188679245</v>
      </c>
      <c r="BW14">
        <f t="shared" si="17"/>
        <v>15</v>
      </c>
      <c r="BX14">
        <f t="shared" si="18"/>
        <v>21.9</v>
      </c>
      <c r="BY14">
        <f t="shared" si="19"/>
        <v>22.6</v>
      </c>
      <c r="BZ14">
        <f t="shared" si="20"/>
        <v>16.8</v>
      </c>
      <c r="CA14">
        <f t="shared" si="21"/>
        <v>19.074999999999999</v>
      </c>
    </row>
    <row r="15" spans="1:80" x14ac:dyDescent="0.25">
      <c r="A15" t="s">
        <v>373</v>
      </c>
      <c r="B15">
        <v>14.1</v>
      </c>
      <c r="C15">
        <v>11.4</v>
      </c>
      <c r="D15">
        <v>23.4</v>
      </c>
      <c r="F15">
        <v>299.7</v>
      </c>
      <c r="G15">
        <v>268.39999999999998</v>
      </c>
      <c r="H15">
        <v>299.89999999999998</v>
      </c>
      <c r="N15" s="57" t="s">
        <v>217</v>
      </c>
      <c r="O15" s="58" t="s">
        <v>218</v>
      </c>
      <c r="P15" s="58" t="s">
        <v>337</v>
      </c>
      <c r="Q15" s="59">
        <v>6.6844999999999999</v>
      </c>
      <c r="R15" s="58" t="s">
        <v>42</v>
      </c>
      <c r="S15" s="58" t="s">
        <v>43</v>
      </c>
      <c r="T15" s="58">
        <v>832.33040000000005</v>
      </c>
      <c r="U15" s="60">
        <v>1006.9885</v>
      </c>
      <c r="V15" s="57">
        <v>44.8</v>
      </c>
      <c r="W15" s="58">
        <v>4.4400000000000004</v>
      </c>
      <c r="X15" s="60">
        <v>3.24</v>
      </c>
      <c r="Y15" s="58">
        <f t="shared" si="0"/>
        <v>44.308999999999997</v>
      </c>
      <c r="Z15" s="58">
        <f t="shared" si="1"/>
        <v>3.164637398</v>
      </c>
      <c r="AA15" s="90">
        <f t="shared" si="6"/>
        <v>1.0110812701708456</v>
      </c>
      <c r="AB15" s="90">
        <f t="shared" si="7"/>
        <v>0.12351477323828722</v>
      </c>
      <c r="AC15" s="86">
        <f t="shared" si="8"/>
        <v>-0.13267000000000001</v>
      </c>
      <c r="AD15" s="90">
        <f t="shared" si="9"/>
        <v>2.6971811000000002E-2</v>
      </c>
      <c r="AE15" s="58">
        <f t="shared" si="10"/>
        <v>4.4489088008452922E-2</v>
      </c>
      <c r="AF15" s="58">
        <f t="shared" si="11"/>
        <v>4.4091864008377456E-3</v>
      </c>
      <c r="AG15" s="58">
        <f t="shared" si="2"/>
        <v>4.4001495548360282E-2</v>
      </c>
      <c r="AH15" s="58">
        <f t="shared" si="3"/>
        <v>3.1426748150549882E-3</v>
      </c>
      <c r="AI15" s="61">
        <v>468000000000</v>
      </c>
      <c r="AJ15" s="59">
        <v>18200000000</v>
      </c>
      <c r="AK15" s="59">
        <v>2.48</v>
      </c>
      <c r="AL15" s="62">
        <v>0.14000000000000001</v>
      </c>
      <c r="AM15" s="57" t="s">
        <v>3</v>
      </c>
      <c r="AN15" s="58" t="s">
        <v>3</v>
      </c>
      <c r="AO15" s="58" t="s">
        <v>3</v>
      </c>
      <c r="AP15" s="58" t="s">
        <v>3</v>
      </c>
      <c r="AQ15" s="58" t="s">
        <v>3</v>
      </c>
      <c r="AR15" s="58" t="s">
        <v>3</v>
      </c>
      <c r="AS15" s="59">
        <v>44.308999999999997</v>
      </c>
      <c r="AT15" s="59">
        <v>7.1421999999999999E-2</v>
      </c>
      <c r="AU15" s="59">
        <v>-0.13267000000000001</v>
      </c>
      <c r="AV15" s="59">
        <v>-0.20330000000000001</v>
      </c>
      <c r="AW15" s="59">
        <v>-8.1998999999999996E-3</v>
      </c>
      <c r="AX15" s="62">
        <v>-1.9116</v>
      </c>
      <c r="AY15" s="58" t="s">
        <v>315</v>
      </c>
      <c r="AZ15" s="58" t="s">
        <v>3</v>
      </c>
      <c r="BA15" s="58" t="s">
        <v>3</v>
      </c>
      <c r="BB15" s="58" t="s">
        <v>3</v>
      </c>
      <c r="BC15" s="58" t="s">
        <v>3</v>
      </c>
      <c r="BD15" s="58" t="s">
        <v>3</v>
      </c>
      <c r="BE15" s="58" t="s">
        <v>315</v>
      </c>
      <c r="BF15" s="58" t="s">
        <v>3</v>
      </c>
      <c r="BG15" s="58" t="s">
        <v>3</v>
      </c>
      <c r="BH15" s="58" t="s">
        <v>3</v>
      </c>
      <c r="BI15" s="58" t="s">
        <v>3</v>
      </c>
      <c r="BJ15" s="60" t="s">
        <v>3</v>
      </c>
      <c r="BL15" t="str">
        <f t="shared" si="12"/>
        <v>N180619-002-999</v>
      </c>
      <c r="BM15">
        <f t="shared" si="13"/>
        <v>25.8</v>
      </c>
      <c r="BN15">
        <f t="shared" si="14"/>
        <v>24.5</v>
      </c>
      <c r="BO15">
        <f t="shared" si="15"/>
        <v>32.700000000000003</v>
      </c>
      <c r="BP15">
        <f t="shared" si="16"/>
        <v>32.1</v>
      </c>
      <c r="BQ15">
        <f t="shared" si="4"/>
        <v>28.774999999999999</v>
      </c>
      <c r="BR15" s="107">
        <f t="shared" si="25"/>
        <v>-0.10338835794960899</v>
      </c>
      <c r="BS15" s="107">
        <f t="shared" si="26"/>
        <v>-0.26037735849056609</v>
      </c>
      <c r="BT15" s="107">
        <f t="shared" si="27"/>
        <v>-1.2830188679245236E-2</v>
      </c>
      <c r="BU15" s="107">
        <f t="shared" si="28"/>
        <v>-3.0943396226415065E-2</v>
      </c>
      <c r="BW15">
        <f t="shared" si="17"/>
        <v>25.1</v>
      </c>
      <c r="BX15">
        <f t="shared" si="18"/>
        <v>26.6</v>
      </c>
      <c r="BY15">
        <f t="shared" si="19"/>
        <v>30.7</v>
      </c>
      <c r="BZ15">
        <f t="shared" si="20"/>
        <v>29.1</v>
      </c>
      <c r="CA15">
        <f t="shared" si="21"/>
        <v>27.875</v>
      </c>
    </row>
    <row r="16" spans="1:80" x14ac:dyDescent="0.25">
      <c r="A16" t="s">
        <v>374</v>
      </c>
      <c r="B16">
        <v>14.5</v>
      </c>
      <c r="C16">
        <v>13</v>
      </c>
      <c r="D16">
        <v>21.8</v>
      </c>
      <c r="F16">
        <v>299.3</v>
      </c>
      <c r="G16">
        <v>174.3</v>
      </c>
      <c r="H16">
        <v>14.5</v>
      </c>
      <c r="N16" s="34" t="s">
        <v>11</v>
      </c>
      <c r="O16" s="35" t="s">
        <v>12</v>
      </c>
      <c r="P16" s="35" t="s">
        <v>339</v>
      </c>
      <c r="Q16" s="36">
        <v>4</v>
      </c>
      <c r="R16" s="35" t="s">
        <v>2</v>
      </c>
      <c r="S16" s="35" t="s">
        <v>3</v>
      </c>
      <c r="T16" s="35">
        <v>844.7</v>
      </c>
      <c r="U16" s="37">
        <v>908.3</v>
      </c>
      <c r="V16" s="34">
        <v>72.104299999999995</v>
      </c>
      <c r="W16" s="35">
        <v>4.1619999999999999</v>
      </c>
      <c r="X16" s="37" t="s">
        <v>3</v>
      </c>
      <c r="Y16" s="35">
        <f t="shared" si="0"/>
        <v>62.601999999999997</v>
      </c>
      <c r="Z16" s="35">
        <f t="shared" si="1"/>
        <v>1.885321832</v>
      </c>
      <c r="AA16" s="91">
        <f t="shared" si="6"/>
        <v>1.1517890802210793</v>
      </c>
      <c r="AB16" s="91">
        <f t="shared" si="7"/>
        <v>7.4988419236394446E-2</v>
      </c>
      <c r="AC16" s="87">
        <f t="shared" si="8"/>
        <v>-3.7656000000000002E-2</v>
      </c>
      <c r="AD16" s="91">
        <f t="shared" si="9"/>
        <v>2.6988055200000003E-2</v>
      </c>
      <c r="AE16" s="35">
        <f>U16/V16</f>
        <v>12.597029580760093</v>
      </c>
      <c r="AF16" s="35">
        <f t="shared" si="11"/>
        <v>4.5821865022569637E-3</v>
      </c>
      <c r="AG16" s="35">
        <f t="shared" si="2"/>
        <v>6.8922162281184626E-2</v>
      </c>
      <c r="AH16" s="35">
        <f t="shared" si="3"/>
        <v>2.0756598392601563E-3</v>
      </c>
      <c r="AI16" s="38">
        <v>11600000000000</v>
      </c>
      <c r="AJ16" s="36">
        <v>672000000000</v>
      </c>
      <c r="AK16" s="36">
        <v>3</v>
      </c>
      <c r="AL16" s="40">
        <v>0.17</v>
      </c>
      <c r="AM16" s="38">
        <v>62.601999999999997</v>
      </c>
      <c r="AN16" s="36">
        <v>3.0116E-2</v>
      </c>
      <c r="AO16" s="36">
        <v>-3.7656000000000002E-2</v>
      </c>
      <c r="AP16" s="36">
        <v>-0.7167</v>
      </c>
      <c r="AQ16" s="36">
        <v>-2.6030999999999999E-2</v>
      </c>
      <c r="AR16" s="36">
        <v>-0.33511000000000002</v>
      </c>
      <c r="AS16" s="35" t="s">
        <v>315</v>
      </c>
      <c r="AT16" s="35" t="s">
        <v>3</v>
      </c>
      <c r="AU16" s="35" t="s">
        <v>3</v>
      </c>
      <c r="AV16" s="35" t="s">
        <v>3</v>
      </c>
      <c r="AW16" s="35" t="s">
        <v>3</v>
      </c>
      <c r="AX16" s="37" t="s">
        <v>3</v>
      </c>
      <c r="AY16" s="35" t="s">
        <v>315</v>
      </c>
      <c r="AZ16" s="35" t="s">
        <v>3</v>
      </c>
      <c r="BA16" s="35" t="s">
        <v>3</v>
      </c>
      <c r="BB16" s="35" t="s">
        <v>3</v>
      </c>
      <c r="BC16" s="35" t="s">
        <v>3</v>
      </c>
      <c r="BD16" s="35" t="s">
        <v>3</v>
      </c>
      <c r="BE16" s="36">
        <v>72.388000000000005</v>
      </c>
      <c r="BF16" s="36">
        <v>0.10017</v>
      </c>
      <c r="BG16" s="36">
        <v>2.4733999999999999E-2</v>
      </c>
      <c r="BH16" s="36">
        <v>1.4839</v>
      </c>
      <c r="BI16" s="36">
        <v>6.6549000000000001E-3</v>
      </c>
      <c r="BJ16" s="40">
        <v>1.2098</v>
      </c>
      <c r="BL16" t="str">
        <f t="shared" si="12"/>
        <v>N151103-002-999</v>
      </c>
      <c r="BM16">
        <f t="shared" si="13"/>
        <v>36.700000000000003</v>
      </c>
      <c r="BN16">
        <f t="shared" si="14"/>
        <v>46.5</v>
      </c>
      <c r="BO16">
        <f t="shared" si="15"/>
        <v>45.1</v>
      </c>
      <c r="BQ16">
        <f t="shared" si="4"/>
        <v>42.766666666666673</v>
      </c>
      <c r="BR16" s="107">
        <f t="shared" si="25"/>
        <v>-0.14185502727981303</v>
      </c>
      <c r="BS16" s="107">
        <f t="shared" si="26"/>
        <v>0.40377358490566029</v>
      </c>
      <c r="BT16" s="107">
        <f t="shared" si="27"/>
        <v>0.3615094339622642</v>
      </c>
      <c r="BW16">
        <f t="shared" si="17"/>
        <v>35.799999999999997</v>
      </c>
      <c r="BX16">
        <f t="shared" si="18"/>
        <v>45.8</v>
      </c>
      <c r="BY16">
        <f t="shared" si="19"/>
        <v>44.1</v>
      </c>
      <c r="CA16">
        <f t="shared" si="21"/>
        <v>41.9</v>
      </c>
    </row>
    <row r="17" spans="1:79" x14ac:dyDescent="0.25">
      <c r="A17" t="s">
        <v>375</v>
      </c>
      <c r="B17">
        <v>30.3</v>
      </c>
      <c r="C17">
        <v>35.1</v>
      </c>
      <c r="D17">
        <v>29.7</v>
      </c>
      <c r="F17">
        <v>260.7</v>
      </c>
      <c r="G17">
        <v>35.200000000000003</v>
      </c>
      <c r="H17">
        <v>29.2</v>
      </c>
      <c r="N17" s="34" t="s">
        <v>13</v>
      </c>
      <c r="O17" s="35" t="s">
        <v>14</v>
      </c>
      <c r="P17" s="35" t="s">
        <v>339</v>
      </c>
      <c r="Q17" s="36">
        <v>4.0068999999999999</v>
      </c>
      <c r="R17" s="35" t="s">
        <v>2</v>
      </c>
      <c r="S17" s="35" t="s">
        <v>3</v>
      </c>
      <c r="T17" s="35">
        <v>844.65</v>
      </c>
      <c r="U17" s="37">
        <v>908.25</v>
      </c>
      <c r="V17" s="34">
        <v>66.808099999999996</v>
      </c>
      <c r="W17" s="35">
        <v>4.4065000000000003</v>
      </c>
      <c r="X17" s="37" t="s">
        <v>3</v>
      </c>
      <c r="Y17" s="35">
        <f t="shared" si="0"/>
        <v>70.697999999999993</v>
      </c>
      <c r="Z17" s="35">
        <f t="shared" si="1"/>
        <v>1.5829282199999999</v>
      </c>
      <c r="AA17" s="91">
        <f t="shared" si="6"/>
        <v>0.94497864154572975</v>
      </c>
      <c r="AB17" s="91">
        <f t="shared" si="7"/>
        <v>6.5821769934032312E-2</v>
      </c>
      <c r="AC17" s="87">
        <f t="shared" si="8"/>
        <v>-2.5766999999999999E-3</v>
      </c>
      <c r="AD17" s="91">
        <f t="shared" si="9"/>
        <v>1.2543117929999998E-2</v>
      </c>
      <c r="AE17" s="35">
        <f t="shared" ref="AE17:AE28" si="29">U17/V17</f>
        <v>13.594908401825528</v>
      </c>
      <c r="AF17" s="35">
        <f t="shared" si="11"/>
        <v>4.8516377649325633E-3</v>
      </c>
      <c r="AG17" s="35">
        <f t="shared" si="2"/>
        <v>7.7839801816680418E-2</v>
      </c>
      <c r="AH17" s="35">
        <f t="shared" si="3"/>
        <v>1.7428331626754747E-3</v>
      </c>
      <c r="AI17" s="38">
        <v>15700000000000</v>
      </c>
      <c r="AJ17" s="36">
        <v>1170000000000</v>
      </c>
      <c r="AK17" s="36">
        <v>3.45</v>
      </c>
      <c r="AL17" s="40">
        <v>0.14000000000000001</v>
      </c>
      <c r="AM17" s="38">
        <v>70.697999999999993</v>
      </c>
      <c r="AN17" s="36">
        <v>2.239E-2</v>
      </c>
      <c r="AO17" s="36">
        <v>-2.5766999999999999E-3</v>
      </c>
      <c r="AP17" s="36">
        <v>-4.8678999999999997</v>
      </c>
      <c r="AQ17" s="36">
        <v>-1.8495999999999999E-2</v>
      </c>
      <c r="AR17" s="36">
        <v>-0.11626</v>
      </c>
      <c r="AS17" s="35" t="s">
        <v>315</v>
      </c>
      <c r="AT17" s="35" t="s">
        <v>3</v>
      </c>
      <c r="AU17" s="35" t="s">
        <v>3</v>
      </c>
      <c r="AV17" s="35" t="s">
        <v>3</v>
      </c>
      <c r="AW17" s="35" t="s">
        <v>3</v>
      </c>
      <c r="AX17" s="37" t="s">
        <v>3</v>
      </c>
      <c r="AY17" s="36">
        <v>72.712999999999994</v>
      </c>
      <c r="AZ17" s="36">
        <v>1.1532000000000001E-2</v>
      </c>
      <c r="BA17" s="36">
        <v>1.9467999999999999E-2</v>
      </c>
      <c r="BB17" s="36">
        <v>0.29365000000000002</v>
      </c>
      <c r="BC17" s="36">
        <v>3.5747999999999999E-3</v>
      </c>
      <c r="BD17" s="36">
        <v>1.1064000000000001</v>
      </c>
      <c r="BE17" s="35" t="s">
        <v>315</v>
      </c>
      <c r="BF17" s="35" t="s">
        <v>3</v>
      </c>
      <c r="BG17" s="35" t="s">
        <v>3</v>
      </c>
      <c r="BH17" s="35" t="s">
        <v>3</v>
      </c>
      <c r="BI17" s="35" t="s">
        <v>3</v>
      </c>
      <c r="BJ17" s="37" t="s">
        <v>3</v>
      </c>
      <c r="BL17" t="str">
        <f t="shared" si="12"/>
        <v>N151122-001-999</v>
      </c>
      <c r="BM17">
        <f t="shared" si="13"/>
        <v>38.200000000000003</v>
      </c>
      <c r="BN17">
        <f t="shared" si="14"/>
        <v>52.7</v>
      </c>
      <c r="BO17">
        <f t="shared" si="15"/>
        <v>46.8</v>
      </c>
      <c r="BQ17">
        <f t="shared" si="4"/>
        <v>45.9</v>
      </c>
      <c r="BR17" s="107">
        <f t="shared" si="25"/>
        <v>-0.16775599128540297</v>
      </c>
      <c r="BS17" s="107">
        <f t="shared" si="26"/>
        <v>0.59094339622641523</v>
      </c>
      <c r="BT17" s="107">
        <f t="shared" si="27"/>
        <v>0.41283018867924515</v>
      </c>
      <c r="BW17">
        <f t="shared" si="17"/>
        <v>38.200000000000003</v>
      </c>
      <c r="BX17">
        <f t="shared" si="18"/>
        <v>52.4</v>
      </c>
      <c r="BY17">
        <f t="shared" si="19"/>
        <v>47.3</v>
      </c>
      <c r="CA17">
        <f t="shared" si="21"/>
        <v>45.966666666666661</v>
      </c>
    </row>
    <row r="18" spans="1:79" x14ac:dyDescent="0.25">
      <c r="A18" t="s">
        <v>376</v>
      </c>
      <c r="B18">
        <v>37.299999999999997</v>
      </c>
      <c r="C18">
        <v>45</v>
      </c>
      <c r="D18">
        <v>36.700000000000003</v>
      </c>
      <c r="F18">
        <v>34.200000000000003</v>
      </c>
      <c r="G18">
        <v>44.1</v>
      </c>
      <c r="H18">
        <v>36.200000000000003</v>
      </c>
      <c r="N18" s="14" t="s">
        <v>21</v>
      </c>
      <c r="O18" s="35" t="s">
        <v>22</v>
      </c>
      <c r="P18" s="35" t="s">
        <v>339</v>
      </c>
      <c r="Q18" s="36">
        <v>4.0102000000000002</v>
      </c>
      <c r="R18" s="35" t="s">
        <v>2</v>
      </c>
      <c r="S18" s="35" t="s">
        <v>23</v>
      </c>
      <c r="T18" s="35">
        <v>845.2</v>
      </c>
      <c r="U18" s="37">
        <v>909.8</v>
      </c>
      <c r="V18" s="34">
        <v>61.750100000000003</v>
      </c>
      <c r="W18" s="35">
        <v>2.8115999999999999</v>
      </c>
      <c r="X18" s="37" t="s">
        <v>3</v>
      </c>
      <c r="Y18" s="35">
        <f t="shared" si="0"/>
        <v>30.803999999999998</v>
      </c>
      <c r="Z18" s="35">
        <f t="shared" si="1"/>
        <v>2.8962536879999998</v>
      </c>
      <c r="AA18" s="91">
        <f t="shared" si="6"/>
        <v>2.0046130372678874</v>
      </c>
      <c r="AB18" s="91">
        <f t="shared" si="7"/>
        <v>0.20941530791409055</v>
      </c>
      <c r="AC18" s="87">
        <f t="shared" si="8"/>
        <v>-0.20793</v>
      </c>
      <c r="AD18" s="91">
        <f t="shared" si="9"/>
        <v>6.6920191200000007E-2</v>
      </c>
      <c r="AE18" s="12">
        <f t="shared" si="29"/>
        <v>14.733579378818819</v>
      </c>
      <c r="AF18" s="35">
        <f t="shared" si="11"/>
        <v>3.0903495273686523E-3</v>
      </c>
      <c r="AG18" s="35">
        <f t="shared" si="2"/>
        <v>3.3857990767201585E-2</v>
      </c>
      <c r="AH18" s="35">
        <f t="shared" si="3"/>
        <v>3.1833960079138274E-3</v>
      </c>
      <c r="AI18" s="38">
        <v>25000000000000</v>
      </c>
      <c r="AJ18" s="36">
        <v>898000000000</v>
      </c>
      <c r="AK18" s="36">
        <v>3.78</v>
      </c>
      <c r="AL18" s="40">
        <v>0.15</v>
      </c>
      <c r="AM18" s="38">
        <v>30.803999999999998</v>
      </c>
      <c r="AN18" s="36">
        <v>9.4021999999999994E-2</v>
      </c>
      <c r="AO18" s="36">
        <v>-0.20793</v>
      </c>
      <c r="AP18" s="36">
        <v>-0.32184000000000001</v>
      </c>
      <c r="AQ18" s="36">
        <v>-1.7864999999999999E-2</v>
      </c>
      <c r="AR18" s="36">
        <v>-2.843</v>
      </c>
      <c r="AS18" s="35" t="s">
        <v>315</v>
      </c>
      <c r="AT18" s="35" t="s">
        <v>3</v>
      </c>
      <c r="AU18" s="35" t="s">
        <v>3</v>
      </c>
      <c r="AV18" s="35" t="s">
        <v>3</v>
      </c>
      <c r="AW18" s="35" t="s">
        <v>3</v>
      </c>
      <c r="AX18" s="37" t="s">
        <v>3</v>
      </c>
      <c r="AY18" s="36">
        <v>61.765000000000001</v>
      </c>
      <c r="AZ18" s="36">
        <v>4.8607999999999998E-2</v>
      </c>
      <c r="BA18" s="36">
        <v>3.3043000000000003E-2</v>
      </c>
      <c r="BB18" s="36">
        <v>0.33743000000000001</v>
      </c>
      <c r="BC18" s="36">
        <v>1.1053E-2</v>
      </c>
      <c r="BD18" s="36">
        <v>0.45796999999999999</v>
      </c>
      <c r="BE18" s="35" t="s">
        <v>315</v>
      </c>
      <c r="BF18" s="35" t="s">
        <v>3</v>
      </c>
      <c r="BG18" s="35" t="s">
        <v>3</v>
      </c>
      <c r="BH18" s="35" t="s">
        <v>3</v>
      </c>
      <c r="BI18" s="35" t="s">
        <v>3</v>
      </c>
      <c r="BJ18" s="37" t="s">
        <v>3</v>
      </c>
      <c r="BL18" t="str">
        <f t="shared" si="12"/>
        <v>N160221-002-999</v>
      </c>
      <c r="BM18">
        <f t="shared" si="13"/>
        <v>34.799999999999997</v>
      </c>
      <c r="BN18">
        <f t="shared" si="14"/>
        <v>47.7</v>
      </c>
      <c r="BO18">
        <f t="shared" si="15"/>
        <v>43.7</v>
      </c>
      <c r="BQ18">
        <f t="shared" si="4"/>
        <v>42.06666666666667</v>
      </c>
      <c r="BR18" s="107">
        <f t="shared" si="25"/>
        <v>-0.1727416798732172</v>
      </c>
      <c r="BS18" s="107">
        <f t="shared" si="26"/>
        <v>0.44000000000000017</v>
      </c>
      <c r="BT18" s="107">
        <f t="shared" si="27"/>
        <v>0.31924528301886812</v>
      </c>
      <c r="BW18">
        <f t="shared" si="17"/>
        <v>34.4</v>
      </c>
      <c r="BX18">
        <f t="shared" si="18"/>
        <v>46.6</v>
      </c>
      <c r="BY18">
        <f t="shared" si="19"/>
        <v>43.5</v>
      </c>
      <c r="CA18">
        <f t="shared" si="21"/>
        <v>41.5</v>
      </c>
    </row>
    <row r="19" spans="1:79" x14ac:dyDescent="0.25">
      <c r="A19" t="s">
        <v>377</v>
      </c>
      <c r="B19">
        <v>87.7</v>
      </c>
      <c r="C19">
        <v>13.3</v>
      </c>
      <c r="D19">
        <v>15.1</v>
      </c>
      <c r="E19">
        <v>20.9</v>
      </c>
      <c r="F19">
        <v>0.3</v>
      </c>
      <c r="G19">
        <v>299.39999999999998</v>
      </c>
      <c r="H19">
        <v>244.1</v>
      </c>
      <c r="I19">
        <v>153.4</v>
      </c>
      <c r="N19" s="34" t="s">
        <v>115</v>
      </c>
      <c r="O19" s="35" t="s">
        <v>116</v>
      </c>
      <c r="P19" s="35" t="s">
        <v>339</v>
      </c>
      <c r="Q19" s="36">
        <v>3.7742</v>
      </c>
      <c r="R19" s="35" t="s">
        <v>2</v>
      </c>
      <c r="S19" s="35" t="s">
        <v>23</v>
      </c>
      <c r="T19" s="35">
        <v>910.13160000000005</v>
      </c>
      <c r="U19" s="37">
        <v>980.22230000000002</v>
      </c>
      <c r="V19" s="34">
        <v>68.577699999999993</v>
      </c>
      <c r="W19" s="35">
        <v>2.4458000000000002</v>
      </c>
      <c r="X19" s="37" t="s">
        <v>3</v>
      </c>
      <c r="Y19" s="35">
        <f t="shared" si="0"/>
        <v>48.353000000000002</v>
      </c>
      <c r="Z19" s="35">
        <f t="shared" si="1"/>
        <v>1.5313395099999998</v>
      </c>
      <c r="AA19" s="91">
        <f t="shared" si="6"/>
        <v>1.4182718755816597</v>
      </c>
      <c r="AB19" s="91">
        <f t="shared" si="7"/>
        <v>6.7646610347404129E-2</v>
      </c>
      <c r="AC19" s="87">
        <f t="shared" si="8"/>
        <v>2.7149E-2</v>
      </c>
      <c r="AD19" s="91">
        <f t="shared" si="9"/>
        <v>1.5998091229999997E-2</v>
      </c>
      <c r="AE19" s="35">
        <f t="shared" si="29"/>
        <v>14.293601272716934</v>
      </c>
      <c r="AF19" s="35">
        <f t="shared" si="11"/>
        <v>2.4951482944226022E-3</v>
      </c>
      <c r="AG19" s="35">
        <f t="shared" si="2"/>
        <v>4.9328606378369479E-2</v>
      </c>
      <c r="AH19" s="35">
        <f t="shared" si="3"/>
        <v>1.5622369640029611E-3</v>
      </c>
      <c r="AI19" s="38">
        <v>24800000000000</v>
      </c>
      <c r="AJ19" s="36">
        <v>1070000000000</v>
      </c>
      <c r="AK19" s="36">
        <v>3.74</v>
      </c>
      <c r="AL19" s="37" t="s">
        <v>3</v>
      </c>
      <c r="AM19" s="38">
        <v>48.353000000000002</v>
      </c>
      <c r="AN19" s="36">
        <v>3.1669999999999997E-2</v>
      </c>
      <c r="AO19" s="36">
        <v>2.7149E-2</v>
      </c>
      <c r="AP19" s="36">
        <v>0.58926999999999996</v>
      </c>
      <c r="AQ19" s="36">
        <v>-7.6120999999999994E-2</v>
      </c>
      <c r="AR19" s="36">
        <v>-0.26073000000000002</v>
      </c>
      <c r="AS19" s="35" t="s">
        <v>315</v>
      </c>
      <c r="AT19" s="35" t="s">
        <v>3</v>
      </c>
      <c r="AU19" s="35" t="s">
        <v>3</v>
      </c>
      <c r="AV19" s="35" t="s">
        <v>3</v>
      </c>
      <c r="AW19" s="35" t="s">
        <v>3</v>
      </c>
      <c r="AX19" s="37" t="s">
        <v>3</v>
      </c>
      <c r="AY19" s="35" t="s">
        <v>315</v>
      </c>
      <c r="AZ19" s="35" t="s">
        <v>3</v>
      </c>
      <c r="BA19" s="35" t="s">
        <v>3</v>
      </c>
      <c r="BB19" s="35" t="s">
        <v>3</v>
      </c>
      <c r="BC19" s="35" t="s">
        <v>3</v>
      </c>
      <c r="BD19" s="35" t="s">
        <v>3</v>
      </c>
      <c r="BE19" s="36">
        <v>66.414000000000001</v>
      </c>
      <c r="BF19" s="36">
        <v>5.5093000000000003E-2</v>
      </c>
      <c r="BG19" s="36">
        <v>3.8399999999999997E-2</v>
      </c>
      <c r="BH19" s="36">
        <v>0.14685999999999999</v>
      </c>
      <c r="BI19" s="36">
        <v>8.8051999999999991E-3</v>
      </c>
      <c r="BJ19" s="40">
        <v>0.51222999999999996</v>
      </c>
      <c r="BL19" t="str">
        <f t="shared" si="12"/>
        <v>N170320-001-999</v>
      </c>
      <c r="BM19">
        <f t="shared" si="13"/>
        <v>30.5</v>
      </c>
      <c r="BN19">
        <f t="shared" si="14"/>
        <v>44.3</v>
      </c>
      <c r="BO19">
        <f t="shared" si="15"/>
        <v>37.4</v>
      </c>
      <c r="BP19">
        <f t="shared" si="16"/>
        <v>36.1</v>
      </c>
      <c r="BQ19">
        <f t="shared" si="4"/>
        <v>37.074999999999996</v>
      </c>
      <c r="BR19" s="107">
        <f t="shared" si="25"/>
        <v>-0.17734322319622375</v>
      </c>
      <c r="BS19" s="107">
        <f t="shared" si="26"/>
        <v>0.33735849056603762</v>
      </c>
      <c r="BT19" s="107">
        <f t="shared" si="27"/>
        <v>0.12905660377358497</v>
      </c>
      <c r="BU19" s="107">
        <f t="shared" si="28"/>
        <v>8.9811320754717094E-2</v>
      </c>
      <c r="BW19">
        <f t="shared" si="17"/>
        <v>29.4</v>
      </c>
      <c r="BX19">
        <f t="shared" si="18"/>
        <v>47</v>
      </c>
      <c r="BY19">
        <f t="shared" si="19"/>
        <v>37.4</v>
      </c>
      <c r="BZ19">
        <f t="shared" si="20"/>
        <v>33.200000000000003</v>
      </c>
      <c r="CA19">
        <f t="shared" si="21"/>
        <v>36.75</v>
      </c>
    </row>
    <row r="20" spans="1:79" x14ac:dyDescent="0.25">
      <c r="A20" t="s">
        <v>380</v>
      </c>
      <c r="B20">
        <v>25.8</v>
      </c>
      <c r="C20">
        <v>13.1</v>
      </c>
      <c r="D20">
        <v>30.4</v>
      </c>
      <c r="E20">
        <v>11.5</v>
      </c>
      <c r="F20">
        <v>287.7</v>
      </c>
      <c r="G20">
        <v>266.10000000000002</v>
      </c>
      <c r="H20">
        <v>284.60000000000002</v>
      </c>
      <c r="I20">
        <v>153</v>
      </c>
      <c r="N20" s="34" t="s">
        <v>127</v>
      </c>
      <c r="O20" s="35" t="s">
        <v>128</v>
      </c>
      <c r="P20" s="35" t="s">
        <v>339</v>
      </c>
      <c r="Q20" s="36">
        <v>3.8904999999999998</v>
      </c>
      <c r="R20" s="35" t="s">
        <v>2</v>
      </c>
      <c r="S20" s="35" t="s">
        <v>23</v>
      </c>
      <c r="T20" s="35">
        <v>909.90909999999997</v>
      </c>
      <c r="U20" s="37">
        <v>979.70860000000005</v>
      </c>
      <c r="V20" s="34">
        <v>63.879100000000001</v>
      </c>
      <c r="W20" s="35">
        <v>2.4470000000000001</v>
      </c>
      <c r="X20" s="37" t="s">
        <v>3</v>
      </c>
      <c r="Y20" s="35">
        <f t="shared" si="0"/>
        <v>51.838999999999999</v>
      </c>
      <c r="Z20" s="35">
        <f t="shared" si="1"/>
        <v>1.429512264</v>
      </c>
      <c r="AA20" s="91">
        <f t="shared" si="6"/>
        <v>1.2322594957464459</v>
      </c>
      <c r="AB20" s="91">
        <f t="shared" si="7"/>
        <v>5.8162674506341917E-2</v>
      </c>
      <c r="AC20" s="87">
        <f t="shared" si="8"/>
        <v>-3.5347000000000003E-2</v>
      </c>
      <c r="AD20" s="91">
        <f t="shared" si="9"/>
        <v>1.3731249090000001E-2</v>
      </c>
      <c r="AE20" s="35">
        <f t="shared" si="29"/>
        <v>15.336919274066165</v>
      </c>
      <c r="AF20" s="35">
        <f t="shared" si="11"/>
        <v>2.4976814534444221E-3</v>
      </c>
      <c r="AG20" s="35">
        <f t="shared" si="2"/>
        <v>5.2912672196610291E-2</v>
      </c>
      <c r="AH20" s="35">
        <f t="shared" si="3"/>
        <v>1.4591198484937254E-3</v>
      </c>
      <c r="AI20" s="38">
        <v>48000000000000</v>
      </c>
      <c r="AJ20" s="36">
        <v>2140000000000</v>
      </c>
      <c r="AK20" s="36">
        <v>4.09</v>
      </c>
      <c r="AL20" s="37" t="s">
        <v>3</v>
      </c>
      <c r="AM20" s="38">
        <v>51.838999999999999</v>
      </c>
      <c r="AN20" s="36">
        <v>2.7576E-2</v>
      </c>
      <c r="AO20" s="36">
        <v>-3.5347000000000003E-2</v>
      </c>
      <c r="AP20" s="36">
        <v>-0.38846999999999998</v>
      </c>
      <c r="AQ20" s="36">
        <v>3.4410000000000003E-2</v>
      </c>
      <c r="AR20" s="36">
        <v>0.71036999999999995</v>
      </c>
      <c r="AS20" s="35" t="s">
        <v>315</v>
      </c>
      <c r="AT20" s="35" t="s">
        <v>3</v>
      </c>
      <c r="AU20" s="35" t="s">
        <v>3</v>
      </c>
      <c r="AV20" s="35" t="s">
        <v>3</v>
      </c>
      <c r="AW20" s="35" t="s">
        <v>3</v>
      </c>
      <c r="AX20" s="37" t="s">
        <v>3</v>
      </c>
      <c r="AY20" s="36">
        <v>67.42</v>
      </c>
      <c r="AZ20" s="36">
        <v>4.9253999999999999E-2</v>
      </c>
      <c r="BA20" s="36">
        <v>2.7779000000000002E-2</v>
      </c>
      <c r="BB20" s="36">
        <v>0.84255999999999998</v>
      </c>
      <c r="BC20" s="36">
        <v>8.8036E-3</v>
      </c>
      <c r="BD20" s="36">
        <v>1.6618999999999999</v>
      </c>
      <c r="BE20" s="36">
        <v>62.621000000000002</v>
      </c>
      <c r="BF20" s="36">
        <v>7.0208999999999994E-2</v>
      </c>
      <c r="BG20" s="36">
        <v>5.6093999999999998E-2</v>
      </c>
      <c r="BH20" s="36">
        <v>0.25118000000000001</v>
      </c>
      <c r="BI20" s="36">
        <v>9.5073999999999992E-3</v>
      </c>
      <c r="BJ20" s="40">
        <v>0.32462999999999997</v>
      </c>
      <c r="BL20" t="str">
        <f t="shared" si="12"/>
        <v>N170702-003-999</v>
      </c>
      <c r="BW20">
        <f t="shared" si="17"/>
        <v>36</v>
      </c>
      <c r="BX20">
        <f t="shared" si="18"/>
        <v>46.6</v>
      </c>
      <c r="BY20">
        <f t="shared" si="19"/>
        <v>40.799999999999997</v>
      </c>
      <c r="BZ20">
        <f t="shared" si="20"/>
        <v>43.7</v>
      </c>
      <c r="CA20">
        <f t="shared" si="21"/>
        <v>41.774999999999999</v>
      </c>
    </row>
    <row r="21" spans="1:79" x14ac:dyDescent="0.25">
      <c r="A21" t="s">
        <v>381</v>
      </c>
      <c r="B21">
        <v>45.5</v>
      </c>
      <c r="C21">
        <v>66</v>
      </c>
      <c r="D21">
        <v>69.400000000000006</v>
      </c>
      <c r="F21">
        <v>39.799999999999997</v>
      </c>
      <c r="G21">
        <v>73.599999999999994</v>
      </c>
      <c r="H21">
        <v>67.7</v>
      </c>
      <c r="N21" s="34" t="s">
        <v>139</v>
      </c>
      <c r="O21" s="35" t="s">
        <v>140</v>
      </c>
      <c r="P21" s="35" t="s">
        <v>339</v>
      </c>
      <c r="Q21" s="36">
        <v>4</v>
      </c>
      <c r="R21" s="35" t="s">
        <v>2</v>
      </c>
      <c r="S21" s="35" t="s">
        <v>23</v>
      </c>
      <c r="T21" s="35">
        <v>909.8143</v>
      </c>
      <c r="U21" s="37">
        <v>979.53629999999998</v>
      </c>
      <c r="V21" s="34">
        <v>66.752399999999994</v>
      </c>
      <c r="W21" s="35">
        <v>11.625999999999999</v>
      </c>
      <c r="X21" s="37" t="s">
        <v>3</v>
      </c>
      <c r="Y21" s="35">
        <f t="shared" si="0"/>
        <v>55.69</v>
      </c>
      <c r="Z21" s="35">
        <f t="shared" si="1"/>
        <v>1.04953374</v>
      </c>
      <c r="AA21" s="91">
        <f t="shared" si="6"/>
        <v>1.1986424851858501</v>
      </c>
      <c r="AB21" s="91">
        <f t="shared" si="7"/>
        <v>0.20998141569724485</v>
      </c>
      <c r="AC21" s="87">
        <f t="shared" si="8"/>
        <v>6.5332000000000001E-2</v>
      </c>
      <c r="AD21" s="91">
        <f t="shared" si="9"/>
        <v>9.3261429999999985E-3</v>
      </c>
      <c r="AE21" s="35">
        <f t="shared" si="29"/>
        <v>14.67417351286246</v>
      </c>
      <c r="AF21" s="35">
        <f t="shared" si="11"/>
        <v>1.1868881224718266E-2</v>
      </c>
      <c r="AG21" s="35">
        <f t="shared" si="2"/>
        <v>5.6853431567569265E-2</v>
      </c>
      <c r="AH21" s="35">
        <f t="shared" si="3"/>
        <v>1.0714597713224103E-3</v>
      </c>
      <c r="AI21" s="38">
        <v>18500000000000</v>
      </c>
      <c r="AJ21" s="36">
        <v>622000000000</v>
      </c>
      <c r="AK21" s="36">
        <v>3.48</v>
      </c>
      <c r="AL21" s="40">
        <v>0.14000000000000001</v>
      </c>
      <c r="AM21" s="38">
        <v>55.69</v>
      </c>
      <c r="AN21" s="36">
        <v>1.8846000000000002E-2</v>
      </c>
      <c r="AO21" s="36">
        <v>6.5332000000000001E-2</v>
      </c>
      <c r="AP21" s="36">
        <v>0.14274999999999999</v>
      </c>
      <c r="AQ21" s="36">
        <v>2.8479000000000001E-2</v>
      </c>
      <c r="AR21" s="36">
        <v>0.60640000000000005</v>
      </c>
      <c r="AS21" s="36">
        <v>64.090999999999994</v>
      </c>
      <c r="AT21" s="36">
        <v>4.8920999999999999E-2</v>
      </c>
      <c r="AU21" s="36">
        <v>0.11919</v>
      </c>
      <c r="AV21" s="36">
        <v>0.15135000000000001</v>
      </c>
      <c r="AW21" s="36">
        <v>6.9905000000000002E-3</v>
      </c>
      <c r="AX21" s="40">
        <v>2.5783</v>
      </c>
      <c r="AY21" s="36">
        <v>61.082999999999998</v>
      </c>
      <c r="AZ21" s="36">
        <v>2.0454E-2</v>
      </c>
      <c r="BA21" s="36">
        <v>2.2601E-2</v>
      </c>
      <c r="BB21" s="36">
        <v>0.35911999999999999</v>
      </c>
      <c r="BC21" s="36">
        <v>5.8697000000000003E-3</v>
      </c>
      <c r="BD21" s="36">
        <v>1.0123</v>
      </c>
      <c r="BE21" s="35" t="s">
        <v>315</v>
      </c>
      <c r="BF21" s="35" t="s">
        <v>3</v>
      </c>
      <c r="BG21" s="35" t="s">
        <v>3</v>
      </c>
      <c r="BH21" s="35" t="s">
        <v>3</v>
      </c>
      <c r="BI21" s="35" t="s">
        <v>3</v>
      </c>
      <c r="BJ21" s="37" t="s">
        <v>3</v>
      </c>
      <c r="BL21" t="str">
        <f t="shared" si="12"/>
        <v>N170731-001-999</v>
      </c>
      <c r="BM21">
        <f t="shared" si="13"/>
        <v>14.7</v>
      </c>
      <c r="BN21">
        <f t="shared" si="14"/>
        <v>28.1</v>
      </c>
      <c r="BO21">
        <f t="shared" si="15"/>
        <v>14.6</v>
      </c>
      <c r="BP21">
        <f t="shared" si="16"/>
        <v>14.3</v>
      </c>
      <c r="BQ21">
        <f t="shared" ref="BQ21:BQ35" si="30">AVERAGE(BM21:BP21)</f>
        <v>17.925000000000001</v>
      </c>
      <c r="BW21">
        <f t="shared" si="17"/>
        <v>14.4</v>
      </c>
      <c r="BX21">
        <f t="shared" si="18"/>
        <v>14.2</v>
      </c>
      <c r="BY21">
        <f t="shared" si="19"/>
        <v>14.2</v>
      </c>
      <c r="BZ21">
        <f t="shared" si="20"/>
        <v>14.1</v>
      </c>
      <c r="CA21">
        <f t="shared" si="21"/>
        <v>14.225</v>
      </c>
    </row>
    <row r="22" spans="1:79" x14ac:dyDescent="0.25">
      <c r="A22" t="s">
        <v>382</v>
      </c>
      <c r="B22">
        <v>44.2</v>
      </c>
      <c r="C22">
        <v>74.900000000000006</v>
      </c>
      <c r="D22">
        <v>63.8</v>
      </c>
      <c r="F22">
        <v>43.7</v>
      </c>
      <c r="G22">
        <v>73.5</v>
      </c>
      <c r="H22">
        <v>64</v>
      </c>
      <c r="N22" s="34" t="s">
        <v>87</v>
      </c>
      <c r="O22" s="35" t="s">
        <v>88</v>
      </c>
      <c r="P22" s="35" t="s">
        <v>339</v>
      </c>
      <c r="Q22" s="36">
        <v>3.7635000000000001</v>
      </c>
      <c r="R22" s="35" t="s">
        <v>2</v>
      </c>
      <c r="S22" s="35" t="s">
        <v>23</v>
      </c>
      <c r="T22" s="35">
        <v>909.87729999999999</v>
      </c>
      <c r="U22" s="37">
        <v>979.63969999999995</v>
      </c>
      <c r="V22" s="34">
        <v>64.523799999999994</v>
      </c>
      <c r="W22" s="35">
        <v>2.367</v>
      </c>
      <c r="X22" s="37" t="s">
        <v>3</v>
      </c>
      <c r="Y22" s="35">
        <f t="shared" si="0"/>
        <v>57.701000000000001</v>
      </c>
      <c r="Z22" s="35">
        <f t="shared" si="1"/>
        <v>2.9541180969999998</v>
      </c>
      <c r="AA22" s="91">
        <f t="shared" si="6"/>
        <v>1.1182440512296146</v>
      </c>
      <c r="AB22" s="91">
        <f t="shared" si="7"/>
        <v>7.0430369691109357E-2</v>
      </c>
      <c r="AC22" s="87">
        <f t="shared" si="8"/>
        <v>-0.20366999999999999</v>
      </c>
      <c r="AD22" s="91">
        <f t="shared" si="9"/>
        <v>7.1396518499999992E-2</v>
      </c>
      <c r="AE22" s="35">
        <f t="shared" si="29"/>
        <v>15.182610137654633</v>
      </c>
      <c r="AF22" s="35">
        <f t="shared" si="11"/>
        <v>2.4161944437327315E-3</v>
      </c>
      <c r="AG22" s="35">
        <f t="shared" si="2"/>
        <v>5.8900226277069014E-2</v>
      </c>
      <c r="AH22" s="35">
        <f t="shared" si="3"/>
        <v>3.0155148847071018E-3</v>
      </c>
      <c r="AI22" s="38">
        <v>40800000000000</v>
      </c>
      <c r="AJ22" s="36">
        <v>1760000000000</v>
      </c>
      <c r="AK22" s="36">
        <v>4.0599999999999996</v>
      </c>
      <c r="AL22" s="37" t="s">
        <v>3</v>
      </c>
      <c r="AM22" s="38">
        <v>57.701000000000001</v>
      </c>
      <c r="AN22" s="36">
        <v>5.1196999999999999E-2</v>
      </c>
      <c r="AO22" s="36">
        <v>-0.20366999999999999</v>
      </c>
      <c r="AP22" s="36">
        <v>-0.35054999999999997</v>
      </c>
      <c r="AQ22" s="36">
        <v>2.307E-2</v>
      </c>
      <c r="AR22" s="36">
        <v>1.4842</v>
      </c>
      <c r="AS22" s="35" t="s">
        <v>315</v>
      </c>
      <c r="AT22" s="35" t="s">
        <v>3</v>
      </c>
      <c r="AU22" s="35" t="s">
        <v>3</v>
      </c>
      <c r="AV22" s="35" t="s">
        <v>3</v>
      </c>
      <c r="AW22" s="35" t="s">
        <v>3</v>
      </c>
      <c r="AX22" s="37" t="s">
        <v>3</v>
      </c>
      <c r="AY22" s="35" t="s">
        <v>315</v>
      </c>
      <c r="AZ22" s="35" t="s">
        <v>3</v>
      </c>
      <c r="BA22" s="35" t="s">
        <v>3</v>
      </c>
      <c r="BB22" s="35" t="s">
        <v>3</v>
      </c>
      <c r="BC22" s="35" t="s">
        <v>3</v>
      </c>
      <c r="BD22" s="35" t="s">
        <v>3</v>
      </c>
      <c r="BE22" s="35" t="s">
        <v>315</v>
      </c>
      <c r="BF22" s="35" t="s">
        <v>3</v>
      </c>
      <c r="BG22" s="35" t="s">
        <v>3</v>
      </c>
      <c r="BH22" s="35" t="s">
        <v>3</v>
      </c>
      <c r="BI22" s="35" t="s">
        <v>3</v>
      </c>
      <c r="BJ22" s="37" t="s">
        <v>3</v>
      </c>
      <c r="BL22" t="str">
        <f t="shared" si="12"/>
        <v>N170103-001-999</v>
      </c>
      <c r="BM22">
        <f t="shared" si="13"/>
        <v>36.5</v>
      </c>
      <c r="BN22">
        <f t="shared" si="14"/>
        <v>45.8</v>
      </c>
      <c r="BO22">
        <f t="shared" si="15"/>
        <v>32.4</v>
      </c>
      <c r="BP22">
        <f t="shared" si="16"/>
        <v>13.7</v>
      </c>
      <c r="BQ22">
        <f t="shared" si="30"/>
        <v>32.099999999999994</v>
      </c>
      <c r="BW22">
        <f t="shared" si="17"/>
        <v>242.1</v>
      </c>
      <c r="BX22">
        <f t="shared" si="18"/>
        <v>299.8</v>
      </c>
      <c r="BY22">
        <f t="shared" si="19"/>
        <v>298.60000000000002</v>
      </c>
      <c r="BZ22">
        <f t="shared" si="20"/>
        <v>168.5</v>
      </c>
      <c r="CA22">
        <f t="shared" si="21"/>
        <v>252.25</v>
      </c>
    </row>
    <row r="23" spans="1:79" x14ac:dyDescent="0.25">
      <c r="A23" t="s">
        <v>383</v>
      </c>
      <c r="B23">
        <v>59.4</v>
      </c>
      <c r="C23">
        <v>58.9</v>
      </c>
      <c r="D23">
        <v>64</v>
      </c>
      <c r="F23">
        <v>73.900000000000006</v>
      </c>
      <c r="G23">
        <v>58.8</v>
      </c>
      <c r="H23">
        <v>62.9</v>
      </c>
      <c r="N23" s="34" t="s">
        <v>93</v>
      </c>
      <c r="O23" s="35" t="s">
        <v>94</v>
      </c>
      <c r="P23" s="35" t="s">
        <v>339</v>
      </c>
      <c r="Q23" s="36">
        <v>6.9610000000000003</v>
      </c>
      <c r="R23" s="35" t="s">
        <v>2</v>
      </c>
      <c r="S23" s="35" t="s">
        <v>23</v>
      </c>
      <c r="T23" s="35">
        <v>909.79399999999998</v>
      </c>
      <c r="U23" s="37">
        <v>979.56859999999995</v>
      </c>
      <c r="V23" s="34">
        <v>64.964399999999998</v>
      </c>
      <c r="W23" s="35">
        <v>2.3365</v>
      </c>
      <c r="X23" s="37" t="s">
        <v>3</v>
      </c>
      <c r="Y23" s="35">
        <f t="shared" si="0"/>
        <v>58.366</v>
      </c>
      <c r="Z23" s="35">
        <f t="shared" si="1"/>
        <v>3.359080032</v>
      </c>
      <c r="AA23" s="91">
        <f t="shared" si="6"/>
        <v>1.1130521193845733</v>
      </c>
      <c r="AB23" s="91">
        <f t="shared" si="7"/>
        <v>7.5538241482762933E-2</v>
      </c>
      <c r="AC23" s="87">
        <f t="shared" si="8"/>
        <v>-0.16564000000000001</v>
      </c>
      <c r="AD23" s="91">
        <f t="shared" si="9"/>
        <v>5.4081460000000005E-2</v>
      </c>
      <c r="AE23" s="35">
        <f t="shared" si="29"/>
        <v>15.07854455671106</v>
      </c>
      <c r="AF23" s="35">
        <f t="shared" si="11"/>
        <v>2.385233663063516E-3</v>
      </c>
      <c r="AG23" s="35">
        <f t="shared" si="2"/>
        <v>5.9583371700562882E-2</v>
      </c>
      <c r="AH23" s="35">
        <f t="shared" si="3"/>
        <v>3.4291422081107951E-3</v>
      </c>
      <c r="AI23" s="38">
        <v>50400000000000</v>
      </c>
      <c r="AJ23" s="36">
        <v>2200000000000</v>
      </c>
      <c r="AK23" s="36">
        <v>4.17</v>
      </c>
      <c r="AL23" s="37" t="s">
        <v>3</v>
      </c>
      <c r="AM23" s="38">
        <v>58.366</v>
      </c>
      <c r="AN23" s="36">
        <v>5.7551999999999999E-2</v>
      </c>
      <c r="AO23" s="36">
        <v>-0.16564000000000001</v>
      </c>
      <c r="AP23" s="36">
        <v>-0.32650000000000001</v>
      </c>
      <c r="AQ23" s="36">
        <v>1.9373999999999999E-2</v>
      </c>
      <c r="AR23" s="36">
        <v>1.28</v>
      </c>
      <c r="AS23" s="35" t="s">
        <v>315</v>
      </c>
      <c r="AT23" s="35" t="s">
        <v>3</v>
      </c>
      <c r="AU23" s="35" t="s">
        <v>3</v>
      </c>
      <c r="AV23" s="35" t="s">
        <v>3</v>
      </c>
      <c r="AW23" s="35" t="s">
        <v>3</v>
      </c>
      <c r="AX23" s="37" t="s">
        <v>3</v>
      </c>
      <c r="AY23" s="35" t="s">
        <v>315</v>
      </c>
      <c r="AZ23" s="35" t="s">
        <v>3</v>
      </c>
      <c r="BA23" s="35" t="s">
        <v>3</v>
      </c>
      <c r="BB23" s="35" t="s">
        <v>3</v>
      </c>
      <c r="BC23" s="35" t="s">
        <v>3</v>
      </c>
      <c r="BD23" s="35" t="s">
        <v>3</v>
      </c>
      <c r="BE23" s="35" t="s">
        <v>315</v>
      </c>
      <c r="BF23" s="35" t="s">
        <v>3</v>
      </c>
      <c r="BG23" s="35" t="s">
        <v>3</v>
      </c>
      <c r="BH23" s="35" t="s">
        <v>3</v>
      </c>
      <c r="BI23" s="35" t="s">
        <v>3</v>
      </c>
      <c r="BJ23" s="37" t="s">
        <v>3</v>
      </c>
      <c r="BL23" t="str">
        <f t="shared" si="12"/>
        <v>N170205-002-999</v>
      </c>
      <c r="BM23">
        <f t="shared" si="13"/>
        <v>31</v>
      </c>
      <c r="BN23">
        <f t="shared" si="14"/>
        <v>100.9</v>
      </c>
      <c r="BO23">
        <f t="shared" si="15"/>
        <v>118</v>
      </c>
      <c r="BP23">
        <f t="shared" si="16"/>
        <v>35.299999999999997</v>
      </c>
      <c r="BQ23">
        <f t="shared" si="30"/>
        <v>71.3</v>
      </c>
      <c r="BR23" s="107" t="s">
        <v>301</v>
      </c>
      <c r="BS23" s="107">
        <f t="shared" si="26"/>
        <v>2.0460377358490569</v>
      </c>
      <c r="BT23" s="107">
        <f t="shared" si="27"/>
        <v>2.5622641509433963</v>
      </c>
      <c r="BU23" s="107">
        <f t="shared" si="28"/>
        <v>6.5660377358490507E-2</v>
      </c>
      <c r="BW23">
        <f t="shared" si="17"/>
        <v>30.7</v>
      </c>
      <c r="BX23">
        <f t="shared" si="18"/>
        <v>51.1</v>
      </c>
      <c r="BY23">
        <f t="shared" si="19"/>
        <v>50</v>
      </c>
      <c r="BZ23">
        <f t="shared" si="20"/>
        <v>34.700000000000003</v>
      </c>
      <c r="CA23">
        <f t="shared" si="21"/>
        <v>41.625</v>
      </c>
    </row>
    <row r="24" spans="1:79" x14ac:dyDescent="0.25">
      <c r="A24" t="s">
        <v>384</v>
      </c>
      <c r="B24">
        <v>42.3</v>
      </c>
      <c r="C24">
        <v>91.3</v>
      </c>
      <c r="D24">
        <v>107.6</v>
      </c>
      <c r="E24">
        <v>49.6</v>
      </c>
      <c r="F24">
        <v>42</v>
      </c>
      <c r="G24">
        <v>42.9</v>
      </c>
      <c r="H24">
        <v>38.700000000000003</v>
      </c>
      <c r="I24">
        <v>49.4</v>
      </c>
      <c r="N24" s="34" t="s">
        <v>73</v>
      </c>
      <c r="O24" s="35" t="s">
        <v>74</v>
      </c>
      <c r="P24" s="35" t="s">
        <v>339</v>
      </c>
      <c r="Q24" s="36">
        <v>4</v>
      </c>
      <c r="R24" s="35" t="s">
        <v>2</v>
      </c>
      <c r="S24" s="35" t="s">
        <v>23</v>
      </c>
      <c r="T24" s="35">
        <v>843.84019999999998</v>
      </c>
      <c r="U24" s="37">
        <v>908.68769999999995</v>
      </c>
      <c r="V24" s="34">
        <v>63.651000000000003</v>
      </c>
      <c r="W24" s="35">
        <v>2.6669</v>
      </c>
      <c r="X24" s="37" t="s">
        <v>3</v>
      </c>
      <c r="Y24" s="35">
        <f t="shared" si="0"/>
        <v>60.137</v>
      </c>
      <c r="Z24" s="35">
        <f t="shared" si="1"/>
        <v>2.9803295830000001</v>
      </c>
      <c r="AA24" s="91">
        <f t="shared" si="6"/>
        <v>1.0584332440926552</v>
      </c>
      <c r="AB24" s="91">
        <f t="shared" si="7"/>
        <v>6.8689000597829952E-2</v>
      </c>
      <c r="AC24" s="87">
        <f t="shared" si="8"/>
        <v>-9.8292000000000004E-2</v>
      </c>
      <c r="AD24" s="91">
        <f t="shared" si="9"/>
        <v>1.3081682280000001E-2</v>
      </c>
      <c r="AE24" s="35">
        <f t="shared" si="29"/>
        <v>14.27609464108969</v>
      </c>
      <c r="AF24" s="35">
        <f t="shared" si="11"/>
        <v>2.9348917125212549E-3</v>
      </c>
      <c r="AG24" s="35">
        <f t="shared" si="2"/>
        <v>6.6180052838835615E-2</v>
      </c>
      <c r="AH24" s="35">
        <f t="shared" si="3"/>
        <v>3.2798172386398544E-3</v>
      </c>
      <c r="AI24" s="38">
        <v>21500000000000</v>
      </c>
      <c r="AJ24" s="36">
        <v>1010000000000</v>
      </c>
      <c r="AK24" s="36">
        <v>3.73</v>
      </c>
      <c r="AL24" s="40">
        <v>0.19</v>
      </c>
      <c r="AM24" s="38">
        <v>60.137</v>
      </c>
      <c r="AN24" s="36">
        <v>4.9558999999999999E-2</v>
      </c>
      <c r="AO24" s="36">
        <v>-9.8292000000000004E-2</v>
      </c>
      <c r="AP24" s="36">
        <v>-0.13309000000000001</v>
      </c>
      <c r="AQ24" s="36">
        <v>-2.7459000000000001E-2</v>
      </c>
      <c r="AR24" s="36">
        <v>-0.27459</v>
      </c>
      <c r="AS24" s="35" t="s">
        <v>315</v>
      </c>
      <c r="AT24" s="35" t="s">
        <v>3</v>
      </c>
      <c r="AU24" s="35" t="s">
        <v>3</v>
      </c>
      <c r="AV24" s="35" t="s">
        <v>3</v>
      </c>
      <c r="AW24" s="35" t="s">
        <v>3</v>
      </c>
      <c r="AX24" s="37" t="s">
        <v>3</v>
      </c>
      <c r="AY24" s="36">
        <v>74.668999999999997</v>
      </c>
      <c r="AZ24" s="36">
        <v>1.8807000000000001E-2</v>
      </c>
      <c r="BA24" s="36">
        <v>2.8333999999999998E-3</v>
      </c>
      <c r="BB24" s="36">
        <v>1.9576</v>
      </c>
      <c r="BC24" s="36">
        <v>7.3229999999999996E-3</v>
      </c>
      <c r="BD24" s="36">
        <v>0.56161000000000005</v>
      </c>
      <c r="BE24" s="35" t="s">
        <v>315</v>
      </c>
      <c r="BF24" s="35" t="s">
        <v>3</v>
      </c>
      <c r="BG24" s="35" t="s">
        <v>3</v>
      </c>
      <c r="BH24" s="35" t="s">
        <v>3</v>
      </c>
      <c r="BI24" s="35" t="s">
        <v>3</v>
      </c>
      <c r="BJ24" s="37" t="s">
        <v>3</v>
      </c>
      <c r="BL24" t="str">
        <f t="shared" si="12"/>
        <v>N161031-002-999</v>
      </c>
      <c r="BM24">
        <f t="shared" si="13"/>
        <v>33</v>
      </c>
      <c r="BN24">
        <f t="shared" si="14"/>
        <v>79.8</v>
      </c>
      <c r="BO24">
        <f t="shared" si="15"/>
        <v>97.8</v>
      </c>
      <c r="BP24">
        <f t="shared" si="16"/>
        <v>37.9</v>
      </c>
      <c r="BQ24">
        <f t="shared" si="30"/>
        <v>62.125</v>
      </c>
      <c r="BR24" s="107" t="s">
        <v>301</v>
      </c>
      <c r="BS24" s="107">
        <f t="shared" si="26"/>
        <v>1.409056603773585</v>
      </c>
      <c r="BT24" s="107">
        <f t="shared" si="27"/>
        <v>1.9524528301886792</v>
      </c>
      <c r="BU24" s="107">
        <f t="shared" si="28"/>
        <v>0.14415094339622647</v>
      </c>
      <c r="BW24">
        <f t="shared" si="17"/>
        <v>32.1</v>
      </c>
      <c r="BX24">
        <f t="shared" si="18"/>
        <v>48.2</v>
      </c>
      <c r="BY24">
        <f t="shared" si="19"/>
        <v>44.5</v>
      </c>
      <c r="BZ24">
        <f t="shared" si="20"/>
        <v>37.1</v>
      </c>
      <c r="CA24">
        <f t="shared" si="21"/>
        <v>40.475000000000001</v>
      </c>
    </row>
    <row r="25" spans="1:79" x14ac:dyDescent="0.25">
      <c r="A25" t="s">
        <v>385</v>
      </c>
      <c r="B25">
        <v>32.9</v>
      </c>
      <c r="C25">
        <v>47</v>
      </c>
      <c r="D25">
        <v>48.5</v>
      </c>
      <c r="F25">
        <v>33.1</v>
      </c>
      <c r="G25">
        <v>47.1</v>
      </c>
      <c r="H25">
        <v>40</v>
      </c>
      <c r="N25" s="34" t="s">
        <v>63</v>
      </c>
      <c r="O25" s="35" t="s">
        <v>64</v>
      </c>
      <c r="P25" s="35" t="s">
        <v>339</v>
      </c>
      <c r="Q25" s="36">
        <v>4</v>
      </c>
      <c r="R25" s="35" t="s">
        <v>2</v>
      </c>
      <c r="S25" s="35" t="s">
        <v>23</v>
      </c>
      <c r="T25" s="35">
        <v>845.2</v>
      </c>
      <c r="U25" s="37">
        <v>908.7</v>
      </c>
      <c r="V25" s="34">
        <v>62.670200000000001</v>
      </c>
      <c r="W25" s="35">
        <v>2.6158999999999999</v>
      </c>
      <c r="X25" s="37" t="s">
        <v>3</v>
      </c>
      <c r="Y25" s="35">
        <f t="shared" si="0"/>
        <v>60.747</v>
      </c>
      <c r="Z25" s="35">
        <f t="shared" si="1"/>
        <v>2.4216791549999996</v>
      </c>
      <c r="AA25" s="91">
        <f t="shared" si="6"/>
        <v>1.031659176584852</v>
      </c>
      <c r="AB25" s="91">
        <f t="shared" si="7"/>
        <v>5.9546549978742321E-2</v>
      </c>
      <c r="AC25" s="87">
        <f t="shared" si="8"/>
        <v>0.15162999999999999</v>
      </c>
      <c r="AD25" s="91">
        <f t="shared" si="9"/>
        <v>4.29173552E-2</v>
      </c>
      <c r="AE25" s="35">
        <f t="shared" si="29"/>
        <v>14.499714377806358</v>
      </c>
      <c r="AF25" s="35">
        <f t="shared" si="11"/>
        <v>2.8787278529767797E-3</v>
      </c>
      <c r="AG25" s="35">
        <f t="shared" si="2"/>
        <v>6.68504456916474E-2</v>
      </c>
      <c r="AH25" s="35">
        <f t="shared" si="3"/>
        <v>2.6649930174975234E-3</v>
      </c>
      <c r="AI25" s="38">
        <v>24700000000000</v>
      </c>
      <c r="AJ25" s="36">
        <v>1170000000000</v>
      </c>
      <c r="AK25" s="36">
        <v>3.82</v>
      </c>
      <c r="AL25" s="40">
        <v>0.2</v>
      </c>
      <c r="AM25" s="38">
        <v>60.747</v>
      </c>
      <c r="AN25" s="36">
        <v>3.9864999999999998E-2</v>
      </c>
      <c r="AO25" s="36">
        <v>0.15162999999999999</v>
      </c>
      <c r="AP25" s="36">
        <v>0.28304000000000001</v>
      </c>
      <c r="AQ25" s="36">
        <v>1.3561E-2</v>
      </c>
      <c r="AR25" s="36">
        <v>0.82533999999999996</v>
      </c>
      <c r="AS25" s="36">
        <v>69.52</v>
      </c>
      <c r="AT25" s="36">
        <v>8.0924999999999997E-2</v>
      </c>
      <c r="AU25" s="36">
        <v>0.19197</v>
      </c>
      <c r="AV25" s="36">
        <v>0.35702</v>
      </c>
      <c r="AW25" s="36">
        <v>7.7862000000000001E-3</v>
      </c>
      <c r="AX25" s="40">
        <v>1.4252</v>
      </c>
      <c r="AY25" s="36">
        <v>47.701999999999998</v>
      </c>
      <c r="AZ25" s="36">
        <v>3.6997000000000002E-2</v>
      </c>
      <c r="BA25" s="36">
        <v>4.3579E-2</v>
      </c>
      <c r="BB25" s="36">
        <v>6.7856E-2</v>
      </c>
      <c r="BC25" s="36">
        <v>1.1110999999999999E-2</v>
      </c>
      <c r="BD25" s="36">
        <v>0.25873000000000002</v>
      </c>
      <c r="BE25" s="35" t="s">
        <v>315</v>
      </c>
      <c r="BF25" s="35" t="s">
        <v>3</v>
      </c>
      <c r="BG25" s="35" t="s">
        <v>3</v>
      </c>
      <c r="BH25" s="35" t="s">
        <v>3</v>
      </c>
      <c r="BI25" s="35" t="s">
        <v>3</v>
      </c>
      <c r="BJ25" s="37" t="s">
        <v>3</v>
      </c>
      <c r="BL25" t="str">
        <f t="shared" si="12"/>
        <v>N161005-002-999</v>
      </c>
      <c r="BM25">
        <f t="shared" si="13"/>
        <v>42.3</v>
      </c>
      <c r="BN25">
        <f t="shared" si="14"/>
        <v>91.3</v>
      </c>
      <c r="BO25">
        <f t="shared" si="15"/>
        <v>107.6</v>
      </c>
      <c r="BP25">
        <f t="shared" si="16"/>
        <v>49.6</v>
      </c>
      <c r="BQ25">
        <f t="shared" si="30"/>
        <v>72.7</v>
      </c>
      <c r="BR25" s="107" t="s">
        <v>301</v>
      </c>
      <c r="BS25" s="107">
        <f t="shared" si="26"/>
        <v>1.7562264150943396</v>
      </c>
      <c r="BT25" s="107">
        <f t="shared" si="27"/>
        <v>2.2483018867924525</v>
      </c>
      <c r="BU25" s="107">
        <f t="shared" si="28"/>
        <v>0.49735849056603776</v>
      </c>
      <c r="BW25">
        <f t="shared" si="17"/>
        <v>42</v>
      </c>
      <c r="BX25">
        <f t="shared" si="18"/>
        <v>42.9</v>
      </c>
      <c r="BY25">
        <f t="shared" si="19"/>
        <v>38.700000000000003</v>
      </c>
      <c r="BZ25">
        <f t="shared" si="20"/>
        <v>49.4</v>
      </c>
      <c r="CA25">
        <f t="shared" si="21"/>
        <v>43.25</v>
      </c>
    </row>
    <row r="26" spans="1:79" x14ac:dyDescent="0.25">
      <c r="A26" t="s">
        <v>386</v>
      </c>
      <c r="B26">
        <v>33</v>
      </c>
      <c r="C26">
        <v>79.8</v>
      </c>
      <c r="D26">
        <v>97.8</v>
      </c>
      <c r="E26">
        <v>37.9</v>
      </c>
      <c r="F26">
        <v>32.1</v>
      </c>
      <c r="G26">
        <v>48.2</v>
      </c>
      <c r="H26">
        <v>44.5</v>
      </c>
      <c r="I26">
        <v>37.1</v>
      </c>
      <c r="N26" s="34" t="s">
        <v>71</v>
      </c>
      <c r="O26" s="35" t="s">
        <v>72</v>
      </c>
      <c r="P26" s="35" t="s">
        <v>339</v>
      </c>
      <c r="Q26" s="36">
        <v>3.7753999999999999</v>
      </c>
      <c r="R26" s="35" t="s">
        <v>2</v>
      </c>
      <c r="S26" s="35" t="s">
        <v>23</v>
      </c>
      <c r="T26" s="35">
        <v>845.1</v>
      </c>
      <c r="U26" s="37">
        <v>908.9</v>
      </c>
      <c r="V26" s="34">
        <v>63.628100000000003</v>
      </c>
      <c r="W26" s="35">
        <v>0</v>
      </c>
      <c r="X26" s="37" t="s">
        <v>3</v>
      </c>
      <c r="Y26" s="35">
        <f t="shared" si="0"/>
        <v>60.281999999999996</v>
      </c>
      <c r="Z26" s="35">
        <f t="shared" si="1"/>
        <v>4.1933364839999996</v>
      </c>
      <c r="AA26" s="91">
        <f t="shared" si="6"/>
        <v>1.0555074483262004</v>
      </c>
      <c r="AB26" s="91">
        <f t="shared" si="7"/>
        <v>7.3423209120467153E-2</v>
      </c>
      <c r="AC26" s="87">
        <f t="shared" si="8"/>
        <v>-8.1434999999999994E-2</v>
      </c>
      <c r="AD26" s="91">
        <f t="shared" si="9"/>
        <v>4.8948135449999996E-3</v>
      </c>
      <c r="AE26" s="35">
        <f t="shared" si="29"/>
        <v>14.284569239062614</v>
      </c>
      <c r="AF26" s="35">
        <f t="shared" si="11"/>
        <v>0</v>
      </c>
      <c r="AG26" s="35">
        <f t="shared" si="2"/>
        <v>6.6324128066894042E-2</v>
      </c>
      <c r="AH26" s="35">
        <f t="shared" si="3"/>
        <v>4.6136389965892831E-3</v>
      </c>
      <c r="AI26" s="38">
        <v>20938000000000</v>
      </c>
      <c r="AJ26" s="36">
        <v>1086700000000</v>
      </c>
      <c r="AK26" s="36">
        <v>3.86</v>
      </c>
      <c r="AL26" s="37" t="s">
        <v>3</v>
      </c>
      <c r="AM26" s="34" t="s">
        <v>3</v>
      </c>
      <c r="AN26" s="35" t="s">
        <v>3</v>
      </c>
      <c r="AO26" s="35" t="s">
        <v>3</v>
      </c>
      <c r="AP26" s="35" t="s">
        <v>3</v>
      </c>
      <c r="AQ26" s="35" t="s">
        <v>3</v>
      </c>
      <c r="AR26" s="35" t="s">
        <v>3</v>
      </c>
      <c r="AS26" s="36">
        <v>60.281999999999996</v>
      </c>
      <c r="AT26" s="36">
        <v>6.9561999999999999E-2</v>
      </c>
      <c r="AU26" s="36">
        <v>-8.1434999999999994E-2</v>
      </c>
      <c r="AV26" s="36">
        <v>-6.0107000000000001E-2</v>
      </c>
      <c r="AW26" s="36">
        <v>1.5077E-2</v>
      </c>
      <c r="AX26" s="40">
        <v>0.52056999999999998</v>
      </c>
      <c r="AY26" s="35" t="s">
        <v>315</v>
      </c>
      <c r="AZ26" s="35" t="s">
        <v>3</v>
      </c>
      <c r="BA26" s="35" t="s">
        <v>3</v>
      </c>
      <c r="BB26" s="35" t="s">
        <v>3</v>
      </c>
      <c r="BC26" s="35" t="s">
        <v>3</v>
      </c>
      <c r="BD26" s="35" t="s">
        <v>3</v>
      </c>
      <c r="BE26" s="35" t="s">
        <v>315</v>
      </c>
      <c r="BF26" s="35" t="s">
        <v>3</v>
      </c>
      <c r="BG26" s="35" t="s">
        <v>3</v>
      </c>
      <c r="BH26" s="35" t="s">
        <v>3</v>
      </c>
      <c r="BI26" s="35" t="s">
        <v>3</v>
      </c>
      <c r="BJ26" s="37" t="s">
        <v>3</v>
      </c>
      <c r="BL26" t="str">
        <f t="shared" si="12"/>
        <v>N161009-002-999</v>
      </c>
      <c r="BM26">
        <f t="shared" si="13"/>
        <v>32.9</v>
      </c>
      <c r="BN26">
        <f t="shared" si="14"/>
        <v>47</v>
      </c>
      <c r="BO26">
        <f t="shared" si="15"/>
        <v>48.5</v>
      </c>
      <c r="BQ26">
        <f t="shared" si="30"/>
        <v>42.800000000000004</v>
      </c>
      <c r="BW26">
        <f t="shared" si="17"/>
        <v>33.1</v>
      </c>
      <c r="BX26">
        <f t="shared" si="18"/>
        <v>47.1</v>
      </c>
      <c r="BY26">
        <f t="shared" si="19"/>
        <v>40</v>
      </c>
      <c r="CA26">
        <f t="shared" si="21"/>
        <v>40.06666666666667</v>
      </c>
    </row>
    <row r="27" spans="1:79" x14ac:dyDescent="0.25">
      <c r="A27" t="s">
        <v>489</v>
      </c>
      <c r="B27">
        <v>61.9</v>
      </c>
      <c r="C27">
        <v>10.6</v>
      </c>
      <c r="D27">
        <v>10.6</v>
      </c>
      <c r="E27">
        <v>18.2</v>
      </c>
      <c r="F27">
        <v>6</v>
      </c>
      <c r="G27">
        <v>0.4</v>
      </c>
      <c r="H27">
        <v>299.60000000000002</v>
      </c>
      <c r="I27">
        <v>50.7</v>
      </c>
      <c r="N27" s="14" t="s">
        <v>145</v>
      </c>
      <c r="O27" s="35" t="s">
        <v>146</v>
      </c>
      <c r="P27" s="35" t="s">
        <v>339</v>
      </c>
      <c r="Q27" s="36">
        <v>4</v>
      </c>
      <c r="R27" s="35" t="s">
        <v>2</v>
      </c>
      <c r="S27" s="35" t="s">
        <v>23</v>
      </c>
      <c r="T27" s="35">
        <v>909.78629999999998</v>
      </c>
      <c r="U27" s="37">
        <v>979.43399999999997</v>
      </c>
      <c r="V27" s="34">
        <v>61.627899999999997</v>
      </c>
      <c r="W27" s="35">
        <v>2.4401000000000002</v>
      </c>
      <c r="X27" s="37" t="s">
        <v>3</v>
      </c>
      <c r="Y27" s="35">
        <f t="shared" si="0"/>
        <v>69.909000000000006</v>
      </c>
      <c r="Z27" s="35">
        <f t="shared" si="1"/>
        <v>7.9885014300000003</v>
      </c>
      <c r="AA27" s="91">
        <f t="shared" si="6"/>
        <v>0.88154457938176756</v>
      </c>
      <c r="AB27" s="91">
        <f t="shared" si="7"/>
        <v>0.1066097753682058</v>
      </c>
      <c r="AC27" s="87">
        <f t="shared" si="8"/>
        <v>0.27496999999999999</v>
      </c>
      <c r="AD27" s="91">
        <f t="shared" si="9"/>
        <v>0.12771806559999999</v>
      </c>
      <c r="AE27" s="12">
        <f t="shared" si="29"/>
        <v>15.892704440683522</v>
      </c>
      <c r="AF27" s="35">
        <f t="shared" si="11"/>
        <v>2.4913368333139346E-3</v>
      </c>
      <c r="AG27" s="35">
        <f t="shared" si="2"/>
        <v>7.137693810915284E-2</v>
      </c>
      <c r="AH27" s="35">
        <f t="shared" si="3"/>
        <v>8.156242717732895E-3</v>
      </c>
      <c r="AI27" s="38">
        <v>47769000000000</v>
      </c>
      <c r="AJ27" s="36">
        <v>1836600000000</v>
      </c>
      <c r="AK27" s="36">
        <v>4.1253000000000002</v>
      </c>
      <c r="AL27" s="40">
        <v>0.14119999999999999</v>
      </c>
      <c r="AM27" s="34" t="s">
        <v>3</v>
      </c>
      <c r="AN27" s="35" t="s">
        <v>3</v>
      </c>
      <c r="AO27" s="35" t="s">
        <v>3</v>
      </c>
      <c r="AP27" s="35" t="s">
        <v>3</v>
      </c>
      <c r="AQ27" s="35" t="s">
        <v>3</v>
      </c>
      <c r="AR27" s="35" t="s">
        <v>3</v>
      </c>
      <c r="AS27" s="36">
        <v>69.909000000000006</v>
      </c>
      <c r="AT27" s="36">
        <v>0.11427</v>
      </c>
      <c r="AU27" s="36">
        <v>0.27496999999999999</v>
      </c>
      <c r="AV27" s="36">
        <v>0.46448</v>
      </c>
      <c r="AW27" s="36">
        <v>-1.2840000000000001E-2</v>
      </c>
      <c r="AX27" s="40">
        <v>-1.5175000000000001</v>
      </c>
      <c r="AY27" s="35" t="s">
        <v>315</v>
      </c>
      <c r="AZ27" s="35" t="s">
        <v>3</v>
      </c>
      <c r="BA27" s="35" t="s">
        <v>3</v>
      </c>
      <c r="BB27" s="35" t="s">
        <v>3</v>
      </c>
      <c r="BC27" s="35" t="s">
        <v>3</v>
      </c>
      <c r="BD27" s="35" t="s">
        <v>3</v>
      </c>
      <c r="BE27" s="35" t="s">
        <v>315</v>
      </c>
      <c r="BF27" s="35" t="s">
        <v>3</v>
      </c>
      <c r="BG27" s="35" t="s">
        <v>3</v>
      </c>
      <c r="BH27" s="35" t="s">
        <v>3</v>
      </c>
      <c r="BI27" s="35" t="s">
        <v>3</v>
      </c>
      <c r="BJ27" s="37" t="s">
        <v>3</v>
      </c>
      <c r="BL27" t="str">
        <f t="shared" si="12"/>
        <v>N170926-001-999</v>
      </c>
      <c r="BM27">
        <f t="shared" si="13"/>
        <v>38</v>
      </c>
      <c r="BN27">
        <f t="shared" si="14"/>
        <v>71</v>
      </c>
      <c r="BO27">
        <f t="shared" si="15"/>
        <v>36</v>
      </c>
      <c r="BP27">
        <f t="shared" si="16"/>
        <v>49</v>
      </c>
      <c r="BQ27">
        <f t="shared" si="30"/>
        <v>48.5</v>
      </c>
      <c r="BW27">
        <f t="shared" si="17"/>
        <v>37.4</v>
      </c>
      <c r="BX27">
        <f t="shared" si="18"/>
        <v>39.799999999999997</v>
      </c>
      <c r="BY27">
        <f t="shared" si="19"/>
        <v>35.700000000000003</v>
      </c>
      <c r="BZ27">
        <f t="shared" si="20"/>
        <v>47.9</v>
      </c>
      <c r="CA27">
        <f t="shared" si="21"/>
        <v>40.199999999999996</v>
      </c>
    </row>
    <row r="28" spans="1:79" x14ac:dyDescent="0.25">
      <c r="A28" t="s">
        <v>387</v>
      </c>
      <c r="B28">
        <v>11.5</v>
      </c>
      <c r="C28">
        <v>10.1</v>
      </c>
      <c r="D28">
        <v>11.3</v>
      </c>
      <c r="E28">
        <v>156.1</v>
      </c>
      <c r="F28">
        <v>244.8</v>
      </c>
      <c r="G28">
        <v>0</v>
      </c>
      <c r="H28">
        <v>40</v>
      </c>
      <c r="I28">
        <v>299.39999999999998</v>
      </c>
      <c r="N28" s="34" t="s">
        <v>143</v>
      </c>
      <c r="O28" s="35" t="s">
        <v>144</v>
      </c>
      <c r="P28" s="35" t="s">
        <v>339</v>
      </c>
      <c r="Q28" s="36">
        <v>4</v>
      </c>
      <c r="R28" s="35" t="s">
        <v>2</v>
      </c>
      <c r="S28" s="35" t="s">
        <v>23</v>
      </c>
      <c r="T28" s="35">
        <v>909.76369999999997</v>
      </c>
      <c r="U28" s="37">
        <v>979.51279999999997</v>
      </c>
      <c r="V28" s="34">
        <v>60.381900000000002</v>
      </c>
      <c r="W28" s="35">
        <v>2.4948000000000001</v>
      </c>
      <c r="X28" s="37" t="s">
        <v>3</v>
      </c>
      <c r="Y28" s="35">
        <f t="shared" si="0"/>
        <v>70.700999999999993</v>
      </c>
      <c r="Z28" s="35">
        <f t="shared" si="1"/>
        <v>7.2086739599999987</v>
      </c>
      <c r="AA28" s="91">
        <f t="shared" si="6"/>
        <v>0.85404591165612942</v>
      </c>
      <c r="AB28" s="91">
        <f t="shared" si="7"/>
        <v>9.3956453079477517E-2</v>
      </c>
      <c r="AC28" s="87">
        <f t="shared" si="8"/>
        <v>8.9199000000000001E-2</v>
      </c>
      <c r="AD28" s="91">
        <f t="shared" si="9"/>
        <v>1.8858452580000001E-2</v>
      </c>
      <c r="AE28" s="35">
        <f t="shared" si="29"/>
        <v>16.221960554404546</v>
      </c>
      <c r="AF28" s="35">
        <f t="shared" si="11"/>
        <v>2.5469804988765845E-3</v>
      </c>
      <c r="AG28" s="35">
        <f t="shared" si="2"/>
        <v>7.2179761203733123E-2</v>
      </c>
      <c r="AH28" s="35">
        <f t="shared" si="3"/>
        <v>7.3594484523326282E-3</v>
      </c>
      <c r="AI28" s="38">
        <v>56966000000000</v>
      </c>
      <c r="AJ28" s="36">
        <v>2282900000000</v>
      </c>
      <c r="AK28" s="36">
        <v>4.2502000000000004</v>
      </c>
      <c r="AL28" s="40">
        <v>0.15528</v>
      </c>
      <c r="AM28" s="34" t="s">
        <v>3</v>
      </c>
      <c r="AN28" s="35" t="s">
        <v>3</v>
      </c>
      <c r="AO28" s="35" t="s">
        <v>3</v>
      </c>
      <c r="AP28" s="35" t="s">
        <v>3</v>
      </c>
      <c r="AQ28" s="35" t="s">
        <v>3</v>
      </c>
      <c r="AR28" s="35" t="s">
        <v>3</v>
      </c>
      <c r="AS28" s="36">
        <v>70.700999999999993</v>
      </c>
      <c r="AT28" s="36">
        <v>0.10196</v>
      </c>
      <c r="AU28" s="36">
        <v>8.9199000000000001E-2</v>
      </c>
      <c r="AV28" s="36">
        <v>0.21142</v>
      </c>
      <c r="AW28" s="36">
        <v>-1.1991E-2</v>
      </c>
      <c r="AX28" s="40">
        <v>-0.89846000000000004</v>
      </c>
      <c r="AY28" s="35" t="s">
        <v>315</v>
      </c>
      <c r="AZ28" s="35" t="s">
        <v>3</v>
      </c>
      <c r="BA28" s="35" t="s">
        <v>3</v>
      </c>
      <c r="BB28" s="35" t="s">
        <v>3</v>
      </c>
      <c r="BC28" s="35" t="s">
        <v>3</v>
      </c>
      <c r="BD28" s="35" t="s">
        <v>3</v>
      </c>
      <c r="BE28" s="35" t="s">
        <v>315</v>
      </c>
      <c r="BF28" s="35" t="s">
        <v>3</v>
      </c>
      <c r="BG28" s="35" t="s">
        <v>3</v>
      </c>
      <c r="BH28" s="35" t="s">
        <v>3</v>
      </c>
      <c r="BI28" s="35" t="s">
        <v>3</v>
      </c>
      <c r="BJ28" s="37" t="s">
        <v>3</v>
      </c>
      <c r="BL28" t="str">
        <f t="shared" si="12"/>
        <v>N170925-002-999</v>
      </c>
      <c r="BM28">
        <f t="shared" si="13"/>
        <v>37</v>
      </c>
      <c r="BN28">
        <f t="shared" si="14"/>
        <v>84.6</v>
      </c>
      <c r="BO28">
        <f t="shared" si="15"/>
        <v>38.4</v>
      </c>
      <c r="BP28">
        <f t="shared" si="16"/>
        <v>45.9</v>
      </c>
      <c r="BQ28">
        <f t="shared" si="30"/>
        <v>51.475000000000001</v>
      </c>
      <c r="BW28">
        <f t="shared" si="17"/>
        <v>37</v>
      </c>
      <c r="BX28">
        <f t="shared" si="18"/>
        <v>42.9</v>
      </c>
      <c r="BY28">
        <f t="shared" si="19"/>
        <v>37.200000000000003</v>
      </c>
      <c r="BZ28">
        <f t="shared" si="20"/>
        <v>45.2</v>
      </c>
      <c r="CA28">
        <f t="shared" si="21"/>
        <v>40.575000000000003</v>
      </c>
    </row>
    <row r="29" spans="1:79" x14ac:dyDescent="0.25">
      <c r="A29" t="s">
        <v>388</v>
      </c>
      <c r="B29">
        <v>36.5</v>
      </c>
      <c r="C29">
        <v>45.8</v>
      </c>
      <c r="D29">
        <v>32.4</v>
      </c>
      <c r="E29">
        <v>13.7</v>
      </c>
      <c r="F29">
        <v>242.1</v>
      </c>
      <c r="G29">
        <v>299.8</v>
      </c>
      <c r="H29">
        <v>298.60000000000002</v>
      </c>
      <c r="I29">
        <v>168.5</v>
      </c>
      <c r="N29" s="64" t="s">
        <v>5</v>
      </c>
      <c r="O29" s="65" t="s">
        <v>6</v>
      </c>
      <c r="P29" s="65" t="s">
        <v>337</v>
      </c>
      <c r="Q29" s="66">
        <v>6.4957000000000003</v>
      </c>
      <c r="R29" s="65" t="s">
        <v>2</v>
      </c>
      <c r="S29" s="65" t="s">
        <v>3</v>
      </c>
      <c r="T29" s="65">
        <v>845.75</v>
      </c>
      <c r="U29" s="67">
        <v>908.55</v>
      </c>
      <c r="V29" s="64">
        <v>99.810900000000004</v>
      </c>
      <c r="W29" s="65">
        <v>1.7295</v>
      </c>
      <c r="X29" s="67">
        <v>1.7192000000000001</v>
      </c>
      <c r="Y29" s="65">
        <f t="shared" si="0"/>
        <v>67.840999999999994</v>
      </c>
      <c r="Z29" s="65">
        <f t="shared" si="1"/>
        <v>3.6410943109999998</v>
      </c>
      <c r="AA29" s="92">
        <f t="shared" si="6"/>
        <v>1.4712474757152756</v>
      </c>
      <c r="AB29" s="92">
        <f t="shared" si="7"/>
        <v>8.2976632594556163E-2</v>
      </c>
      <c r="AC29" s="95">
        <f t="shared" si="8"/>
        <v>0.61197999999999997</v>
      </c>
      <c r="AD29" s="92">
        <f t="shared" si="9"/>
        <v>2.1445615139999999E-2</v>
      </c>
      <c r="AE29" s="65">
        <f t="shared" si="10"/>
        <v>0.10985735512630015</v>
      </c>
      <c r="AF29" s="65">
        <f t="shared" si="11"/>
        <v>1.9035826316658414E-3</v>
      </c>
      <c r="AG29" s="65">
        <f t="shared" si="2"/>
        <v>7.4669528369379776E-2</v>
      </c>
      <c r="AH29" s="65">
        <f t="shared" si="3"/>
        <v>4.0075882571129822E-3</v>
      </c>
      <c r="AI29" s="68">
        <v>119000000000</v>
      </c>
      <c r="AJ29" s="66">
        <v>5890000000</v>
      </c>
      <c r="AK29" s="66">
        <v>2.54</v>
      </c>
      <c r="AL29" s="69">
        <v>0.13</v>
      </c>
      <c r="AM29" s="68">
        <v>67.840999999999994</v>
      </c>
      <c r="AN29" s="66">
        <v>5.3671000000000003E-2</v>
      </c>
      <c r="AO29" s="66">
        <v>0.61197999999999997</v>
      </c>
      <c r="AP29" s="66">
        <v>3.5042999999999998E-2</v>
      </c>
      <c r="AQ29" s="66">
        <v>0.23277999999999999</v>
      </c>
      <c r="AR29" s="66">
        <v>0.15229999999999999</v>
      </c>
      <c r="AS29" s="66">
        <v>64.581999999999994</v>
      </c>
      <c r="AT29" s="66">
        <v>3.3209000000000002E-2</v>
      </c>
      <c r="AU29" s="66">
        <v>0.67440999999999995</v>
      </c>
      <c r="AV29" s="66">
        <v>7.1368000000000001E-2</v>
      </c>
      <c r="AW29" s="66">
        <v>0.31790000000000002</v>
      </c>
      <c r="AX29" s="69">
        <v>0.22239</v>
      </c>
      <c r="AY29" s="65" t="s">
        <v>315</v>
      </c>
      <c r="AZ29" s="65" t="s">
        <v>3</v>
      </c>
      <c r="BA29" s="65" t="s">
        <v>3</v>
      </c>
      <c r="BB29" s="65" t="s">
        <v>3</v>
      </c>
      <c r="BC29" s="65" t="s">
        <v>3</v>
      </c>
      <c r="BD29" s="65" t="s">
        <v>3</v>
      </c>
      <c r="BE29" s="66">
        <v>55.802</v>
      </c>
      <c r="BF29" s="66">
        <v>0.13438</v>
      </c>
      <c r="BG29" s="66">
        <v>5.9249000000000003E-3</v>
      </c>
      <c r="BH29" s="66">
        <v>1.0426</v>
      </c>
      <c r="BI29" s="66">
        <v>6.1130000000000004E-3</v>
      </c>
      <c r="BJ29" s="69">
        <v>0.68006999999999995</v>
      </c>
      <c r="BL29" t="str">
        <f t="shared" si="12"/>
        <v>N150809-001-999</v>
      </c>
      <c r="BM29">
        <f>INDEX($A$2:$I$140,MATCH(TRIM($O29), $A$2:$A$140),2)</f>
        <v>35</v>
      </c>
      <c r="BN29">
        <f t="shared" si="14"/>
        <v>10.199999999999999</v>
      </c>
      <c r="BO29">
        <f t="shared" si="15"/>
        <v>32.4</v>
      </c>
      <c r="BQ29">
        <f t="shared" si="30"/>
        <v>25.866666666666664</v>
      </c>
      <c r="BW29">
        <f t="shared" si="17"/>
        <v>299.89999999999998</v>
      </c>
      <c r="BX29">
        <f t="shared" si="18"/>
        <v>246.7</v>
      </c>
      <c r="BY29">
        <f t="shared" si="19"/>
        <v>65.099999999999994</v>
      </c>
      <c r="CA29">
        <f t="shared" si="21"/>
        <v>203.89999999999998</v>
      </c>
    </row>
    <row r="30" spans="1:79" x14ac:dyDescent="0.25">
      <c r="A30" t="s">
        <v>389</v>
      </c>
      <c r="B30">
        <v>31</v>
      </c>
      <c r="C30">
        <v>100.9</v>
      </c>
      <c r="D30">
        <v>118</v>
      </c>
      <c r="E30">
        <v>35.299999999999997</v>
      </c>
      <c r="F30">
        <v>30.7</v>
      </c>
      <c r="G30">
        <v>51.1</v>
      </c>
      <c r="H30">
        <v>50</v>
      </c>
      <c r="I30">
        <v>34.700000000000003</v>
      </c>
      <c r="N30" s="64" t="s">
        <v>15</v>
      </c>
      <c r="O30" s="65" t="s">
        <v>16</v>
      </c>
      <c r="P30" s="65" t="s">
        <v>337</v>
      </c>
      <c r="Q30" s="66">
        <v>6.5308000000000002</v>
      </c>
      <c r="R30" s="65" t="s">
        <v>2</v>
      </c>
      <c r="S30" s="65" t="s">
        <v>3</v>
      </c>
      <c r="T30" s="65">
        <v>844.7</v>
      </c>
      <c r="U30" s="67">
        <v>908.3</v>
      </c>
      <c r="V30" s="64">
        <v>86.792299999999997</v>
      </c>
      <c r="W30" s="65">
        <v>15.1112</v>
      </c>
      <c r="X30" s="67" t="s">
        <v>3</v>
      </c>
      <c r="Y30" s="65">
        <f t="shared" si="0"/>
        <v>69.102000000000004</v>
      </c>
      <c r="Z30" s="65">
        <f t="shared" si="1"/>
        <v>2.056613724</v>
      </c>
      <c r="AA30" s="92">
        <f t="shared" si="6"/>
        <v>1.256002720615901</v>
      </c>
      <c r="AB30" s="92">
        <f t="shared" si="7"/>
        <v>0.22185160015019192</v>
      </c>
      <c r="AC30" s="95">
        <f t="shared" si="8"/>
        <v>0.24496999999999999</v>
      </c>
      <c r="AD30" s="92">
        <f t="shared" si="9"/>
        <v>4.57212008E-2</v>
      </c>
      <c r="AE30" s="65">
        <f t="shared" si="10"/>
        <v>9.5554662556424086E-2</v>
      </c>
      <c r="AF30" s="65">
        <f t="shared" si="11"/>
        <v>1.6636794010789387E-2</v>
      </c>
      <c r="AG30" s="65">
        <f t="shared" si="2"/>
        <v>7.6078388197732036E-2</v>
      </c>
      <c r="AH30" s="65">
        <f t="shared" si="3"/>
        <v>2.2642449895409005E-3</v>
      </c>
      <c r="AI30" s="68">
        <v>263930000000</v>
      </c>
      <c r="AJ30" s="66">
        <v>17371000000</v>
      </c>
      <c r="AK30" s="66">
        <v>2.34</v>
      </c>
      <c r="AL30" s="67" t="s">
        <v>3</v>
      </c>
      <c r="AM30" s="68">
        <v>69.102000000000004</v>
      </c>
      <c r="AN30" s="66">
        <v>2.9762E-2</v>
      </c>
      <c r="AO30" s="66">
        <v>0.24496999999999999</v>
      </c>
      <c r="AP30" s="66">
        <v>0.18664</v>
      </c>
      <c r="AQ30" s="66">
        <v>-5.5877000000000001E-3</v>
      </c>
      <c r="AR30" s="66">
        <v>-3.8889999999999998</v>
      </c>
      <c r="AS30" s="66">
        <v>68.453999999999994</v>
      </c>
      <c r="AT30" s="66">
        <v>3.7994E-2</v>
      </c>
      <c r="AU30" s="66">
        <v>0.28251999999999999</v>
      </c>
      <c r="AV30" s="66">
        <v>3.8684999999999997E-2</v>
      </c>
      <c r="AW30" s="66">
        <v>-1.8234E-2</v>
      </c>
      <c r="AX30" s="69">
        <v>-0.87858000000000003</v>
      </c>
      <c r="AY30" s="65" t="s">
        <v>315</v>
      </c>
      <c r="AZ30" s="65" t="s">
        <v>3</v>
      </c>
      <c r="BA30" s="65" t="s">
        <v>3</v>
      </c>
      <c r="BB30" s="65" t="s">
        <v>3</v>
      </c>
      <c r="BC30" s="65" t="s">
        <v>3</v>
      </c>
      <c r="BD30" s="65" t="s">
        <v>3</v>
      </c>
      <c r="BE30" s="65" t="s">
        <v>315</v>
      </c>
      <c r="BF30" s="65" t="s">
        <v>3</v>
      </c>
      <c r="BG30" s="65" t="s">
        <v>3</v>
      </c>
      <c r="BH30" s="65" t="s">
        <v>3</v>
      </c>
      <c r="BI30" s="65" t="s">
        <v>3</v>
      </c>
      <c r="BJ30" s="67" t="s">
        <v>3</v>
      </c>
      <c r="BL30" t="str">
        <f t="shared" si="12"/>
        <v>N151122-001-999</v>
      </c>
      <c r="BM30">
        <f t="shared" si="13"/>
        <v>38.200000000000003</v>
      </c>
      <c r="BN30">
        <f t="shared" si="14"/>
        <v>52.7</v>
      </c>
      <c r="BO30">
        <f t="shared" si="15"/>
        <v>46.8</v>
      </c>
      <c r="BQ30">
        <f t="shared" si="30"/>
        <v>45.9</v>
      </c>
      <c r="BR30" s="107">
        <f t="shared" si="25"/>
        <v>-0.16775599128540297</v>
      </c>
      <c r="BS30" s="107">
        <f t="shared" si="26"/>
        <v>0.59094339622641523</v>
      </c>
      <c r="BT30" s="107">
        <f t="shared" si="27"/>
        <v>0.41283018867924515</v>
      </c>
      <c r="BW30">
        <f t="shared" si="17"/>
        <v>38.200000000000003</v>
      </c>
      <c r="BX30">
        <f t="shared" si="18"/>
        <v>52.4</v>
      </c>
      <c r="BY30">
        <f t="shared" si="19"/>
        <v>47.3</v>
      </c>
      <c r="CA30">
        <f t="shared" si="21"/>
        <v>45.966666666666661</v>
      </c>
    </row>
    <row r="31" spans="1:79" x14ac:dyDescent="0.25">
      <c r="A31" t="s">
        <v>390</v>
      </c>
      <c r="B31">
        <v>30.5</v>
      </c>
      <c r="C31">
        <v>44.3</v>
      </c>
      <c r="D31">
        <v>37.4</v>
      </c>
      <c r="E31">
        <v>36.1</v>
      </c>
      <c r="F31">
        <v>29.4</v>
      </c>
      <c r="G31">
        <v>47</v>
      </c>
      <c r="H31">
        <v>37.4</v>
      </c>
      <c r="I31">
        <v>33.200000000000003</v>
      </c>
      <c r="N31" s="64" t="s">
        <v>24</v>
      </c>
      <c r="O31" s="65" t="s">
        <v>25</v>
      </c>
      <c r="P31" s="65" t="s">
        <v>337</v>
      </c>
      <c r="Q31" s="66">
        <v>6.6582999999999997</v>
      </c>
      <c r="R31" s="65" t="s">
        <v>2</v>
      </c>
      <c r="S31" s="65" t="s">
        <v>23</v>
      </c>
      <c r="T31" s="65">
        <v>845</v>
      </c>
      <c r="U31" s="67">
        <v>909</v>
      </c>
      <c r="V31" s="64">
        <v>65.900400000000005</v>
      </c>
      <c r="W31" s="65">
        <v>20.3659</v>
      </c>
      <c r="X31" s="67" t="s">
        <v>3</v>
      </c>
      <c r="Y31" s="65">
        <f t="shared" si="0"/>
        <v>50.113</v>
      </c>
      <c r="Z31" s="65">
        <f t="shared" si="1"/>
        <v>3.2557914969999997</v>
      </c>
      <c r="AA31" s="92">
        <f t="shared" si="6"/>
        <v>1.3150360185979686</v>
      </c>
      <c r="AB31" s="92">
        <f t="shared" si="7"/>
        <v>0.41528302647101734</v>
      </c>
      <c r="AC31" s="95">
        <f t="shared" si="8"/>
        <v>0.11888</v>
      </c>
      <c r="AD31" s="92">
        <f t="shared" si="9"/>
        <v>2.5710177599999998E-2</v>
      </c>
      <c r="AE31" s="65">
        <f t="shared" si="10"/>
        <v>7.24976897689769E-2</v>
      </c>
      <c r="AF31" s="65">
        <f t="shared" si="11"/>
        <v>2.2404730473047304E-2</v>
      </c>
      <c r="AG31" s="65">
        <f t="shared" si="2"/>
        <v>5.5129812981298126E-2</v>
      </c>
      <c r="AH31" s="65">
        <f t="shared" si="3"/>
        <v>3.581728819581958E-3</v>
      </c>
      <c r="AI31" s="68">
        <v>214000000000</v>
      </c>
      <c r="AJ31" s="66">
        <v>12600000000</v>
      </c>
      <c r="AK31" s="66">
        <v>2.38</v>
      </c>
      <c r="AL31" s="69">
        <v>0.11</v>
      </c>
      <c r="AM31" s="68">
        <v>50.113</v>
      </c>
      <c r="AN31" s="66">
        <v>6.4968999999999999E-2</v>
      </c>
      <c r="AO31" s="66">
        <v>0.11888</v>
      </c>
      <c r="AP31" s="66">
        <v>0.21626999999999999</v>
      </c>
      <c r="AQ31" s="66">
        <v>5.5703999999999997E-2</v>
      </c>
      <c r="AR31" s="66">
        <v>0.58059000000000005</v>
      </c>
      <c r="AS31" s="66">
        <v>64.141000000000005</v>
      </c>
      <c r="AT31" s="66">
        <v>3.9699999999999999E-2</v>
      </c>
      <c r="AU31" s="66">
        <v>0.18053</v>
      </c>
      <c r="AV31" s="66">
        <v>0.10559</v>
      </c>
      <c r="AW31" s="66">
        <v>3.3522000000000003E-2</v>
      </c>
      <c r="AX31" s="69">
        <v>0.28761999999999999</v>
      </c>
      <c r="AY31" s="65" t="s">
        <v>315</v>
      </c>
      <c r="AZ31" s="65" t="s">
        <v>3</v>
      </c>
      <c r="BA31" s="65" t="s">
        <v>3</v>
      </c>
      <c r="BB31" s="65" t="s">
        <v>3</v>
      </c>
      <c r="BC31" s="65" t="s">
        <v>3</v>
      </c>
      <c r="BD31" s="65" t="s">
        <v>3</v>
      </c>
      <c r="BE31" s="65" t="s">
        <v>315</v>
      </c>
      <c r="BF31" s="65" t="s">
        <v>3</v>
      </c>
      <c r="BG31" s="65" t="s">
        <v>3</v>
      </c>
      <c r="BH31" s="65" t="s">
        <v>3</v>
      </c>
      <c r="BI31" s="65" t="s">
        <v>3</v>
      </c>
      <c r="BJ31" s="67" t="s">
        <v>3</v>
      </c>
      <c r="BL31" t="str">
        <f t="shared" si="12"/>
        <v>N160222-001-999</v>
      </c>
      <c r="BM31">
        <f t="shared" si="13"/>
        <v>31.3</v>
      </c>
      <c r="BN31">
        <f t="shared" si="14"/>
        <v>33.1</v>
      </c>
      <c r="BO31">
        <f t="shared" si="15"/>
        <v>26.3</v>
      </c>
      <c r="BQ31">
        <f t="shared" si="30"/>
        <v>30.233333333333334</v>
      </c>
      <c r="BR31" s="107">
        <f t="shared" si="25"/>
        <v>3.5281146637265781E-2</v>
      </c>
      <c r="BS31" s="107">
        <f t="shared" si="26"/>
        <v>-7.547169811320531E-4</v>
      </c>
      <c r="BT31" s="107">
        <f t="shared" si="27"/>
        <v>-0.2060377358490566</v>
      </c>
      <c r="BW31">
        <f t="shared" si="17"/>
        <v>40.5</v>
      </c>
      <c r="BX31">
        <f t="shared" si="18"/>
        <v>192</v>
      </c>
      <c r="BY31">
        <f t="shared" si="19"/>
        <v>21.8</v>
      </c>
      <c r="CA31">
        <f t="shared" si="21"/>
        <v>84.766666666666666</v>
      </c>
    </row>
    <row r="32" spans="1:79" x14ac:dyDescent="0.25">
      <c r="A32" t="s">
        <v>391</v>
      </c>
      <c r="B32">
        <v>33.799999999999997</v>
      </c>
      <c r="C32">
        <v>32.6</v>
      </c>
      <c r="D32">
        <v>17.899999999999999</v>
      </c>
      <c r="N32" s="64" t="s">
        <v>75</v>
      </c>
      <c r="O32" s="65" t="s">
        <v>76</v>
      </c>
      <c r="P32" s="65" t="s">
        <v>337</v>
      </c>
      <c r="Q32" s="66">
        <v>6.5308999999999999</v>
      </c>
      <c r="R32" s="65" t="s">
        <v>2</v>
      </c>
      <c r="S32" s="65" t="s">
        <v>23</v>
      </c>
      <c r="T32" s="65">
        <v>846</v>
      </c>
      <c r="U32" s="67">
        <v>909.8</v>
      </c>
      <c r="V32" s="64">
        <v>74.744200000000006</v>
      </c>
      <c r="W32" s="65">
        <v>0</v>
      </c>
      <c r="X32" s="67" t="s">
        <v>3</v>
      </c>
      <c r="Y32" s="65">
        <f t="shared" si="0"/>
        <v>53.08</v>
      </c>
      <c r="Z32" s="65">
        <f t="shared" si="1"/>
        <v>2.7774110000000003</v>
      </c>
      <c r="AA32" s="92">
        <f t="shared" si="6"/>
        <v>1.4081424265259987</v>
      </c>
      <c r="AB32" s="92">
        <f t="shared" si="7"/>
        <v>7.3681052467972893E-2</v>
      </c>
      <c r="AC32" s="95">
        <f t="shared" si="8"/>
        <v>-6.2406999999999997E-2</v>
      </c>
      <c r="AD32" s="92">
        <f t="shared" si="9"/>
        <v>2.1619657010000001E-2</v>
      </c>
      <c r="AE32" s="65">
        <f t="shared" si="10"/>
        <v>8.2154539459221812E-2</v>
      </c>
      <c r="AF32" s="65">
        <f t="shared" si="11"/>
        <v>0</v>
      </c>
      <c r="AG32" s="65">
        <f t="shared" si="2"/>
        <v>5.8342492855572657E-2</v>
      </c>
      <c r="AH32" s="65">
        <f t="shared" si="3"/>
        <v>3.0527709386678394E-3</v>
      </c>
      <c r="AI32" s="68">
        <v>572590000000</v>
      </c>
      <c r="AJ32" s="66">
        <v>27994000000</v>
      </c>
      <c r="AK32" s="66">
        <v>2.9333</v>
      </c>
      <c r="AL32" s="67" t="s">
        <v>3</v>
      </c>
      <c r="AM32" s="68">
        <v>53.08</v>
      </c>
      <c r="AN32" s="66">
        <v>5.2325000000000003E-2</v>
      </c>
      <c r="AO32" s="66">
        <v>-6.2406999999999997E-2</v>
      </c>
      <c r="AP32" s="66">
        <v>-0.34643000000000002</v>
      </c>
      <c r="AQ32" s="66">
        <v>1.3768000000000001E-2</v>
      </c>
      <c r="AR32" s="66">
        <v>1.0075000000000001</v>
      </c>
      <c r="AS32" s="65" t="s">
        <v>315</v>
      </c>
      <c r="AT32" s="65" t="s">
        <v>3</v>
      </c>
      <c r="AU32" s="65" t="s">
        <v>3</v>
      </c>
      <c r="AV32" s="65" t="s">
        <v>3</v>
      </c>
      <c r="AW32" s="65" t="s">
        <v>3</v>
      </c>
      <c r="AX32" s="67" t="s">
        <v>3</v>
      </c>
      <c r="AY32" s="65" t="s">
        <v>315</v>
      </c>
      <c r="AZ32" s="65" t="s">
        <v>3</v>
      </c>
      <c r="BA32" s="65" t="s">
        <v>3</v>
      </c>
      <c r="BB32" s="65" t="s">
        <v>3</v>
      </c>
      <c r="BC32" s="65" t="s">
        <v>3</v>
      </c>
      <c r="BD32" s="65" t="s">
        <v>3</v>
      </c>
      <c r="BE32" s="65" t="s">
        <v>315</v>
      </c>
      <c r="BF32" s="65" t="s">
        <v>3</v>
      </c>
      <c r="BG32" s="65" t="s">
        <v>3</v>
      </c>
      <c r="BH32" s="65" t="s">
        <v>3</v>
      </c>
      <c r="BI32" s="65" t="s">
        <v>3</v>
      </c>
      <c r="BJ32" s="67" t="s">
        <v>3</v>
      </c>
      <c r="BL32" t="str">
        <f t="shared" si="12"/>
        <v>N161031-002-999</v>
      </c>
      <c r="BM32">
        <f t="shared" si="13"/>
        <v>33</v>
      </c>
      <c r="BN32">
        <f t="shared" si="14"/>
        <v>79.8</v>
      </c>
      <c r="BO32">
        <f t="shared" si="15"/>
        <v>97.8</v>
      </c>
      <c r="BP32">
        <f t="shared" si="16"/>
        <v>37.9</v>
      </c>
      <c r="BQ32">
        <f t="shared" si="30"/>
        <v>62.125</v>
      </c>
      <c r="BR32" s="107" t="s">
        <v>301</v>
      </c>
      <c r="BS32" s="107">
        <f t="shared" si="26"/>
        <v>1.409056603773585</v>
      </c>
      <c r="BT32" s="107">
        <f t="shared" si="27"/>
        <v>1.9524528301886792</v>
      </c>
      <c r="BU32" s="107">
        <f t="shared" si="28"/>
        <v>0.14415094339622647</v>
      </c>
      <c r="BW32">
        <f t="shared" si="17"/>
        <v>32.1</v>
      </c>
      <c r="BX32">
        <f t="shared" si="18"/>
        <v>48.2</v>
      </c>
      <c r="BY32">
        <f t="shared" si="19"/>
        <v>44.5</v>
      </c>
      <c r="BZ32">
        <f t="shared" si="20"/>
        <v>37.1</v>
      </c>
      <c r="CA32">
        <f t="shared" si="21"/>
        <v>40.475000000000001</v>
      </c>
    </row>
    <row r="33" spans="1:79" x14ac:dyDescent="0.25">
      <c r="A33" t="s">
        <v>392</v>
      </c>
      <c r="B33">
        <v>31.8</v>
      </c>
      <c r="C33">
        <v>48.8</v>
      </c>
      <c r="D33">
        <v>51.4</v>
      </c>
      <c r="E33">
        <v>20.3</v>
      </c>
      <c r="F33">
        <v>30.8</v>
      </c>
      <c r="G33">
        <v>59.4</v>
      </c>
      <c r="H33">
        <v>46.3</v>
      </c>
      <c r="I33">
        <v>0</v>
      </c>
      <c r="N33" s="64" t="s">
        <v>69</v>
      </c>
      <c r="O33" s="65" t="s">
        <v>70</v>
      </c>
      <c r="P33" s="65" t="s">
        <v>337</v>
      </c>
      <c r="Q33" s="66">
        <v>6.5236000000000001</v>
      </c>
      <c r="R33" s="65" t="s">
        <v>2</v>
      </c>
      <c r="S33" s="65" t="s">
        <v>23</v>
      </c>
      <c r="T33" s="65">
        <v>845.8</v>
      </c>
      <c r="U33" s="67">
        <v>909.2</v>
      </c>
      <c r="V33" s="64">
        <v>73.378500000000003</v>
      </c>
      <c r="W33" s="65">
        <v>0</v>
      </c>
      <c r="X33" s="67" t="s">
        <v>3</v>
      </c>
      <c r="Y33" s="65">
        <f t="shared" si="0"/>
        <v>53.353999999999999</v>
      </c>
      <c r="Z33" s="65">
        <f t="shared" si="1"/>
        <v>2.2158983279999998</v>
      </c>
      <c r="AA33" s="92">
        <f t="shared" si="6"/>
        <v>1.3753139408479216</v>
      </c>
      <c r="AB33" s="92">
        <f t="shared" si="7"/>
        <v>5.7119538591295871E-2</v>
      </c>
      <c r="AC33" s="95">
        <f t="shared" si="8"/>
        <v>-6.7002000000000006E-2</v>
      </c>
      <c r="AD33" s="92">
        <f t="shared" si="9"/>
        <v>1.0067720520000002E-2</v>
      </c>
      <c r="AE33" s="65">
        <f t="shared" si="10"/>
        <v>8.0706665200175984E-2</v>
      </c>
      <c r="AF33" s="65">
        <f t="shared" si="11"/>
        <v>0</v>
      </c>
      <c r="AG33" s="65">
        <f t="shared" si="2"/>
        <v>5.8682358117025955E-2</v>
      </c>
      <c r="AH33" s="65">
        <f t="shared" si="3"/>
        <v>2.4371956973163215E-3</v>
      </c>
      <c r="AI33" s="68">
        <v>633010000000</v>
      </c>
      <c r="AJ33" s="66">
        <v>33298000000</v>
      </c>
      <c r="AK33" s="66">
        <v>3</v>
      </c>
      <c r="AL33" s="67" t="s">
        <v>3</v>
      </c>
      <c r="AM33" s="68">
        <v>53.353999999999999</v>
      </c>
      <c r="AN33" s="66">
        <v>4.1531999999999999E-2</v>
      </c>
      <c r="AO33" s="66">
        <v>-6.7002000000000006E-2</v>
      </c>
      <c r="AP33" s="66">
        <v>-0.15026</v>
      </c>
      <c r="AQ33" s="66">
        <v>4.9803E-2</v>
      </c>
      <c r="AR33" s="66">
        <v>0.39271</v>
      </c>
      <c r="AS33" s="66">
        <v>58.962000000000003</v>
      </c>
      <c r="AT33" s="66">
        <v>5.8542000000000004E-3</v>
      </c>
      <c r="AU33" s="66">
        <v>1.6853E-2</v>
      </c>
      <c r="AV33" s="66">
        <v>0.87629000000000001</v>
      </c>
      <c r="AW33" s="66">
        <v>1.0781000000000001E-2</v>
      </c>
      <c r="AX33" s="69">
        <v>0.24868999999999999</v>
      </c>
      <c r="AY33" s="65" t="s">
        <v>315</v>
      </c>
      <c r="AZ33" s="65" t="s">
        <v>3</v>
      </c>
      <c r="BA33" s="65" t="s">
        <v>3</v>
      </c>
      <c r="BB33" s="65" t="s">
        <v>3</v>
      </c>
      <c r="BC33" s="65" t="s">
        <v>3</v>
      </c>
      <c r="BD33" s="65" t="s">
        <v>3</v>
      </c>
      <c r="BE33" s="65" t="s">
        <v>315</v>
      </c>
      <c r="BF33" s="65" t="s">
        <v>3</v>
      </c>
      <c r="BG33" s="65" t="s">
        <v>3</v>
      </c>
      <c r="BH33" s="65" t="s">
        <v>3</v>
      </c>
      <c r="BI33" s="65" t="s">
        <v>3</v>
      </c>
      <c r="BJ33" s="67" t="s">
        <v>3</v>
      </c>
      <c r="BL33" t="str">
        <f t="shared" si="12"/>
        <v>N161009-002-999</v>
      </c>
      <c r="BM33">
        <f t="shared" si="13"/>
        <v>32.9</v>
      </c>
      <c r="BN33">
        <f t="shared" si="14"/>
        <v>47</v>
      </c>
      <c r="BO33">
        <f t="shared" si="15"/>
        <v>48.5</v>
      </c>
      <c r="BQ33">
        <f t="shared" si="30"/>
        <v>42.800000000000004</v>
      </c>
      <c r="BR33" s="107">
        <f t="shared" si="25"/>
        <v>-0.23130841121495338</v>
      </c>
      <c r="BS33" s="107">
        <f t="shared" si="26"/>
        <v>0.41886792452830179</v>
      </c>
      <c r="BT33" s="107">
        <f t="shared" si="27"/>
        <v>0.46415094339622631</v>
      </c>
      <c r="BW33">
        <f t="shared" si="17"/>
        <v>33.1</v>
      </c>
      <c r="BX33">
        <f t="shared" si="18"/>
        <v>47.1</v>
      </c>
      <c r="BY33">
        <f t="shared" si="19"/>
        <v>40</v>
      </c>
      <c r="CA33">
        <f t="shared" si="21"/>
        <v>40.06666666666667</v>
      </c>
    </row>
    <row r="34" spans="1:79" x14ac:dyDescent="0.25">
      <c r="A34" t="s">
        <v>393</v>
      </c>
      <c r="B34">
        <v>47.6</v>
      </c>
      <c r="C34">
        <v>50.5</v>
      </c>
      <c r="D34">
        <v>35</v>
      </c>
      <c r="E34">
        <v>54.5</v>
      </c>
      <c r="F34">
        <v>44.3</v>
      </c>
      <c r="G34">
        <v>48.9</v>
      </c>
      <c r="H34">
        <v>34.799999999999997</v>
      </c>
      <c r="I34">
        <v>53.6</v>
      </c>
      <c r="N34" s="64" t="s">
        <v>36</v>
      </c>
      <c r="O34" s="65" t="s">
        <v>37</v>
      </c>
      <c r="P34" s="65" t="s">
        <v>337</v>
      </c>
      <c r="Q34" s="66">
        <v>6.6387999999999998</v>
      </c>
      <c r="R34" s="65" t="s">
        <v>2</v>
      </c>
      <c r="S34" s="65" t="s">
        <v>23</v>
      </c>
      <c r="T34" s="65">
        <v>844.1</v>
      </c>
      <c r="U34" s="67">
        <v>908</v>
      </c>
      <c r="V34" s="64">
        <v>57.607100000000003</v>
      </c>
      <c r="W34" s="65">
        <v>1.6793</v>
      </c>
      <c r="X34" s="67">
        <v>1.4389000000000001</v>
      </c>
      <c r="Y34" s="65">
        <f t="shared" si="0"/>
        <v>55.22</v>
      </c>
      <c r="Z34" s="65">
        <f t="shared" si="1"/>
        <v>2.2350847199999997</v>
      </c>
      <c r="AA34" s="92">
        <f t="shared" si="6"/>
        <v>1.0432289025715322</v>
      </c>
      <c r="AB34" s="92">
        <f t="shared" si="7"/>
        <v>5.2036972415173431E-2</v>
      </c>
      <c r="AC34" s="95">
        <f t="shared" si="8"/>
        <v>-3.4583000000000003E-2</v>
      </c>
      <c r="AD34" s="92">
        <f t="shared" si="9"/>
        <v>8.4327187200000011E-3</v>
      </c>
      <c r="AE34" s="65">
        <f t="shared" si="10"/>
        <v>6.3443942731277542E-2</v>
      </c>
      <c r="AF34" s="65">
        <f t="shared" si="11"/>
        <v>1.8494493392070485E-3</v>
      </c>
      <c r="AG34" s="65">
        <f t="shared" si="2"/>
        <v>6.0814977973568281E-2</v>
      </c>
      <c r="AH34" s="65">
        <f t="shared" si="3"/>
        <v>2.4615470484581495E-3</v>
      </c>
      <c r="AI34" s="68">
        <v>296460000000</v>
      </c>
      <c r="AJ34" s="66">
        <v>20000000000</v>
      </c>
      <c r="AK34" s="66">
        <v>2.9889999999999999</v>
      </c>
      <c r="AL34" s="69">
        <v>0.3</v>
      </c>
      <c r="AM34" s="68">
        <v>55.22</v>
      </c>
      <c r="AN34" s="66">
        <v>4.0475999999999998E-2</v>
      </c>
      <c r="AO34" s="66">
        <v>-3.4583000000000003E-2</v>
      </c>
      <c r="AP34" s="66">
        <v>-0.24384</v>
      </c>
      <c r="AQ34" s="66">
        <v>-2.0872999999999998E-3</v>
      </c>
      <c r="AR34" s="66">
        <v>-4.3388999999999998</v>
      </c>
      <c r="AS34" s="66">
        <v>53.148000000000003</v>
      </c>
      <c r="AT34" s="66">
        <v>4.7933999999999997E-2</v>
      </c>
      <c r="AU34" s="66">
        <v>-4.6420000000000003E-2</v>
      </c>
      <c r="AV34" s="66">
        <v>-0.21382999999999999</v>
      </c>
      <c r="AW34" s="66">
        <v>-1.4774000000000001E-2</v>
      </c>
      <c r="AX34" s="69">
        <v>-0.49729000000000001</v>
      </c>
      <c r="AY34" s="65" t="s">
        <v>315</v>
      </c>
      <c r="AZ34" s="65" t="s">
        <v>3</v>
      </c>
      <c r="BA34" s="65" t="s">
        <v>3</v>
      </c>
      <c r="BB34" s="65" t="s">
        <v>3</v>
      </c>
      <c r="BC34" s="65" t="s">
        <v>3</v>
      </c>
      <c r="BD34" s="65" t="s">
        <v>3</v>
      </c>
      <c r="BE34" s="66">
        <v>68.924999999999997</v>
      </c>
      <c r="BF34" s="66">
        <v>2.6287999999999999E-2</v>
      </c>
      <c r="BG34" s="66">
        <v>1.3573999999999999E-2</v>
      </c>
      <c r="BH34" s="66">
        <v>0.43978</v>
      </c>
      <c r="BI34" s="66">
        <v>1.1889E-2</v>
      </c>
      <c r="BJ34" s="69">
        <v>0.24037</v>
      </c>
      <c r="BL34" t="str">
        <f t="shared" si="12"/>
        <v>N160410-001-999</v>
      </c>
      <c r="BM34">
        <f t="shared" si="13"/>
        <v>30.3</v>
      </c>
      <c r="BN34">
        <f t="shared" si="14"/>
        <v>35.1</v>
      </c>
      <c r="BO34">
        <f t="shared" si="15"/>
        <v>29.7</v>
      </c>
      <c r="BQ34">
        <f t="shared" si="30"/>
        <v>31.700000000000003</v>
      </c>
      <c r="BR34" s="107">
        <f t="shared" si="25"/>
        <v>-4.4164037854889648E-2</v>
      </c>
      <c r="BS34" s="107">
        <f t="shared" si="26"/>
        <v>5.9622641509434082E-2</v>
      </c>
      <c r="BT34" s="107">
        <f t="shared" si="27"/>
        <v>-0.10339622641509438</v>
      </c>
      <c r="BW34">
        <f t="shared" si="17"/>
        <v>260.7</v>
      </c>
      <c r="BX34">
        <f t="shared" si="18"/>
        <v>35.200000000000003</v>
      </c>
      <c r="BY34">
        <f t="shared" si="19"/>
        <v>29.2</v>
      </c>
      <c r="CA34">
        <f t="shared" si="21"/>
        <v>108.36666666666666</v>
      </c>
    </row>
    <row r="35" spans="1:79" x14ac:dyDescent="0.25">
      <c r="A35" t="s">
        <v>394</v>
      </c>
      <c r="F35">
        <v>36</v>
      </c>
      <c r="G35">
        <v>46.6</v>
      </c>
      <c r="H35">
        <v>40.799999999999997</v>
      </c>
      <c r="I35">
        <v>43.7</v>
      </c>
      <c r="N35" s="64" t="s">
        <v>38</v>
      </c>
      <c r="O35" s="65" t="s">
        <v>39</v>
      </c>
      <c r="P35" s="65" t="s">
        <v>337</v>
      </c>
      <c r="Q35" s="66">
        <v>6.5361000000000002</v>
      </c>
      <c r="R35" s="65" t="s">
        <v>2</v>
      </c>
      <c r="S35" s="65" t="s">
        <v>23</v>
      </c>
      <c r="T35" s="65">
        <v>844.95</v>
      </c>
      <c r="U35" s="67">
        <v>909.65</v>
      </c>
      <c r="V35" s="64">
        <v>82.013499999999993</v>
      </c>
      <c r="W35" s="65">
        <v>15.5068</v>
      </c>
      <c r="X35" s="67" t="s">
        <v>3</v>
      </c>
      <c r="Y35" s="65">
        <f t="shared" si="0"/>
        <v>55.439</v>
      </c>
      <c r="Z35" s="65">
        <f t="shared" si="1"/>
        <v>1.3566477690000001</v>
      </c>
      <c r="AA35" s="92">
        <f t="shared" si="6"/>
        <v>1.4793466693122168</v>
      </c>
      <c r="AB35" s="92">
        <f t="shared" si="7"/>
        <v>0.28204214652116544</v>
      </c>
      <c r="AC35" s="95">
        <f t="shared" si="8"/>
        <v>0.21525</v>
      </c>
      <c r="AD35" s="92">
        <f t="shared" si="9"/>
        <v>1.0956440249999999E-2</v>
      </c>
      <c r="AE35" s="65">
        <f t="shared" si="10"/>
        <v>9.0159401967789807E-2</v>
      </c>
      <c r="AF35" s="65">
        <f t="shared" si="11"/>
        <v>1.70469960974001E-2</v>
      </c>
      <c r="AG35" s="65">
        <f t="shared" si="2"/>
        <v>6.0945418567580942E-2</v>
      </c>
      <c r="AH35" s="65">
        <f t="shared" si="3"/>
        <v>1.4913953377672733E-3</v>
      </c>
      <c r="AI35" s="68">
        <v>316230000000</v>
      </c>
      <c r="AJ35" s="66">
        <v>20817000000</v>
      </c>
      <c r="AK35" s="66">
        <v>2.4300000000000002</v>
      </c>
      <c r="AL35" s="67" t="s">
        <v>3</v>
      </c>
      <c r="AM35" s="68">
        <v>55.439</v>
      </c>
      <c r="AN35" s="66">
        <v>2.4471E-2</v>
      </c>
      <c r="AO35" s="66">
        <v>0.21525</v>
      </c>
      <c r="AP35" s="66">
        <v>5.0901000000000002E-2</v>
      </c>
      <c r="AQ35" s="66">
        <v>3.7151000000000003E-2</v>
      </c>
      <c r="AR35" s="66">
        <v>0.31478</v>
      </c>
      <c r="AS35" s="65" t="s">
        <v>315</v>
      </c>
      <c r="AT35" s="65" t="s">
        <v>3</v>
      </c>
      <c r="AU35" s="65" t="s">
        <v>3</v>
      </c>
      <c r="AV35" s="65" t="s">
        <v>3</v>
      </c>
      <c r="AW35" s="65" t="s">
        <v>3</v>
      </c>
      <c r="AX35" s="67" t="s">
        <v>3</v>
      </c>
      <c r="AY35" s="65" t="s">
        <v>315</v>
      </c>
      <c r="AZ35" s="65" t="s">
        <v>3</v>
      </c>
      <c r="BA35" s="65" t="s">
        <v>3</v>
      </c>
      <c r="BB35" s="65" t="s">
        <v>3</v>
      </c>
      <c r="BC35" s="65" t="s">
        <v>3</v>
      </c>
      <c r="BD35" s="65" t="s">
        <v>3</v>
      </c>
      <c r="BE35" s="65" t="s">
        <v>315</v>
      </c>
      <c r="BF35" s="65" t="s">
        <v>3</v>
      </c>
      <c r="BG35" s="65" t="s">
        <v>3</v>
      </c>
      <c r="BH35" s="65" t="s">
        <v>3</v>
      </c>
      <c r="BI35" s="65" t="s">
        <v>3</v>
      </c>
      <c r="BJ35" s="67" t="s">
        <v>3</v>
      </c>
      <c r="BL35" t="str">
        <f t="shared" si="12"/>
        <v>N160410-001-999</v>
      </c>
      <c r="BM35">
        <f t="shared" si="13"/>
        <v>30.3</v>
      </c>
      <c r="BN35">
        <f t="shared" si="14"/>
        <v>35.1</v>
      </c>
      <c r="BO35">
        <f t="shared" si="15"/>
        <v>29.7</v>
      </c>
      <c r="BQ35">
        <f t="shared" si="30"/>
        <v>31.700000000000003</v>
      </c>
      <c r="BR35" s="107">
        <f t="shared" si="25"/>
        <v>-4.4164037854889648E-2</v>
      </c>
      <c r="BS35" s="107">
        <f t="shared" si="26"/>
        <v>5.9622641509434082E-2</v>
      </c>
      <c r="BT35" s="107">
        <f t="shared" si="27"/>
        <v>-0.10339622641509438</v>
      </c>
      <c r="BW35">
        <f t="shared" si="17"/>
        <v>260.7</v>
      </c>
      <c r="BX35">
        <f t="shared" si="18"/>
        <v>35.200000000000003</v>
      </c>
      <c r="BY35">
        <f t="shared" si="19"/>
        <v>29.2</v>
      </c>
      <c r="CA35">
        <f t="shared" si="21"/>
        <v>108.36666666666666</v>
      </c>
    </row>
    <row r="36" spans="1:79" x14ac:dyDescent="0.25">
      <c r="A36" t="s">
        <v>395</v>
      </c>
      <c r="B36">
        <v>0.1</v>
      </c>
      <c r="C36">
        <v>10.6</v>
      </c>
      <c r="D36">
        <v>39.799999999999997</v>
      </c>
      <c r="E36">
        <v>12.9</v>
      </c>
      <c r="F36">
        <v>283.8</v>
      </c>
      <c r="G36">
        <v>299.89999999999998</v>
      </c>
      <c r="H36">
        <v>299.5</v>
      </c>
      <c r="I36">
        <v>195.6</v>
      </c>
      <c r="N36" s="64" t="s">
        <v>129</v>
      </c>
      <c r="O36" s="65" t="s">
        <v>130</v>
      </c>
      <c r="P36" s="65" t="s">
        <v>337</v>
      </c>
      <c r="Q36" s="66">
        <v>6.5172999999999996</v>
      </c>
      <c r="R36" s="65" t="s">
        <v>2</v>
      </c>
      <c r="S36" s="65" t="s">
        <v>23</v>
      </c>
      <c r="T36" s="65">
        <v>950.13109999999995</v>
      </c>
      <c r="U36" s="67">
        <v>1023.0235</v>
      </c>
      <c r="V36" s="64">
        <v>81.537599999999998</v>
      </c>
      <c r="W36" s="65">
        <v>11.211399999999999</v>
      </c>
      <c r="X36" s="67" t="s">
        <v>3</v>
      </c>
      <c r="Y36" s="65">
        <f t="shared" si="0"/>
        <v>59.814999999999998</v>
      </c>
      <c r="Z36" s="65">
        <f t="shared" si="1"/>
        <v>2.5846061499999999</v>
      </c>
      <c r="AA36" s="92">
        <f t="shared" si="6"/>
        <v>1.3631630861823958</v>
      </c>
      <c r="AB36" s="92">
        <f t="shared" si="7"/>
        <v>0.19647189049199848</v>
      </c>
      <c r="AC36" s="95">
        <f t="shared" si="8"/>
        <v>1.3191E-2</v>
      </c>
      <c r="AD36" s="92">
        <f t="shared" si="9"/>
        <v>2.3247818399999998E-2</v>
      </c>
      <c r="AE36" s="65">
        <f t="shared" si="10"/>
        <v>7.9702567927325219E-2</v>
      </c>
      <c r="AF36" s="65">
        <f t="shared" si="11"/>
        <v>1.095908354011418E-2</v>
      </c>
      <c r="AG36" s="65">
        <f t="shared" si="2"/>
        <v>5.846884260234491E-2</v>
      </c>
      <c r="AH36" s="65">
        <f t="shared" si="3"/>
        <v>2.5264386888473236E-3</v>
      </c>
      <c r="AI36" s="68">
        <v>961200000000</v>
      </c>
      <c r="AJ36" s="66">
        <v>37358000000</v>
      </c>
      <c r="AK36" s="66">
        <v>2.8782000000000001</v>
      </c>
      <c r="AL36" s="67" t="s">
        <v>3</v>
      </c>
      <c r="AM36" s="68">
        <v>59.814999999999998</v>
      </c>
      <c r="AN36" s="66">
        <v>4.3209999999999998E-2</v>
      </c>
      <c r="AO36" s="66">
        <v>1.3191E-2</v>
      </c>
      <c r="AP36" s="66">
        <v>1.7624</v>
      </c>
      <c r="AQ36" s="66">
        <v>5.5971E-2</v>
      </c>
      <c r="AR36" s="66">
        <v>0.71799000000000002</v>
      </c>
      <c r="AS36" s="65" t="s">
        <v>315</v>
      </c>
      <c r="AT36" s="65" t="s">
        <v>3</v>
      </c>
      <c r="AU36" s="65" t="s">
        <v>3</v>
      </c>
      <c r="AV36" s="65" t="s">
        <v>3</v>
      </c>
      <c r="AW36" s="65" t="s">
        <v>3</v>
      </c>
      <c r="AX36" s="67" t="s">
        <v>3</v>
      </c>
      <c r="AY36" s="65" t="s">
        <v>315</v>
      </c>
      <c r="AZ36" s="65" t="s">
        <v>3</v>
      </c>
      <c r="BA36" s="65" t="s">
        <v>3</v>
      </c>
      <c r="BB36" s="65" t="s">
        <v>3</v>
      </c>
      <c r="BC36" s="65" t="s">
        <v>3</v>
      </c>
      <c r="BD36" s="65" t="s">
        <v>3</v>
      </c>
      <c r="BE36" s="65" t="s">
        <v>315</v>
      </c>
      <c r="BF36" s="65" t="s">
        <v>3</v>
      </c>
      <c r="BG36" s="65" t="s">
        <v>3</v>
      </c>
      <c r="BH36" s="65" t="s">
        <v>3</v>
      </c>
      <c r="BI36" s="65" t="s">
        <v>3</v>
      </c>
      <c r="BJ36" s="67" t="s">
        <v>3</v>
      </c>
      <c r="BL36" t="str">
        <f t="shared" si="12"/>
        <v>N170702-003-999</v>
      </c>
      <c r="BW36">
        <f t="shared" si="17"/>
        <v>36</v>
      </c>
      <c r="BX36">
        <f t="shared" si="18"/>
        <v>46.6</v>
      </c>
      <c r="BY36">
        <f t="shared" si="19"/>
        <v>40.799999999999997</v>
      </c>
      <c r="BZ36">
        <f t="shared" si="20"/>
        <v>43.7</v>
      </c>
      <c r="CA36">
        <f t="shared" si="21"/>
        <v>41.774999999999999</v>
      </c>
    </row>
    <row r="37" spans="1:79" x14ac:dyDescent="0.25">
      <c r="A37" t="s">
        <v>396</v>
      </c>
      <c r="B37">
        <v>280</v>
      </c>
      <c r="C37">
        <v>50.7</v>
      </c>
      <c r="D37">
        <v>27.2</v>
      </c>
      <c r="E37">
        <v>37</v>
      </c>
      <c r="F37">
        <v>0.8</v>
      </c>
      <c r="G37">
        <v>299.7</v>
      </c>
      <c r="H37">
        <v>202.3</v>
      </c>
      <c r="I37">
        <v>150.5</v>
      </c>
      <c r="N37" s="64" t="s">
        <v>137</v>
      </c>
      <c r="O37" s="65" t="s">
        <v>138</v>
      </c>
      <c r="P37" s="65" t="s">
        <v>337</v>
      </c>
      <c r="Q37" s="66">
        <v>6.5462999999999996</v>
      </c>
      <c r="R37" s="65" t="s">
        <v>2</v>
      </c>
      <c r="S37" s="65" t="s">
        <v>23</v>
      </c>
      <c r="T37" s="65">
        <v>950.29759999999999</v>
      </c>
      <c r="U37" s="67">
        <v>1022.4589</v>
      </c>
      <c r="V37" s="64">
        <v>75.291200000000003</v>
      </c>
      <c r="W37" s="65">
        <v>23.967400000000001</v>
      </c>
      <c r="X37" s="67" t="s">
        <v>3</v>
      </c>
      <c r="Y37" s="65">
        <f t="shared" si="0"/>
        <v>60.71</v>
      </c>
      <c r="Z37" s="65">
        <f t="shared" si="1"/>
        <v>2.1462806300000001</v>
      </c>
      <c r="AA37" s="92">
        <f t="shared" si="6"/>
        <v>1.2401778949102289</v>
      </c>
      <c r="AB37" s="92">
        <f t="shared" si="7"/>
        <v>0.39721219496063942</v>
      </c>
      <c r="AC37" s="95">
        <f t="shared" si="8"/>
        <v>-1.2135E-2</v>
      </c>
      <c r="AD37" s="92">
        <f t="shared" si="9"/>
        <v>2.7444516000000002E-2</v>
      </c>
      <c r="AE37" s="65">
        <f t="shared" si="10"/>
        <v>7.3637385326686483E-2</v>
      </c>
      <c r="AF37" s="65">
        <f t="shared" si="11"/>
        <v>2.3440942222714284E-2</v>
      </c>
      <c r="AG37" s="65">
        <f t="shared" si="2"/>
        <v>5.937646980235587E-2</v>
      </c>
      <c r="AH37" s="65">
        <f t="shared" si="3"/>
        <v>2.0991363369226874E-3</v>
      </c>
      <c r="AI37" s="68">
        <v>949010000000</v>
      </c>
      <c r="AJ37" s="66">
        <v>36861000000</v>
      </c>
      <c r="AK37" s="66">
        <v>2.9881000000000002</v>
      </c>
      <c r="AL37" s="67" t="s">
        <v>3</v>
      </c>
      <c r="AM37" s="68">
        <v>60.71</v>
      </c>
      <c r="AN37" s="66">
        <v>3.5353000000000002E-2</v>
      </c>
      <c r="AO37" s="66">
        <v>-1.2135E-2</v>
      </c>
      <c r="AP37" s="66">
        <v>-2.2616000000000001</v>
      </c>
      <c r="AQ37" s="66">
        <v>2.7400000000000001E-2</v>
      </c>
      <c r="AR37" s="66">
        <v>1.1712</v>
      </c>
      <c r="AS37" s="65" t="s">
        <v>315</v>
      </c>
      <c r="AT37" s="65" t="s">
        <v>3</v>
      </c>
      <c r="AU37" s="65" t="s">
        <v>3</v>
      </c>
      <c r="AV37" s="65" t="s">
        <v>3</v>
      </c>
      <c r="AW37" s="65" t="s">
        <v>3</v>
      </c>
      <c r="AX37" s="67" t="s">
        <v>3</v>
      </c>
      <c r="AY37" s="65" t="s">
        <v>315</v>
      </c>
      <c r="AZ37" s="65" t="s">
        <v>3</v>
      </c>
      <c r="BA37" s="65" t="s">
        <v>3</v>
      </c>
      <c r="BB37" s="65" t="s">
        <v>3</v>
      </c>
      <c r="BC37" s="65" t="s">
        <v>3</v>
      </c>
      <c r="BD37" s="65" t="s">
        <v>3</v>
      </c>
      <c r="BE37" s="65" t="s">
        <v>315</v>
      </c>
      <c r="BF37" s="65" t="s">
        <v>3</v>
      </c>
      <c r="BG37" s="65" t="s">
        <v>3</v>
      </c>
      <c r="BH37" s="65" t="s">
        <v>3</v>
      </c>
      <c r="BI37" s="65" t="s">
        <v>3</v>
      </c>
      <c r="BJ37" s="67" t="s">
        <v>3</v>
      </c>
      <c r="BL37" t="str">
        <f t="shared" si="12"/>
        <v>N170716-003-999</v>
      </c>
      <c r="BN37">
        <f t="shared" si="14"/>
        <v>50.7</v>
      </c>
      <c r="BO37">
        <f t="shared" si="15"/>
        <v>27.2</v>
      </c>
      <c r="BP37">
        <f t="shared" si="16"/>
        <v>37</v>
      </c>
      <c r="BQ37">
        <f t="shared" ref="BQ37:BQ54" si="31">AVERAGE(BM37:BP37)</f>
        <v>38.300000000000004</v>
      </c>
      <c r="BS37" s="107">
        <f t="shared" si="26"/>
        <v>0.53056603773584921</v>
      </c>
      <c r="BT37" s="107">
        <f t="shared" si="27"/>
        <v>-0.17886792452830191</v>
      </c>
      <c r="BU37" s="107">
        <f t="shared" si="28"/>
        <v>0.11698113207547167</v>
      </c>
      <c r="BW37">
        <f t="shared" si="17"/>
        <v>0.8</v>
      </c>
      <c r="BX37">
        <f t="shared" si="18"/>
        <v>299.7</v>
      </c>
      <c r="BY37">
        <f t="shared" si="19"/>
        <v>202.3</v>
      </c>
      <c r="BZ37">
        <f t="shared" si="20"/>
        <v>150.5</v>
      </c>
      <c r="CA37">
        <f t="shared" si="21"/>
        <v>163.32499999999999</v>
      </c>
    </row>
    <row r="38" spans="1:79" x14ac:dyDescent="0.25">
      <c r="A38" t="s">
        <v>397</v>
      </c>
      <c r="B38">
        <v>14.7</v>
      </c>
      <c r="C38">
        <v>28.1</v>
      </c>
      <c r="D38">
        <v>14.6</v>
      </c>
      <c r="E38">
        <v>14.3</v>
      </c>
      <c r="F38">
        <v>14.4</v>
      </c>
      <c r="G38">
        <v>14.2</v>
      </c>
      <c r="H38">
        <v>14.2</v>
      </c>
      <c r="I38">
        <v>14.1</v>
      </c>
      <c r="N38" s="64" t="s">
        <v>109</v>
      </c>
      <c r="O38" s="65" t="s">
        <v>110</v>
      </c>
      <c r="P38" s="65" t="s">
        <v>337</v>
      </c>
      <c r="Q38" s="66">
        <v>6.5267999999999997</v>
      </c>
      <c r="R38" s="65" t="s">
        <v>2</v>
      </c>
      <c r="S38" s="65" t="s">
        <v>23</v>
      </c>
      <c r="T38" s="65">
        <v>950.87009999999998</v>
      </c>
      <c r="U38" s="67">
        <v>1023.8645</v>
      </c>
      <c r="V38" s="64">
        <v>78.974999999999994</v>
      </c>
      <c r="W38" s="65">
        <v>15.9725</v>
      </c>
      <c r="X38" s="67" t="s">
        <v>3</v>
      </c>
      <c r="Y38" s="65">
        <f t="shared" si="0"/>
        <v>61.19</v>
      </c>
      <c r="Z38" s="65">
        <f t="shared" si="1"/>
        <v>1.11726821</v>
      </c>
      <c r="AA38" s="92">
        <f t="shared" si="6"/>
        <v>1.2906520673312631</v>
      </c>
      <c r="AB38" s="92">
        <f t="shared" si="7"/>
        <v>0.2620928307449385</v>
      </c>
      <c r="AC38" s="95">
        <f t="shared" si="8"/>
        <v>-9.0317999999999996E-2</v>
      </c>
      <c r="AD38" s="92">
        <f t="shared" si="9"/>
        <v>5.8757278080000001E-3</v>
      </c>
      <c r="AE38" s="65">
        <f t="shared" si="10"/>
        <v>7.7134230164245365E-2</v>
      </c>
      <c r="AF38" s="65">
        <f t="shared" si="11"/>
        <v>1.5600208816694005E-2</v>
      </c>
      <c r="AG38" s="65">
        <f t="shared" si="2"/>
        <v>5.9763767568853099E-2</v>
      </c>
      <c r="AH38" s="65">
        <f t="shared" si="3"/>
        <v>1.0912266320396889E-3</v>
      </c>
      <c r="AI38" s="68">
        <v>1031500000000</v>
      </c>
      <c r="AJ38" s="66">
        <v>54891000000</v>
      </c>
      <c r="AK38" s="66">
        <v>2.9738000000000002</v>
      </c>
      <c r="AL38" s="67" t="s">
        <v>3</v>
      </c>
      <c r="AM38" s="68">
        <v>61.19</v>
      </c>
      <c r="AN38" s="66">
        <v>1.8259000000000001E-2</v>
      </c>
      <c r="AO38" s="66">
        <v>-9.0317999999999996E-2</v>
      </c>
      <c r="AP38" s="66">
        <v>-6.5056000000000003E-2</v>
      </c>
      <c r="AQ38" s="66">
        <v>2.4580999999999999E-2</v>
      </c>
      <c r="AR38" s="66">
        <v>0.74012</v>
      </c>
      <c r="AS38" s="66">
        <v>64.27</v>
      </c>
      <c r="AT38" s="66">
        <v>0.10413</v>
      </c>
      <c r="AU38" s="66">
        <v>-5.4042E-2</v>
      </c>
      <c r="AV38" s="66">
        <v>-0.26100000000000001</v>
      </c>
      <c r="AW38" s="66">
        <v>-1.1778E-2</v>
      </c>
      <c r="AX38" s="69">
        <v>-1.8343</v>
      </c>
      <c r="AY38" s="65" t="s">
        <v>315</v>
      </c>
      <c r="AZ38" s="65" t="s">
        <v>3</v>
      </c>
      <c r="BA38" s="65" t="s">
        <v>3</v>
      </c>
      <c r="BB38" s="65" t="s">
        <v>3</v>
      </c>
      <c r="BC38" s="65" t="s">
        <v>3</v>
      </c>
      <c r="BD38" s="65" t="s">
        <v>3</v>
      </c>
      <c r="BE38" s="65" t="s">
        <v>315</v>
      </c>
      <c r="BF38" s="65" t="s">
        <v>3</v>
      </c>
      <c r="BG38" s="65" t="s">
        <v>3</v>
      </c>
      <c r="BH38" s="65" t="s">
        <v>3</v>
      </c>
      <c r="BI38" s="65" t="s">
        <v>3</v>
      </c>
      <c r="BJ38" s="67" t="s">
        <v>3</v>
      </c>
      <c r="BL38" t="str">
        <f t="shared" si="12"/>
        <v>N170320-001-999</v>
      </c>
      <c r="BM38">
        <f t="shared" si="13"/>
        <v>30.5</v>
      </c>
      <c r="BN38">
        <f t="shared" si="14"/>
        <v>44.3</v>
      </c>
      <c r="BO38">
        <f t="shared" si="15"/>
        <v>37.4</v>
      </c>
      <c r="BP38">
        <f t="shared" si="16"/>
        <v>36.1</v>
      </c>
      <c r="BQ38">
        <f t="shared" si="31"/>
        <v>37.074999999999996</v>
      </c>
      <c r="BR38" s="107">
        <f t="shared" si="25"/>
        <v>-0.17734322319622375</v>
      </c>
      <c r="BS38" s="107">
        <f t="shared" si="26"/>
        <v>0.33735849056603762</v>
      </c>
      <c r="BT38" s="107">
        <f t="shared" si="27"/>
        <v>0.12905660377358497</v>
      </c>
      <c r="BU38" s="107">
        <f t="shared" si="28"/>
        <v>8.9811320754717094E-2</v>
      </c>
      <c r="BW38">
        <f t="shared" si="17"/>
        <v>29.4</v>
      </c>
      <c r="BX38">
        <f t="shared" si="18"/>
        <v>47</v>
      </c>
      <c r="BY38">
        <f t="shared" si="19"/>
        <v>37.4</v>
      </c>
      <c r="BZ38">
        <f t="shared" si="20"/>
        <v>33.200000000000003</v>
      </c>
      <c r="CA38">
        <f t="shared" si="21"/>
        <v>36.75</v>
      </c>
    </row>
    <row r="39" spans="1:79" x14ac:dyDescent="0.25">
      <c r="A39" t="s">
        <v>398</v>
      </c>
      <c r="B39">
        <v>24.5</v>
      </c>
      <c r="C39">
        <v>33.9</v>
      </c>
      <c r="D39">
        <v>29.7</v>
      </c>
      <c r="E39">
        <v>18.100000000000001</v>
      </c>
      <c r="F39">
        <v>0</v>
      </c>
      <c r="G39">
        <v>12.9</v>
      </c>
      <c r="H39">
        <v>120.8</v>
      </c>
      <c r="I39">
        <v>15.9</v>
      </c>
      <c r="N39" s="64" t="s">
        <v>77</v>
      </c>
      <c r="O39" s="65" t="s">
        <v>78</v>
      </c>
      <c r="P39" s="65" t="s">
        <v>337</v>
      </c>
      <c r="Q39" s="66">
        <v>6.5327000000000002</v>
      </c>
      <c r="R39" s="65" t="s">
        <v>2</v>
      </c>
      <c r="S39" s="65" t="s">
        <v>23</v>
      </c>
      <c r="T39" s="65">
        <v>844.6</v>
      </c>
      <c r="U39" s="67">
        <v>908.4</v>
      </c>
      <c r="V39" s="64">
        <v>73.579599999999999</v>
      </c>
      <c r="W39" s="65">
        <v>9.3894000000000002</v>
      </c>
      <c r="X39" s="67" t="s">
        <v>3</v>
      </c>
      <c r="Y39" s="65">
        <f t="shared" si="0"/>
        <v>63.628999999999998</v>
      </c>
      <c r="Z39" s="65">
        <f t="shared" si="1"/>
        <v>2.1714668829999999</v>
      </c>
      <c r="AA39" s="92">
        <f t="shared" si="6"/>
        <v>1.1563846673686526</v>
      </c>
      <c r="AB39" s="92">
        <f t="shared" si="7"/>
        <v>0.1527506781188136</v>
      </c>
      <c r="AC39" s="95">
        <f t="shared" si="8"/>
        <v>6.6755999999999996E-2</v>
      </c>
      <c r="AD39" s="92">
        <f t="shared" si="9"/>
        <v>1.7569511639999997E-2</v>
      </c>
      <c r="AE39" s="65">
        <f t="shared" si="10"/>
        <v>8.099911933069133E-2</v>
      </c>
      <c r="AF39" s="65">
        <f t="shared" si="11"/>
        <v>1.0336195508586526E-2</v>
      </c>
      <c r="AG39" s="65">
        <f t="shared" si="2"/>
        <v>7.0045134302069573E-2</v>
      </c>
      <c r="AH39" s="65">
        <f t="shared" si="3"/>
        <v>2.3904302983267282E-3</v>
      </c>
      <c r="AI39" s="68">
        <v>921110000000</v>
      </c>
      <c r="AJ39" s="66">
        <v>48288000000</v>
      </c>
      <c r="AK39" s="66">
        <v>3.0884999999999998</v>
      </c>
      <c r="AL39" s="67" t="s">
        <v>3</v>
      </c>
      <c r="AM39" s="68">
        <v>63.628999999999998</v>
      </c>
      <c r="AN39" s="66">
        <v>3.4126999999999998E-2</v>
      </c>
      <c r="AO39" s="66">
        <v>6.6755999999999996E-2</v>
      </c>
      <c r="AP39" s="66">
        <v>0.26318999999999998</v>
      </c>
      <c r="AQ39" s="66">
        <v>9.3591000000000004E-3</v>
      </c>
      <c r="AR39" s="66">
        <v>0.88541000000000003</v>
      </c>
      <c r="AS39" s="66">
        <v>60.042000000000002</v>
      </c>
      <c r="AT39" s="66">
        <v>7.8094999999999998E-2</v>
      </c>
      <c r="AU39" s="66">
        <v>0.18715000000000001</v>
      </c>
      <c r="AV39" s="66">
        <v>0.29737999999999998</v>
      </c>
      <c r="AW39" s="66">
        <v>-7.5037000000000003E-3</v>
      </c>
      <c r="AX39" s="69">
        <v>-2.1107999999999998</v>
      </c>
      <c r="AY39" s="65" t="s">
        <v>315</v>
      </c>
      <c r="AZ39" s="65" t="s">
        <v>3</v>
      </c>
      <c r="BA39" s="65" t="s">
        <v>3</v>
      </c>
      <c r="BB39" s="65" t="s">
        <v>3</v>
      </c>
      <c r="BC39" s="65" t="s">
        <v>3</v>
      </c>
      <c r="BD39" s="65" t="s">
        <v>3</v>
      </c>
      <c r="BE39" s="66">
        <v>60.978999999999999</v>
      </c>
      <c r="BF39" s="66">
        <v>5.5941999999999999E-2</v>
      </c>
      <c r="BG39" s="66">
        <v>1.8374000000000001E-2</v>
      </c>
      <c r="BH39" s="66">
        <v>0.30514999999999998</v>
      </c>
      <c r="BI39" s="66">
        <v>1.2872E-2</v>
      </c>
      <c r="BJ39" s="69">
        <v>0.37444</v>
      </c>
      <c r="BL39" t="str">
        <f t="shared" si="12"/>
        <v>N161204-001-999</v>
      </c>
      <c r="BM39">
        <f t="shared" si="13"/>
        <v>61.9</v>
      </c>
      <c r="BN39">
        <f t="shared" si="14"/>
        <v>10.6</v>
      </c>
      <c r="BO39">
        <f t="shared" si="15"/>
        <v>10.6</v>
      </c>
      <c r="BP39">
        <f t="shared" si="16"/>
        <v>18.2</v>
      </c>
      <c r="BQ39">
        <f t="shared" si="31"/>
        <v>25.324999999999999</v>
      </c>
      <c r="BW39">
        <f t="shared" si="17"/>
        <v>6</v>
      </c>
      <c r="BX39">
        <f t="shared" si="18"/>
        <v>0.4</v>
      </c>
      <c r="BY39">
        <f t="shared" si="19"/>
        <v>299.60000000000002</v>
      </c>
      <c r="BZ39">
        <f t="shared" si="20"/>
        <v>50.7</v>
      </c>
      <c r="CA39">
        <f t="shared" si="21"/>
        <v>89.174999999999997</v>
      </c>
    </row>
    <row r="40" spans="1:79" x14ac:dyDescent="0.25">
      <c r="A40" t="s">
        <v>399</v>
      </c>
      <c r="B40">
        <v>37</v>
      </c>
      <c r="C40">
        <v>84.6</v>
      </c>
      <c r="D40">
        <v>38.4</v>
      </c>
      <c r="E40">
        <v>45.9</v>
      </c>
      <c r="F40">
        <v>37</v>
      </c>
      <c r="G40">
        <v>42.9</v>
      </c>
      <c r="H40">
        <v>37.200000000000003</v>
      </c>
      <c r="I40">
        <v>45.2</v>
      </c>
      <c r="N40" s="64" t="s">
        <v>65</v>
      </c>
      <c r="O40" s="65" t="s">
        <v>66</v>
      </c>
      <c r="P40" s="65" t="s">
        <v>337</v>
      </c>
      <c r="Q40" s="66">
        <v>6.5427999999999997</v>
      </c>
      <c r="R40" s="65" t="s">
        <v>2</v>
      </c>
      <c r="S40" s="65" t="s">
        <v>23</v>
      </c>
      <c r="T40" s="65">
        <v>844.9</v>
      </c>
      <c r="U40" s="67">
        <v>908.8</v>
      </c>
      <c r="V40" s="64">
        <v>67.342500000000001</v>
      </c>
      <c r="W40" s="65">
        <v>0</v>
      </c>
      <c r="X40" s="67" t="s">
        <v>3</v>
      </c>
      <c r="Y40" s="65">
        <f t="shared" si="0"/>
        <v>70.929000000000002</v>
      </c>
      <c r="Z40" s="65">
        <f t="shared" si="1"/>
        <v>1.1869968150000001</v>
      </c>
      <c r="AA40" s="92">
        <f t="shared" si="6"/>
        <v>0.94943535084380148</v>
      </c>
      <c r="AB40" s="92">
        <f t="shared" si="7"/>
        <v>1.5888800596371017E-2</v>
      </c>
      <c r="AC40" s="95">
        <f t="shared" si="8"/>
        <v>0.16097</v>
      </c>
      <c r="AD40" s="92">
        <f t="shared" si="9"/>
        <v>5.2650067600000005E-3</v>
      </c>
      <c r="AE40" s="65">
        <f t="shared" si="10"/>
        <v>7.4100462147887333E-2</v>
      </c>
      <c r="AF40" s="65">
        <f t="shared" si="11"/>
        <v>0</v>
      </c>
      <c r="AG40" s="65">
        <f t="shared" si="2"/>
        <v>7.8046875000000002E-2</v>
      </c>
      <c r="AH40" s="65">
        <f t="shared" si="3"/>
        <v>1.3061144531250001E-3</v>
      </c>
      <c r="AI40" s="68">
        <v>787370000000</v>
      </c>
      <c r="AJ40" s="66">
        <v>41690000000</v>
      </c>
      <c r="AK40" s="66">
        <v>2.96</v>
      </c>
      <c r="AL40" s="67" t="s">
        <v>3</v>
      </c>
      <c r="AM40" s="68">
        <v>70.929000000000002</v>
      </c>
      <c r="AN40" s="66">
        <v>1.6735E-2</v>
      </c>
      <c r="AO40" s="66">
        <v>0.16097</v>
      </c>
      <c r="AP40" s="66">
        <v>3.2708000000000001E-2</v>
      </c>
      <c r="AQ40" s="66">
        <v>5.3950999999999999E-2</v>
      </c>
      <c r="AR40" s="66">
        <v>0.1454</v>
      </c>
      <c r="AS40" s="65" t="s">
        <v>315</v>
      </c>
      <c r="AT40" s="65" t="s">
        <v>3</v>
      </c>
      <c r="AU40" s="65" t="s">
        <v>3</v>
      </c>
      <c r="AV40" s="65" t="s">
        <v>3</v>
      </c>
      <c r="AW40" s="65" t="s">
        <v>3</v>
      </c>
      <c r="AX40" s="67" t="s">
        <v>3</v>
      </c>
      <c r="AY40" s="65" t="s">
        <v>315</v>
      </c>
      <c r="AZ40" s="65" t="s">
        <v>3</v>
      </c>
      <c r="BA40" s="65" t="s">
        <v>3</v>
      </c>
      <c r="BB40" s="65" t="s">
        <v>3</v>
      </c>
      <c r="BC40" s="65" t="s">
        <v>3</v>
      </c>
      <c r="BD40" s="65" t="s">
        <v>3</v>
      </c>
      <c r="BE40" s="66">
        <v>36.965000000000003</v>
      </c>
      <c r="BF40" s="66">
        <v>7.2053000000000006E-2</v>
      </c>
      <c r="BG40" s="66">
        <v>5.8125000000000003E-2</v>
      </c>
      <c r="BH40" s="66">
        <v>0.29858000000000001</v>
      </c>
      <c r="BI40" s="66">
        <v>2.1592E-2</v>
      </c>
      <c r="BJ40" s="69">
        <v>0.35025000000000001</v>
      </c>
      <c r="BL40" t="str">
        <f t="shared" si="12"/>
        <v>N161005-002-999</v>
      </c>
      <c r="BM40">
        <f t="shared" si="13"/>
        <v>42.3</v>
      </c>
      <c r="BN40">
        <f t="shared" si="14"/>
        <v>91.3</v>
      </c>
      <c r="BO40">
        <f t="shared" si="15"/>
        <v>107.6</v>
      </c>
      <c r="BP40">
        <f t="shared" si="16"/>
        <v>49.6</v>
      </c>
      <c r="BQ40">
        <f t="shared" si="31"/>
        <v>72.7</v>
      </c>
      <c r="BW40">
        <f t="shared" si="17"/>
        <v>42</v>
      </c>
      <c r="BX40">
        <f t="shared" si="18"/>
        <v>42.9</v>
      </c>
      <c r="BY40">
        <f t="shared" si="19"/>
        <v>38.700000000000003</v>
      </c>
      <c r="BZ40">
        <f t="shared" si="20"/>
        <v>49.4</v>
      </c>
      <c r="CA40">
        <f t="shared" si="21"/>
        <v>43.25</v>
      </c>
    </row>
    <row r="41" spans="1:79" x14ac:dyDescent="0.25">
      <c r="A41" t="s">
        <v>400</v>
      </c>
      <c r="B41">
        <v>38</v>
      </c>
      <c r="C41">
        <v>71</v>
      </c>
      <c r="D41">
        <v>36</v>
      </c>
      <c r="E41">
        <v>49</v>
      </c>
      <c r="F41">
        <v>37.4</v>
      </c>
      <c r="G41">
        <v>39.799999999999997</v>
      </c>
      <c r="H41">
        <v>35.700000000000003</v>
      </c>
      <c r="I41">
        <v>47.9</v>
      </c>
      <c r="N41" s="64" t="s">
        <v>181</v>
      </c>
      <c r="O41" s="65" t="s">
        <v>182</v>
      </c>
      <c r="P41" s="65" t="s">
        <v>337</v>
      </c>
      <c r="Q41" s="66">
        <v>3.1781999999999999</v>
      </c>
      <c r="R41" s="65" t="s">
        <v>2</v>
      </c>
      <c r="S41" s="65" t="s">
        <v>23</v>
      </c>
      <c r="T41" s="65">
        <v>844.7971</v>
      </c>
      <c r="U41" s="67">
        <v>909.17259999999999</v>
      </c>
      <c r="V41" s="64">
        <v>63.023299999999999</v>
      </c>
      <c r="W41" s="65">
        <v>4.5223000000000004</v>
      </c>
      <c r="X41" s="67" t="s">
        <v>3</v>
      </c>
      <c r="Y41" s="65">
        <f t="shared" si="0"/>
        <v>62.055999999999997</v>
      </c>
      <c r="Z41" s="65">
        <f t="shared" si="1"/>
        <v>1.776601224</v>
      </c>
      <c r="AA41" s="92">
        <f t="shared" si="6"/>
        <v>1.0155875338404023</v>
      </c>
      <c r="AB41" s="92">
        <f t="shared" si="7"/>
        <v>7.8460584364191066E-2</v>
      </c>
      <c r="AC41" s="95">
        <f t="shared" si="8"/>
        <v>0.37158000000000002</v>
      </c>
      <c r="AD41" s="92">
        <f t="shared" si="9"/>
        <v>2.0165275020000002E-2</v>
      </c>
      <c r="AE41" s="65">
        <f t="shared" si="10"/>
        <v>6.9319400958629859E-2</v>
      </c>
      <c r="AF41" s="65">
        <f t="shared" si="11"/>
        <v>4.9740830288990236E-3</v>
      </c>
      <c r="AG41" s="65">
        <f t="shared" si="2"/>
        <v>6.8255466563774583E-2</v>
      </c>
      <c r="AH41" s="65">
        <f t="shared" si="3"/>
        <v>1.9540857522543026E-3</v>
      </c>
      <c r="AI41" s="68">
        <v>318000000000</v>
      </c>
      <c r="AJ41" s="66">
        <v>12600000000</v>
      </c>
      <c r="AK41" s="66">
        <v>3.02</v>
      </c>
      <c r="AL41" s="69">
        <v>0.14000000000000001</v>
      </c>
      <c r="AM41" s="64" t="s">
        <v>3</v>
      </c>
      <c r="AN41" s="65" t="s">
        <v>3</v>
      </c>
      <c r="AO41" s="65" t="s">
        <v>3</v>
      </c>
      <c r="AP41" s="65" t="s">
        <v>3</v>
      </c>
      <c r="AQ41" s="65" t="s">
        <v>3</v>
      </c>
      <c r="AR41" s="65" t="s">
        <v>3</v>
      </c>
      <c r="AS41" s="66">
        <v>62.055999999999997</v>
      </c>
      <c r="AT41" s="66">
        <v>2.8629000000000002E-2</v>
      </c>
      <c r="AU41" s="66">
        <v>0.37158000000000002</v>
      </c>
      <c r="AV41" s="66">
        <v>5.4268999999999998E-2</v>
      </c>
      <c r="AW41" s="66">
        <v>8.4639000000000006E-2</v>
      </c>
      <c r="AX41" s="69">
        <v>0.23449999999999999</v>
      </c>
      <c r="AY41" s="65" t="s">
        <v>315</v>
      </c>
      <c r="AZ41" s="65" t="s">
        <v>3</v>
      </c>
      <c r="BA41" s="65" t="s">
        <v>3</v>
      </c>
      <c r="BB41" s="65" t="s">
        <v>3</v>
      </c>
      <c r="BC41" s="65" t="s">
        <v>3</v>
      </c>
      <c r="BD41" s="65" t="s">
        <v>3</v>
      </c>
      <c r="BE41" s="65" t="s">
        <v>315</v>
      </c>
      <c r="BF41" s="65" t="s">
        <v>3</v>
      </c>
      <c r="BG41" s="65" t="s">
        <v>3</v>
      </c>
      <c r="BH41" s="65" t="s">
        <v>3</v>
      </c>
      <c r="BI41" s="65" t="s">
        <v>3</v>
      </c>
      <c r="BJ41" s="67" t="s">
        <v>3</v>
      </c>
      <c r="BL41" t="str">
        <f t="shared" si="12"/>
        <v>N180117-002-999</v>
      </c>
      <c r="BM41">
        <f t="shared" si="13"/>
        <v>43.7</v>
      </c>
      <c r="BN41">
        <f t="shared" si="14"/>
        <v>53.4</v>
      </c>
      <c r="BO41">
        <f t="shared" si="15"/>
        <v>37.1</v>
      </c>
      <c r="BP41">
        <f t="shared" si="16"/>
        <v>26.5</v>
      </c>
      <c r="BQ41">
        <f t="shared" si="31"/>
        <v>40.174999999999997</v>
      </c>
      <c r="BR41" s="107">
        <f t="shared" si="25"/>
        <v>8.7741132545115175E-2</v>
      </c>
      <c r="BS41" s="107">
        <f t="shared" si="26"/>
        <v>0.61207547169811316</v>
      </c>
      <c r="BT41" s="107">
        <f t="shared" si="27"/>
        <v>0.12000000000000011</v>
      </c>
      <c r="BU41" s="107">
        <f t="shared" si="28"/>
        <v>-0.19999999999999996</v>
      </c>
      <c r="BW41">
        <f t="shared" si="17"/>
        <v>16.3</v>
      </c>
      <c r="BX41">
        <f t="shared" si="18"/>
        <v>0.6</v>
      </c>
      <c r="BY41">
        <f t="shared" si="19"/>
        <v>40</v>
      </c>
      <c r="BZ41">
        <f t="shared" si="20"/>
        <v>31</v>
      </c>
      <c r="CA41">
        <f t="shared" si="21"/>
        <v>21.975000000000001</v>
      </c>
    </row>
    <row r="42" spans="1:79" x14ac:dyDescent="0.25">
      <c r="A42" t="s">
        <v>401</v>
      </c>
      <c r="C42">
        <v>280.89999999999998</v>
      </c>
      <c r="D42">
        <v>299.89999999999998</v>
      </c>
      <c r="E42">
        <v>202.7</v>
      </c>
      <c r="G42">
        <v>214.3</v>
      </c>
      <c r="H42">
        <v>0.4</v>
      </c>
      <c r="I42">
        <v>299.39999999999998</v>
      </c>
      <c r="N42" s="71" t="s">
        <v>153</v>
      </c>
      <c r="O42" s="72" t="s">
        <v>154</v>
      </c>
      <c r="P42" s="72" t="s">
        <v>342</v>
      </c>
      <c r="Q42" s="73">
        <v>3.9838</v>
      </c>
      <c r="R42" s="72" t="s">
        <v>2</v>
      </c>
      <c r="S42" s="72" t="s">
        <v>3</v>
      </c>
      <c r="T42" s="72">
        <v>844</v>
      </c>
      <c r="U42" s="74">
        <v>907.9</v>
      </c>
      <c r="V42" s="71">
        <v>61.890099999999997</v>
      </c>
      <c r="W42" s="72">
        <v>4.0984999999999996</v>
      </c>
      <c r="X42" s="74" t="s">
        <v>3</v>
      </c>
      <c r="Y42" s="72">
        <f t="shared" si="0"/>
        <v>63.345999999999997</v>
      </c>
      <c r="Z42" s="72">
        <f t="shared" si="1"/>
        <v>1.540701412</v>
      </c>
      <c r="AA42" s="93">
        <f t="shared" si="6"/>
        <v>0.97701670192277335</v>
      </c>
      <c r="AB42" s="93">
        <f t="shared" si="7"/>
        <v>6.8926035499237287E-2</v>
      </c>
      <c r="AC42" s="96">
        <f t="shared" si="8"/>
        <v>-8.7634000000000004E-2</v>
      </c>
      <c r="AD42" s="93">
        <f t="shared" si="9"/>
        <v>1.143798968E-2</v>
      </c>
      <c r="AE42" s="72">
        <f t="shared" si="10"/>
        <v>6.8168410617909458E-2</v>
      </c>
      <c r="AF42" s="72">
        <f t="shared" si="11"/>
        <v>4.5142636854279099E-3</v>
      </c>
      <c r="AG42" s="72">
        <f t="shared" si="2"/>
        <v>6.9772001321731461E-2</v>
      </c>
      <c r="AH42" s="72">
        <f t="shared" si="3"/>
        <v>1.6969946161471529E-3</v>
      </c>
      <c r="AI42" s="75">
        <v>348770000000</v>
      </c>
      <c r="AJ42" s="73">
        <v>13943000000</v>
      </c>
      <c r="AK42" s="73">
        <v>3.2052999999999998</v>
      </c>
      <c r="AL42" s="76">
        <v>0.17301</v>
      </c>
      <c r="AM42" s="71" t="s">
        <v>3</v>
      </c>
      <c r="AN42" s="72" t="s">
        <v>3</v>
      </c>
      <c r="AO42" s="72" t="s">
        <v>3</v>
      </c>
      <c r="AP42" s="72" t="s">
        <v>3</v>
      </c>
      <c r="AQ42" s="72" t="s">
        <v>3</v>
      </c>
      <c r="AR42" s="72" t="s">
        <v>3</v>
      </c>
      <c r="AS42" s="73">
        <v>63.345999999999997</v>
      </c>
      <c r="AT42" s="73">
        <v>2.4322E-2</v>
      </c>
      <c r="AU42" s="73">
        <v>-8.7634000000000004E-2</v>
      </c>
      <c r="AV42" s="73">
        <v>-0.13052</v>
      </c>
      <c r="AW42" s="73">
        <v>-2.1824999999999999E-4</v>
      </c>
      <c r="AX42" s="76">
        <v>-41.396999999999998</v>
      </c>
      <c r="AY42" s="72" t="s">
        <v>315</v>
      </c>
      <c r="AZ42" s="72" t="s">
        <v>3</v>
      </c>
      <c r="BA42" s="72" t="s">
        <v>3</v>
      </c>
      <c r="BB42" s="72" t="s">
        <v>3</v>
      </c>
      <c r="BC42" s="72" t="s">
        <v>3</v>
      </c>
      <c r="BD42" s="72" t="s">
        <v>3</v>
      </c>
      <c r="BE42" s="72" t="s">
        <v>315</v>
      </c>
      <c r="BF42" s="72" t="s">
        <v>3</v>
      </c>
      <c r="BG42" s="72" t="s">
        <v>3</v>
      </c>
      <c r="BH42" s="72" t="s">
        <v>3</v>
      </c>
      <c r="BI42" s="72" t="s">
        <v>3</v>
      </c>
      <c r="BJ42" s="74" t="s">
        <v>3</v>
      </c>
      <c r="BL42" t="str">
        <f t="shared" si="12"/>
        <v>N171008-002-999</v>
      </c>
      <c r="BN42">
        <f t="shared" si="14"/>
        <v>27.2</v>
      </c>
      <c r="BO42">
        <f t="shared" si="15"/>
        <v>29.2</v>
      </c>
      <c r="BP42">
        <f t="shared" si="16"/>
        <v>47.6</v>
      </c>
      <c r="BQ42">
        <f t="shared" si="31"/>
        <v>34.666666666666664</v>
      </c>
      <c r="BS42" s="107">
        <f t="shared" si="26"/>
        <v>-0.17886792452830191</v>
      </c>
      <c r="BT42" s="107">
        <f t="shared" si="27"/>
        <v>-0.11849056603773589</v>
      </c>
      <c r="BU42" s="107">
        <f t="shared" si="28"/>
        <v>0.43698113207547173</v>
      </c>
      <c r="BX42">
        <f t="shared" si="18"/>
        <v>40.700000000000003</v>
      </c>
      <c r="BY42">
        <f t="shared" si="19"/>
        <v>43.2</v>
      </c>
      <c r="BZ42">
        <f t="shared" si="20"/>
        <v>157.6</v>
      </c>
      <c r="CA42">
        <f t="shared" si="21"/>
        <v>80.5</v>
      </c>
    </row>
    <row r="43" spans="1:79" x14ac:dyDescent="0.25">
      <c r="A43" t="s">
        <v>402</v>
      </c>
      <c r="C43">
        <v>125.2</v>
      </c>
      <c r="D43">
        <v>263.3</v>
      </c>
      <c r="E43">
        <v>236</v>
      </c>
      <c r="G43">
        <v>269.89999999999998</v>
      </c>
      <c r="H43">
        <v>299.89999999999998</v>
      </c>
      <c r="I43">
        <v>299.60000000000002</v>
      </c>
      <c r="N43" s="71" t="s">
        <v>209</v>
      </c>
      <c r="O43" s="72" t="s">
        <v>210</v>
      </c>
      <c r="P43" s="72" t="s">
        <v>342</v>
      </c>
      <c r="Q43" s="73">
        <v>3.9807000000000001</v>
      </c>
      <c r="R43" s="72" t="s">
        <v>2</v>
      </c>
      <c r="S43" s="72" t="s">
        <v>23</v>
      </c>
      <c r="T43" s="72">
        <v>999.39940000000001</v>
      </c>
      <c r="U43" s="74">
        <v>1073.8178</v>
      </c>
      <c r="V43" s="71">
        <v>73.727800000000002</v>
      </c>
      <c r="W43" s="72">
        <v>7.9546999999999999</v>
      </c>
      <c r="X43" s="74" t="s">
        <v>3</v>
      </c>
      <c r="Y43" s="72">
        <f t="shared" si="0"/>
        <v>73.534999999999997</v>
      </c>
      <c r="Z43" s="72">
        <f t="shared" si="1"/>
        <v>1.1289828550000001</v>
      </c>
      <c r="AA43" s="93">
        <f t="shared" si="6"/>
        <v>1.0026218807370642</v>
      </c>
      <c r="AB43" s="93">
        <f t="shared" si="7"/>
        <v>0.10926542929167614</v>
      </c>
      <c r="AC43" s="96">
        <f t="shared" si="8"/>
        <v>0.4249</v>
      </c>
      <c r="AD43" s="93">
        <f t="shared" si="9"/>
        <v>2.2962870699999999E-2</v>
      </c>
      <c r="AE43" s="72">
        <f t="shared" si="10"/>
        <v>6.8659506296133294E-2</v>
      </c>
      <c r="AF43" s="72">
        <f t="shared" si="11"/>
        <v>7.4078675171896013E-3</v>
      </c>
      <c r="AG43" s="72">
        <f t="shared" si="2"/>
        <v>6.84799600081131E-2</v>
      </c>
      <c r="AH43" s="72">
        <f t="shared" si="3"/>
        <v>1.0513728260045606E-3</v>
      </c>
      <c r="AI43" s="75">
        <v>723150000000</v>
      </c>
      <c r="AJ43" s="73">
        <v>28292000000</v>
      </c>
      <c r="AK43" s="73">
        <v>3.2469000000000001</v>
      </c>
      <c r="AL43" s="76">
        <v>0.14230999999999999</v>
      </c>
      <c r="AM43" s="75">
        <v>73.534999999999997</v>
      </c>
      <c r="AN43" s="73">
        <v>1.5353E-2</v>
      </c>
      <c r="AO43" s="73">
        <v>0.4249</v>
      </c>
      <c r="AP43" s="73">
        <v>5.4043000000000001E-2</v>
      </c>
      <c r="AQ43" s="73">
        <v>0.12615000000000001</v>
      </c>
      <c r="AR43" s="73">
        <v>0.13244</v>
      </c>
      <c r="AS43" s="72" t="s">
        <v>315</v>
      </c>
      <c r="AT43" s="72" t="s">
        <v>3</v>
      </c>
      <c r="AU43" s="72" t="s">
        <v>3</v>
      </c>
      <c r="AV43" s="72" t="s">
        <v>3</v>
      </c>
      <c r="AW43" s="72" t="s">
        <v>3</v>
      </c>
      <c r="AX43" s="74" t="s">
        <v>3</v>
      </c>
      <c r="AY43" s="72" t="s">
        <v>315</v>
      </c>
      <c r="AZ43" s="72" t="s">
        <v>3</v>
      </c>
      <c r="BA43" s="72" t="s">
        <v>3</v>
      </c>
      <c r="BB43" s="72" t="s">
        <v>3</v>
      </c>
      <c r="BC43" s="72" t="s">
        <v>3</v>
      </c>
      <c r="BD43" s="72" t="s">
        <v>3</v>
      </c>
      <c r="BE43" s="72" t="s">
        <v>315</v>
      </c>
      <c r="BF43" s="72" t="s">
        <v>3</v>
      </c>
      <c r="BG43" s="72" t="s">
        <v>3</v>
      </c>
      <c r="BH43" s="72" t="s">
        <v>3</v>
      </c>
      <c r="BI43" s="72" t="s">
        <v>3</v>
      </c>
      <c r="BJ43" s="74" t="s">
        <v>3</v>
      </c>
      <c r="BL43" t="str">
        <f t="shared" si="12"/>
        <v>N180509-001-999</v>
      </c>
      <c r="BN43">
        <f t="shared" si="14"/>
        <v>44.9</v>
      </c>
      <c r="BO43">
        <f t="shared" si="15"/>
        <v>28.2</v>
      </c>
      <c r="BP43">
        <f t="shared" si="16"/>
        <v>43.1</v>
      </c>
      <c r="BQ43">
        <f t="shared" si="31"/>
        <v>38.733333333333327</v>
      </c>
      <c r="BS43" s="107">
        <f t="shared" si="26"/>
        <v>0.35547169811320756</v>
      </c>
      <c r="BT43" s="107">
        <f t="shared" si="27"/>
        <v>-0.1486792452830189</v>
      </c>
      <c r="BU43" s="107">
        <f t="shared" si="28"/>
        <v>0.30113207547169818</v>
      </c>
      <c r="BW43">
        <f t="shared" si="17"/>
        <v>27.4</v>
      </c>
      <c r="BX43">
        <f t="shared" si="18"/>
        <v>146</v>
      </c>
      <c r="BY43">
        <f t="shared" si="19"/>
        <v>32.799999999999997</v>
      </c>
      <c r="BZ43">
        <f t="shared" si="20"/>
        <v>43.4</v>
      </c>
      <c r="CA43">
        <f t="shared" si="21"/>
        <v>62.4</v>
      </c>
    </row>
    <row r="44" spans="1:79" x14ac:dyDescent="0.25">
      <c r="A44" t="s">
        <v>403</v>
      </c>
      <c r="B44">
        <v>31.2</v>
      </c>
      <c r="C44">
        <v>53</v>
      </c>
      <c r="D44">
        <v>43.7</v>
      </c>
      <c r="E44">
        <v>37</v>
      </c>
      <c r="F44">
        <v>28.7</v>
      </c>
      <c r="G44">
        <v>51.4</v>
      </c>
      <c r="H44">
        <v>41.6</v>
      </c>
      <c r="I44">
        <v>35.4</v>
      </c>
      <c r="N44" s="71" t="s">
        <v>119</v>
      </c>
      <c r="O44" s="72" t="s">
        <v>120</v>
      </c>
      <c r="P44" s="72" t="s">
        <v>342</v>
      </c>
      <c r="Q44" s="73">
        <v>4.0094000000000003</v>
      </c>
      <c r="R44" s="72" t="s">
        <v>2</v>
      </c>
      <c r="S44" s="72" t="s">
        <v>23</v>
      </c>
      <c r="T44" s="72">
        <v>843.72810000000004</v>
      </c>
      <c r="U44" s="74">
        <v>908.42409999999995</v>
      </c>
      <c r="V44" s="71">
        <v>65.333699999999993</v>
      </c>
      <c r="W44" s="72">
        <v>5.3388</v>
      </c>
      <c r="X44" s="74" t="s">
        <v>3</v>
      </c>
      <c r="Y44" s="72">
        <f t="shared" si="0"/>
        <v>57.064</v>
      </c>
      <c r="Z44" s="72">
        <f t="shared" si="1"/>
        <v>2.1679184239999998</v>
      </c>
      <c r="AA44" s="93">
        <f t="shared" si="6"/>
        <v>1.1449197392401513</v>
      </c>
      <c r="AB44" s="93">
        <f t="shared" si="7"/>
        <v>0.10317498814990612</v>
      </c>
      <c r="AC44" s="96">
        <f t="shared" si="8"/>
        <v>0.16359000000000001</v>
      </c>
      <c r="AD44" s="93">
        <f t="shared" si="9"/>
        <v>3.9135635700000004E-2</v>
      </c>
      <c r="AE44" s="72">
        <f t="shared" si="10"/>
        <v>7.1919822470583941E-2</v>
      </c>
      <c r="AF44" s="72">
        <f t="shared" si="11"/>
        <v>5.8769907139187526E-3</v>
      </c>
      <c r="AG44" s="72">
        <f t="shared" si="2"/>
        <v>6.2816475256435841E-2</v>
      </c>
      <c r="AH44" s="72">
        <f t="shared" si="3"/>
        <v>2.386460711467254E-3</v>
      </c>
      <c r="AI44" s="75">
        <v>340000000000</v>
      </c>
      <c r="AJ44" s="73">
        <v>28288000000</v>
      </c>
      <c r="AK44" s="73">
        <v>3.2850000000000001</v>
      </c>
      <c r="AL44" s="76">
        <v>0.20505999999999999</v>
      </c>
      <c r="AM44" s="71" t="s">
        <v>3</v>
      </c>
      <c r="AN44" s="72" t="s">
        <v>3</v>
      </c>
      <c r="AO44" s="72" t="s">
        <v>3</v>
      </c>
      <c r="AP44" s="72" t="s">
        <v>3</v>
      </c>
      <c r="AQ44" s="72" t="s">
        <v>3</v>
      </c>
      <c r="AR44" s="72" t="s">
        <v>3</v>
      </c>
      <c r="AS44" s="73">
        <v>57.064</v>
      </c>
      <c r="AT44" s="73">
        <v>3.7990999999999997E-2</v>
      </c>
      <c r="AU44" s="73">
        <v>0.16359000000000001</v>
      </c>
      <c r="AV44" s="73">
        <v>0.23923</v>
      </c>
      <c r="AW44" s="73">
        <v>-2.1588000000000002E-3</v>
      </c>
      <c r="AX44" s="76">
        <v>-13.941000000000001</v>
      </c>
      <c r="AY44" s="72" t="s">
        <v>315</v>
      </c>
      <c r="AZ44" s="72" t="s">
        <v>3</v>
      </c>
      <c r="BA44" s="72" t="s">
        <v>3</v>
      </c>
      <c r="BB44" s="72" t="s">
        <v>3</v>
      </c>
      <c r="BC44" s="72" t="s">
        <v>3</v>
      </c>
      <c r="BD44" s="72" t="s">
        <v>3</v>
      </c>
      <c r="BE44" s="72" t="s">
        <v>315</v>
      </c>
      <c r="BF44" s="72" t="s">
        <v>3</v>
      </c>
      <c r="BG44" s="72" t="s">
        <v>3</v>
      </c>
      <c r="BH44" s="72" t="s">
        <v>3</v>
      </c>
      <c r="BI44" s="72" t="s">
        <v>3</v>
      </c>
      <c r="BJ44" s="74" t="s">
        <v>3</v>
      </c>
      <c r="BL44" t="str">
        <f t="shared" si="12"/>
        <v>N170427-002-999</v>
      </c>
      <c r="BM44">
        <f t="shared" si="13"/>
        <v>33.799999999999997</v>
      </c>
      <c r="BN44">
        <f t="shared" si="14"/>
        <v>32.6</v>
      </c>
      <c r="BO44">
        <f t="shared" si="15"/>
        <v>17.899999999999999</v>
      </c>
      <c r="BQ44">
        <f t="shared" si="31"/>
        <v>28.100000000000005</v>
      </c>
      <c r="CA44" t="e">
        <f t="shared" si="21"/>
        <v>#DIV/0!</v>
      </c>
    </row>
    <row r="45" spans="1:79" x14ac:dyDescent="0.25">
      <c r="A45" t="s">
        <v>404</v>
      </c>
      <c r="B45">
        <v>36.9</v>
      </c>
      <c r="C45">
        <v>57.7</v>
      </c>
      <c r="D45">
        <v>51.7</v>
      </c>
      <c r="E45">
        <v>38.6</v>
      </c>
      <c r="F45">
        <v>28.8</v>
      </c>
      <c r="G45">
        <v>55.7</v>
      </c>
      <c r="H45">
        <v>41.2</v>
      </c>
      <c r="I45">
        <v>37.6</v>
      </c>
      <c r="N45" s="71" t="s">
        <v>167</v>
      </c>
      <c r="O45" s="72" t="s">
        <v>168</v>
      </c>
      <c r="P45" s="72" t="s">
        <v>342</v>
      </c>
      <c r="Q45" s="73">
        <v>3.9893999999999998</v>
      </c>
      <c r="R45" s="72" t="s">
        <v>2</v>
      </c>
      <c r="S45" s="72" t="s">
        <v>23</v>
      </c>
      <c r="T45" s="72">
        <v>843.43780000000004</v>
      </c>
      <c r="U45" s="74">
        <v>908.0154</v>
      </c>
      <c r="V45" s="71">
        <v>70.639099999999999</v>
      </c>
      <c r="W45" s="72">
        <v>5.0941999999999998</v>
      </c>
      <c r="X45" s="74" t="s">
        <v>3</v>
      </c>
      <c r="Y45" s="72">
        <f t="shared" si="0"/>
        <v>63.106999999999999</v>
      </c>
      <c r="Z45" s="72">
        <f t="shared" si="1"/>
        <v>2.5336829429999996</v>
      </c>
      <c r="AA45" s="93">
        <f t="shared" si="6"/>
        <v>1.119354429777996</v>
      </c>
      <c r="AB45" s="93">
        <f t="shared" si="7"/>
        <v>9.2390083868724743E-2</v>
      </c>
      <c r="AC45" s="96">
        <f t="shared" si="8"/>
        <v>-0.25341999999999998</v>
      </c>
      <c r="AD45" s="93">
        <f t="shared" si="9"/>
        <v>2.2397006179999998E-2</v>
      </c>
      <c r="AE45" s="72">
        <f t="shared" si="10"/>
        <v>7.7795046207366089E-2</v>
      </c>
      <c r="AF45" s="72">
        <f t="shared" si="11"/>
        <v>5.6102572709669897E-3</v>
      </c>
      <c r="AG45" s="72">
        <f t="shared" si="2"/>
        <v>6.9499922578405607E-2</v>
      </c>
      <c r="AH45" s="72">
        <f t="shared" si="3"/>
        <v>2.7903523916004065E-3</v>
      </c>
      <c r="AI45" s="75">
        <v>247390000000</v>
      </c>
      <c r="AJ45" s="73">
        <v>9695700000</v>
      </c>
      <c r="AK45" s="73">
        <v>2.8064</v>
      </c>
      <c r="AL45" s="76">
        <v>0.16908999999999999</v>
      </c>
      <c r="AM45" s="71" t="s">
        <v>3</v>
      </c>
      <c r="AN45" s="72" t="s">
        <v>3</v>
      </c>
      <c r="AO45" s="72" t="s">
        <v>3</v>
      </c>
      <c r="AP45" s="72" t="s">
        <v>3</v>
      </c>
      <c r="AQ45" s="72" t="s">
        <v>3</v>
      </c>
      <c r="AR45" s="72" t="s">
        <v>3</v>
      </c>
      <c r="AS45" s="73">
        <v>63.106999999999999</v>
      </c>
      <c r="AT45" s="73">
        <v>4.0148999999999997E-2</v>
      </c>
      <c r="AU45" s="73">
        <v>-0.25341999999999998</v>
      </c>
      <c r="AV45" s="73">
        <v>-8.8378999999999999E-2</v>
      </c>
      <c r="AW45" s="73">
        <v>5.4038000000000003E-2</v>
      </c>
      <c r="AX45" s="76">
        <v>0.38712999999999997</v>
      </c>
      <c r="AY45" s="72" t="s">
        <v>315</v>
      </c>
      <c r="AZ45" s="72" t="s">
        <v>3</v>
      </c>
      <c r="BA45" s="72" t="s">
        <v>3</v>
      </c>
      <c r="BB45" s="72" t="s">
        <v>3</v>
      </c>
      <c r="BC45" s="72" t="s">
        <v>3</v>
      </c>
      <c r="BD45" s="72" t="s">
        <v>3</v>
      </c>
      <c r="BE45" s="72" t="s">
        <v>315</v>
      </c>
      <c r="BF45" s="72" t="s">
        <v>3</v>
      </c>
      <c r="BG45" s="72" t="s">
        <v>3</v>
      </c>
      <c r="BH45" s="72" t="s">
        <v>3</v>
      </c>
      <c r="BI45" s="72" t="s">
        <v>3</v>
      </c>
      <c r="BJ45" s="74" t="s">
        <v>3</v>
      </c>
      <c r="BL45" t="str">
        <f t="shared" si="12"/>
        <v>N171212-003-999</v>
      </c>
      <c r="BM45">
        <f t="shared" si="13"/>
        <v>33.4</v>
      </c>
      <c r="BN45">
        <f t="shared" si="14"/>
        <v>25.1</v>
      </c>
      <c r="BO45">
        <f t="shared" si="15"/>
        <v>47.4</v>
      </c>
      <c r="BP45">
        <f t="shared" si="16"/>
        <v>23.7</v>
      </c>
      <c r="BQ45">
        <f t="shared" si="31"/>
        <v>32.4</v>
      </c>
      <c r="BR45" s="107">
        <f t="shared" si="25"/>
        <v>3.0864197530864113E-2</v>
      </c>
      <c r="BS45" s="107">
        <f t="shared" si="26"/>
        <v>-0.24226415094339615</v>
      </c>
      <c r="BT45" s="107">
        <f t="shared" si="27"/>
        <v>0.43094339622641509</v>
      </c>
      <c r="BU45" s="107">
        <f t="shared" si="28"/>
        <v>-0.28452830188679246</v>
      </c>
      <c r="BW45">
        <f t="shared" si="17"/>
        <v>19.8</v>
      </c>
      <c r="BX45">
        <f t="shared" si="18"/>
        <v>126.6</v>
      </c>
      <c r="BY45">
        <f t="shared" si="19"/>
        <v>52.1</v>
      </c>
      <c r="BZ45">
        <f t="shared" si="20"/>
        <v>18.399999999999999</v>
      </c>
      <c r="CA45">
        <f t="shared" si="21"/>
        <v>54.225000000000001</v>
      </c>
    </row>
    <row r="46" spans="1:79" x14ac:dyDescent="0.25">
      <c r="A46" t="s">
        <v>405</v>
      </c>
      <c r="B46">
        <v>274.8</v>
      </c>
      <c r="C46">
        <v>70.7</v>
      </c>
      <c r="D46">
        <v>282.3</v>
      </c>
      <c r="E46">
        <v>60.4</v>
      </c>
      <c r="F46">
        <v>295.89999999999998</v>
      </c>
      <c r="G46">
        <v>195</v>
      </c>
      <c r="H46">
        <v>299.60000000000002</v>
      </c>
      <c r="I46">
        <v>299.8</v>
      </c>
      <c r="N46" s="71" t="s">
        <v>225</v>
      </c>
      <c r="O46" s="72" t="s">
        <v>226</v>
      </c>
      <c r="P46" s="72" t="s">
        <v>342</v>
      </c>
      <c r="Q46" s="73">
        <v>3.9857999999999998</v>
      </c>
      <c r="R46" s="72" t="s">
        <v>2</v>
      </c>
      <c r="S46" s="72" t="s">
        <v>23</v>
      </c>
      <c r="T46" s="72">
        <v>1000.0074</v>
      </c>
      <c r="U46" s="74">
        <v>1068.3163</v>
      </c>
      <c r="V46" s="71">
        <v>76.900000000000006</v>
      </c>
      <c r="W46" s="72">
        <v>1.9</v>
      </c>
      <c r="X46" s="74">
        <v>1.46</v>
      </c>
      <c r="Y46" s="72">
        <f t="shared" si="0"/>
        <v>66.709999999999994</v>
      </c>
      <c r="Z46" s="72">
        <f t="shared" si="1"/>
        <v>3.4583798199999998</v>
      </c>
      <c r="AA46" s="93">
        <f t="shared" si="6"/>
        <v>1.1527507120371761</v>
      </c>
      <c r="AB46" s="93">
        <f t="shared" si="7"/>
        <v>6.620091057457593E-2</v>
      </c>
      <c r="AC46" s="96">
        <f t="shared" si="8"/>
        <v>-0.16966999999999999</v>
      </c>
      <c r="AD46" s="93">
        <f t="shared" si="9"/>
        <v>1.6601700489999999E-2</v>
      </c>
      <c r="AE46" s="72">
        <f t="shared" si="10"/>
        <v>7.1982426927306081E-2</v>
      </c>
      <c r="AF46" s="72">
        <f t="shared" si="11"/>
        <v>1.778499494952946E-3</v>
      </c>
      <c r="AG46" s="72">
        <f t="shared" si="2"/>
        <v>6.24440533201637E-2</v>
      </c>
      <c r="AH46" s="72">
        <f t="shared" si="3"/>
        <v>3.2372246122239264E-3</v>
      </c>
      <c r="AI46" s="75">
        <v>793830000000</v>
      </c>
      <c r="AJ46" s="73">
        <v>30693000000</v>
      </c>
      <c r="AK46" s="73">
        <v>3.1701999999999999</v>
      </c>
      <c r="AL46" s="76">
        <v>0.14119999999999999</v>
      </c>
      <c r="AM46" s="71" t="s">
        <v>3</v>
      </c>
      <c r="AN46" s="72" t="s">
        <v>3</v>
      </c>
      <c r="AO46" s="72" t="s">
        <v>3</v>
      </c>
      <c r="AP46" s="72" t="s">
        <v>3</v>
      </c>
      <c r="AQ46" s="72" t="s">
        <v>3</v>
      </c>
      <c r="AR46" s="72" t="s">
        <v>3</v>
      </c>
      <c r="AS46" s="73">
        <v>66.709999999999994</v>
      </c>
      <c r="AT46" s="73">
        <v>5.1841999999999999E-2</v>
      </c>
      <c r="AU46" s="73">
        <v>-0.16966999999999999</v>
      </c>
      <c r="AV46" s="73">
        <v>-9.7847000000000003E-2</v>
      </c>
      <c r="AW46" s="73">
        <v>5.0719E-2</v>
      </c>
      <c r="AX46" s="76">
        <v>0.22370999999999999</v>
      </c>
      <c r="AY46" s="72" t="s">
        <v>315</v>
      </c>
      <c r="AZ46" s="72" t="s">
        <v>3</v>
      </c>
      <c r="BA46" s="72" t="s">
        <v>3</v>
      </c>
      <c r="BB46" s="72" t="s">
        <v>3</v>
      </c>
      <c r="BC46" s="72" t="s">
        <v>3</v>
      </c>
      <c r="BD46" s="72" t="s">
        <v>3</v>
      </c>
      <c r="BE46" s="72" t="s">
        <v>315</v>
      </c>
      <c r="BF46" s="72" t="s">
        <v>3</v>
      </c>
      <c r="BG46" s="72" t="s">
        <v>3</v>
      </c>
      <c r="BH46" s="72" t="s">
        <v>3</v>
      </c>
      <c r="BI46" s="72" t="s">
        <v>3</v>
      </c>
      <c r="BJ46" s="74" t="s">
        <v>3</v>
      </c>
      <c r="BL46" t="str">
        <f t="shared" si="12"/>
        <v>N180705-002-999</v>
      </c>
      <c r="BM46">
        <f t="shared" si="13"/>
        <v>25.4</v>
      </c>
      <c r="BN46">
        <f t="shared" si="14"/>
        <v>38.5</v>
      </c>
      <c r="BO46">
        <f t="shared" si="15"/>
        <v>36</v>
      </c>
      <c r="BP46">
        <f t="shared" si="16"/>
        <v>33.4</v>
      </c>
      <c r="BQ46">
        <f t="shared" si="31"/>
        <v>33.325000000000003</v>
      </c>
      <c r="BR46" s="107">
        <f t="shared" si="25"/>
        <v>-0.23780945236309092</v>
      </c>
      <c r="BS46" s="107">
        <f t="shared" si="26"/>
        <v>0.16226415094339619</v>
      </c>
      <c r="BT46" s="107">
        <f t="shared" si="27"/>
        <v>8.679245283018866E-2</v>
      </c>
      <c r="BU46" s="107">
        <f t="shared" si="28"/>
        <v>8.3018867924526951E-3</v>
      </c>
      <c r="BW46">
        <f t="shared" si="17"/>
        <v>25.5</v>
      </c>
      <c r="BX46">
        <f t="shared" si="18"/>
        <v>32.299999999999997</v>
      </c>
      <c r="BY46">
        <f t="shared" si="19"/>
        <v>33.200000000000003</v>
      </c>
      <c r="BZ46">
        <f t="shared" si="20"/>
        <v>37.700000000000003</v>
      </c>
      <c r="CA46">
        <f t="shared" si="21"/>
        <v>32.174999999999997</v>
      </c>
    </row>
    <row r="47" spans="1:79" x14ac:dyDescent="0.25">
      <c r="A47" t="s">
        <v>406</v>
      </c>
      <c r="C47">
        <v>27.2</v>
      </c>
      <c r="D47">
        <v>29.2</v>
      </c>
      <c r="E47">
        <v>47.6</v>
      </c>
      <c r="G47">
        <v>40.700000000000003</v>
      </c>
      <c r="H47">
        <v>43.2</v>
      </c>
      <c r="I47">
        <v>157.6</v>
      </c>
      <c r="N47" s="71" t="s">
        <v>177</v>
      </c>
      <c r="O47" s="72" t="s">
        <v>178</v>
      </c>
      <c r="P47" s="72" t="s">
        <v>342</v>
      </c>
      <c r="Q47" s="73">
        <v>3.956</v>
      </c>
      <c r="R47" s="72" t="s">
        <v>2</v>
      </c>
      <c r="S47" s="72" t="s">
        <v>23</v>
      </c>
      <c r="T47" s="72">
        <v>843.74130000000002</v>
      </c>
      <c r="U47" s="74">
        <v>908.33849999999995</v>
      </c>
      <c r="V47" s="71">
        <v>58.9617</v>
      </c>
      <c r="W47" s="72">
        <v>4.0495999999999999</v>
      </c>
      <c r="X47" s="74" t="s">
        <v>3</v>
      </c>
      <c r="Y47" s="72">
        <f t="shared" si="0"/>
        <v>70.709000000000003</v>
      </c>
      <c r="Z47" s="72">
        <f t="shared" si="1"/>
        <v>2.5335741790000004</v>
      </c>
      <c r="AA47" s="93">
        <f t="shared" si="6"/>
        <v>0.83386414742112036</v>
      </c>
      <c r="AB47" s="93">
        <f t="shared" si="7"/>
        <v>6.4596545791478804E-2</v>
      </c>
      <c r="AC47" s="96">
        <f t="shared" si="8"/>
        <v>0.25212000000000001</v>
      </c>
      <c r="AD47" s="93">
        <f t="shared" si="9"/>
        <v>2.2902832920000001E-2</v>
      </c>
      <c r="AE47" s="72">
        <f t="shared" si="10"/>
        <v>6.4911594080841017E-2</v>
      </c>
      <c r="AF47" s="72">
        <f t="shared" si="11"/>
        <v>4.4582498705053241E-3</v>
      </c>
      <c r="AG47" s="72">
        <f t="shared" si="2"/>
        <v>7.7844327857951645E-2</v>
      </c>
      <c r="AH47" s="72">
        <f t="shared" si="3"/>
        <v>2.7892401114782655E-3</v>
      </c>
      <c r="AI47" s="75">
        <v>335000000000</v>
      </c>
      <c r="AJ47" s="73">
        <v>13500000000</v>
      </c>
      <c r="AK47" s="73">
        <v>3.22</v>
      </c>
      <c r="AL47" s="76">
        <v>0.15</v>
      </c>
      <c r="AM47" s="71" t="s">
        <v>3</v>
      </c>
      <c r="AN47" s="72" t="s">
        <v>3</v>
      </c>
      <c r="AO47" s="72" t="s">
        <v>3</v>
      </c>
      <c r="AP47" s="72" t="s">
        <v>3</v>
      </c>
      <c r="AQ47" s="72" t="s">
        <v>3</v>
      </c>
      <c r="AR47" s="72" t="s">
        <v>3</v>
      </c>
      <c r="AS47" s="73">
        <v>70.709000000000003</v>
      </c>
      <c r="AT47" s="73">
        <v>3.5831000000000002E-2</v>
      </c>
      <c r="AU47" s="73">
        <v>0.25212000000000001</v>
      </c>
      <c r="AV47" s="73">
        <v>9.0841000000000005E-2</v>
      </c>
      <c r="AW47" s="73">
        <v>2.7376999999999999E-2</v>
      </c>
      <c r="AX47" s="76">
        <v>0.46411999999999998</v>
      </c>
      <c r="AY47" s="72" t="s">
        <v>315</v>
      </c>
      <c r="AZ47" s="72" t="s">
        <v>3</v>
      </c>
      <c r="BA47" s="72" t="s">
        <v>3</v>
      </c>
      <c r="BB47" s="72" t="s">
        <v>3</v>
      </c>
      <c r="BC47" s="72" t="s">
        <v>3</v>
      </c>
      <c r="BD47" s="72" t="s">
        <v>3</v>
      </c>
      <c r="BE47" s="72" t="s">
        <v>315</v>
      </c>
      <c r="BF47" s="72" t="s">
        <v>3</v>
      </c>
      <c r="BG47" s="72" t="s">
        <v>3</v>
      </c>
      <c r="BH47" s="72" t="s">
        <v>3</v>
      </c>
      <c r="BI47" s="72" t="s">
        <v>3</v>
      </c>
      <c r="BJ47" s="74" t="s">
        <v>3</v>
      </c>
      <c r="BL47" t="str">
        <f t="shared" si="12"/>
        <v>N180103-003-999</v>
      </c>
      <c r="BM47">
        <f t="shared" si="13"/>
        <v>46.7</v>
      </c>
      <c r="BN47">
        <f t="shared" si="14"/>
        <v>18.399999999999999</v>
      </c>
      <c r="BO47">
        <f t="shared" si="15"/>
        <v>20.2</v>
      </c>
      <c r="BP47">
        <f t="shared" si="16"/>
        <v>32.5</v>
      </c>
      <c r="BQ47">
        <f t="shared" si="31"/>
        <v>29.45</v>
      </c>
      <c r="BW47">
        <f t="shared" si="17"/>
        <v>39.299999999999997</v>
      </c>
      <c r="BX47">
        <f t="shared" si="18"/>
        <v>148.30000000000001</v>
      </c>
      <c r="BY47">
        <f t="shared" si="19"/>
        <v>13.1</v>
      </c>
      <c r="BZ47">
        <f t="shared" si="20"/>
        <v>27.1</v>
      </c>
      <c r="CA47">
        <f t="shared" si="21"/>
        <v>56.95</v>
      </c>
    </row>
    <row r="48" spans="1:79" x14ac:dyDescent="0.25">
      <c r="A48" t="s">
        <v>407</v>
      </c>
      <c r="C48">
        <v>52.9</v>
      </c>
      <c r="D48">
        <v>42.7</v>
      </c>
      <c r="E48">
        <v>22.4</v>
      </c>
      <c r="G48">
        <v>189.1</v>
      </c>
      <c r="H48">
        <v>215.5</v>
      </c>
      <c r="I48">
        <v>25.6</v>
      </c>
      <c r="N48" s="71" t="s">
        <v>246</v>
      </c>
      <c r="O48" s="72" t="s">
        <v>247</v>
      </c>
      <c r="P48" s="72" t="s">
        <v>342</v>
      </c>
      <c r="Q48" s="73">
        <v>4.7949000000000002</v>
      </c>
      <c r="R48" s="72" t="s">
        <v>2</v>
      </c>
      <c r="S48" s="72" t="s">
        <v>23</v>
      </c>
      <c r="T48" s="72">
        <v>999.92660000000001</v>
      </c>
      <c r="U48" s="74">
        <v>1068.2527</v>
      </c>
      <c r="V48" s="71">
        <v>81.8</v>
      </c>
      <c r="W48" s="72">
        <v>2.42</v>
      </c>
      <c r="X48" s="74">
        <v>2.36</v>
      </c>
      <c r="Y48" s="72">
        <f t="shared" si="0"/>
        <v>71.111999999999995</v>
      </c>
      <c r="Z48" s="72">
        <f t="shared" si="1"/>
        <v>4.3056893759999992</v>
      </c>
      <c r="AA48" s="93">
        <f t="shared" si="6"/>
        <v>1.1502981212734842</v>
      </c>
      <c r="AB48" s="93">
        <f t="shared" si="7"/>
        <v>7.7517584083385535E-2</v>
      </c>
      <c r="AC48" s="96">
        <f t="shared" si="8"/>
        <v>0.23993</v>
      </c>
      <c r="AD48" s="93">
        <f t="shared" si="9"/>
        <v>5.3223671899999998E-2</v>
      </c>
      <c r="AE48" s="72">
        <f t="shared" si="10"/>
        <v>7.6573642172867898E-2</v>
      </c>
      <c r="AF48" s="72">
        <f t="shared" si="11"/>
        <v>2.2653815899552603E-3</v>
      </c>
      <c r="AG48" s="72">
        <f t="shared" si="2"/>
        <v>6.6568518853263828E-2</v>
      </c>
      <c r="AH48" s="72">
        <f t="shared" si="3"/>
        <v>4.0305906795274184E-3</v>
      </c>
      <c r="AI48" s="75">
        <v>644000000000</v>
      </c>
      <c r="AJ48" s="73">
        <v>37300000000</v>
      </c>
      <c r="AK48" s="73">
        <v>3.22</v>
      </c>
      <c r="AL48" s="76">
        <v>0.14000000000000001</v>
      </c>
      <c r="AM48" s="71" t="s">
        <v>3</v>
      </c>
      <c r="AN48" s="72" t="s">
        <v>3</v>
      </c>
      <c r="AO48" s="72" t="s">
        <v>3</v>
      </c>
      <c r="AP48" s="72" t="s">
        <v>3</v>
      </c>
      <c r="AQ48" s="72" t="s">
        <v>3</v>
      </c>
      <c r="AR48" s="72" t="s">
        <v>3</v>
      </c>
      <c r="AS48" s="73">
        <v>71.111999999999995</v>
      </c>
      <c r="AT48" s="73">
        <v>6.0547999999999998E-2</v>
      </c>
      <c r="AU48" s="73">
        <v>0.23993</v>
      </c>
      <c r="AV48" s="73">
        <v>0.22183</v>
      </c>
      <c r="AW48" s="73">
        <v>5.0312000000000003E-2</v>
      </c>
      <c r="AX48" s="76">
        <v>0.67066999999999999</v>
      </c>
      <c r="AY48" s="72" t="s">
        <v>315</v>
      </c>
      <c r="AZ48" s="72" t="s">
        <v>3</v>
      </c>
      <c r="BA48" s="72" t="s">
        <v>3</v>
      </c>
      <c r="BB48" s="72" t="s">
        <v>3</v>
      </c>
      <c r="BC48" s="72" t="s">
        <v>3</v>
      </c>
      <c r="BD48" s="72" t="s">
        <v>3</v>
      </c>
      <c r="BE48" s="72" t="s">
        <v>315</v>
      </c>
      <c r="BF48" s="72" t="s">
        <v>3</v>
      </c>
      <c r="BG48" s="72" t="s">
        <v>3</v>
      </c>
      <c r="BH48" s="72" t="s">
        <v>3</v>
      </c>
      <c r="BI48" s="72" t="s">
        <v>3</v>
      </c>
      <c r="BJ48" s="74" t="s">
        <v>3</v>
      </c>
      <c r="BL48" t="str">
        <f t="shared" si="12"/>
        <v>N180917-003-999</v>
      </c>
      <c r="BM48">
        <f t="shared" si="13"/>
        <v>15</v>
      </c>
      <c r="BN48">
        <f t="shared" si="14"/>
        <v>41.6</v>
      </c>
      <c r="BO48">
        <f t="shared" si="15"/>
        <v>15.4</v>
      </c>
      <c r="BP48">
        <f t="shared" si="16"/>
        <v>18.7</v>
      </c>
      <c r="BQ48">
        <f t="shared" si="31"/>
        <v>22.675000000000001</v>
      </c>
      <c r="BW48">
        <f t="shared" si="17"/>
        <v>14.2</v>
      </c>
      <c r="BX48">
        <f t="shared" si="18"/>
        <v>31.6</v>
      </c>
      <c r="BY48">
        <f t="shared" si="19"/>
        <v>15.8</v>
      </c>
      <c r="BZ48">
        <f t="shared" si="20"/>
        <v>20.6</v>
      </c>
      <c r="CA48">
        <f t="shared" si="21"/>
        <v>20.549999999999997</v>
      </c>
    </row>
    <row r="49" spans="1:79" x14ac:dyDescent="0.25">
      <c r="A49" t="s">
        <v>408</v>
      </c>
      <c r="C49">
        <v>38.1</v>
      </c>
      <c r="D49">
        <v>35.6</v>
      </c>
      <c r="E49">
        <v>33.799999999999997</v>
      </c>
      <c r="G49">
        <v>0.3</v>
      </c>
      <c r="H49">
        <v>36</v>
      </c>
      <c r="I49">
        <v>33</v>
      </c>
      <c r="N49" s="71" t="s">
        <v>175</v>
      </c>
      <c r="O49" s="72" t="s">
        <v>176</v>
      </c>
      <c r="P49" s="72" t="s">
        <v>342</v>
      </c>
      <c r="Q49" s="73">
        <v>3.9855</v>
      </c>
      <c r="R49" s="72" t="s">
        <v>2</v>
      </c>
      <c r="S49" s="72" t="s">
        <v>23</v>
      </c>
      <c r="T49" s="72">
        <v>1000.1583000000001</v>
      </c>
      <c r="U49" s="74">
        <v>1068.3513</v>
      </c>
      <c r="V49" s="71">
        <v>72.703299999999999</v>
      </c>
      <c r="W49" s="72">
        <v>5.4031000000000002</v>
      </c>
      <c r="X49" s="74" t="s">
        <v>3</v>
      </c>
      <c r="Y49" s="72">
        <f t="shared" si="0"/>
        <v>77.034999999999997</v>
      </c>
      <c r="Z49" s="72">
        <f t="shared" si="1"/>
        <v>1.3073609849999999</v>
      </c>
      <c r="AA49" s="93">
        <f t="shared" si="6"/>
        <v>0.94376971506458107</v>
      </c>
      <c r="AB49" s="93">
        <f t="shared" si="7"/>
        <v>7.1943791515128669E-2</v>
      </c>
      <c r="AC49" s="96">
        <f t="shared" si="8"/>
        <v>-0.21904000000000001</v>
      </c>
      <c r="AD49" s="93">
        <f t="shared" si="9"/>
        <v>6.4191862400000002E-3</v>
      </c>
      <c r="AE49" s="72">
        <f t="shared" si="10"/>
        <v>6.8051866460030516E-2</v>
      </c>
      <c r="AF49" s="72">
        <f t="shared" si="11"/>
        <v>5.0574188471526173E-3</v>
      </c>
      <c r="AG49" s="72">
        <f t="shared" si="2"/>
        <v>7.2106431657826403E-2</v>
      </c>
      <c r="AH49" s="72">
        <f t="shared" si="3"/>
        <v>1.2237182516649718E-3</v>
      </c>
      <c r="AI49" s="75">
        <v>752710000000</v>
      </c>
      <c r="AJ49" s="73">
        <v>29299000000</v>
      </c>
      <c r="AK49" s="73">
        <v>3.1358000000000001</v>
      </c>
      <c r="AL49" s="76">
        <v>0.14230999999999999</v>
      </c>
      <c r="AM49" s="71" t="s">
        <v>3</v>
      </c>
      <c r="AN49" s="72" t="s">
        <v>3</v>
      </c>
      <c r="AO49" s="72" t="s">
        <v>3</v>
      </c>
      <c r="AP49" s="72" t="s">
        <v>3</v>
      </c>
      <c r="AQ49" s="72" t="s">
        <v>3</v>
      </c>
      <c r="AR49" s="72" t="s">
        <v>3</v>
      </c>
      <c r="AS49" s="73">
        <v>77.034999999999997</v>
      </c>
      <c r="AT49" s="73">
        <v>1.6971E-2</v>
      </c>
      <c r="AU49" s="73">
        <v>-0.21904000000000001</v>
      </c>
      <c r="AV49" s="73">
        <v>-2.9305999999999999E-2</v>
      </c>
      <c r="AW49" s="73">
        <v>2.7231999999999999E-2</v>
      </c>
      <c r="AX49" s="76">
        <v>0.32162000000000002</v>
      </c>
      <c r="AY49" s="72" t="s">
        <v>315</v>
      </c>
      <c r="AZ49" s="72" t="s">
        <v>3</v>
      </c>
      <c r="BA49" s="72" t="s">
        <v>3</v>
      </c>
      <c r="BB49" s="72" t="s">
        <v>3</v>
      </c>
      <c r="BC49" s="72" t="s">
        <v>3</v>
      </c>
      <c r="BD49" s="72" t="s">
        <v>3</v>
      </c>
      <c r="BE49" s="72" t="s">
        <v>315</v>
      </c>
      <c r="BF49" s="72" t="s">
        <v>3</v>
      </c>
      <c r="BG49" s="72" t="s">
        <v>3</v>
      </c>
      <c r="BH49" s="72" t="s">
        <v>3</v>
      </c>
      <c r="BI49" s="72" t="s">
        <v>3</v>
      </c>
      <c r="BJ49" s="74" t="s">
        <v>3</v>
      </c>
      <c r="BL49" t="str">
        <f t="shared" si="12"/>
        <v>N180102-001-999</v>
      </c>
      <c r="BM49">
        <f t="shared" si="13"/>
        <v>25.3</v>
      </c>
      <c r="BN49">
        <f t="shared" si="14"/>
        <v>31.9</v>
      </c>
      <c r="BO49">
        <f t="shared" si="15"/>
        <v>28.2</v>
      </c>
      <c r="BP49">
        <f t="shared" si="16"/>
        <v>29.2</v>
      </c>
      <c r="BQ49">
        <f t="shared" si="31"/>
        <v>28.650000000000002</v>
      </c>
      <c r="BR49" s="107">
        <f t="shared" si="25"/>
        <v>-0.1169284467713787</v>
      </c>
      <c r="BS49" s="107">
        <f t="shared" si="26"/>
        <v>-3.6981132075471712E-2</v>
      </c>
      <c r="BT49" s="107">
        <f t="shared" si="27"/>
        <v>-0.1486792452830189</v>
      </c>
      <c r="BU49" s="107">
        <f t="shared" si="28"/>
        <v>-0.11849056603773589</v>
      </c>
      <c r="BW49">
        <f t="shared" si="17"/>
        <v>29</v>
      </c>
      <c r="BX49">
        <f t="shared" si="18"/>
        <v>42.7</v>
      </c>
      <c r="BY49">
        <f t="shared" si="19"/>
        <v>28.1</v>
      </c>
      <c r="BZ49">
        <f t="shared" si="20"/>
        <v>27.8</v>
      </c>
      <c r="CA49">
        <f t="shared" si="21"/>
        <v>31.900000000000002</v>
      </c>
    </row>
    <row r="50" spans="1:79" x14ac:dyDescent="0.25">
      <c r="A50" t="s">
        <v>409</v>
      </c>
      <c r="B50">
        <v>9.5</v>
      </c>
      <c r="C50">
        <v>12.9</v>
      </c>
      <c r="D50">
        <v>10.3</v>
      </c>
      <c r="E50">
        <v>40.5</v>
      </c>
      <c r="F50">
        <v>0.9</v>
      </c>
      <c r="G50">
        <v>272.3</v>
      </c>
      <c r="H50">
        <v>268.39999999999998</v>
      </c>
      <c r="I50">
        <v>0.1</v>
      </c>
      <c r="N50" s="78" t="s">
        <v>201</v>
      </c>
      <c r="O50" s="79" t="s">
        <v>202</v>
      </c>
      <c r="P50" s="79" t="s">
        <v>344</v>
      </c>
      <c r="Q50" s="80">
        <v>3.9843999999999999</v>
      </c>
      <c r="R50" s="79" t="s">
        <v>2</v>
      </c>
      <c r="S50" s="79" t="s">
        <v>23</v>
      </c>
      <c r="T50" s="79">
        <v>999.55119999999999</v>
      </c>
      <c r="U50" s="81">
        <v>1078.8159000000001</v>
      </c>
      <c r="V50" s="78">
        <v>141.84630000000001</v>
      </c>
      <c r="W50" s="79">
        <v>11.852</v>
      </c>
      <c r="X50" s="81" t="s">
        <v>3</v>
      </c>
      <c r="Y50" s="79">
        <f t="shared" si="0"/>
        <v>52.686</v>
      </c>
      <c r="Z50" s="79">
        <f t="shared" si="1"/>
        <v>4.4784680579999998</v>
      </c>
      <c r="AA50" s="79">
        <f t="shared" si="6"/>
        <v>2.6922958660744793</v>
      </c>
      <c r="AB50" s="79">
        <f t="shared" si="7"/>
        <v>0.32090299011888845</v>
      </c>
      <c r="AC50" s="88">
        <f t="shared" si="8"/>
        <v>0.20441000000000001</v>
      </c>
      <c r="AD50" s="88">
        <f t="shared" si="9"/>
        <v>3.05081925E-2</v>
      </c>
      <c r="AE50" s="79">
        <f t="shared" si="10"/>
        <v>0.13148332352164999</v>
      </c>
      <c r="AF50" s="79">
        <f t="shared" si="11"/>
        <v>1.098611913302353E-2</v>
      </c>
      <c r="AG50" s="79">
        <f t="shared" si="2"/>
        <v>4.8836877543239766E-2</v>
      </c>
      <c r="AH50" s="79">
        <f t="shared" si="3"/>
        <v>4.1512811018080097E-3</v>
      </c>
      <c r="AI50" s="82">
        <v>14620000000000</v>
      </c>
      <c r="AJ50" s="80">
        <v>566080000000</v>
      </c>
      <c r="AK50" s="80">
        <v>3.5558000000000001</v>
      </c>
      <c r="AL50" s="83">
        <v>0.14119999999999999</v>
      </c>
      <c r="AM50" s="78" t="s">
        <v>3</v>
      </c>
      <c r="AN50" s="79" t="s">
        <v>3</v>
      </c>
      <c r="AO50" s="79" t="s">
        <v>3</v>
      </c>
      <c r="AP50" s="79" t="s">
        <v>3</v>
      </c>
      <c r="AQ50" s="79" t="s">
        <v>3</v>
      </c>
      <c r="AR50" s="79" t="s">
        <v>3</v>
      </c>
      <c r="AS50" s="80">
        <v>52.686</v>
      </c>
      <c r="AT50" s="80">
        <v>8.5002999999999995E-2</v>
      </c>
      <c r="AU50" s="80">
        <v>0.20441000000000001</v>
      </c>
      <c r="AV50" s="80">
        <v>0.14924999999999999</v>
      </c>
      <c r="AW50" s="80">
        <v>-2.3324999999999999E-3</v>
      </c>
      <c r="AX50" s="83">
        <v>-16.556999999999999</v>
      </c>
      <c r="AY50" s="79" t="s">
        <v>315</v>
      </c>
      <c r="AZ50" s="79" t="s">
        <v>3</v>
      </c>
      <c r="BA50" s="79" t="s">
        <v>3</v>
      </c>
      <c r="BB50" s="79" t="s">
        <v>3</v>
      </c>
      <c r="BC50" s="79" t="s">
        <v>3</v>
      </c>
      <c r="BD50" s="79" t="s">
        <v>3</v>
      </c>
      <c r="BE50" s="79" t="s">
        <v>315</v>
      </c>
      <c r="BF50" s="79" t="s">
        <v>3</v>
      </c>
      <c r="BG50" s="79" t="s">
        <v>3</v>
      </c>
      <c r="BH50" s="79" t="s">
        <v>3</v>
      </c>
      <c r="BI50" s="79" t="s">
        <v>3</v>
      </c>
      <c r="BJ50" s="81" t="s">
        <v>3</v>
      </c>
      <c r="BL50" t="str">
        <f t="shared" si="12"/>
        <v>N180308-001-999</v>
      </c>
      <c r="BN50">
        <f t="shared" si="14"/>
        <v>69</v>
      </c>
      <c r="BO50">
        <f t="shared" si="15"/>
        <v>77.400000000000006</v>
      </c>
      <c r="BP50">
        <f t="shared" si="16"/>
        <v>17.2</v>
      </c>
      <c r="BQ50">
        <f t="shared" si="31"/>
        <v>54.533333333333331</v>
      </c>
      <c r="BW50">
        <f t="shared" si="17"/>
        <v>122.6</v>
      </c>
      <c r="BX50">
        <f t="shared" si="18"/>
        <v>244.3</v>
      </c>
      <c r="BY50">
        <f t="shared" si="19"/>
        <v>185.1</v>
      </c>
      <c r="BZ50">
        <f t="shared" si="20"/>
        <v>299.5</v>
      </c>
      <c r="CA50">
        <f t="shared" si="21"/>
        <v>212.875</v>
      </c>
    </row>
    <row r="51" spans="1:79" x14ac:dyDescent="0.25">
      <c r="A51" t="s">
        <v>410</v>
      </c>
      <c r="B51">
        <v>49.1</v>
      </c>
      <c r="C51">
        <v>52.7</v>
      </c>
      <c r="D51">
        <v>47</v>
      </c>
      <c r="E51">
        <v>56.4</v>
      </c>
      <c r="F51">
        <v>48.3</v>
      </c>
      <c r="G51">
        <v>52.7</v>
      </c>
      <c r="H51">
        <v>46.5</v>
      </c>
      <c r="I51">
        <v>57.3</v>
      </c>
      <c r="N51" s="78" t="s">
        <v>203</v>
      </c>
      <c r="O51" s="79" t="s">
        <v>204</v>
      </c>
      <c r="P51" s="79" t="s">
        <v>344</v>
      </c>
      <c r="Q51" s="80">
        <v>3.9885999999999999</v>
      </c>
      <c r="R51" s="79" t="s">
        <v>2</v>
      </c>
      <c r="S51" s="79" t="s">
        <v>23</v>
      </c>
      <c r="T51" s="79">
        <v>999.48659999999995</v>
      </c>
      <c r="U51" s="81">
        <v>1078.7201</v>
      </c>
      <c r="V51" s="78">
        <v>72.561099999999996</v>
      </c>
      <c r="W51" s="79">
        <v>4.4539</v>
      </c>
      <c r="X51" s="81" t="s">
        <v>3</v>
      </c>
      <c r="Y51" s="79">
        <f t="shared" si="0"/>
        <v>60.295000000000002</v>
      </c>
      <c r="Z51" s="79">
        <f t="shared" si="1"/>
        <v>3.6464004200000004</v>
      </c>
      <c r="AA51" s="79">
        <f t="shared" si="6"/>
        <v>1.203434779003234</v>
      </c>
      <c r="AB51" s="79">
        <f t="shared" si="7"/>
        <v>0.10369823420230888</v>
      </c>
      <c r="AC51" s="88">
        <f t="shared" si="8"/>
        <v>0.53297000000000005</v>
      </c>
      <c r="AD51" s="88">
        <f t="shared" si="9"/>
        <v>3.2228695900000007E-2</v>
      </c>
      <c r="AE51" s="79">
        <f t="shared" si="10"/>
        <v>6.7265920047285668E-2</v>
      </c>
      <c r="AF51" s="79">
        <f t="shared" si="11"/>
        <v>4.1288745801621755E-3</v>
      </c>
      <c r="AG51" s="79">
        <f t="shared" si="2"/>
        <v>5.5894944388261612E-2</v>
      </c>
      <c r="AH51" s="79">
        <f t="shared" si="3"/>
        <v>3.3803026568245092E-3</v>
      </c>
      <c r="AI51" s="82">
        <v>14856000000000</v>
      </c>
      <c r="AJ51" s="80">
        <v>572600000000</v>
      </c>
      <c r="AK51" s="80">
        <v>3.7927</v>
      </c>
      <c r="AL51" s="83">
        <v>0.14230999999999999</v>
      </c>
      <c r="AM51" s="78" t="s">
        <v>3</v>
      </c>
      <c r="AN51" s="79" t="s">
        <v>3</v>
      </c>
      <c r="AO51" s="79" t="s">
        <v>3</v>
      </c>
      <c r="AP51" s="79" t="s">
        <v>3</v>
      </c>
      <c r="AQ51" s="79" t="s">
        <v>3</v>
      </c>
      <c r="AR51" s="79" t="s">
        <v>3</v>
      </c>
      <c r="AS51" s="80">
        <v>60.295000000000002</v>
      </c>
      <c r="AT51" s="80">
        <v>6.0476000000000002E-2</v>
      </c>
      <c r="AU51" s="80">
        <v>0.53297000000000005</v>
      </c>
      <c r="AV51" s="80">
        <v>6.0470000000000003E-2</v>
      </c>
      <c r="AW51" s="80">
        <v>7.7649999999999997E-2</v>
      </c>
      <c r="AX51" s="83">
        <v>0.52364999999999995</v>
      </c>
      <c r="AY51" s="79" t="s">
        <v>315</v>
      </c>
      <c r="AZ51" s="79" t="s">
        <v>3</v>
      </c>
      <c r="BA51" s="79" t="s">
        <v>3</v>
      </c>
      <c r="BB51" s="79" t="s">
        <v>3</v>
      </c>
      <c r="BC51" s="79" t="s">
        <v>3</v>
      </c>
      <c r="BD51" s="79" t="s">
        <v>3</v>
      </c>
      <c r="BE51" s="79" t="s">
        <v>315</v>
      </c>
      <c r="BF51" s="79" t="s">
        <v>3</v>
      </c>
      <c r="BG51" s="79" t="s">
        <v>3</v>
      </c>
      <c r="BH51" s="79" t="s">
        <v>3</v>
      </c>
      <c r="BI51" s="79" t="s">
        <v>3</v>
      </c>
      <c r="BJ51" s="81" t="s">
        <v>3</v>
      </c>
      <c r="BL51" t="str">
        <f t="shared" si="12"/>
        <v>N180319-001-999</v>
      </c>
      <c r="BM51">
        <f t="shared" si="13"/>
        <v>39.700000000000003</v>
      </c>
      <c r="BN51">
        <f t="shared" si="14"/>
        <v>39.700000000000003</v>
      </c>
      <c r="BO51">
        <f t="shared" si="15"/>
        <v>33.700000000000003</v>
      </c>
      <c r="BP51">
        <f t="shared" si="16"/>
        <v>48.4</v>
      </c>
      <c r="BQ51">
        <f t="shared" si="31"/>
        <v>40.375</v>
      </c>
      <c r="BR51" s="107">
        <f t="shared" si="25"/>
        <v>-1.6718266253869851E-2</v>
      </c>
      <c r="BS51" s="107">
        <f t="shared" si="26"/>
        <v>0.19849056603773585</v>
      </c>
      <c r="BT51" s="107">
        <f t="shared" si="27"/>
        <v>1.7358490566037776E-2</v>
      </c>
      <c r="BU51" s="107">
        <f t="shared" si="28"/>
        <v>0.4611320754716981</v>
      </c>
      <c r="BW51">
        <f t="shared" si="17"/>
        <v>41.3</v>
      </c>
      <c r="BX51">
        <f t="shared" si="18"/>
        <v>39.299999999999997</v>
      </c>
      <c r="BY51">
        <f t="shared" si="19"/>
        <v>33.4</v>
      </c>
      <c r="BZ51">
        <f t="shared" si="20"/>
        <v>48.3</v>
      </c>
      <c r="CA51">
        <f t="shared" si="21"/>
        <v>40.575000000000003</v>
      </c>
    </row>
    <row r="52" spans="1:79" x14ac:dyDescent="0.25">
      <c r="A52" t="s">
        <v>411</v>
      </c>
      <c r="B52">
        <v>0.2</v>
      </c>
      <c r="C52">
        <v>0.7</v>
      </c>
      <c r="D52">
        <v>0</v>
      </c>
      <c r="E52">
        <v>0</v>
      </c>
      <c r="N52" s="34" t="s">
        <v>7</v>
      </c>
      <c r="O52" s="35" t="s">
        <v>8</v>
      </c>
      <c r="P52" s="35" t="s">
        <v>338</v>
      </c>
      <c r="Q52" s="36">
        <v>4.4542000000000002</v>
      </c>
      <c r="R52" s="35" t="s">
        <v>2</v>
      </c>
      <c r="S52" s="35" t="s">
        <v>3</v>
      </c>
      <c r="T52" s="35">
        <v>845.85</v>
      </c>
      <c r="U52" s="37">
        <v>910.25</v>
      </c>
      <c r="V52" s="34">
        <v>77.505200000000002</v>
      </c>
      <c r="W52" s="35" t="s">
        <v>3</v>
      </c>
      <c r="X52" s="37" t="s">
        <v>3</v>
      </c>
      <c r="Y52" s="35">
        <f t="shared" si="0"/>
        <v>66.174000000000007</v>
      </c>
      <c r="Z52" s="35">
        <f t="shared" si="1"/>
        <v>0.97156666800000013</v>
      </c>
      <c r="AA52" s="35">
        <f t="shared" si="6"/>
        <v>1.1712334149363797</v>
      </c>
      <c r="AB52" s="35" t="e">
        <f t="shared" si="7"/>
        <v>#VALUE!</v>
      </c>
      <c r="AC52" s="87">
        <f t="shared" si="8"/>
        <v>6.2241999999999999E-2</v>
      </c>
      <c r="AD52" s="87">
        <f t="shared" si="9"/>
        <v>8.3149087799999997E-3</v>
      </c>
      <c r="AE52" s="35">
        <f t="shared" si="10"/>
        <v>8.5147157374347707E-2</v>
      </c>
      <c r="AF52" s="35">
        <f t="shared" si="11"/>
        <v>0</v>
      </c>
      <c r="AG52" s="35">
        <f t="shared" si="2"/>
        <v>7.2698709145839063E-2</v>
      </c>
      <c r="AH52" s="35">
        <f t="shared" si="3"/>
        <v>1.0673624476792091E-3</v>
      </c>
      <c r="AI52" s="38">
        <v>8320300000000</v>
      </c>
      <c r="AJ52" s="36">
        <v>439880000000</v>
      </c>
      <c r="AK52" s="36">
        <v>2.8</v>
      </c>
      <c r="AL52" s="37" t="s">
        <v>3</v>
      </c>
      <c r="AM52" s="38">
        <v>66.174000000000007</v>
      </c>
      <c r="AN52" s="36">
        <v>1.4682000000000001E-2</v>
      </c>
      <c r="AO52" s="36">
        <v>6.2241999999999999E-2</v>
      </c>
      <c r="AP52" s="36">
        <v>0.13358999999999999</v>
      </c>
      <c r="AQ52" s="36">
        <v>-3.3485000000000001E-2</v>
      </c>
      <c r="AR52" s="36">
        <v>-0.11695999999999999</v>
      </c>
      <c r="AS52" s="35" t="s">
        <v>315</v>
      </c>
      <c r="AT52" s="35" t="s">
        <v>3</v>
      </c>
      <c r="AU52" s="35" t="s">
        <v>3</v>
      </c>
      <c r="AV52" s="35" t="s">
        <v>3</v>
      </c>
      <c r="AW52" s="35" t="s">
        <v>3</v>
      </c>
      <c r="AX52" s="37" t="s">
        <v>3</v>
      </c>
      <c r="AY52" s="35" t="s">
        <v>315</v>
      </c>
      <c r="AZ52" s="35" t="s">
        <v>3</v>
      </c>
      <c r="BA52" s="35" t="s">
        <v>3</v>
      </c>
      <c r="BB52" s="35" t="s">
        <v>3</v>
      </c>
      <c r="BC52" s="35" t="s">
        <v>3</v>
      </c>
      <c r="BD52" s="35" t="s">
        <v>3</v>
      </c>
      <c r="BE52" s="35" t="s">
        <v>315</v>
      </c>
      <c r="BF52" s="35" t="s">
        <v>3</v>
      </c>
      <c r="BG52" s="35" t="s">
        <v>3</v>
      </c>
      <c r="BH52" s="35" t="s">
        <v>3</v>
      </c>
      <c r="BI52" s="35" t="s">
        <v>3</v>
      </c>
      <c r="BJ52" s="37" t="s">
        <v>3</v>
      </c>
      <c r="BL52" t="str">
        <f t="shared" si="12"/>
        <v>N150809-001-999</v>
      </c>
      <c r="BM52">
        <f t="shared" si="13"/>
        <v>35</v>
      </c>
      <c r="BN52">
        <f t="shared" si="14"/>
        <v>10.199999999999999</v>
      </c>
      <c r="BO52">
        <f t="shared" si="15"/>
        <v>32.4</v>
      </c>
      <c r="BQ52">
        <f t="shared" si="31"/>
        <v>25.866666666666664</v>
      </c>
      <c r="BW52">
        <f t="shared" si="17"/>
        <v>299.89999999999998</v>
      </c>
      <c r="BX52">
        <f t="shared" si="18"/>
        <v>246.7</v>
      </c>
      <c r="BY52">
        <f t="shared" si="19"/>
        <v>65.099999999999994</v>
      </c>
      <c r="CA52">
        <f t="shared" si="21"/>
        <v>203.89999999999998</v>
      </c>
    </row>
    <row r="53" spans="1:79" x14ac:dyDescent="0.25">
      <c r="A53" t="s">
        <v>412</v>
      </c>
      <c r="B53">
        <v>243.4</v>
      </c>
      <c r="C53">
        <v>240.8</v>
      </c>
      <c r="D53">
        <v>216.2</v>
      </c>
      <c r="E53">
        <v>299.5</v>
      </c>
      <c r="N53" s="4" t="s">
        <v>125</v>
      </c>
      <c r="O53" s="5" t="s">
        <v>126</v>
      </c>
      <c r="P53" s="5" t="s">
        <v>339</v>
      </c>
      <c r="Q53" s="6">
        <v>1.913</v>
      </c>
      <c r="R53" s="5" t="s">
        <v>3</v>
      </c>
      <c r="S53" s="5" t="s">
        <v>30</v>
      </c>
      <c r="T53" s="5">
        <v>790.59730000000002</v>
      </c>
      <c r="U53" s="24">
        <v>907.29729999999995</v>
      </c>
      <c r="V53" s="4">
        <v>43.541699999999999</v>
      </c>
      <c r="W53" s="5">
        <v>2.8290000000000002</v>
      </c>
      <c r="X53" s="24" t="s">
        <v>3</v>
      </c>
      <c r="Y53" s="5">
        <f t="shared" si="0"/>
        <v>52.466000000000001</v>
      </c>
      <c r="Z53" s="5">
        <f t="shared" si="1"/>
        <v>3.5887268660000005</v>
      </c>
      <c r="AA53" s="5">
        <f t="shared" si="6"/>
        <v>0.8299031753897762</v>
      </c>
      <c r="AB53" s="5">
        <f t="shared" si="7"/>
        <v>7.8293276042668419E-2</v>
      </c>
      <c r="AC53" s="7">
        <f t="shared" si="8"/>
        <v>0.21637999999999999</v>
      </c>
      <c r="AD53" s="7">
        <f t="shared" si="9"/>
        <v>6.3133192599999985E-2</v>
      </c>
      <c r="AE53" s="5">
        <f t="shared" si="10"/>
        <v>4.7990553923173807E-2</v>
      </c>
      <c r="AF53" s="5">
        <f t="shared" si="11"/>
        <v>3.118051822704642E-3</v>
      </c>
      <c r="AG53" s="5">
        <f t="shared" si="2"/>
        <v>5.7826690325210935E-2</v>
      </c>
      <c r="AH53" s="5">
        <f t="shared" si="3"/>
        <v>3.9554034449347537E-3</v>
      </c>
      <c r="AI53" s="31">
        <v>7256900000000</v>
      </c>
      <c r="AJ53" s="6">
        <v>338150000000</v>
      </c>
      <c r="AK53" s="6">
        <v>3.8574999999999999</v>
      </c>
      <c r="AL53" s="24" t="s">
        <v>3</v>
      </c>
      <c r="AM53" s="4" t="s">
        <v>3</v>
      </c>
      <c r="AN53" s="5" t="s">
        <v>3</v>
      </c>
      <c r="AO53" s="5" t="s">
        <v>3</v>
      </c>
      <c r="AP53" s="5" t="s">
        <v>3</v>
      </c>
      <c r="AQ53" s="5" t="s">
        <v>3</v>
      </c>
      <c r="AR53" s="5" t="s">
        <v>3</v>
      </c>
      <c r="AS53" s="6">
        <v>52.466000000000001</v>
      </c>
      <c r="AT53" s="6">
        <v>6.8401000000000003E-2</v>
      </c>
      <c r="AU53" s="6">
        <v>0.21637999999999999</v>
      </c>
      <c r="AV53" s="6">
        <v>0.29176999999999997</v>
      </c>
      <c r="AW53" s="6">
        <v>1.8620999999999999E-2</v>
      </c>
      <c r="AX53" s="21">
        <v>0.97355999999999998</v>
      </c>
      <c r="AY53" s="5" t="s">
        <v>315</v>
      </c>
      <c r="AZ53" s="5" t="s">
        <v>3</v>
      </c>
      <c r="BA53" s="5" t="s">
        <v>3</v>
      </c>
      <c r="BB53" s="5" t="s">
        <v>3</v>
      </c>
      <c r="BC53" s="5" t="s">
        <v>3</v>
      </c>
      <c r="BD53" s="5" t="s">
        <v>3</v>
      </c>
      <c r="BE53" s="6">
        <v>49.363999999999997</v>
      </c>
      <c r="BF53" s="6">
        <v>0.1124</v>
      </c>
      <c r="BG53" s="6">
        <v>3.9912000000000003E-2</v>
      </c>
      <c r="BH53" s="6">
        <v>0.33406999999999998</v>
      </c>
      <c r="BI53" s="6">
        <v>6.0651000000000004E-3</v>
      </c>
      <c r="BJ53" s="21">
        <v>1.0123</v>
      </c>
      <c r="BL53" t="str">
        <f t="shared" si="12"/>
        <v>N170530-002-999</v>
      </c>
      <c r="BM53">
        <f t="shared" si="13"/>
        <v>47.6</v>
      </c>
      <c r="BN53">
        <f t="shared" si="14"/>
        <v>50.5</v>
      </c>
      <c r="BO53">
        <f t="shared" si="15"/>
        <v>35</v>
      </c>
      <c r="BP53">
        <f t="shared" si="16"/>
        <v>54.5</v>
      </c>
      <c r="BQ53">
        <f t="shared" si="31"/>
        <v>46.9</v>
      </c>
      <c r="BR53" s="107">
        <f t="shared" si="25"/>
        <v>1.4925373134328401E-2</v>
      </c>
      <c r="BS53" s="107">
        <f t="shared" si="26"/>
        <v>0.52452830188679256</v>
      </c>
      <c r="BT53" s="107">
        <f t="shared" si="27"/>
        <v>5.6603773584905648E-2</v>
      </c>
      <c r="BU53" s="107">
        <f t="shared" si="28"/>
        <v>0.64528301886792461</v>
      </c>
      <c r="BW53">
        <f t="shared" si="17"/>
        <v>44.3</v>
      </c>
      <c r="BX53">
        <f t="shared" si="18"/>
        <v>48.9</v>
      </c>
      <c r="BY53">
        <f t="shared" si="19"/>
        <v>34.799999999999997</v>
      </c>
      <c r="BZ53">
        <f t="shared" si="20"/>
        <v>53.6</v>
      </c>
      <c r="CA53">
        <f t="shared" si="21"/>
        <v>45.4</v>
      </c>
    </row>
    <row r="54" spans="1:79" ht="15.75" thickBot="1" x14ac:dyDescent="0.3">
      <c r="A54" t="s">
        <v>413</v>
      </c>
      <c r="B54">
        <v>8.1999999999999993</v>
      </c>
      <c r="C54">
        <v>23.8</v>
      </c>
      <c r="D54">
        <v>59.2</v>
      </c>
      <c r="E54">
        <v>159.9</v>
      </c>
      <c r="F54">
        <v>34</v>
      </c>
      <c r="G54">
        <v>24.6</v>
      </c>
      <c r="H54">
        <v>19.5</v>
      </c>
      <c r="I54">
        <v>25.6</v>
      </c>
      <c r="N54" s="8" t="s">
        <v>91</v>
      </c>
      <c r="O54" s="9" t="s">
        <v>92</v>
      </c>
      <c r="P54" s="9" t="s">
        <v>339</v>
      </c>
      <c r="Q54" s="10">
        <v>1.4601999999999999</v>
      </c>
      <c r="R54" s="9" t="s">
        <v>3</v>
      </c>
      <c r="S54" s="9" t="s">
        <v>2</v>
      </c>
      <c r="T54" s="9">
        <v>909.64059999999995</v>
      </c>
      <c r="U54" s="25">
        <v>974.70820000000003</v>
      </c>
      <c r="V54" s="8">
        <v>70.840299999999999</v>
      </c>
      <c r="W54" s="9">
        <v>2.4559000000000002</v>
      </c>
      <c r="X54" s="25" t="s">
        <v>3</v>
      </c>
      <c r="Y54" s="9">
        <f t="shared" si="0"/>
        <v>53.658999999999999</v>
      </c>
      <c r="Z54" s="9">
        <f t="shared" si="1"/>
        <v>8.523732149999999</v>
      </c>
      <c r="AA54" s="9">
        <f t="shared" si="6"/>
        <v>1.3201941892320022</v>
      </c>
      <c r="AB54" s="9">
        <f t="shared" si="7"/>
        <v>0.21464912652779339</v>
      </c>
      <c r="AC54" s="11">
        <f t="shared" si="8"/>
        <v>-0.33814</v>
      </c>
      <c r="AD54" s="11">
        <f t="shared" si="9"/>
        <v>0.15481739899999999</v>
      </c>
      <c r="AE54" s="9">
        <f t="shared" si="10"/>
        <v>7.267846931009711E-2</v>
      </c>
      <c r="AF54" s="9">
        <f t="shared" si="11"/>
        <v>2.5196258736717306E-3</v>
      </c>
      <c r="AG54" s="9">
        <f t="shared" si="2"/>
        <v>5.5051347675129848E-2</v>
      </c>
      <c r="AH54" s="9">
        <f t="shared" si="3"/>
        <v>8.7449065781943745E-3</v>
      </c>
      <c r="AI54" s="32">
        <v>29000000000000</v>
      </c>
      <c r="AJ54" s="10">
        <v>1250000000000</v>
      </c>
      <c r="AK54" s="10">
        <v>3.89</v>
      </c>
      <c r="AL54" s="25" t="s">
        <v>3</v>
      </c>
      <c r="AM54" s="32">
        <v>53.658999999999999</v>
      </c>
      <c r="AN54" s="10">
        <v>0.15884999999999999</v>
      </c>
      <c r="AO54" s="10">
        <v>-0.33814</v>
      </c>
      <c r="AP54" s="10">
        <v>-0.45784999999999998</v>
      </c>
      <c r="AQ54" s="10">
        <v>6.9584999999999994E-2</v>
      </c>
      <c r="AR54" s="10">
        <v>1.6275999999999999</v>
      </c>
      <c r="AS54" s="9" t="s">
        <v>315</v>
      </c>
      <c r="AT54" s="9" t="s">
        <v>3</v>
      </c>
      <c r="AU54" s="9" t="s">
        <v>3</v>
      </c>
      <c r="AV54" s="9" t="s">
        <v>3</v>
      </c>
      <c r="AW54" s="9" t="s">
        <v>3</v>
      </c>
      <c r="AX54" s="25" t="s">
        <v>3</v>
      </c>
      <c r="AY54" s="9" t="s">
        <v>315</v>
      </c>
      <c r="AZ54" s="9" t="s">
        <v>3</v>
      </c>
      <c r="BA54" s="9" t="s">
        <v>3</v>
      </c>
      <c r="BB54" s="9" t="s">
        <v>3</v>
      </c>
      <c r="BC54" s="9" t="s">
        <v>3</v>
      </c>
      <c r="BD54" s="9" t="s">
        <v>3</v>
      </c>
      <c r="BE54" s="9" t="s">
        <v>315</v>
      </c>
      <c r="BF54" s="9" t="s">
        <v>3</v>
      </c>
      <c r="BG54" s="9" t="s">
        <v>3</v>
      </c>
      <c r="BH54" s="9" t="s">
        <v>3</v>
      </c>
      <c r="BI54" s="9" t="s">
        <v>3</v>
      </c>
      <c r="BJ54" s="25" t="s">
        <v>3</v>
      </c>
      <c r="BL54" t="str">
        <f t="shared" si="12"/>
        <v>N170205-002-999</v>
      </c>
      <c r="BM54">
        <f t="shared" si="13"/>
        <v>31</v>
      </c>
      <c r="BN54">
        <f t="shared" si="14"/>
        <v>100.9</v>
      </c>
      <c r="BO54">
        <f t="shared" si="15"/>
        <v>118</v>
      </c>
      <c r="BP54">
        <f t="shared" si="16"/>
        <v>35.299999999999997</v>
      </c>
      <c r="BQ54">
        <f t="shared" si="31"/>
        <v>71.3</v>
      </c>
      <c r="BR54" s="107" t="s">
        <v>301</v>
      </c>
      <c r="BS54" s="107">
        <f t="shared" si="26"/>
        <v>2.0460377358490569</v>
      </c>
      <c r="BT54" s="107">
        <f t="shared" si="27"/>
        <v>2.5622641509433963</v>
      </c>
      <c r="BU54" s="107">
        <f t="shared" si="28"/>
        <v>6.5660377358490507E-2</v>
      </c>
      <c r="BW54">
        <f t="shared" si="17"/>
        <v>30.7</v>
      </c>
      <c r="BX54">
        <f t="shared" si="18"/>
        <v>51.1</v>
      </c>
      <c r="BY54">
        <f t="shared" si="19"/>
        <v>50</v>
      </c>
      <c r="BZ54">
        <f t="shared" si="20"/>
        <v>34.700000000000003</v>
      </c>
      <c r="CA54">
        <f t="shared" si="21"/>
        <v>41.625</v>
      </c>
    </row>
    <row r="55" spans="1:79" x14ac:dyDescent="0.25">
      <c r="A55" t="s">
        <v>414</v>
      </c>
      <c r="B55">
        <v>43.6</v>
      </c>
      <c r="C55">
        <v>42.8</v>
      </c>
      <c r="D55">
        <v>33.299999999999997</v>
      </c>
      <c r="E55">
        <v>28.8</v>
      </c>
      <c r="F55">
        <v>40.1</v>
      </c>
      <c r="G55">
        <v>32.299999999999997</v>
      </c>
      <c r="H55">
        <v>22.5</v>
      </c>
      <c r="I55">
        <v>142.69999999999999</v>
      </c>
      <c r="AI55" s="33"/>
      <c r="AJ55" s="17"/>
    </row>
    <row r="56" spans="1:79" x14ac:dyDescent="0.25">
      <c r="A56" t="s">
        <v>415</v>
      </c>
      <c r="B56">
        <v>33.4</v>
      </c>
      <c r="C56">
        <v>25.1</v>
      </c>
      <c r="D56">
        <v>47.4</v>
      </c>
      <c r="E56">
        <v>23.7</v>
      </c>
      <c r="F56">
        <v>19.8</v>
      </c>
      <c r="G56">
        <v>126.6</v>
      </c>
      <c r="H56">
        <v>52.1</v>
      </c>
      <c r="I56">
        <v>18.399999999999999</v>
      </c>
    </row>
    <row r="57" spans="1:79" x14ac:dyDescent="0.25">
      <c r="A57" t="s">
        <v>416</v>
      </c>
      <c r="B57">
        <v>31.7</v>
      </c>
      <c r="C57">
        <v>84</v>
      </c>
      <c r="D57">
        <v>40.5</v>
      </c>
      <c r="E57">
        <v>37.799999999999997</v>
      </c>
      <c r="F57">
        <v>31.7</v>
      </c>
      <c r="G57">
        <v>43</v>
      </c>
      <c r="H57">
        <v>39.700000000000003</v>
      </c>
      <c r="I57">
        <v>36.4</v>
      </c>
    </row>
    <row r="58" spans="1:79" x14ac:dyDescent="0.25">
      <c r="A58" t="s">
        <v>417</v>
      </c>
      <c r="B58">
        <v>39.6</v>
      </c>
      <c r="C58">
        <v>41.4</v>
      </c>
      <c r="D58">
        <v>34.5</v>
      </c>
      <c r="E58">
        <v>46.4</v>
      </c>
      <c r="F58">
        <v>39.6</v>
      </c>
      <c r="G58">
        <v>38.700000000000003</v>
      </c>
      <c r="H58">
        <v>33.5</v>
      </c>
      <c r="I58">
        <v>44.4</v>
      </c>
    </row>
    <row r="59" spans="1:79" x14ac:dyDescent="0.25">
      <c r="A59" t="s">
        <v>418</v>
      </c>
      <c r="B59">
        <v>27.7</v>
      </c>
      <c r="C59">
        <v>44.3</v>
      </c>
      <c r="D59">
        <v>40.6</v>
      </c>
      <c r="E59">
        <v>33.9</v>
      </c>
      <c r="F59">
        <v>28</v>
      </c>
      <c r="G59">
        <v>43</v>
      </c>
      <c r="H59">
        <v>38.5</v>
      </c>
      <c r="I59">
        <v>31.9</v>
      </c>
    </row>
    <row r="60" spans="1:79" x14ac:dyDescent="0.25">
      <c r="A60" t="s">
        <v>419</v>
      </c>
      <c r="B60">
        <v>25.3</v>
      </c>
      <c r="C60">
        <v>31.9</v>
      </c>
      <c r="D60">
        <v>28.2</v>
      </c>
      <c r="E60">
        <v>29.2</v>
      </c>
      <c r="F60">
        <v>29</v>
      </c>
      <c r="G60">
        <v>42.7</v>
      </c>
      <c r="H60">
        <v>28.1</v>
      </c>
      <c r="I60">
        <v>27.8</v>
      </c>
    </row>
    <row r="61" spans="1:79" x14ac:dyDescent="0.25">
      <c r="A61" t="s">
        <v>420</v>
      </c>
      <c r="B61">
        <v>46.7</v>
      </c>
      <c r="C61">
        <v>18.399999999999999</v>
      </c>
      <c r="D61">
        <v>20.2</v>
      </c>
      <c r="E61">
        <v>32.5</v>
      </c>
      <c r="F61">
        <v>39.299999999999997</v>
      </c>
      <c r="G61">
        <v>148.30000000000001</v>
      </c>
      <c r="H61">
        <v>13.1</v>
      </c>
      <c r="I61">
        <v>27.1</v>
      </c>
    </row>
    <row r="62" spans="1:79" x14ac:dyDescent="0.25">
      <c r="A62" t="s">
        <v>421</v>
      </c>
      <c r="B62">
        <v>40.1</v>
      </c>
      <c r="C62">
        <v>93.9</v>
      </c>
      <c r="D62">
        <v>40.799999999999997</v>
      </c>
      <c r="E62">
        <v>49.8</v>
      </c>
      <c r="F62">
        <v>39.5</v>
      </c>
      <c r="G62">
        <v>47.9</v>
      </c>
      <c r="H62">
        <v>39.6</v>
      </c>
      <c r="I62">
        <v>50.3</v>
      </c>
    </row>
    <row r="63" spans="1:79" x14ac:dyDescent="0.25">
      <c r="A63" t="s">
        <v>422</v>
      </c>
      <c r="B63">
        <v>43.7</v>
      </c>
      <c r="C63">
        <v>53.4</v>
      </c>
      <c r="D63">
        <v>37.1</v>
      </c>
      <c r="E63">
        <v>26.5</v>
      </c>
      <c r="F63">
        <v>16.3</v>
      </c>
      <c r="G63">
        <v>0.6</v>
      </c>
      <c r="H63">
        <v>40</v>
      </c>
      <c r="I63">
        <v>31</v>
      </c>
    </row>
    <row r="64" spans="1:79" x14ac:dyDescent="0.25">
      <c r="A64" t="s">
        <v>423</v>
      </c>
      <c r="B64">
        <v>64</v>
      </c>
      <c r="C64">
        <v>63.8</v>
      </c>
      <c r="D64">
        <v>47.5</v>
      </c>
      <c r="E64">
        <v>65.599999999999994</v>
      </c>
      <c r="F64">
        <v>57.1</v>
      </c>
      <c r="G64">
        <v>64.3</v>
      </c>
      <c r="H64">
        <v>0.1</v>
      </c>
      <c r="I64">
        <v>142.69999999999999</v>
      </c>
    </row>
    <row r="65" spans="1:9" x14ac:dyDescent="0.25">
      <c r="A65" t="s">
        <v>424</v>
      </c>
      <c r="B65">
        <v>49.4</v>
      </c>
      <c r="C65">
        <v>11</v>
      </c>
      <c r="D65">
        <v>15.1</v>
      </c>
      <c r="E65">
        <v>188.7</v>
      </c>
      <c r="F65">
        <v>55.1</v>
      </c>
      <c r="G65">
        <v>269.89999999999998</v>
      </c>
      <c r="H65">
        <v>189.9</v>
      </c>
      <c r="I65">
        <v>45.2</v>
      </c>
    </row>
    <row r="66" spans="1:9" x14ac:dyDescent="0.25">
      <c r="A66" t="s">
        <v>425</v>
      </c>
      <c r="B66">
        <v>55.5</v>
      </c>
      <c r="C66">
        <v>24.1</v>
      </c>
      <c r="D66">
        <v>27.1</v>
      </c>
      <c r="E66">
        <v>48.9</v>
      </c>
      <c r="F66">
        <v>299.7</v>
      </c>
      <c r="G66">
        <v>135.9</v>
      </c>
      <c r="H66">
        <v>195.2</v>
      </c>
      <c r="I66">
        <v>171.4</v>
      </c>
    </row>
    <row r="67" spans="1:9" x14ac:dyDescent="0.25">
      <c r="A67" t="s">
        <v>426</v>
      </c>
      <c r="B67">
        <v>32.4</v>
      </c>
      <c r="C67">
        <v>45.6</v>
      </c>
      <c r="D67">
        <v>37.799999999999997</v>
      </c>
      <c r="E67">
        <v>31.8</v>
      </c>
      <c r="F67">
        <v>26.4</v>
      </c>
      <c r="G67">
        <v>44.1</v>
      </c>
      <c r="H67">
        <v>35.5</v>
      </c>
      <c r="I67">
        <v>33.1</v>
      </c>
    </row>
    <row r="68" spans="1:9" x14ac:dyDescent="0.25">
      <c r="A68" t="s">
        <v>427</v>
      </c>
      <c r="B68">
        <v>17</v>
      </c>
      <c r="C68">
        <v>30.7</v>
      </c>
      <c r="D68">
        <v>25.9</v>
      </c>
      <c r="E68">
        <v>21.6</v>
      </c>
      <c r="F68">
        <v>16.2</v>
      </c>
      <c r="G68">
        <v>31.2</v>
      </c>
      <c r="H68">
        <v>27.7</v>
      </c>
      <c r="I68">
        <v>20</v>
      </c>
    </row>
    <row r="69" spans="1:9" x14ac:dyDescent="0.25">
      <c r="A69" t="s">
        <v>428</v>
      </c>
      <c r="B69">
        <v>13.4</v>
      </c>
      <c r="C69">
        <v>14.4</v>
      </c>
      <c r="D69">
        <v>16</v>
      </c>
      <c r="E69">
        <v>14.1</v>
      </c>
      <c r="F69">
        <v>12.1</v>
      </c>
      <c r="G69">
        <v>16</v>
      </c>
      <c r="H69">
        <v>13.6</v>
      </c>
      <c r="I69">
        <v>13.2</v>
      </c>
    </row>
    <row r="70" spans="1:9" x14ac:dyDescent="0.25">
      <c r="A70" t="s">
        <v>429</v>
      </c>
      <c r="B70">
        <v>30.2</v>
      </c>
      <c r="C70">
        <v>38.9</v>
      </c>
      <c r="D70">
        <v>34.4</v>
      </c>
      <c r="E70">
        <v>36.6</v>
      </c>
      <c r="F70">
        <v>26.7</v>
      </c>
      <c r="G70">
        <v>37.6</v>
      </c>
      <c r="H70">
        <v>33.9</v>
      </c>
      <c r="I70">
        <v>35.5</v>
      </c>
    </row>
    <row r="71" spans="1:9" x14ac:dyDescent="0.25">
      <c r="A71" t="s">
        <v>430</v>
      </c>
      <c r="B71">
        <v>32.1</v>
      </c>
      <c r="C71">
        <v>64.900000000000006</v>
      </c>
      <c r="D71">
        <v>43.7</v>
      </c>
      <c r="E71">
        <v>40.200000000000003</v>
      </c>
      <c r="F71">
        <v>32.799999999999997</v>
      </c>
      <c r="G71">
        <v>49.6</v>
      </c>
      <c r="H71">
        <v>44.2</v>
      </c>
      <c r="I71">
        <v>38.6</v>
      </c>
    </row>
    <row r="72" spans="1:9" x14ac:dyDescent="0.25">
      <c r="A72" t="s">
        <v>431</v>
      </c>
      <c r="B72">
        <v>36.6</v>
      </c>
      <c r="C72">
        <v>48.3</v>
      </c>
      <c r="D72">
        <v>28.9</v>
      </c>
      <c r="E72">
        <v>42.8</v>
      </c>
      <c r="F72">
        <v>34.799999999999997</v>
      </c>
      <c r="G72">
        <v>36.200000000000003</v>
      </c>
      <c r="H72">
        <v>27.2</v>
      </c>
      <c r="I72">
        <v>42.4</v>
      </c>
    </row>
    <row r="73" spans="1:9" x14ac:dyDescent="0.25">
      <c r="A73" t="s">
        <v>432</v>
      </c>
      <c r="B73">
        <v>298</v>
      </c>
      <c r="C73">
        <v>69</v>
      </c>
      <c r="D73">
        <v>77.400000000000006</v>
      </c>
      <c r="E73">
        <v>17.2</v>
      </c>
      <c r="F73">
        <v>122.6</v>
      </c>
      <c r="G73">
        <v>244.3</v>
      </c>
      <c r="H73">
        <v>185.1</v>
      </c>
      <c r="I73">
        <v>299.5</v>
      </c>
    </row>
    <row r="74" spans="1:9" x14ac:dyDescent="0.25">
      <c r="A74" t="s">
        <v>433</v>
      </c>
      <c r="B74">
        <v>39.700000000000003</v>
      </c>
      <c r="C74">
        <v>39.700000000000003</v>
      </c>
      <c r="D74">
        <v>33.700000000000003</v>
      </c>
      <c r="E74">
        <v>48.4</v>
      </c>
      <c r="F74">
        <v>41.3</v>
      </c>
      <c r="G74">
        <v>39.299999999999997</v>
      </c>
      <c r="H74">
        <v>33.4</v>
      </c>
      <c r="I74">
        <v>48.3</v>
      </c>
    </row>
    <row r="75" spans="1:9" x14ac:dyDescent="0.25">
      <c r="A75" t="s">
        <v>434</v>
      </c>
      <c r="B75">
        <v>18.3</v>
      </c>
      <c r="C75">
        <v>20</v>
      </c>
      <c r="D75">
        <v>21</v>
      </c>
    </row>
    <row r="76" spans="1:9" x14ac:dyDescent="0.25">
      <c r="A76" t="s">
        <v>435</v>
      </c>
      <c r="B76">
        <v>31.8</v>
      </c>
      <c r="C76">
        <v>84</v>
      </c>
      <c r="D76">
        <v>44.5</v>
      </c>
      <c r="E76">
        <v>35.200000000000003</v>
      </c>
      <c r="F76">
        <v>31.5</v>
      </c>
      <c r="G76">
        <v>48.8</v>
      </c>
      <c r="H76">
        <v>43.5</v>
      </c>
      <c r="I76">
        <v>34.1</v>
      </c>
    </row>
    <row r="77" spans="1:9" x14ac:dyDescent="0.25">
      <c r="A77" t="s">
        <v>436</v>
      </c>
      <c r="B77">
        <v>249.3</v>
      </c>
      <c r="C77">
        <v>44.9</v>
      </c>
      <c r="D77">
        <v>28.2</v>
      </c>
      <c r="E77">
        <v>43.1</v>
      </c>
      <c r="F77">
        <v>27.4</v>
      </c>
      <c r="G77">
        <v>146</v>
      </c>
      <c r="H77">
        <v>32.799999999999997</v>
      </c>
      <c r="I77">
        <v>43.4</v>
      </c>
    </row>
    <row r="78" spans="1:9" x14ac:dyDescent="0.25">
      <c r="A78" t="s">
        <v>437</v>
      </c>
      <c r="B78">
        <v>33.799999999999997</v>
      </c>
      <c r="C78">
        <v>28</v>
      </c>
      <c r="D78">
        <v>32</v>
      </c>
      <c r="E78">
        <v>38.1</v>
      </c>
      <c r="F78">
        <v>31.4</v>
      </c>
      <c r="G78">
        <v>26.6</v>
      </c>
      <c r="H78">
        <v>119.4</v>
      </c>
      <c r="I78">
        <v>31.5</v>
      </c>
    </row>
    <row r="79" spans="1:9" x14ac:dyDescent="0.25">
      <c r="A79" t="s">
        <v>438</v>
      </c>
      <c r="B79">
        <v>35.9</v>
      </c>
      <c r="C79">
        <v>41.7</v>
      </c>
      <c r="D79">
        <v>33.799999999999997</v>
      </c>
      <c r="E79">
        <v>21.9</v>
      </c>
      <c r="F79">
        <v>0.4</v>
      </c>
      <c r="G79">
        <v>225.8</v>
      </c>
      <c r="H79">
        <v>129.30000000000001</v>
      </c>
      <c r="I79">
        <v>28</v>
      </c>
    </row>
    <row r="80" spans="1:9" x14ac:dyDescent="0.25">
      <c r="A80" t="s">
        <v>439</v>
      </c>
      <c r="B80">
        <v>26.3</v>
      </c>
      <c r="C80">
        <v>21.4</v>
      </c>
      <c r="D80">
        <v>33.799999999999997</v>
      </c>
      <c r="E80">
        <v>36.700000000000003</v>
      </c>
      <c r="F80">
        <v>25.3</v>
      </c>
      <c r="G80">
        <v>30</v>
      </c>
      <c r="H80">
        <v>31.7</v>
      </c>
      <c r="I80">
        <v>36.6</v>
      </c>
    </row>
    <row r="81" spans="1:9" x14ac:dyDescent="0.25">
      <c r="A81" t="s">
        <v>440</v>
      </c>
      <c r="B81">
        <v>25.8</v>
      </c>
      <c r="C81">
        <v>24.5</v>
      </c>
      <c r="D81">
        <v>32.700000000000003</v>
      </c>
      <c r="E81">
        <v>32.1</v>
      </c>
      <c r="F81">
        <v>25.1</v>
      </c>
      <c r="G81">
        <v>26.6</v>
      </c>
      <c r="H81">
        <v>30.7</v>
      </c>
      <c r="I81">
        <v>29.1</v>
      </c>
    </row>
    <row r="82" spans="1:9" x14ac:dyDescent="0.25">
      <c r="A82" t="s">
        <v>441</v>
      </c>
      <c r="B82">
        <v>26</v>
      </c>
      <c r="C82">
        <v>30.1</v>
      </c>
      <c r="D82">
        <v>24.1</v>
      </c>
      <c r="E82">
        <v>25.5</v>
      </c>
      <c r="F82">
        <v>27.1</v>
      </c>
      <c r="G82">
        <v>26.8</v>
      </c>
      <c r="H82">
        <v>22</v>
      </c>
      <c r="I82">
        <v>25.9</v>
      </c>
    </row>
    <row r="83" spans="1:9" x14ac:dyDescent="0.25">
      <c r="A83" t="s">
        <v>442</v>
      </c>
      <c r="B83">
        <v>36.799999999999997</v>
      </c>
      <c r="C83">
        <v>38.5</v>
      </c>
      <c r="D83">
        <v>41.6</v>
      </c>
      <c r="E83">
        <v>38.1</v>
      </c>
      <c r="F83">
        <v>28.9</v>
      </c>
      <c r="G83">
        <v>40.5</v>
      </c>
      <c r="H83">
        <v>39.1</v>
      </c>
      <c r="I83">
        <v>35.1</v>
      </c>
    </row>
    <row r="84" spans="1:9" x14ac:dyDescent="0.25">
      <c r="A84" t="s">
        <v>443</v>
      </c>
      <c r="B84">
        <v>37.200000000000003</v>
      </c>
      <c r="D84">
        <v>34.9</v>
      </c>
      <c r="E84">
        <v>49.6</v>
      </c>
      <c r="F84">
        <v>35.700000000000003</v>
      </c>
      <c r="H84">
        <v>33.700000000000003</v>
      </c>
      <c r="I84">
        <v>47</v>
      </c>
    </row>
    <row r="85" spans="1:9" x14ac:dyDescent="0.25">
      <c r="A85" t="s">
        <v>444</v>
      </c>
      <c r="B85">
        <v>25.4</v>
      </c>
      <c r="C85">
        <v>38.5</v>
      </c>
      <c r="D85">
        <v>36</v>
      </c>
      <c r="E85">
        <v>33.4</v>
      </c>
      <c r="F85">
        <v>25.5</v>
      </c>
      <c r="G85">
        <v>32.299999999999997</v>
      </c>
      <c r="H85">
        <v>33.200000000000003</v>
      </c>
      <c r="I85">
        <v>37.700000000000003</v>
      </c>
    </row>
    <row r="86" spans="1:9" x14ac:dyDescent="0.25">
      <c r="A86" t="s">
        <v>445</v>
      </c>
      <c r="B86">
        <v>32.5</v>
      </c>
      <c r="C86">
        <v>40.200000000000003</v>
      </c>
      <c r="D86">
        <v>37.1</v>
      </c>
      <c r="E86">
        <v>41.2</v>
      </c>
      <c r="F86">
        <v>34.799999999999997</v>
      </c>
      <c r="G86">
        <v>41.1</v>
      </c>
      <c r="H86">
        <v>35.9</v>
      </c>
      <c r="I86">
        <v>41.6</v>
      </c>
    </row>
    <row r="87" spans="1:9" x14ac:dyDescent="0.25">
      <c r="A87" t="s">
        <v>446</v>
      </c>
      <c r="B87">
        <v>26.2</v>
      </c>
      <c r="C87">
        <v>39.4</v>
      </c>
      <c r="D87">
        <v>34.1</v>
      </c>
      <c r="E87">
        <v>32.799999999999997</v>
      </c>
      <c r="F87">
        <v>26.4</v>
      </c>
      <c r="G87">
        <v>39.5</v>
      </c>
      <c r="H87">
        <v>33.4</v>
      </c>
      <c r="I87">
        <v>31.8</v>
      </c>
    </row>
    <row r="88" spans="1:9" x14ac:dyDescent="0.25">
      <c r="A88" t="s">
        <v>447</v>
      </c>
      <c r="B88">
        <v>298.60000000000002</v>
      </c>
      <c r="C88">
        <v>299.89999999999998</v>
      </c>
      <c r="D88">
        <v>9.3000000000000007</v>
      </c>
      <c r="E88">
        <v>0.2</v>
      </c>
      <c r="F88">
        <v>271.2</v>
      </c>
      <c r="G88">
        <v>0</v>
      </c>
      <c r="H88">
        <v>204.6</v>
      </c>
      <c r="I88">
        <v>1.2</v>
      </c>
    </row>
    <row r="89" spans="1:9" x14ac:dyDescent="0.25">
      <c r="A89" t="s">
        <v>448</v>
      </c>
      <c r="B89">
        <v>29.7</v>
      </c>
      <c r="C89">
        <v>44.9</v>
      </c>
      <c r="D89">
        <v>42.9</v>
      </c>
      <c r="E89">
        <v>36.700000000000003</v>
      </c>
      <c r="F89">
        <v>29.9</v>
      </c>
      <c r="G89">
        <v>44.1</v>
      </c>
      <c r="H89">
        <v>45.6</v>
      </c>
      <c r="I89">
        <v>34.9</v>
      </c>
    </row>
    <row r="90" spans="1:9" x14ac:dyDescent="0.25">
      <c r="A90" t="s">
        <v>449</v>
      </c>
      <c r="B90">
        <v>27.9</v>
      </c>
      <c r="C90">
        <v>46.7</v>
      </c>
      <c r="D90">
        <v>43.5</v>
      </c>
      <c r="E90">
        <v>34</v>
      </c>
      <c r="F90">
        <v>27.3</v>
      </c>
      <c r="G90">
        <v>47.1</v>
      </c>
      <c r="H90">
        <v>45.7</v>
      </c>
      <c r="I90">
        <v>32.9</v>
      </c>
    </row>
    <row r="91" spans="1:9" x14ac:dyDescent="0.25">
      <c r="A91" t="s">
        <v>450</v>
      </c>
      <c r="B91">
        <v>25.1</v>
      </c>
      <c r="C91">
        <v>33.6</v>
      </c>
      <c r="D91">
        <v>24.3</v>
      </c>
      <c r="E91">
        <v>30.2</v>
      </c>
      <c r="F91">
        <v>28.2</v>
      </c>
      <c r="G91">
        <v>30.6</v>
      </c>
      <c r="H91">
        <v>28</v>
      </c>
      <c r="I91">
        <v>35</v>
      </c>
    </row>
    <row r="92" spans="1:9" x14ac:dyDescent="0.25">
      <c r="A92" t="s">
        <v>451</v>
      </c>
      <c r="B92">
        <v>20.5</v>
      </c>
      <c r="C92">
        <v>35</v>
      </c>
      <c r="D92">
        <v>27.3</v>
      </c>
      <c r="E92">
        <v>152.69999999999999</v>
      </c>
      <c r="F92">
        <v>30.5</v>
      </c>
      <c r="G92">
        <v>59.6</v>
      </c>
      <c r="H92">
        <v>14.5</v>
      </c>
      <c r="I92">
        <v>172.9</v>
      </c>
    </row>
    <row r="93" spans="1:9" x14ac:dyDescent="0.25">
      <c r="A93" t="s">
        <v>452</v>
      </c>
      <c r="B93">
        <v>41.3</v>
      </c>
      <c r="C93">
        <v>50.2</v>
      </c>
      <c r="D93">
        <v>29.5</v>
      </c>
      <c r="F93">
        <v>37.299999999999997</v>
      </c>
      <c r="G93">
        <v>57.8</v>
      </c>
      <c r="H93">
        <v>33.700000000000003</v>
      </c>
    </row>
    <row r="94" spans="1:9" x14ac:dyDescent="0.25">
      <c r="A94" t="s">
        <v>453</v>
      </c>
      <c r="B94">
        <v>23.1</v>
      </c>
      <c r="C94">
        <v>54.3</v>
      </c>
      <c r="D94">
        <v>33.5</v>
      </c>
      <c r="F94">
        <v>24.1</v>
      </c>
      <c r="G94">
        <v>299.8</v>
      </c>
      <c r="H94">
        <v>33.200000000000003</v>
      </c>
    </row>
    <row r="95" spans="1:9" x14ac:dyDescent="0.25">
      <c r="A95" t="s">
        <v>454</v>
      </c>
      <c r="B95">
        <v>29.4</v>
      </c>
      <c r="C95">
        <v>35.700000000000003</v>
      </c>
      <c r="D95">
        <v>32.700000000000003</v>
      </c>
      <c r="F95">
        <v>28.5</v>
      </c>
      <c r="G95">
        <v>35</v>
      </c>
      <c r="H95">
        <v>35.4</v>
      </c>
    </row>
    <row r="96" spans="1:9" x14ac:dyDescent="0.25">
      <c r="A96" t="s">
        <v>455</v>
      </c>
      <c r="B96">
        <v>15</v>
      </c>
      <c r="C96">
        <v>41.6</v>
      </c>
      <c r="D96">
        <v>15.4</v>
      </c>
      <c r="E96">
        <v>18.7</v>
      </c>
      <c r="F96">
        <v>14.2</v>
      </c>
      <c r="G96">
        <v>31.6</v>
      </c>
      <c r="H96">
        <v>15.8</v>
      </c>
      <c r="I96">
        <v>20.6</v>
      </c>
    </row>
    <row r="97" spans="1:9" x14ac:dyDescent="0.25">
      <c r="A97" t="s">
        <v>456</v>
      </c>
      <c r="B97">
        <v>0</v>
      </c>
      <c r="C97">
        <v>195</v>
      </c>
      <c r="D97">
        <v>210.8</v>
      </c>
      <c r="E97">
        <v>13.2</v>
      </c>
      <c r="F97">
        <v>234.9</v>
      </c>
      <c r="G97">
        <v>0.2</v>
      </c>
      <c r="H97">
        <v>0.8</v>
      </c>
      <c r="I97">
        <v>299.7</v>
      </c>
    </row>
    <row r="98" spans="1:9" x14ac:dyDescent="0.25">
      <c r="A98" t="s">
        <v>457</v>
      </c>
      <c r="B98">
        <v>12.3</v>
      </c>
      <c r="C98">
        <v>12.9</v>
      </c>
      <c r="D98">
        <v>12.7</v>
      </c>
      <c r="E98">
        <v>12.6</v>
      </c>
      <c r="F98">
        <v>12.3</v>
      </c>
      <c r="G98">
        <v>12</v>
      </c>
      <c r="H98">
        <v>12.5</v>
      </c>
      <c r="I98">
        <v>12.3</v>
      </c>
    </row>
    <row r="99" spans="1:9" x14ac:dyDescent="0.25">
      <c r="A99" t="s">
        <v>458</v>
      </c>
      <c r="B99">
        <v>299.89999999999998</v>
      </c>
      <c r="C99">
        <v>299.60000000000002</v>
      </c>
      <c r="D99">
        <v>175</v>
      </c>
      <c r="E99">
        <v>289.7</v>
      </c>
      <c r="F99">
        <v>299.7</v>
      </c>
      <c r="G99">
        <v>0.1</v>
      </c>
      <c r="H99">
        <v>229.7</v>
      </c>
      <c r="I99">
        <v>299.39999999999998</v>
      </c>
    </row>
    <row r="100" spans="1:9" x14ac:dyDescent="0.25">
      <c r="A100" t="s">
        <v>459</v>
      </c>
      <c r="B100">
        <v>14.3</v>
      </c>
      <c r="C100">
        <v>23.7</v>
      </c>
      <c r="D100">
        <v>22.6</v>
      </c>
      <c r="E100">
        <v>19.7</v>
      </c>
      <c r="F100">
        <v>15</v>
      </c>
      <c r="G100">
        <v>21.9</v>
      </c>
      <c r="H100">
        <v>22.6</v>
      </c>
      <c r="I100">
        <v>16.8</v>
      </c>
    </row>
    <row r="101" spans="1:9" x14ac:dyDescent="0.25">
      <c r="A101" t="s">
        <v>460</v>
      </c>
      <c r="B101">
        <v>28.5</v>
      </c>
      <c r="C101">
        <v>32.799999999999997</v>
      </c>
      <c r="D101">
        <v>41.3</v>
      </c>
      <c r="E101">
        <v>33.1</v>
      </c>
      <c r="F101">
        <v>25.3</v>
      </c>
      <c r="G101">
        <v>32.4</v>
      </c>
      <c r="H101">
        <v>42.1</v>
      </c>
      <c r="I101">
        <v>30.9</v>
      </c>
    </row>
    <row r="102" spans="1:9" x14ac:dyDescent="0.25">
      <c r="A102" t="s">
        <v>461</v>
      </c>
      <c r="B102">
        <v>31</v>
      </c>
      <c r="C102">
        <v>29.5</v>
      </c>
      <c r="D102">
        <v>29.4</v>
      </c>
      <c r="E102">
        <v>24.8</v>
      </c>
      <c r="F102">
        <v>26.9</v>
      </c>
      <c r="G102">
        <v>25.4</v>
      </c>
      <c r="H102">
        <v>26.5</v>
      </c>
      <c r="I102">
        <v>20.2</v>
      </c>
    </row>
    <row r="103" spans="1:9" x14ac:dyDescent="0.25">
      <c r="A103" t="s">
        <v>462</v>
      </c>
      <c r="B103">
        <v>26.9</v>
      </c>
      <c r="C103">
        <v>25.4</v>
      </c>
      <c r="D103">
        <v>34.200000000000003</v>
      </c>
      <c r="E103">
        <v>28</v>
      </c>
      <c r="F103">
        <v>28.5</v>
      </c>
      <c r="G103">
        <v>25.4</v>
      </c>
      <c r="H103">
        <v>30.9</v>
      </c>
      <c r="I103">
        <v>31.4</v>
      </c>
    </row>
    <row r="104" spans="1:9" x14ac:dyDescent="0.25">
      <c r="A104" t="s">
        <v>463</v>
      </c>
      <c r="B104">
        <v>18.3</v>
      </c>
      <c r="C104">
        <v>30.3</v>
      </c>
      <c r="D104">
        <v>25.5</v>
      </c>
      <c r="E104">
        <v>43.3</v>
      </c>
      <c r="F104">
        <v>57.5</v>
      </c>
      <c r="G104">
        <v>2</v>
      </c>
      <c r="H104">
        <v>53.3</v>
      </c>
      <c r="I104">
        <v>28.4</v>
      </c>
    </row>
    <row r="105" spans="1:9" x14ac:dyDescent="0.25">
      <c r="A105" t="s">
        <v>464</v>
      </c>
      <c r="B105">
        <v>20.2</v>
      </c>
      <c r="C105">
        <v>33.799999999999997</v>
      </c>
      <c r="D105">
        <v>43.4</v>
      </c>
      <c r="E105">
        <v>14.2</v>
      </c>
      <c r="F105">
        <v>274</v>
      </c>
      <c r="G105">
        <v>245.6</v>
      </c>
      <c r="H105">
        <v>41.1</v>
      </c>
      <c r="I105">
        <v>153.4</v>
      </c>
    </row>
    <row r="106" spans="1:9" x14ac:dyDescent="0.25">
      <c r="A106" t="s">
        <v>465</v>
      </c>
      <c r="B106">
        <v>28</v>
      </c>
      <c r="C106">
        <v>32.4</v>
      </c>
      <c r="D106">
        <v>25</v>
      </c>
      <c r="E106">
        <v>32</v>
      </c>
      <c r="F106">
        <v>27.8</v>
      </c>
      <c r="G106">
        <v>34</v>
      </c>
      <c r="H106">
        <v>23.2</v>
      </c>
      <c r="I106">
        <v>30.2</v>
      </c>
    </row>
    <row r="107" spans="1:9" x14ac:dyDescent="0.25">
      <c r="A107" t="s">
        <v>466</v>
      </c>
      <c r="B107">
        <v>25.2</v>
      </c>
      <c r="C107">
        <v>37.200000000000003</v>
      </c>
      <c r="D107">
        <v>25.6</v>
      </c>
      <c r="E107">
        <v>31.2</v>
      </c>
      <c r="F107">
        <v>28.6</v>
      </c>
      <c r="G107">
        <v>41.4</v>
      </c>
      <c r="H107">
        <v>28.7</v>
      </c>
      <c r="I107">
        <v>24.3</v>
      </c>
    </row>
    <row r="108" spans="1:9" x14ac:dyDescent="0.25">
      <c r="A108" t="s">
        <v>467</v>
      </c>
      <c r="B108">
        <v>31</v>
      </c>
      <c r="C108">
        <v>27.9</v>
      </c>
      <c r="D108">
        <v>37.799999999999997</v>
      </c>
      <c r="E108">
        <v>30.4</v>
      </c>
      <c r="F108">
        <v>27</v>
      </c>
      <c r="G108">
        <v>31.3</v>
      </c>
      <c r="H108">
        <v>37.4</v>
      </c>
      <c r="I108">
        <v>32.9</v>
      </c>
    </row>
    <row r="109" spans="1:9" x14ac:dyDescent="0.25">
      <c r="A109" t="s">
        <v>468</v>
      </c>
      <c r="B109">
        <v>28.1</v>
      </c>
      <c r="C109">
        <v>46.5</v>
      </c>
      <c r="D109">
        <v>42.5</v>
      </c>
      <c r="E109">
        <v>35.799999999999997</v>
      </c>
      <c r="F109">
        <v>28.1</v>
      </c>
      <c r="G109">
        <v>44.3</v>
      </c>
      <c r="H109">
        <v>44.9</v>
      </c>
      <c r="I109">
        <v>36</v>
      </c>
    </row>
    <row r="110" spans="1:9" x14ac:dyDescent="0.25">
      <c r="A110" t="s">
        <v>469</v>
      </c>
      <c r="B110">
        <v>55.9</v>
      </c>
      <c r="C110">
        <v>6.1</v>
      </c>
      <c r="D110">
        <v>99.4</v>
      </c>
      <c r="E110">
        <v>59.2</v>
      </c>
      <c r="F110">
        <v>10.4</v>
      </c>
      <c r="G110">
        <v>10.6</v>
      </c>
      <c r="H110">
        <v>10.7</v>
      </c>
      <c r="I110">
        <v>10.5</v>
      </c>
    </row>
    <row r="111" spans="1:9" x14ac:dyDescent="0.25">
      <c r="A111" t="s">
        <v>470</v>
      </c>
      <c r="B111">
        <v>24.1</v>
      </c>
      <c r="C111">
        <v>25.3</v>
      </c>
      <c r="D111">
        <v>33.4</v>
      </c>
      <c r="E111">
        <v>42.4</v>
      </c>
      <c r="F111">
        <v>28.8</v>
      </c>
      <c r="G111">
        <v>38.1</v>
      </c>
      <c r="H111">
        <v>31.6</v>
      </c>
      <c r="I111">
        <v>32.9</v>
      </c>
    </row>
    <row r="112" spans="1:9" x14ac:dyDescent="0.25">
      <c r="A112" t="s">
        <v>471</v>
      </c>
      <c r="B112">
        <v>25.1</v>
      </c>
      <c r="C112">
        <v>34.1</v>
      </c>
      <c r="D112">
        <v>39</v>
      </c>
      <c r="E112">
        <v>32.1</v>
      </c>
      <c r="F112">
        <v>24.7</v>
      </c>
      <c r="G112">
        <v>143.30000000000001</v>
      </c>
      <c r="H112">
        <v>40.200000000000003</v>
      </c>
      <c r="I112">
        <v>31.5</v>
      </c>
    </row>
    <row r="113" spans="1:9" x14ac:dyDescent="0.25">
      <c r="A113" t="s">
        <v>472</v>
      </c>
      <c r="B113">
        <v>10.199999999999999</v>
      </c>
      <c r="C113">
        <v>10.199999999999999</v>
      </c>
      <c r="D113">
        <v>10.199999999999999</v>
      </c>
      <c r="E113">
        <v>22.3</v>
      </c>
      <c r="F113">
        <v>16.8</v>
      </c>
      <c r="G113">
        <v>12</v>
      </c>
      <c r="H113">
        <v>12.8</v>
      </c>
      <c r="I113">
        <v>13.6</v>
      </c>
    </row>
    <row r="114" spans="1:9" x14ac:dyDescent="0.25">
      <c r="A114" t="s">
        <v>473</v>
      </c>
      <c r="B114">
        <v>11.5</v>
      </c>
      <c r="C114">
        <v>12.1</v>
      </c>
      <c r="D114">
        <v>11.9</v>
      </c>
      <c r="E114">
        <v>12.3</v>
      </c>
      <c r="F114">
        <v>11.4</v>
      </c>
      <c r="G114">
        <v>12</v>
      </c>
      <c r="H114">
        <v>11.8</v>
      </c>
      <c r="I114">
        <v>12</v>
      </c>
    </row>
    <row r="115" spans="1:9" x14ac:dyDescent="0.25">
      <c r="A115" t="s">
        <v>474</v>
      </c>
      <c r="B115">
        <v>26.5</v>
      </c>
      <c r="C115">
        <v>43.4</v>
      </c>
      <c r="D115">
        <v>41</v>
      </c>
      <c r="E115">
        <v>32.9</v>
      </c>
      <c r="F115">
        <v>24.4</v>
      </c>
      <c r="G115">
        <v>44.1</v>
      </c>
      <c r="H115">
        <v>37.9</v>
      </c>
      <c r="I115">
        <v>29.5</v>
      </c>
    </row>
    <row r="116" spans="1:9" x14ac:dyDescent="0.25">
      <c r="A116" t="s">
        <v>475</v>
      </c>
      <c r="B116">
        <v>33.4</v>
      </c>
      <c r="C116">
        <v>35.200000000000003</v>
      </c>
      <c r="D116">
        <v>34.200000000000003</v>
      </c>
      <c r="E116">
        <v>39.799999999999997</v>
      </c>
      <c r="F116">
        <v>34.4</v>
      </c>
      <c r="G116">
        <v>31.8</v>
      </c>
      <c r="H116">
        <v>34.5</v>
      </c>
      <c r="I116">
        <v>38.200000000000003</v>
      </c>
    </row>
    <row r="117" spans="1:9" x14ac:dyDescent="0.25">
      <c r="A117" t="s">
        <v>476</v>
      </c>
      <c r="B117">
        <v>28.1</v>
      </c>
      <c r="C117">
        <v>41.2</v>
      </c>
      <c r="D117">
        <v>38.799999999999997</v>
      </c>
      <c r="E117">
        <v>32.6</v>
      </c>
      <c r="F117">
        <v>27.6</v>
      </c>
      <c r="G117">
        <v>40</v>
      </c>
      <c r="H117">
        <v>39.200000000000003</v>
      </c>
      <c r="I117">
        <v>30.9</v>
      </c>
    </row>
    <row r="118" spans="1:9" x14ac:dyDescent="0.25">
      <c r="A118" t="s">
        <v>477</v>
      </c>
      <c r="B118">
        <v>74.8</v>
      </c>
      <c r="C118">
        <v>41.9</v>
      </c>
      <c r="D118">
        <v>203.9</v>
      </c>
      <c r="E118">
        <v>158.1</v>
      </c>
    </row>
    <row r="119" spans="1:9" x14ac:dyDescent="0.25">
      <c r="A119" t="s">
        <v>478</v>
      </c>
      <c r="B119">
        <v>33.200000000000003</v>
      </c>
      <c r="C119">
        <v>29.4</v>
      </c>
      <c r="D119">
        <v>16</v>
      </c>
      <c r="E119">
        <v>36.200000000000003</v>
      </c>
    </row>
    <row r="120" spans="1:9" x14ac:dyDescent="0.25">
      <c r="A120" t="s">
        <v>479</v>
      </c>
      <c r="B120">
        <v>20.8</v>
      </c>
      <c r="C120">
        <v>14.8</v>
      </c>
      <c r="D120">
        <v>171.4</v>
      </c>
      <c r="E120">
        <v>46.3</v>
      </c>
    </row>
    <row r="121" spans="1:9" x14ac:dyDescent="0.25">
      <c r="A121" t="s">
        <v>480</v>
      </c>
      <c r="B121">
        <v>14.9</v>
      </c>
      <c r="D121">
        <v>14.8</v>
      </c>
      <c r="E121">
        <v>299.7</v>
      </c>
      <c r="F121">
        <v>14.5</v>
      </c>
      <c r="H121">
        <v>15.6</v>
      </c>
      <c r="I121">
        <v>14.7</v>
      </c>
    </row>
    <row r="122" spans="1:9" x14ac:dyDescent="0.25">
      <c r="A122" t="s">
        <v>481</v>
      </c>
      <c r="B122">
        <v>11.1</v>
      </c>
      <c r="C122">
        <v>10.6</v>
      </c>
      <c r="D122">
        <v>10.6</v>
      </c>
      <c r="E122">
        <v>199.1</v>
      </c>
      <c r="F122">
        <v>9.6999999999999993</v>
      </c>
      <c r="G122">
        <v>131.1</v>
      </c>
      <c r="H122">
        <v>112.6</v>
      </c>
      <c r="I122">
        <v>169.6</v>
      </c>
    </row>
    <row r="123" spans="1:9" x14ac:dyDescent="0.25">
      <c r="A123" t="s">
        <v>482</v>
      </c>
      <c r="B123">
        <v>41.1</v>
      </c>
      <c r="C123">
        <v>16.399999999999999</v>
      </c>
      <c r="D123">
        <v>41.4</v>
      </c>
      <c r="E123">
        <v>295.5</v>
      </c>
      <c r="F123">
        <v>51.5</v>
      </c>
      <c r="G123">
        <v>168.7</v>
      </c>
      <c r="H123">
        <v>19.5</v>
      </c>
      <c r="I123">
        <v>22.7</v>
      </c>
    </row>
    <row r="124" spans="1:9" x14ac:dyDescent="0.25">
      <c r="A124" t="s">
        <v>483</v>
      </c>
      <c r="B124">
        <v>37.1</v>
      </c>
      <c r="C124">
        <v>158.6</v>
      </c>
      <c r="D124">
        <v>205.5</v>
      </c>
      <c r="E124">
        <v>0.4</v>
      </c>
      <c r="F124">
        <v>0</v>
      </c>
      <c r="G124">
        <v>0.1</v>
      </c>
      <c r="H124">
        <v>28.7</v>
      </c>
      <c r="I124">
        <v>138.4</v>
      </c>
    </row>
    <row r="125" spans="1:9" x14ac:dyDescent="0.25">
      <c r="A125" t="s">
        <v>484</v>
      </c>
      <c r="B125">
        <v>14.1</v>
      </c>
      <c r="C125">
        <v>59.5</v>
      </c>
      <c r="D125">
        <v>51.4</v>
      </c>
      <c r="E125">
        <v>0.3</v>
      </c>
      <c r="F125">
        <v>268.39999999999998</v>
      </c>
      <c r="G125">
        <v>299.60000000000002</v>
      </c>
      <c r="H125">
        <v>136.5</v>
      </c>
      <c r="I125">
        <v>9.6</v>
      </c>
    </row>
    <row r="126" spans="1:9" x14ac:dyDescent="0.25">
      <c r="A126" t="s">
        <v>485</v>
      </c>
      <c r="B126">
        <v>299.3</v>
      </c>
      <c r="C126">
        <v>41.4</v>
      </c>
      <c r="D126">
        <v>117.5</v>
      </c>
      <c r="E126">
        <v>261.39999999999998</v>
      </c>
      <c r="F126">
        <v>299.89999999999998</v>
      </c>
      <c r="G126">
        <v>40.200000000000003</v>
      </c>
      <c r="H126">
        <v>127.8</v>
      </c>
      <c r="I126">
        <v>28.2</v>
      </c>
    </row>
    <row r="127" spans="1:9" x14ac:dyDescent="0.25">
      <c r="A127" t="s">
        <v>490</v>
      </c>
      <c r="B127">
        <v>19.7</v>
      </c>
      <c r="C127">
        <v>39.200000000000003</v>
      </c>
      <c r="D127">
        <v>45.8</v>
      </c>
      <c r="E127">
        <v>22.4</v>
      </c>
    </row>
    <row r="128" spans="1:9" x14ac:dyDescent="0.25">
      <c r="A128" t="s">
        <v>491</v>
      </c>
      <c r="B128">
        <v>35.4</v>
      </c>
      <c r="C128">
        <v>26.6</v>
      </c>
      <c r="D128">
        <v>18.600000000000001</v>
      </c>
      <c r="E128">
        <v>47.3</v>
      </c>
      <c r="F128">
        <v>68.2</v>
      </c>
      <c r="G128">
        <v>42</v>
      </c>
      <c r="H128">
        <v>17.7</v>
      </c>
      <c r="I128">
        <v>181.3</v>
      </c>
    </row>
    <row r="129" spans="1:9" x14ac:dyDescent="0.25">
      <c r="A129" t="s">
        <v>492</v>
      </c>
      <c r="B129">
        <v>38</v>
      </c>
      <c r="C129">
        <v>41.6</v>
      </c>
      <c r="D129">
        <v>32</v>
      </c>
      <c r="E129">
        <v>46</v>
      </c>
      <c r="F129">
        <v>37.200000000000003</v>
      </c>
      <c r="G129">
        <v>41.2</v>
      </c>
      <c r="H129">
        <v>32.5</v>
      </c>
      <c r="I129">
        <v>45.6</v>
      </c>
    </row>
    <row r="130" spans="1:9" x14ac:dyDescent="0.25">
      <c r="A130" t="s">
        <v>493</v>
      </c>
      <c r="B130">
        <v>30.3</v>
      </c>
      <c r="C130">
        <v>36.1</v>
      </c>
      <c r="D130">
        <v>31.5</v>
      </c>
      <c r="E130">
        <v>33.799999999999997</v>
      </c>
      <c r="F130">
        <v>30.6</v>
      </c>
      <c r="G130">
        <v>36.1</v>
      </c>
      <c r="H130">
        <v>30.8</v>
      </c>
      <c r="I130">
        <v>33.6</v>
      </c>
    </row>
    <row r="131" spans="1:9" x14ac:dyDescent="0.25">
      <c r="A131" t="s">
        <v>494</v>
      </c>
      <c r="B131">
        <v>264.5</v>
      </c>
      <c r="C131">
        <v>31</v>
      </c>
      <c r="D131">
        <v>22.1</v>
      </c>
      <c r="E131">
        <v>17.5</v>
      </c>
      <c r="F131">
        <v>234.3</v>
      </c>
      <c r="G131">
        <v>254.5</v>
      </c>
      <c r="H131">
        <v>34.5</v>
      </c>
      <c r="I131">
        <v>185</v>
      </c>
    </row>
    <row r="132" spans="1:9" x14ac:dyDescent="0.25">
      <c r="A132" t="s">
        <v>495</v>
      </c>
      <c r="B132">
        <v>17.2</v>
      </c>
      <c r="C132">
        <v>56.7</v>
      </c>
      <c r="E132">
        <v>38.700000000000003</v>
      </c>
      <c r="F132">
        <v>256</v>
      </c>
      <c r="G132">
        <v>254.6</v>
      </c>
      <c r="I132">
        <v>39.200000000000003</v>
      </c>
    </row>
    <row r="133" spans="1:9" x14ac:dyDescent="0.25">
      <c r="A133" t="s">
        <v>496</v>
      </c>
      <c r="B133">
        <v>37</v>
      </c>
      <c r="C133">
        <v>38.299999999999997</v>
      </c>
      <c r="D133">
        <v>32.299999999999997</v>
      </c>
      <c r="E133">
        <v>46.6</v>
      </c>
      <c r="F133">
        <v>36.4</v>
      </c>
      <c r="G133">
        <v>37.799999999999997</v>
      </c>
      <c r="H133">
        <v>30.8</v>
      </c>
      <c r="I133">
        <v>46.1</v>
      </c>
    </row>
    <row r="134" spans="1:9" x14ac:dyDescent="0.25">
      <c r="A134" t="s">
        <v>497</v>
      </c>
      <c r="B134">
        <v>20.9</v>
      </c>
      <c r="C134">
        <v>35.6</v>
      </c>
      <c r="D134">
        <v>37.299999999999997</v>
      </c>
      <c r="E134">
        <v>26.7</v>
      </c>
      <c r="F134">
        <v>21.4</v>
      </c>
      <c r="G134">
        <v>33.5</v>
      </c>
      <c r="H134">
        <v>37.9</v>
      </c>
      <c r="I134">
        <v>25.3</v>
      </c>
    </row>
    <row r="135" spans="1:9" x14ac:dyDescent="0.25">
      <c r="A135" t="s">
        <v>498</v>
      </c>
      <c r="B135">
        <v>11.2</v>
      </c>
      <c r="C135">
        <v>11.9</v>
      </c>
      <c r="D135">
        <v>11.4</v>
      </c>
      <c r="E135">
        <v>11.9</v>
      </c>
      <c r="F135">
        <v>11.3</v>
      </c>
      <c r="G135">
        <v>11.6</v>
      </c>
      <c r="H135">
        <v>11.5</v>
      </c>
      <c r="I135">
        <v>11.7</v>
      </c>
    </row>
    <row r="136" spans="1:9" x14ac:dyDescent="0.25">
      <c r="A136" t="s">
        <v>499</v>
      </c>
      <c r="B136">
        <v>33</v>
      </c>
      <c r="C136">
        <v>34.299999999999997</v>
      </c>
      <c r="D136">
        <v>29.5</v>
      </c>
      <c r="E136">
        <v>36.700000000000003</v>
      </c>
      <c r="F136">
        <v>26.6</v>
      </c>
      <c r="G136">
        <v>38.1</v>
      </c>
      <c r="H136">
        <v>28.6</v>
      </c>
      <c r="I136">
        <v>36.700000000000003</v>
      </c>
    </row>
    <row r="137" spans="1:9" x14ac:dyDescent="0.25">
      <c r="A137" t="s">
        <v>500</v>
      </c>
      <c r="B137">
        <v>34.799999999999997</v>
      </c>
      <c r="C137">
        <v>43.5</v>
      </c>
      <c r="D137">
        <v>35.700000000000003</v>
      </c>
      <c r="E137">
        <v>40.700000000000003</v>
      </c>
      <c r="F137">
        <v>33.5</v>
      </c>
      <c r="G137">
        <v>41.8</v>
      </c>
      <c r="H137">
        <v>36.799999999999997</v>
      </c>
      <c r="I137">
        <v>39.200000000000003</v>
      </c>
    </row>
    <row r="138" spans="1:9" x14ac:dyDescent="0.25">
      <c r="A138" t="s">
        <v>501</v>
      </c>
      <c r="B138">
        <v>27.3</v>
      </c>
      <c r="C138">
        <v>32.299999999999997</v>
      </c>
      <c r="D138">
        <v>33.1</v>
      </c>
      <c r="E138">
        <v>30.6</v>
      </c>
      <c r="F138">
        <v>28.1</v>
      </c>
      <c r="G138">
        <v>35.4</v>
      </c>
      <c r="H138">
        <v>31.7</v>
      </c>
      <c r="I138">
        <v>29.9</v>
      </c>
    </row>
    <row r="139" spans="1:9" x14ac:dyDescent="0.25">
      <c r="A139" t="s">
        <v>502</v>
      </c>
      <c r="B139">
        <v>30</v>
      </c>
      <c r="C139">
        <v>34.200000000000003</v>
      </c>
      <c r="D139">
        <v>37.799999999999997</v>
      </c>
      <c r="E139">
        <v>36</v>
      </c>
      <c r="F139">
        <v>29.3</v>
      </c>
      <c r="G139">
        <v>39.1</v>
      </c>
      <c r="H139">
        <v>37.799999999999997</v>
      </c>
      <c r="I139">
        <v>35.5</v>
      </c>
    </row>
    <row r="140" spans="1:9" x14ac:dyDescent="0.25">
      <c r="A140" t="s">
        <v>503</v>
      </c>
      <c r="B140">
        <v>37.700000000000003</v>
      </c>
      <c r="C140">
        <v>43.5</v>
      </c>
      <c r="D140">
        <v>41.2</v>
      </c>
      <c r="E140">
        <v>46</v>
      </c>
      <c r="F140">
        <v>37.200000000000003</v>
      </c>
      <c r="G140">
        <v>41.6</v>
      </c>
      <c r="H140">
        <v>39.799999999999997</v>
      </c>
      <c r="I140">
        <v>43.3</v>
      </c>
    </row>
  </sheetData>
  <sortState ref="A2:I140">
    <sortCondition ref="A2:A140"/>
  </sortState>
  <conditionalFormatting sqref="AI29:AI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6:AI2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:AI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7:AA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A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C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A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4 BW2:BZ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2:BP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U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3"/>
  <sheetViews>
    <sheetView tabSelected="1" topLeftCell="A4" zoomScaleNormal="100" workbookViewId="0">
      <selection activeCell="R2" sqref="R2:U40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30.7109375" bestFit="1" customWidth="1"/>
    <col min="4" max="4" width="8.5703125" style="29" bestFit="1" customWidth="1"/>
    <col min="5" max="5" width="8.5703125" style="18" bestFit="1" customWidth="1"/>
    <col min="6" max="6" width="8.5703125" style="30" bestFit="1" customWidth="1"/>
    <col min="7" max="7" width="9.140625" style="29"/>
    <col min="8" max="8" width="9.140625" style="18"/>
    <col min="9" max="9" width="9.140625" style="30"/>
    <col min="10" max="10" width="9.140625" style="29"/>
    <col min="11" max="11" width="9.140625" style="18"/>
    <col min="12" max="12" width="9.140625" style="30"/>
    <col min="13" max="14" width="9.140625" style="18"/>
    <col min="15" max="15" width="9.140625" style="30"/>
    <col min="16" max="16" width="9.140625" style="29"/>
    <col min="17" max="17" width="9.140625" style="30"/>
    <col min="18" max="18" width="11" style="141" bestFit="1" customWidth="1"/>
    <col min="19" max="20" width="11" style="142" bestFit="1" customWidth="1"/>
    <col min="21" max="21" width="11" style="143" bestFit="1" customWidth="1"/>
    <col min="22" max="22" width="9.140625" style="29"/>
    <col min="23" max="24" width="9.140625" style="18"/>
    <col min="25" max="25" width="9.140625" style="30"/>
    <col min="26" max="26" width="9.140625" style="29"/>
    <col min="27" max="28" width="9.140625" style="18"/>
    <col min="29" max="29" width="9.140625" style="30"/>
  </cols>
  <sheetData>
    <row r="1" spans="1:41" s="133" customFormat="1" ht="15.75" thickBot="1" x14ac:dyDescent="0.3">
      <c r="A1" s="127" t="s">
        <v>533</v>
      </c>
      <c r="B1" s="128" t="s">
        <v>504</v>
      </c>
      <c r="C1" s="128" t="s">
        <v>536</v>
      </c>
      <c r="D1" s="127" t="s">
        <v>521</v>
      </c>
      <c r="E1" s="128" t="s">
        <v>522</v>
      </c>
      <c r="F1" s="129" t="s">
        <v>523</v>
      </c>
      <c r="G1" s="127" t="s">
        <v>524</v>
      </c>
      <c r="H1" s="128" t="s">
        <v>525</v>
      </c>
      <c r="I1" s="129" t="s">
        <v>526</v>
      </c>
      <c r="J1" s="127" t="s">
        <v>527</v>
      </c>
      <c r="K1" s="128" t="s">
        <v>528</v>
      </c>
      <c r="L1" s="129" t="s">
        <v>529</v>
      </c>
      <c r="M1" s="128" t="s">
        <v>530</v>
      </c>
      <c r="N1" s="128" t="s">
        <v>531</v>
      </c>
      <c r="O1" s="129" t="s">
        <v>532</v>
      </c>
      <c r="P1" s="127" t="s">
        <v>534</v>
      </c>
      <c r="Q1" s="129" t="s">
        <v>535</v>
      </c>
      <c r="R1" s="135" t="s">
        <v>516</v>
      </c>
      <c r="S1" s="136" t="s">
        <v>517</v>
      </c>
      <c r="T1" s="136" t="s">
        <v>518</v>
      </c>
      <c r="U1" s="137" t="s">
        <v>519</v>
      </c>
      <c r="V1" s="130" t="s">
        <v>546</v>
      </c>
      <c r="W1" s="131"/>
      <c r="X1" s="131" t="s">
        <v>547</v>
      </c>
      <c r="Y1" s="132"/>
      <c r="Z1" s="130" t="s">
        <v>545</v>
      </c>
      <c r="AA1" s="131"/>
      <c r="AB1" s="131" t="s">
        <v>548</v>
      </c>
      <c r="AC1" s="132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2"/>
    </row>
    <row r="2" spans="1:41" x14ac:dyDescent="0.25">
      <c r="A2" s="134" t="str">
        <f>"'"&amp;B2&amp;"',..."</f>
        <v>'N180102-001-999',...</v>
      </c>
      <c r="B2" s="134" t="s">
        <v>419</v>
      </c>
      <c r="C2" s="134" t="s">
        <v>175</v>
      </c>
      <c r="D2" s="121">
        <v>0.97890999999999995</v>
      </c>
      <c r="E2" s="122">
        <v>15.888999999999999</v>
      </c>
      <c r="F2" s="123">
        <v>1.426121</v>
      </c>
      <c r="G2" s="124">
        <v>1.962</v>
      </c>
      <c r="H2" s="16">
        <v>19.038</v>
      </c>
      <c r="I2" s="125">
        <v>1</v>
      </c>
      <c r="J2" s="124">
        <v>2.1766999999999999</v>
      </c>
      <c r="K2" s="16">
        <v>17.428000000000001</v>
      </c>
      <c r="L2" s="125">
        <v>1.36321</v>
      </c>
      <c r="M2" s="16">
        <v>0.72701000000000005</v>
      </c>
      <c r="N2" s="16">
        <v>19.215</v>
      </c>
      <c r="O2" s="125">
        <v>2.2914310000000002</v>
      </c>
      <c r="P2" s="124">
        <f>AVERAGE(E2,H2,K2,N2)</f>
        <v>17.892500000000002</v>
      </c>
      <c r="Q2" s="125">
        <f>AVERAGE(F2,I2,L2,O2)</f>
        <v>1.5201905</v>
      </c>
      <c r="R2" s="138">
        <f>($E2-$P2)/$E2</f>
        <v>-0.1260935238215119</v>
      </c>
      <c r="S2" s="139">
        <f>($H2-$P2)/$H2</f>
        <v>6.0169135413383673E-2</v>
      </c>
      <c r="T2" s="139">
        <f>($K2-$P2)/$K2</f>
        <v>-2.6652513197154063E-2</v>
      </c>
      <c r="U2" s="140">
        <f>($N2-$P2)/$N2</f>
        <v>6.8826437678896596E-2</v>
      </c>
      <c r="V2" s="33">
        <v>77.034999999999997</v>
      </c>
      <c r="W2" s="17">
        <v>1.6971E-2</v>
      </c>
      <c r="X2" s="97">
        <v>-0.21904000000000001</v>
      </c>
      <c r="Y2" s="119">
        <v>-2.9305999999999999E-2</v>
      </c>
    </row>
    <row r="3" spans="1:41" x14ac:dyDescent="0.25">
      <c r="A3" s="112" t="str">
        <f>"'"&amp;B3&amp;"',..."</f>
        <v>'N181018-001-999',...</v>
      </c>
      <c r="B3" s="112" t="s">
        <v>459</v>
      </c>
      <c r="C3" s="112" t="s">
        <v>250</v>
      </c>
      <c r="D3" s="121">
        <v>0.64593999999999996</v>
      </c>
      <c r="E3" s="122">
        <v>7.6125999999999996</v>
      </c>
      <c r="F3" s="123">
        <v>1</v>
      </c>
      <c r="G3" s="124">
        <v>2.6055999999999999</v>
      </c>
      <c r="H3" s="16">
        <v>12.253</v>
      </c>
      <c r="I3" s="125">
        <v>1.1552070000000001</v>
      </c>
      <c r="J3" s="124">
        <v>2.4664999999999999</v>
      </c>
      <c r="K3" s="16">
        <v>12.561999999999999</v>
      </c>
      <c r="L3" s="125">
        <v>1.450434</v>
      </c>
      <c r="M3" s="16">
        <v>1.1193</v>
      </c>
      <c r="N3" s="16">
        <v>9.8793000000000006</v>
      </c>
      <c r="O3" s="125">
        <v>1</v>
      </c>
      <c r="P3" s="124">
        <f>AVERAGE(E3,H3,K3,N3)</f>
        <v>10.576725</v>
      </c>
      <c r="Q3" s="125">
        <f>AVERAGE(F3,I3,L3,O3)</f>
        <v>1.1514102500000001</v>
      </c>
      <c r="R3" s="138">
        <f>($E3-$P3)/$E3</f>
        <v>-0.38937091138375857</v>
      </c>
      <c r="S3" s="139">
        <f>($H3-$P3)/$H3</f>
        <v>0.13680527217824209</v>
      </c>
      <c r="T3" s="139">
        <f>($K3-$P3)/$K3</f>
        <v>0.15803813087088042</v>
      </c>
      <c r="U3" s="140">
        <f>($N3-$P3)/$N3</f>
        <v>-7.0594576538823506E-2</v>
      </c>
      <c r="V3" s="33">
        <v>41.005000000000003</v>
      </c>
      <c r="W3" s="17">
        <v>3.6151000000000003E-2</v>
      </c>
      <c r="X3" s="97">
        <v>-0.19966</v>
      </c>
      <c r="Y3" s="119">
        <v>-9.7922999999999996E-2</v>
      </c>
    </row>
    <row r="4" spans="1:41" x14ac:dyDescent="0.25">
      <c r="A4" s="112" t="str">
        <f>"'"&amp;B4&amp;"',..."</f>
        <v>'N180705-002-999',...</v>
      </c>
      <c r="B4" s="112" t="s">
        <v>444</v>
      </c>
      <c r="C4" s="112" t="s">
        <v>225</v>
      </c>
      <c r="D4" s="121">
        <v>0.93655999999999995</v>
      </c>
      <c r="E4" s="122">
        <v>14.526</v>
      </c>
      <c r="F4" s="123">
        <v>1.320166</v>
      </c>
      <c r="G4" s="124">
        <v>1.3283</v>
      </c>
      <c r="H4" s="16">
        <v>20.591999999999999</v>
      </c>
      <c r="I4" s="125">
        <v>1.4494769999999999</v>
      </c>
      <c r="J4" s="124">
        <v>2.0676000000000001</v>
      </c>
      <c r="K4" s="16">
        <v>24.425000000000001</v>
      </c>
      <c r="L4" s="125">
        <v>2.084438</v>
      </c>
      <c r="M4" s="16">
        <v>0.68730000000000002</v>
      </c>
      <c r="N4" s="16">
        <v>19.359000000000002</v>
      </c>
      <c r="O4" s="125">
        <v>1.6009519999999999</v>
      </c>
      <c r="P4" s="124">
        <f>AVERAGE(E4,H4,K4,N4)</f>
        <v>19.725499999999997</v>
      </c>
      <c r="Q4" s="125">
        <f>AVERAGE(F4,I4,L4,O4)</f>
        <v>1.6137582500000001</v>
      </c>
      <c r="R4" s="138">
        <f>($E4-$P4)/$E4</f>
        <v>-0.35794437560236797</v>
      </c>
      <c r="S4" s="139">
        <f>($H4-$P4)/$H4</f>
        <v>4.2079448329448432E-2</v>
      </c>
      <c r="T4" s="139">
        <f>($K4-$P4)/$K4</f>
        <v>0.19240532241555799</v>
      </c>
      <c r="U4" s="140">
        <f>($N4-$P4)/$N4</f>
        <v>-1.8931763004287148E-2</v>
      </c>
      <c r="V4" s="33">
        <v>66.709999999999994</v>
      </c>
      <c r="W4" s="17">
        <v>5.1841999999999999E-2</v>
      </c>
      <c r="X4" s="97">
        <v>-0.16966999999999999</v>
      </c>
      <c r="Y4" s="119">
        <v>-9.7847000000000003E-2</v>
      </c>
    </row>
    <row r="5" spans="1:41" x14ac:dyDescent="0.25">
      <c r="A5" s="112" t="str">
        <f>"'"&amp;B5&amp;"',..."</f>
        <v>'N180830-003-999',...</v>
      </c>
      <c r="B5" s="112" t="s">
        <v>450</v>
      </c>
      <c r="C5" s="112" t="s">
        <v>235</v>
      </c>
      <c r="D5" s="121">
        <v>0.83421999999999996</v>
      </c>
      <c r="E5" s="122">
        <v>15.903</v>
      </c>
      <c r="F5" s="123">
        <v>1.5412589999999999</v>
      </c>
      <c r="G5" s="124">
        <v>1.498</v>
      </c>
      <c r="H5" s="16">
        <v>19.902000000000001</v>
      </c>
      <c r="I5" s="125">
        <v>1.579121</v>
      </c>
      <c r="J5" s="124">
        <v>1.5546</v>
      </c>
      <c r="K5" s="16">
        <v>15.121</v>
      </c>
      <c r="L5" s="125">
        <v>1.109086</v>
      </c>
      <c r="M5" s="16">
        <v>0.84460999999999997</v>
      </c>
      <c r="N5" s="16">
        <v>19.984999999999999</v>
      </c>
      <c r="O5" s="125">
        <v>1.532619</v>
      </c>
      <c r="P5" s="124">
        <f>AVERAGE(E5,H5,K5,N5)</f>
        <v>17.72775</v>
      </c>
      <c r="Q5" s="125">
        <f>AVERAGE(F5,I5,L5,O5)</f>
        <v>1.4405212500000002</v>
      </c>
      <c r="R5" s="138">
        <f>($E5-$P5)/$E5</f>
        <v>-0.11474250141482738</v>
      </c>
      <c r="S5" s="139">
        <f>($H5-$P5)/$H5</f>
        <v>0.10924781429002113</v>
      </c>
      <c r="T5" s="139">
        <f>($K5-$P5)/$K5</f>
        <v>-0.17239269889557568</v>
      </c>
      <c r="U5" s="140">
        <f>($N5-$P5)/$N5</f>
        <v>0.11294721040780581</v>
      </c>
      <c r="V5" s="29">
        <v>71</v>
      </c>
      <c r="X5" s="97">
        <v>-0.12</v>
      </c>
    </row>
    <row r="6" spans="1:41" x14ac:dyDescent="0.25">
      <c r="A6" s="112" t="str">
        <f>"'"&amp;B6&amp;"',..."</f>
        <v>'N180718-001-999',...</v>
      </c>
      <c r="B6" s="112" t="s">
        <v>446</v>
      </c>
      <c r="C6" s="112" t="s">
        <v>229</v>
      </c>
      <c r="D6" s="121">
        <v>104.93</v>
      </c>
      <c r="E6" s="122">
        <v>15.76</v>
      </c>
      <c r="F6" s="123">
        <v>1.448428</v>
      </c>
      <c r="G6" s="124">
        <v>47.402999999999999</v>
      </c>
      <c r="H6" s="16">
        <v>23.782</v>
      </c>
      <c r="I6" s="125">
        <v>1.8731910000000001</v>
      </c>
      <c r="J6" s="124">
        <v>57.284999999999997</v>
      </c>
      <c r="K6" s="16">
        <v>20.79</v>
      </c>
      <c r="L6" s="125">
        <v>1.658344</v>
      </c>
      <c r="M6" s="16">
        <v>106.81</v>
      </c>
      <c r="N6" s="16">
        <v>20.021999999999998</v>
      </c>
      <c r="O6" s="125">
        <v>1.530162</v>
      </c>
      <c r="P6" s="124">
        <f>AVERAGE(E6,H6,K6,N6)</f>
        <v>20.0885</v>
      </c>
      <c r="Q6" s="125">
        <f>AVERAGE(F6,I6,L6,O6)</f>
        <v>1.6275312499999999</v>
      </c>
      <c r="R6" s="138">
        <f>($E6-$P6)/$E6</f>
        <v>-0.27465101522842639</v>
      </c>
      <c r="S6" s="139">
        <f>($H6-$P6)/$H6</f>
        <v>0.15530653435371289</v>
      </c>
      <c r="T6" s="139">
        <f>($K6-$P6)/$K6</f>
        <v>3.3742183742183712E-2</v>
      </c>
      <c r="U6" s="140">
        <f>($N6-$P6)/$N6</f>
        <v>-3.3213465188293547E-3</v>
      </c>
      <c r="V6" s="33">
        <v>105.07</v>
      </c>
      <c r="W6" s="17">
        <v>1.1632E-2</v>
      </c>
      <c r="X6" s="97">
        <v>-3.7700999999999998E-2</v>
      </c>
      <c r="Y6" s="119">
        <v>-0.40076000000000001</v>
      </c>
    </row>
    <row r="7" spans="1:41" x14ac:dyDescent="0.25">
      <c r="A7" s="112" t="str">
        <f>"'"&amp;B7&amp;"',..."</f>
        <v>'N181113-001-999',...</v>
      </c>
      <c r="B7" s="112" t="s">
        <v>465</v>
      </c>
      <c r="C7" s="112" t="s">
        <v>263</v>
      </c>
      <c r="D7" s="121">
        <v>3.4312999999999998</v>
      </c>
      <c r="E7" s="122">
        <v>17.215</v>
      </c>
      <c r="F7" s="123">
        <v>1.6265179999999999</v>
      </c>
      <c r="G7" s="124">
        <v>8.0306999999999995</v>
      </c>
      <c r="H7" s="16">
        <v>17.378</v>
      </c>
      <c r="I7" s="125">
        <v>1.3817250000000001</v>
      </c>
      <c r="J7" s="124">
        <v>9.0444999999999993</v>
      </c>
      <c r="K7" s="16">
        <v>15.249000000000001</v>
      </c>
      <c r="L7" s="125">
        <v>1.22492</v>
      </c>
      <c r="M7" s="16">
        <v>4.2317999999999998</v>
      </c>
      <c r="N7" s="16">
        <v>19.236000000000001</v>
      </c>
      <c r="O7" s="125">
        <v>1.4174169999999999</v>
      </c>
      <c r="P7" s="124">
        <f>AVERAGE(E7,H7,K7,N7)</f>
        <v>17.269500000000001</v>
      </c>
      <c r="Q7" s="125">
        <f>AVERAGE(F7,I7,L7,O7)</f>
        <v>1.4126449999999999</v>
      </c>
      <c r="R7" s="138">
        <f>($E7-$P7)/$E7</f>
        <v>-3.1658437409236642E-3</v>
      </c>
      <c r="S7" s="139">
        <f>($H7-$P7)/$H7</f>
        <v>6.2435262976176416E-3</v>
      </c>
      <c r="T7" s="139">
        <f>($K7-$P7)/$K7</f>
        <v>-0.1325004918355302</v>
      </c>
      <c r="U7" s="140">
        <f>($N7-$P7)/$N7</f>
        <v>0.10223019338739862</v>
      </c>
      <c r="V7" s="29">
        <v>71.099999999999994</v>
      </c>
      <c r="X7" s="97">
        <v>-0.02</v>
      </c>
    </row>
    <row r="8" spans="1:41" x14ac:dyDescent="0.25">
      <c r="A8" s="134" t="str">
        <f>"'"&amp;B8&amp;"',..."</f>
        <v>'N170530-002-999',...</v>
      </c>
      <c r="B8" s="134" t="s">
        <v>393</v>
      </c>
      <c r="C8" s="134" t="s">
        <v>125</v>
      </c>
      <c r="D8" s="121">
        <v>28.972999999999999</v>
      </c>
      <c r="E8" s="122">
        <v>26.225000000000001</v>
      </c>
      <c r="F8" s="123">
        <v>3.5238200000000002</v>
      </c>
      <c r="G8" s="124">
        <v>36.073999999999998</v>
      </c>
      <c r="H8" s="16">
        <v>29.62</v>
      </c>
      <c r="I8" s="125">
        <v>2.7390659999999998</v>
      </c>
      <c r="J8" s="124">
        <v>44.454000000000001</v>
      </c>
      <c r="K8" s="16">
        <v>21.82</v>
      </c>
      <c r="L8" s="125">
        <v>1.650369</v>
      </c>
      <c r="M8" s="16">
        <v>19.916</v>
      </c>
      <c r="N8" s="16">
        <v>31.036000000000001</v>
      </c>
      <c r="O8" s="125">
        <v>3.6389999999999998</v>
      </c>
      <c r="P8" s="124">
        <f>AVERAGE(E8,H8,K8,N8)</f>
        <v>27.175249999999998</v>
      </c>
      <c r="Q8" s="125">
        <f>AVERAGE(F8,I8,L8,O8)</f>
        <v>2.8880637499999997</v>
      </c>
      <c r="R8" s="138">
        <f>($E8-$P8)/$E8</f>
        <v>-3.6234509056243924E-2</v>
      </c>
      <c r="S8" s="139">
        <f>($H8-$P8)/$H8</f>
        <v>8.2537137069547684E-2</v>
      </c>
      <c r="T8" s="139">
        <f>($K8-$P8)/$K8</f>
        <v>-0.24542850595783675</v>
      </c>
      <c r="U8" s="140">
        <f>($N8-$P8)/$N8</f>
        <v>0.1243958628689265</v>
      </c>
      <c r="V8" s="33">
        <v>52.466000000000001</v>
      </c>
      <c r="W8" s="17">
        <v>6.8401000000000003E-2</v>
      </c>
      <c r="X8" s="97">
        <v>0.21637999999999999</v>
      </c>
      <c r="Y8" s="119">
        <v>0.29176999999999997</v>
      </c>
    </row>
    <row r="9" spans="1:41" x14ac:dyDescent="0.25">
      <c r="A9" s="112" t="str">
        <f>"'"&amp;B9&amp;"',..."</f>
        <v>'N180626-002-999',...</v>
      </c>
      <c r="B9" s="112" t="s">
        <v>441</v>
      </c>
      <c r="C9" s="112" t="s">
        <v>219</v>
      </c>
      <c r="D9" s="121">
        <v>0.64744999999999997</v>
      </c>
      <c r="E9" s="122">
        <v>15.242000000000001</v>
      </c>
      <c r="F9" s="123">
        <v>2.0034390000000002</v>
      </c>
      <c r="G9" s="124">
        <v>1.1440999999999999</v>
      </c>
      <c r="H9" s="16">
        <v>17.279</v>
      </c>
      <c r="I9" s="125">
        <v>2.0434239999999999</v>
      </c>
      <c r="J9" s="124">
        <v>2.0331000000000001</v>
      </c>
      <c r="K9" s="16">
        <v>14.885999999999999</v>
      </c>
      <c r="L9" s="125">
        <v>1.2542610000000001</v>
      </c>
      <c r="M9" s="16">
        <v>0.77017000000000002</v>
      </c>
      <c r="N9" s="16">
        <v>15.706</v>
      </c>
      <c r="O9" s="125">
        <v>1.729916</v>
      </c>
      <c r="P9" s="124">
        <f>AVERAGE(E9,H9,K9,N9)</f>
        <v>15.77825</v>
      </c>
      <c r="Q9" s="125">
        <f>AVERAGE(F9,I9,L9,O9)</f>
        <v>1.75776</v>
      </c>
      <c r="R9" s="138">
        <f>($E9-$P9)/$E9</f>
        <v>-3.5182390762367073E-2</v>
      </c>
      <c r="S9" s="139">
        <f>($H9-$P9)/$H9</f>
        <v>8.6853984605590601E-2</v>
      </c>
      <c r="T9" s="139">
        <f>($K9-$P9)/$K9</f>
        <v>-5.993886873572489E-2</v>
      </c>
      <c r="U9" s="140">
        <f>($N9-$P9)/$N9</f>
        <v>-4.6001528078441593E-3</v>
      </c>
      <c r="V9" s="33">
        <v>48.09</v>
      </c>
      <c r="W9" s="17">
        <v>8.3753999999999995E-2</v>
      </c>
      <c r="X9" s="97">
        <v>0.27122000000000002</v>
      </c>
      <c r="Y9" s="119">
        <v>8.1892999999999994E-2</v>
      </c>
      <c r="Z9" s="33">
        <v>56.656999999999996</v>
      </c>
      <c r="AA9" s="17">
        <v>2.6828999999999999E-2</v>
      </c>
      <c r="AB9" s="97">
        <v>0.17019000000000001</v>
      </c>
      <c r="AC9" s="126">
        <v>0.26121</v>
      </c>
    </row>
    <row r="10" spans="1:41" x14ac:dyDescent="0.25">
      <c r="A10" s="112" t="str">
        <f>"'"&amp;B10&amp;"',..."</f>
        <v>'N180319-001-999',...</v>
      </c>
      <c r="B10" s="112" t="s">
        <v>433</v>
      </c>
      <c r="C10" s="112" t="s">
        <v>203</v>
      </c>
      <c r="D10" s="121">
        <v>3.4548999999999999</v>
      </c>
      <c r="E10" s="122">
        <v>22.683</v>
      </c>
      <c r="F10" s="123">
        <v>3.1820919999999999</v>
      </c>
      <c r="G10" s="124">
        <v>26.164999999999999</v>
      </c>
      <c r="H10" s="16">
        <v>23.611000000000001</v>
      </c>
      <c r="I10" s="125">
        <v>2.171881</v>
      </c>
      <c r="J10" s="124">
        <v>7.1885000000000003</v>
      </c>
      <c r="K10" s="16">
        <v>20.047999999999998</v>
      </c>
      <c r="L10" s="125">
        <v>2.018818</v>
      </c>
      <c r="M10" s="16">
        <v>13.218</v>
      </c>
      <c r="N10" s="16">
        <v>27.722999999999999</v>
      </c>
      <c r="O10" s="125">
        <v>3.4545539999999999</v>
      </c>
      <c r="P10" s="124">
        <f>AVERAGE(E10,H10,K10,N10)</f>
        <v>23.516249999999999</v>
      </c>
      <c r="Q10" s="125">
        <f>AVERAGE(F10,I10,L10,O10)</f>
        <v>2.7068362499999998</v>
      </c>
      <c r="R10" s="138">
        <f>($E10-$P10)/$E10</f>
        <v>-3.6734558920777656E-2</v>
      </c>
      <c r="S10" s="139">
        <f>($H10-$P10)/$H10</f>
        <v>4.0129600609885739E-3</v>
      </c>
      <c r="T10" s="139">
        <f>($K10-$P10)/$K10</f>
        <v>-0.1729973064644853</v>
      </c>
      <c r="U10" s="140">
        <f>($N10-$P10)/$N10</f>
        <v>0.15174223568877826</v>
      </c>
      <c r="V10" s="33">
        <v>60.295000000000002</v>
      </c>
      <c r="W10" s="17">
        <v>6.0476000000000002E-2</v>
      </c>
      <c r="X10" s="97">
        <v>0.53297000000000005</v>
      </c>
      <c r="Y10" s="119">
        <v>6.0470000000000003E-2</v>
      </c>
    </row>
    <row r="11" spans="1:41" x14ac:dyDescent="0.25">
      <c r="A11" s="112" t="str">
        <f>"'"&amp;B11&amp;"',..."</f>
        <v>'N190610-003-999',...</v>
      </c>
      <c r="B11" s="112" t="s">
        <v>499</v>
      </c>
      <c r="C11" s="112" t="s">
        <v>544</v>
      </c>
      <c r="D11" s="121">
        <v>1.4717</v>
      </c>
      <c r="E11" s="122">
        <v>20.225000000000001</v>
      </c>
      <c r="F11" s="123">
        <v>2.3606150000000001</v>
      </c>
      <c r="G11" s="124">
        <v>2.8046000000000002</v>
      </c>
      <c r="H11" s="16">
        <v>20.913</v>
      </c>
      <c r="I11" s="125">
        <v>2.180393</v>
      </c>
      <c r="J11" s="124">
        <v>3</v>
      </c>
      <c r="K11" s="16">
        <v>17.768000000000001</v>
      </c>
      <c r="L11" s="125">
        <v>1.8951709999999999</v>
      </c>
      <c r="M11" s="16">
        <v>1.4399</v>
      </c>
      <c r="N11" s="16">
        <v>21.891999999999999</v>
      </c>
      <c r="O11" s="125">
        <v>2.443181</v>
      </c>
      <c r="P11" s="124">
        <f>AVERAGE(E11,H11,K11,N11)</f>
        <v>20.1995</v>
      </c>
      <c r="Q11" s="125">
        <f>AVERAGE(F11,I11,L11,O11)</f>
        <v>2.2198399999999996</v>
      </c>
      <c r="R11" s="138">
        <f>($E11-$P11)/$E11</f>
        <v>1.2608158220025199E-3</v>
      </c>
      <c r="S11" s="139">
        <f>($H11-$P11)/$H11</f>
        <v>3.4117534547888864E-2</v>
      </c>
      <c r="T11" s="139">
        <f>($K11-$P11)/$K11</f>
        <v>-0.1368471409275101</v>
      </c>
      <c r="U11" s="140">
        <f>($N11-$P11)/$N11</f>
        <v>7.7311346610633977E-2</v>
      </c>
      <c r="X11" s="97"/>
    </row>
    <row r="12" spans="1:41" x14ac:dyDescent="0.25">
      <c r="A12" s="112" t="str">
        <f>"'"&amp;B12&amp;"',..."</f>
        <v>'N190218-001-999',...</v>
      </c>
      <c r="B12" s="112" t="s">
        <v>473</v>
      </c>
      <c r="C12" s="112" t="s">
        <v>275</v>
      </c>
      <c r="D12" s="121">
        <v>6.6242999999999999</v>
      </c>
      <c r="E12" s="122">
        <v>5.0938999999999997</v>
      </c>
      <c r="F12" s="123">
        <v>1.874838</v>
      </c>
      <c r="G12" s="124">
        <v>3.6949000000000001</v>
      </c>
      <c r="H12" s="16">
        <v>5.6562999999999999</v>
      </c>
      <c r="I12" s="125">
        <v>1.7945059999999999</v>
      </c>
      <c r="J12" s="124">
        <v>4.2150999999999996</v>
      </c>
      <c r="K12" s="16">
        <v>5.3052000000000001</v>
      </c>
      <c r="L12" s="125">
        <v>1.69631</v>
      </c>
      <c r="M12" s="16">
        <v>7.2358000000000002</v>
      </c>
      <c r="N12" s="16">
        <v>5.8657000000000004</v>
      </c>
      <c r="O12" s="125">
        <v>1.763706</v>
      </c>
      <c r="P12" s="124">
        <f>AVERAGE(E12,H12,K12,N12)</f>
        <v>5.4802749999999998</v>
      </c>
      <c r="Q12" s="125">
        <f>AVERAGE(F12,I12,L12,O12)</f>
        <v>1.7823399999999998</v>
      </c>
      <c r="R12" s="138">
        <f>($E12-$P12)/$E12</f>
        <v>-7.5850527101042453E-2</v>
      </c>
      <c r="S12" s="139">
        <f>($H12-$P12)/$H12</f>
        <v>3.1120166893552341E-2</v>
      </c>
      <c r="T12" s="139">
        <f>($K12-$P12)/$K12</f>
        <v>-3.3000640880645339E-2</v>
      </c>
      <c r="U12" s="140">
        <f>($N12-$P12)/$N12</f>
        <v>6.5708270112689121E-2</v>
      </c>
      <c r="X12" s="97"/>
    </row>
    <row r="13" spans="1:41" x14ac:dyDescent="0.25">
      <c r="A13" s="112" t="str">
        <f>"'"&amp;B13&amp;"',..."</f>
        <v>'N171102-003-999',...</v>
      </c>
      <c r="B13" s="112" t="s">
        <v>410</v>
      </c>
      <c r="C13" s="112" t="s">
        <v>161</v>
      </c>
      <c r="D13" s="121">
        <v>29.911999999999999</v>
      </c>
      <c r="E13" s="122">
        <v>27.077999999999999</v>
      </c>
      <c r="F13" s="123">
        <v>4.8065499999999997</v>
      </c>
      <c r="G13" s="124">
        <v>47.045999999999999</v>
      </c>
      <c r="H13" s="16">
        <v>30.190999999999999</v>
      </c>
      <c r="I13" s="125">
        <v>2.8000560000000001</v>
      </c>
      <c r="J13" s="124">
        <v>59.302</v>
      </c>
      <c r="K13" s="16">
        <v>27.126999999999999</v>
      </c>
      <c r="L13" s="125">
        <v>2.64324</v>
      </c>
      <c r="M13" s="16">
        <v>25.562000000000001</v>
      </c>
      <c r="N13" s="16">
        <v>32.366</v>
      </c>
      <c r="O13" s="125">
        <v>4.6265650000000003</v>
      </c>
      <c r="P13" s="124">
        <f>AVERAGE(E13,H13,K13,N13)</f>
        <v>29.1905</v>
      </c>
      <c r="Q13" s="125">
        <f>AVERAGE(F13,I13,L13,O13)</f>
        <v>3.7191027500000002</v>
      </c>
      <c r="R13" s="138">
        <f>($E13-$P13)/$E13</f>
        <v>-7.8015363025334253E-2</v>
      </c>
      <c r="S13" s="139">
        <f>($H13-$P13)/$H13</f>
        <v>3.3139014938226588E-2</v>
      </c>
      <c r="T13" s="139">
        <f>($K13-$P13)/$K13</f>
        <v>-7.6068124009289681E-2</v>
      </c>
      <c r="U13" s="140">
        <f>($N13-$P13)/$N13</f>
        <v>9.8112216523512319E-2</v>
      </c>
      <c r="X13" s="97"/>
    </row>
    <row r="14" spans="1:41" x14ac:dyDescent="0.25">
      <c r="A14" s="112" t="str">
        <f>"'"&amp;B14&amp;"',..."</f>
        <v>'N181021-001-999',...</v>
      </c>
      <c r="B14" s="112" t="s">
        <v>460</v>
      </c>
      <c r="C14" s="112" t="s">
        <v>252</v>
      </c>
      <c r="D14" s="121">
        <v>4.5949</v>
      </c>
      <c r="E14" s="122">
        <v>16.920999999999999</v>
      </c>
      <c r="F14" s="123">
        <v>1.9863</v>
      </c>
      <c r="G14" s="124">
        <v>2.7099000000000002</v>
      </c>
      <c r="H14" s="16">
        <v>20.407</v>
      </c>
      <c r="I14" s="125">
        <v>1.8909370000000001</v>
      </c>
      <c r="J14" s="124">
        <v>3.4352</v>
      </c>
      <c r="K14" s="16">
        <v>23.83</v>
      </c>
      <c r="L14" s="125">
        <v>2.5463619999999998</v>
      </c>
      <c r="M14" s="16">
        <v>5.7146999999999997</v>
      </c>
      <c r="N14" s="16">
        <v>20.209</v>
      </c>
      <c r="O14" s="125">
        <v>1.9125399999999999</v>
      </c>
      <c r="P14" s="124">
        <f>AVERAGE(E14,H14,K14,N14)</f>
        <v>20.341750000000001</v>
      </c>
      <c r="Q14" s="125">
        <f>AVERAGE(F14,I14,L14,O14)</f>
        <v>2.0840347499999998</v>
      </c>
      <c r="R14" s="138">
        <f>($E14-$P14)/$E14</f>
        <v>-0.20216003782282382</v>
      </c>
      <c r="S14" s="139">
        <f>($H14-$P14)/$H14</f>
        <v>3.1974322536384046E-3</v>
      </c>
      <c r="T14" s="139">
        <f>($K14-$P14)/$K14</f>
        <v>0.14638061267310101</v>
      </c>
      <c r="U14" s="140">
        <f>($N14-$P14)/$N14</f>
        <v>-6.5688554604384922E-3</v>
      </c>
      <c r="X14" s="97"/>
    </row>
    <row r="15" spans="1:41" x14ac:dyDescent="0.25">
      <c r="A15" s="112" t="str">
        <f>"'"&amp;B15&amp;"',..."</f>
        <v>'N190616-001-999',...</v>
      </c>
      <c r="B15" s="112" t="s">
        <v>500</v>
      </c>
      <c r="C15" s="112" t="s">
        <v>538</v>
      </c>
      <c r="D15" s="121">
        <v>32.171999999999997</v>
      </c>
      <c r="E15" s="122">
        <v>20.97</v>
      </c>
      <c r="F15" s="123">
        <v>1.9028400000000001</v>
      </c>
      <c r="G15" s="124">
        <v>62.264000000000003</v>
      </c>
      <c r="H15" s="16">
        <v>26.603999999999999</v>
      </c>
      <c r="I15" s="125">
        <v>2.0321229999999999</v>
      </c>
      <c r="J15" s="124">
        <v>80.545000000000002</v>
      </c>
      <c r="K15" s="16">
        <v>21.963999999999999</v>
      </c>
      <c r="L15" s="125">
        <v>1.673829</v>
      </c>
      <c r="M15" s="16">
        <v>33.674999999999997</v>
      </c>
      <c r="N15" s="16">
        <v>25.015999999999998</v>
      </c>
      <c r="O15" s="125">
        <v>1.866247</v>
      </c>
      <c r="P15" s="124">
        <f>AVERAGE(E15,H15,K15,N15)</f>
        <v>23.638500000000001</v>
      </c>
      <c r="Q15" s="125">
        <f>AVERAGE(F15,I15,L15,O15)</f>
        <v>1.8687597499999997</v>
      </c>
      <c r="R15" s="138">
        <f>($E15-$P15)/$E15</f>
        <v>-0.12725321888412025</v>
      </c>
      <c r="S15" s="139">
        <f>($H15-$P15)/$H15</f>
        <v>0.11146820027063595</v>
      </c>
      <c r="T15" s="139">
        <f>($K15-$P15)/$K15</f>
        <v>-7.6238390092879346E-2</v>
      </c>
      <c r="U15" s="140">
        <f>($N15-$P15)/$N15</f>
        <v>5.5064758554525015E-2</v>
      </c>
      <c r="X15" s="97"/>
    </row>
    <row r="16" spans="1:41" x14ac:dyDescent="0.25">
      <c r="A16" s="112" t="str">
        <f>"'"&amp;B16&amp;"',..."</f>
        <v>'N190428-002-999',...</v>
      </c>
      <c r="B16" s="112" t="s">
        <v>493</v>
      </c>
      <c r="C16" s="112" t="s">
        <v>541</v>
      </c>
      <c r="D16" s="121">
        <v>9.3488000000000007</v>
      </c>
      <c r="E16" s="122">
        <v>17.526</v>
      </c>
      <c r="F16" s="123">
        <v>2.4529010000000002</v>
      </c>
      <c r="G16" s="124">
        <v>17.837</v>
      </c>
      <c r="H16" s="16">
        <v>20.888000000000002</v>
      </c>
      <c r="I16" s="125">
        <v>2.7068690000000002</v>
      </c>
      <c r="J16" s="124">
        <v>22.812000000000001</v>
      </c>
      <c r="K16" s="16">
        <v>18.085000000000001</v>
      </c>
      <c r="L16" s="125">
        <v>2.6442410000000001</v>
      </c>
      <c r="M16" s="16">
        <v>8.2505000000000006</v>
      </c>
      <c r="N16" s="16">
        <v>19.756</v>
      </c>
      <c r="O16" s="125">
        <v>2.3471090000000001</v>
      </c>
      <c r="P16" s="124">
        <f>AVERAGE(E16,H16,K16,N16)</f>
        <v>19.063749999999999</v>
      </c>
      <c r="Q16" s="125">
        <f>AVERAGE(F16,I16,L16,O16)</f>
        <v>2.5377800000000001</v>
      </c>
      <c r="R16" s="138">
        <f>($E16-$P16)/$E16</f>
        <v>-8.7741070409677005E-2</v>
      </c>
      <c r="S16" s="139">
        <f>($H16-$P16)/$H16</f>
        <v>8.7334833397165967E-2</v>
      </c>
      <c r="T16" s="139">
        <f>($K16-$P16)/$K16</f>
        <v>-5.4119435996682223E-2</v>
      </c>
      <c r="U16" s="140">
        <f>($N16-$P16)/$N16</f>
        <v>3.503998785179193E-2</v>
      </c>
      <c r="X16" s="97"/>
    </row>
    <row r="17" spans="1:24" x14ac:dyDescent="0.25">
      <c r="A17" s="112" t="str">
        <f>"'"&amp;B17&amp;"',..."</f>
        <v>'N171226-002-999',...</v>
      </c>
      <c r="B17" s="112" t="s">
        <v>417</v>
      </c>
      <c r="C17" s="112" t="s">
        <v>171</v>
      </c>
      <c r="D17" s="121">
        <v>11.305999999999999</v>
      </c>
      <c r="E17" s="122">
        <v>22.545000000000002</v>
      </c>
      <c r="F17" s="123">
        <v>2.9943780000000002</v>
      </c>
      <c r="G17" s="124">
        <v>61.981000000000002</v>
      </c>
      <c r="H17" s="16">
        <v>24.878</v>
      </c>
      <c r="I17" s="125">
        <v>2.2059199999999999</v>
      </c>
      <c r="J17" s="124">
        <v>4.7389999999999999</v>
      </c>
      <c r="K17" s="16">
        <v>20.798999999999999</v>
      </c>
      <c r="L17" s="125">
        <v>1.948531</v>
      </c>
      <c r="M17" s="16">
        <v>2.1484999999999999</v>
      </c>
      <c r="N17" s="16">
        <v>27.815000000000001</v>
      </c>
      <c r="O17" s="125">
        <v>3.1879279999999999</v>
      </c>
      <c r="P17" s="124">
        <f>AVERAGE(E17,H17,K17,N17)</f>
        <v>24.009250000000002</v>
      </c>
      <c r="Q17" s="125">
        <f>AVERAGE(F17,I17,L17,O17)</f>
        <v>2.5841892500000001</v>
      </c>
      <c r="R17" s="138">
        <f>($E17-$P17)/$E17</f>
        <v>-6.4947882013750263E-2</v>
      </c>
      <c r="S17" s="139">
        <f>($H17-$P17)/$H17</f>
        <v>3.4920411608650156E-2</v>
      </c>
      <c r="T17" s="139">
        <f>($K17-$P17)/$K17</f>
        <v>-0.15434636280590422</v>
      </c>
      <c r="U17" s="140">
        <f>($N17-$P17)/$N17</f>
        <v>0.13682365630055723</v>
      </c>
      <c r="X17" s="97"/>
    </row>
    <row r="18" spans="1:24" x14ac:dyDescent="0.25">
      <c r="A18" s="112" t="str">
        <f>"'"&amp;B18&amp;"',..."</f>
        <v>'N171227-001-999',...</v>
      </c>
      <c r="B18" s="112" t="s">
        <v>418</v>
      </c>
      <c r="C18" s="112" t="s">
        <v>173</v>
      </c>
      <c r="D18" s="121">
        <v>13.335000000000001</v>
      </c>
      <c r="E18" s="122">
        <v>16.757000000000001</v>
      </c>
      <c r="F18" s="123">
        <v>1.6794480000000001</v>
      </c>
      <c r="G18" s="124">
        <v>18.968</v>
      </c>
      <c r="H18" s="16">
        <v>25.681000000000001</v>
      </c>
      <c r="I18" s="125">
        <v>2.466634</v>
      </c>
      <c r="J18" s="124">
        <v>5.2407000000000004</v>
      </c>
      <c r="K18" s="16">
        <v>24.524999999999999</v>
      </c>
      <c r="L18" s="125">
        <v>2.6034199999999998</v>
      </c>
      <c r="M18" s="16">
        <v>2.5630000000000002</v>
      </c>
      <c r="N18" s="16">
        <v>20.893000000000001</v>
      </c>
      <c r="O18" s="125">
        <v>1.7175279999999999</v>
      </c>
      <c r="P18" s="124">
        <f>AVERAGE(E18,H18,K18,N18)</f>
        <v>21.963999999999999</v>
      </c>
      <c r="Q18" s="125">
        <f>AVERAGE(F18,I18,L18,O18)</f>
        <v>2.1167574999999998</v>
      </c>
      <c r="R18" s="138">
        <f>($E18-$P18)/$E18</f>
        <v>-0.3107358118995045</v>
      </c>
      <c r="S18" s="139">
        <f>($H18-$P18)/$H18</f>
        <v>0.14473735446439009</v>
      </c>
      <c r="T18" s="139">
        <f>($K18-$P18)/$K18</f>
        <v>0.10442405708460754</v>
      </c>
      <c r="U18" s="140">
        <f>($N18-$P18)/$N18</f>
        <v>-5.1261187957689081E-2</v>
      </c>
      <c r="X18" s="97"/>
    </row>
    <row r="19" spans="1:24" x14ac:dyDescent="0.25">
      <c r="A19" s="112" t="str">
        <f>"'"&amp;B19&amp;"',..."</f>
        <v>'N170927-002-999',...</v>
      </c>
      <c r="B19" s="112" t="s">
        <v>403</v>
      </c>
      <c r="C19" s="112" t="s">
        <v>147</v>
      </c>
      <c r="D19" s="121">
        <v>2.8759999999999999</v>
      </c>
      <c r="E19" s="122">
        <v>18.84</v>
      </c>
      <c r="F19" s="123">
        <v>1.7689490000000001</v>
      </c>
      <c r="G19" s="124">
        <v>74.599999999999994</v>
      </c>
      <c r="H19" s="16">
        <v>29.683</v>
      </c>
      <c r="I19" s="125">
        <v>3.3521230000000002</v>
      </c>
      <c r="J19" s="124">
        <v>5.68</v>
      </c>
      <c r="K19" s="16">
        <v>25.518999999999998</v>
      </c>
      <c r="L19" s="125">
        <v>2.4990480000000002</v>
      </c>
      <c r="M19" s="16">
        <v>41.723999999999997</v>
      </c>
      <c r="N19" s="16">
        <v>22.847999999999999</v>
      </c>
      <c r="O19" s="125">
        <v>1.74756</v>
      </c>
      <c r="P19" s="124">
        <f>AVERAGE(E19,H19,K19,N19)</f>
        <v>24.2225</v>
      </c>
      <c r="Q19" s="125">
        <f>AVERAGE(F19,I19,L19,O19)</f>
        <v>2.34192</v>
      </c>
      <c r="R19" s="138">
        <f>($E19-$P19)/$E19</f>
        <v>-0.28569532908704887</v>
      </c>
      <c r="S19" s="139">
        <f>($H19-$P19)/$H19</f>
        <v>0.18396051612033823</v>
      </c>
      <c r="T19" s="139">
        <f>($K19-$P19)/$K19</f>
        <v>5.0805282338649567E-2</v>
      </c>
      <c r="U19" s="140">
        <f>($N19-$P19)/$N19</f>
        <v>-6.0158438375350197E-2</v>
      </c>
      <c r="X19" s="97"/>
    </row>
    <row r="20" spans="1:24" x14ac:dyDescent="0.25">
      <c r="A20" s="112" t="str">
        <f>"'"&amp;B20&amp;"',..."</f>
        <v>'N180305-003-999',...</v>
      </c>
      <c r="B20" s="112" t="s">
        <v>430</v>
      </c>
      <c r="C20" s="112" t="s">
        <v>197</v>
      </c>
      <c r="D20" s="121">
        <v>57.58</v>
      </c>
      <c r="E20" s="122">
        <v>19.512</v>
      </c>
      <c r="F20" s="123">
        <v>1.8005930000000001</v>
      </c>
      <c r="G20" s="124">
        <v>101.58</v>
      </c>
      <c r="H20" s="16">
        <v>34.814</v>
      </c>
      <c r="I20" s="125">
        <v>4.8205869999999997</v>
      </c>
      <c r="J20" s="124">
        <v>27.683</v>
      </c>
      <c r="K20" s="16">
        <v>25.254999999999999</v>
      </c>
      <c r="L20" s="125">
        <v>2.4216329999999999</v>
      </c>
      <c r="M20" s="16">
        <v>51.392000000000003</v>
      </c>
      <c r="N20" s="16">
        <v>24.427</v>
      </c>
      <c r="O20" s="125">
        <v>1.932242</v>
      </c>
      <c r="P20" s="124">
        <f>AVERAGE(E20,H20,K20,N20)</f>
        <v>26.002000000000002</v>
      </c>
      <c r="Q20" s="125">
        <f>AVERAGE(F20,I20,L20,O20)</f>
        <v>2.7437637499999998</v>
      </c>
      <c r="R20" s="138">
        <f>($E20-$P20)/$E20</f>
        <v>-0.33261582615826168</v>
      </c>
      <c r="S20" s="139">
        <f>($H20-$P20)/$H20</f>
        <v>0.25311656230252189</v>
      </c>
      <c r="T20" s="139">
        <f>($K20-$P20)/$K20</f>
        <v>-2.9578301326470144E-2</v>
      </c>
      <c r="U20" s="140">
        <f>($N20-$P20)/$N20</f>
        <v>-6.4477831907315791E-2</v>
      </c>
      <c r="X20" s="97"/>
    </row>
    <row r="21" spans="1:24" x14ac:dyDescent="0.25">
      <c r="A21" s="112" t="str">
        <f>"'"&amp;B21&amp;"',..."</f>
        <v>'N181210-001-999',...</v>
      </c>
      <c r="B21" s="112" t="s">
        <v>468</v>
      </c>
      <c r="C21" s="112" t="s">
        <v>269</v>
      </c>
      <c r="D21" s="121">
        <v>21.253</v>
      </c>
      <c r="E21" s="122">
        <v>17.126999999999999</v>
      </c>
      <c r="F21" s="123">
        <v>1.720037</v>
      </c>
      <c r="G21" s="124">
        <v>42.201999999999998</v>
      </c>
      <c r="H21" s="16">
        <v>26.864999999999998</v>
      </c>
      <c r="I21" s="125">
        <v>2.6475200000000001</v>
      </c>
      <c r="J21" s="124">
        <v>51.466999999999999</v>
      </c>
      <c r="K21" s="16">
        <v>24.471</v>
      </c>
      <c r="L21" s="125">
        <v>2.6931729999999998</v>
      </c>
      <c r="M21" s="16">
        <v>22.821999999999999</v>
      </c>
      <c r="N21" s="16">
        <v>21.698</v>
      </c>
      <c r="O21" s="125">
        <v>1.7144520000000001</v>
      </c>
      <c r="P21" s="124">
        <f>AVERAGE(E21,H21,K21,N21)</f>
        <v>22.54025</v>
      </c>
      <c r="Q21" s="125">
        <f>AVERAGE(F21,I21,L21,O21)</f>
        <v>2.1937954999999998</v>
      </c>
      <c r="R21" s="138">
        <f>($E21-$P21)/$E21</f>
        <v>-0.31606527704793613</v>
      </c>
      <c r="S21" s="139">
        <f>($H21-$P21)/$H21</f>
        <v>0.1609808300763074</v>
      </c>
      <c r="T21" s="139">
        <f>($K21-$P21)/$K21</f>
        <v>7.8899513710105826E-2</v>
      </c>
      <c r="U21" s="140">
        <f>($N21-$P21)/$N21</f>
        <v>-3.8816941653608626E-2</v>
      </c>
      <c r="X21" s="97"/>
    </row>
    <row r="22" spans="1:24" x14ac:dyDescent="0.25">
      <c r="A22" s="112" t="str">
        <f>"'"&amp;B22&amp;"',..."</f>
        <v>'N190219-001-999',...</v>
      </c>
      <c r="B22" s="112" t="s">
        <v>475</v>
      </c>
      <c r="C22" s="112" t="s">
        <v>279</v>
      </c>
      <c r="D22" s="121">
        <v>41.244999999999997</v>
      </c>
      <c r="E22" s="122">
        <v>19.849</v>
      </c>
      <c r="F22" s="123">
        <v>1.892242</v>
      </c>
      <c r="G22" s="124">
        <v>81.938999999999993</v>
      </c>
      <c r="H22" s="16">
        <v>21.686</v>
      </c>
      <c r="I22" s="125">
        <v>1.5603549999999999</v>
      </c>
      <c r="J22" s="124">
        <v>106.72</v>
      </c>
      <c r="K22" s="16">
        <v>20.486999999999998</v>
      </c>
      <c r="L22" s="125">
        <v>1.6386499999999999</v>
      </c>
      <c r="M22" s="16">
        <v>42.405999999999999</v>
      </c>
      <c r="N22" s="16">
        <v>24.123999999999999</v>
      </c>
      <c r="O22" s="125">
        <v>1.859121</v>
      </c>
      <c r="P22" s="124">
        <f>AVERAGE(E22,H22,K22,N22)</f>
        <v>21.536499999999997</v>
      </c>
      <c r="Q22" s="125">
        <f>AVERAGE(F22,I22,L22,O22)</f>
        <v>1.737592</v>
      </c>
      <c r="R22" s="138">
        <f>($E22-$P22)/$E22</f>
        <v>-8.5016877424555215E-2</v>
      </c>
      <c r="S22" s="139">
        <f>($H22-$P22)/$H22</f>
        <v>6.8938485658951998E-3</v>
      </c>
      <c r="T22" s="139">
        <f>($K22-$P22)/$K22</f>
        <v>-5.1227607751256815E-2</v>
      </c>
      <c r="U22" s="140">
        <f>($N22-$P22)/$N22</f>
        <v>0.10725833195158357</v>
      </c>
      <c r="X22" s="97"/>
    </row>
    <row r="23" spans="1:24" x14ac:dyDescent="0.25">
      <c r="A23" s="112" t="str">
        <f>"'"&amp;B23&amp;"',..."</f>
        <v>'N190226-002-999',...</v>
      </c>
      <c r="B23" s="112" t="s">
        <v>476</v>
      </c>
      <c r="C23" s="112" t="s">
        <v>281</v>
      </c>
      <c r="D23" s="121">
        <v>94.710999999999999</v>
      </c>
      <c r="E23" s="122">
        <v>16.59</v>
      </c>
      <c r="F23" s="123">
        <v>1.565839</v>
      </c>
      <c r="G23" s="124">
        <v>188.57</v>
      </c>
      <c r="H23" s="16">
        <v>24.704000000000001</v>
      </c>
      <c r="I23" s="125">
        <v>2.138709</v>
      </c>
      <c r="J23" s="124">
        <v>54.884</v>
      </c>
      <c r="K23" s="16">
        <v>23.247</v>
      </c>
      <c r="L23" s="125">
        <v>2.113124</v>
      </c>
      <c r="M23" s="16">
        <v>23.574000000000002</v>
      </c>
      <c r="N23" s="16">
        <v>20.062000000000001</v>
      </c>
      <c r="O23" s="125">
        <v>1.511822</v>
      </c>
      <c r="P23" s="124">
        <f>AVERAGE(E23,H23,K23,N23)</f>
        <v>21.150749999999999</v>
      </c>
      <c r="Q23" s="125">
        <f>AVERAGE(F23,I23,L23,O23)</f>
        <v>1.8323735000000001</v>
      </c>
      <c r="R23" s="138">
        <f>($E23-$P23)/$E23</f>
        <v>-0.27490958408679922</v>
      </c>
      <c r="S23" s="139">
        <f>($H23-$P23)/$H23</f>
        <v>0.14383298251295346</v>
      </c>
      <c r="T23" s="139">
        <f>($K23-$P23)/$K23</f>
        <v>9.0172925538779258E-2</v>
      </c>
      <c r="U23" s="140">
        <f>($N23-$P23)/$N23</f>
        <v>-5.4269265277639187E-2</v>
      </c>
      <c r="X23" s="97"/>
    </row>
    <row r="24" spans="1:24" x14ac:dyDescent="0.25">
      <c r="A24" s="112" t="str">
        <f>"'"&amp;B24&amp;"',..."</f>
        <v>'N180305-002-999',...</v>
      </c>
      <c r="B24" s="112" t="s">
        <v>429</v>
      </c>
      <c r="C24" s="112" t="s">
        <v>195</v>
      </c>
      <c r="D24" s="121">
        <v>31.07</v>
      </c>
      <c r="E24" s="122">
        <v>18.164000000000001</v>
      </c>
      <c r="F24" s="123">
        <v>1.837825</v>
      </c>
      <c r="G24" s="124">
        <v>54.942999999999998</v>
      </c>
      <c r="H24" s="16">
        <v>23.36</v>
      </c>
      <c r="I24" s="125">
        <v>2.1114099999999998</v>
      </c>
      <c r="J24" s="124">
        <v>14.874000000000001</v>
      </c>
      <c r="K24" s="16">
        <v>20.882999999999999</v>
      </c>
      <c r="L24" s="125">
        <v>1.9661299999999999</v>
      </c>
      <c r="M24" s="16">
        <v>27.800999999999998</v>
      </c>
      <c r="N24" s="16">
        <v>22.001000000000001</v>
      </c>
      <c r="O24" s="125">
        <v>1.983535</v>
      </c>
      <c r="P24" s="124">
        <f>AVERAGE(E24,H24,K24,N24)</f>
        <v>21.102</v>
      </c>
      <c r="Q24" s="125">
        <f>AVERAGE(F24,I24,L24,O24)</f>
        <v>1.9747249999999998</v>
      </c>
      <c r="R24" s="138">
        <f>($E24-$P24)/$E24</f>
        <v>-0.16174851354327233</v>
      </c>
      <c r="S24" s="139">
        <f>($H24-$P24)/$H24</f>
        <v>9.6660958904109556E-2</v>
      </c>
      <c r="T24" s="139">
        <f>($K24-$P24)/$K24</f>
        <v>-1.0486998994397414E-2</v>
      </c>
      <c r="U24" s="140">
        <f>($N24-$P24)/$N24</f>
        <v>4.0861779010045035E-2</v>
      </c>
      <c r="X24" s="97"/>
    </row>
    <row r="25" spans="1:24" x14ac:dyDescent="0.25">
      <c r="A25" s="112" t="str">
        <f>"'"&amp;B25&amp;"',..."</f>
        <v>'N180129-001-999',...</v>
      </c>
      <c r="B25" s="112" t="s">
        <v>426</v>
      </c>
      <c r="C25" s="112" t="s">
        <v>189</v>
      </c>
      <c r="D25" s="121">
        <v>0.69989999999999997</v>
      </c>
      <c r="E25" s="122">
        <v>18.715</v>
      </c>
      <c r="F25" s="123">
        <v>2.897716</v>
      </c>
      <c r="G25" s="124">
        <v>1.2062999999999999</v>
      </c>
      <c r="H25" s="16">
        <v>27.082999999999998</v>
      </c>
      <c r="I25" s="125">
        <v>2.962097</v>
      </c>
      <c r="J25" s="124">
        <v>1.2878000000000001</v>
      </c>
      <c r="K25" s="16">
        <v>22.399000000000001</v>
      </c>
      <c r="L25" s="125">
        <v>3.4224770000000002</v>
      </c>
      <c r="M25" s="16">
        <v>0.77124000000000004</v>
      </c>
      <c r="N25" s="16">
        <v>19.183</v>
      </c>
      <c r="O25" s="125">
        <v>1.794138</v>
      </c>
      <c r="P25" s="124">
        <f>AVERAGE(E25,H25,K25,N25)</f>
        <v>21.844999999999999</v>
      </c>
      <c r="Q25" s="125">
        <f>AVERAGE(F25,I25,L25,O25)</f>
        <v>2.769107</v>
      </c>
      <c r="R25" s="138">
        <f>($E25-$P25)/$E25</f>
        <v>-0.16724552497996253</v>
      </c>
      <c r="S25" s="139">
        <f>($H25-$P25)/$H25</f>
        <v>0.19340545729793596</v>
      </c>
      <c r="T25" s="139">
        <f>($K25-$P25)/$K25</f>
        <v>2.4733247019956339E-2</v>
      </c>
      <c r="U25" s="140">
        <f>($N25-$P25)/$N25</f>
        <v>-0.13876870145441272</v>
      </c>
      <c r="X25" s="97"/>
    </row>
    <row r="26" spans="1:24" x14ac:dyDescent="0.25">
      <c r="A26" s="112" t="str">
        <f>"'"&amp;B26&amp;"',..."</f>
        <v>'N170320-001-999',...</v>
      </c>
      <c r="B26" s="112" t="s">
        <v>390</v>
      </c>
      <c r="C26" s="112" t="s">
        <v>105</v>
      </c>
      <c r="D26" s="121">
        <v>21.715</v>
      </c>
      <c r="E26" s="122">
        <v>18.597000000000001</v>
      </c>
      <c r="F26" s="123">
        <v>1.7425930000000001</v>
      </c>
      <c r="G26" s="124">
        <v>24.27</v>
      </c>
      <c r="H26" s="16">
        <v>26.594999999999999</v>
      </c>
      <c r="I26" s="125">
        <v>2.3432569999999999</v>
      </c>
      <c r="J26" s="124">
        <v>29.375</v>
      </c>
      <c r="K26" s="16">
        <v>22.242000000000001</v>
      </c>
      <c r="L26" s="125">
        <v>2.0457909999999999</v>
      </c>
      <c r="M26" s="16">
        <v>0.88976999999999995</v>
      </c>
      <c r="N26" s="16">
        <v>21.341999999999999</v>
      </c>
      <c r="O26" s="125">
        <v>1.840587</v>
      </c>
      <c r="P26" s="124">
        <f>AVERAGE(E26,H26,K26,N26)</f>
        <v>22.193999999999999</v>
      </c>
      <c r="Q26" s="125">
        <f>AVERAGE(F26,I26,L26,O26)</f>
        <v>1.9930570000000001</v>
      </c>
      <c r="R26" s="138">
        <f>($E26-$P26)/$E26</f>
        <v>-0.19341829327310844</v>
      </c>
      <c r="S26" s="139">
        <f>($H26-$P26)/$H26</f>
        <v>0.16548223350253807</v>
      </c>
      <c r="T26" s="139">
        <f>($K26-$P26)/$K26</f>
        <v>2.1580793094147029E-3</v>
      </c>
      <c r="U26" s="140">
        <f>($N26-$P26)/$N26</f>
        <v>-3.992128197919597E-2</v>
      </c>
      <c r="X26" s="97"/>
    </row>
    <row r="27" spans="1:24" x14ac:dyDescent="0.25">
      <c r="A27" s="112" t="str">
        <f>"'"&amp;B27&amp;"',..."</f>
        <v>'N181114-001-999',...</v>
      </c>
      <c r="B27" s="112" t="s">
        <v>466</v>
      </c>
      <c r="C27" s="112" t="s">
        <v>265</v>
      </c>
      <c r="D27" s="121">
        <v>0.79917000000000005</v>
      </c>
      <c r="E27" s="122">
        <v>15.355</v>
      </c>
      <c r="F27" s="123">
        <v>1.46801</v>
      </c>
      <c r="G27" s="124">
        <v>2.0754999999999999</v>
      </c>
      <c r="H27" s="16">
        <v>21.786000000000001</v>
      </c>
      <c r="I27" s="125">
        <v>2.9653999999999998</v>
      </c>
      <c r="J27" s="124">
        <v>2.1372</v>
      </c>
      <c r="K27" s="16">
        <v>14.664</v>
      </c>
      <c r="L27" s="125">
        <v>1.1115489999999999</v>
      </c>
      <c r="M27" s="16">
        <v>1.06</v>
      </c>
      <c r="N27" s="16">
        <v>18.456</v>
      </c>
      <c r="O27" s="125">
        <v>1.2971349999999999</v>
      </c>
      <c r="P27" s="124">
        <f>AVERAGE(E27,H27,K27,N27)</f>
        <v>17.565250000000002</v>
      </c>
      <c r="Q27" s="125">
        <f>AVERAGE(F27,I27,L27,O27)</f>
        <v>1.7105235000000001</v>
      </c>
      <c r="R27" s="138">
        <f>($E27-$P27)/$E27</f>
        <v>-0.14394334093129288</v>
      </c>
      <c r="S27" s="139">
        <f>($H27-$P27)/$H27</f>
        <v>0.19373680345175795</v>
      </c>
      <c r="T27" s="139">
        <f>($K27-$P27)/$K27</f>
        <v>-0.19784847244953646</v>
      </c>
      <c r="U27" s="140">
        <f>($N27-$P27)/$N27</f>
        <v>4.8263437364542534E-2</v>
      </c>
      <c r="X27" s="97"/>
    </row>
    <row r="28" spans="1:24" x14ac:dyDescent="0.25">
      <c r="A28" s="112" t="str">
        <f>"'"&amp;B28&amp;"',..."</f>
        <v>'N190206-001-999',...</v>
      </c>
      <c r="B28" s="112" t="s">
        <v>471</v>
      </c>
      <c r="C28" s="112" t="s">
        <v>273</v>
      </c>
      <c r="D28" s="121">
        <v>1.2022999999999999</v>
      </c>
      <c r="E28" s="122">
        <v>14.879</v>
      </c>
      <c r="F28" s="123">
        <v>1.717231</v>
      </c>
      <c r="G28" s="124">
        <v>2.282</v>
      </c>
      <c r="H28" s="16">
        <v>20.776</v>
      </c>
      <c r="I28" s="125">
        <v>2.6873109999999998</v>
      </c>
      <c r="J28" s="124">
        <v>3.3923000000000001</v>
      </c>
      <c r="K28" s="16">
        <v>23.073</v>
      </c>
      <c r="L28" s="125">
        <v>2.7271019999999999</v>
      </c>
      <c r="M28" s="16">
        <v>1.3461000000000001</v>
      </c>
      <c r="N28" s="16">
        <v>19.645</v>
      </c>
      <c r="O28" s="125">
        <v>1.7713730000000001</v>
      </c>
      <c r="P28" s="124">
        <f>AVERAGE(E28,H28,K28,N28)</f>
        <v>19.593250000000001</v>
      </c>
      <c r="Q28" s="125">
        <f>AVERAGE(F28,I28,L28,O28)</f>
        <v>2.22575425</v>
      </c>
      <c r="R28" s="138">
        <f>($E28-$P28)/$E28</f>
        <v>-0.31683916929901212</v>
      </c>
      <c r="S28" s="139">
        <f>($H28-$P28)/$H28</f>
        <v>5.6928667693492425E-2</v>
      </c>
      <c r="T28" s="139">
        <f>($K28-$P28)/$K28</f>
        <v>0.15081480518354784</v>
      </c>
      <c r="U28" s="140">
        <f>($N28-$P28)/$N28</f>
        <v>2.6342580809365439E-3</v>
      </c>
      <c r="X28" s="97"/>
    </row>
    <row r="29" spans="1:24" x14ac:dyDescent="0.25">
      <c r="A29" s="112" t="str">
        <f>"'"&amp;B29&amp;"',..."</f>
        <v>'N181114-002-999',...</v>
      </c>
      <c r="B29" s="112" t="s">
        <v>467</v>
      </c>
      <c r="C29" s="112" t="s">
        <v>267</v>
      </c>
      <c r="D29" s="121">
        <v>2.0996999999999999</v>
      </c>
      <c r="E29" s="122">
        <v>17.870999999999999</v>
      </c>
      <c r="F29" s="123">
        <v>1.8328800000000001</v>
      </c>
      <c r="G29" s="124">
        <v>4.1494999999999997</v>
      </c>
      <c r="H29" s="16">
        <v>17.747</v>
      </c>
      <c r="I29" s="125">
        <v>1.4454640000000001</v>
      </c>
      <c r="J29" s="124">
        <v>5.1062000000000003</v>
      </c>
      <c r="K29" s="16">
        <v>22.224</v>
      </c>
      <c r="L29" s="125">
        <v>2.9529429999999999</v>
      </c>
      <c r="M29" s="16">
        <v>2.2877999999999998</v>
      </c>
      <c r="N29" s="16">
        <v>17.978000000000002</v>
      </c>
      <c r="O29" s="125">
        <v>1.362468</v>
      </c>
      <c r="P29" s="124">
        <f>AVERAGE(E29,H29,K29,N29)</f>
        <v>18.954999999999998</v>
      </c>
      <c r="Q29" s="125">
        <f>AVERAGE(F29,I29,L29,O29)</f>
        <v>1.89843875</v>
      </c>
      <c r="R29" s="138">
        <f>($E29-$P29)/$E29</f>
        <v>-6.0656930222147597E-2</v>
      </c>
      <c r="S29" s="139">
        <f>($H29-$P29)/$H29</f>
        <v>-6.8067842452245356E-2</v>
      </c>
      <c r="T29" s="139">
        <f>($K29-$P29)/$K29</f>
        <v>0.14709323254139678</v>
      </c>
      <c r="U29" s="140">
        <f>($N29-$P29)/$N29</f>
        <v>-5.4344198464790112E-2</v>
      </c>
      <c r="X29" s="97"/>
    </row>
    <row r="30" spans="1:24" x14ac:dyDescent="0.25">
      <c r="A30" s="112" t="str">
        <f>"'"&amp;B30&amp;"',..."</f>
        <v>'N180709-001-999',...</v>
      </c>
      <c r="B30" s="112" t="s">
        <v>445</v>
      </c>
      <c r="C30" s="112" t="s">
        <v>227</v>
      </c>
      <c r="D30" s="121">
        <v>3.7755000000000001</v>
      </c>
      <c r="E30" s="122">
        <v>19.573</v>
      </c>
      <c r="F30" s="123">
        <v>2.1893009999999999</v>
      </c>
      <c r="G30" s="124">
        <v>7.3596000000000004</v>
      </c>
      <c r="H30" s="16">
        <v>24.074999999999999</v>
      </c>
      <c r="I30" s="125">
        <v>2.1904219999999999</v>
      </c>
      <c r="J30" s="124">
        <v>9.9456000000000007</v>
      </c>
      <c r="K30" s="16">
        <v>22.103999999999999</v>
      </c>
      <c r="L30" s="125">
        <v>2.1274000000000002</v>
      </c>
      <c r="M30" s="16">
        <v>4.4713000000000003</v>
      </c>
      <c r="N30" s="16">
        <v>24.388999999999999</v>
      </c>
      <c r="O30" s="125">
        <v>2.186569</v>
      </c>
      <c r="P30" s="124">
        <f>AVERAGE(E30,H30,K30,N30)</f>
        <v>22.535249999999998</v>
      </c>
      <c r="Q30" s="125">
        <f>AVERAGE(F30,I30,L30,O30)</f>
        <v>2.1734230000000001</v>
      </c>
      <c r="R30" s="138">
        <f>($E30-$P30)/$E30</f>
        <v>-0.15134368773310158</v>
      </c>
      <c r="S30" s="139">
        <f>($H30-$P30)/$H30</f>
        <v>6.3956386292834955E-2</v>
      </c>
      <c r="T30" s="139">
        <f>($K30-$P30)/$K30</f>
        <v>-1.9510043431053139E-2</v>
      </c>
      <c r="U30" s="140">
        <f>($N30-$P30)/$N30</f>
        <v>7.6007626388945898E-2</v>
      </c>
      <c r="X30" s="97"/>
    </row>
    <row r="31" spans="1:24" x14ac:dyDescent="0.25">
      <c r="A31" s="112" t="str">
        <f>"'"&amp;B31&amp;"',..."</f>
        <v>'N180801-001-999',...</v>
      </c>
      <c r="B31" s="112" t="s">
        <v>448</v>
      </c>
      <c r="C31" s="112" t="s">
        <v>231</v>
      </c>
      <c r="D31" s="121">
        <v>114.48</v>
      </c>
      <c r="E31" s="122">
        <v>17.957000000000001</v>
      </c>
      <c r="F31" s="123">
        <v>1.730885</v>
      </c>
      <c r="G31" s="124">
        <v>52.137</v>
      </c>
      <c r="H31" s="16">
        <v>26.49</v>
      </c>
      <c r="I31" s="125">
        <v>2.4706109999999999</v>
      </c>
      <c r="J31" s="124">
        <v>64.459999999999994</v>
      </c>
      <c r="K31" s="16">
        <v>25.064</v>
      </c>
      <c r="L31" s="125">
        <v>2.2896879999999999</v>
      </c>
      <c r="M31" s="16">
        <v>110.76</v>
      </c>
      <c r="N31" s="16">
        <v>22.347999999999999</v>
      </c>
      <c r="O31" s="125">
        <v>1.78867</v>
      </c>
      <c r="P31" s="124">
        <f>AVERAGE(E31,H31,K31,N31)</f>
        <v>22.964749999999999</v>
      </c>
      <c r="Q31" s="125">
        <f>AVERAGE(F31,I31,L31,O31)</f>
        <v>2.0699635000000001</v>
      </c>
      <c r="R31" s="138">
        <f>($E31-$P31)/$E31</f>
        <v>-0.27887453360806358</v>
      </c>
      <c r="S31" s="139">
        <f>($H31-$P31)/$H31</f>
        <v>0.13307852019630048</v>
      </c>
      <c r="T31" s="139">
        <f>($K31-$P31)/$K31</f>
        <v>8.3755585700606497E-2</v>
      </c>
      <c r="U31" s="140">
        <f>($N31-$P31)/$N31</f>
        <v>-2.759754787900482E-2</v>
      </c>
      <c r="X31" s="97"/>
    </row>
    <row r="32" spans="1:24" x14ac:dyDescent="0.25">
      <c r="A32" s="112" t="str">
        <f>"'"&amp;B32&amp;"',..."</f>
        <v>'N180826-001-999',...</v>
      </c>
      <c r="B32" s="112" t="s">
        <v>449</v>
      </c>
      <c r="C32" s="112" t="s">
        <v>233</v>
      </c>
      <c r="D32" s="121">
        <v>100.24</v>
      </c>
      <c r="E32" s="122">
        <v>16.837</v>
      </c>
      <c r="F32" s="123">
        <v>1.605672</v>
      </c>
      <c r="G32" s="124">
        <v>45.11</v>
      </c>
      <c r="H32" s="16">
        <v>26.975999999999999</v>
      </c>
      <c r="I32" s="125">
        <v>2.602236</v>
      </c>
      <c r="J32" s="124">
        <v>56.148000000000003</v>
      </c>
      <c r="K32" s="16">
        <v>25.262</v>
      </c>
      <c r="L32" s="125">
        <v>2.3453149999999998</v>
      </c>
      <c r="M32" s="16">
        <v>25.689</v>
      </c>
      <c r="N32" s="16">
        <v>20.998999999999999</v>
      </c>
      <c r="O32" s="125">
        <v>1.6134520000000001</v>
      </c>
      <c r="P32" s="124">
        <f>AVERAGE(E32,H32,K32,N32)</f>
        <v>22.5185</v>
      </c>
      <c r="Q32" s="125">
        <f>AVERAGE(F32,I32,L32,O32)</f>
        <v>2.0416687499999999</v>
      </c>
      <c r="R32" s="138">
        <f>($E32-$P32)/$E32</f>
        <v>-0.33744134940903958</v>
      </c>
      <c r="S32" s="139">
        <f>($H32-$P32)/$H32</f>
        <v>0.1652394721233689</v>
      </c>
      <c r="T32" s="139">
        <f>($K32-$P32)/$K32</f>
        <v>0.10860185258491017</v>
      </c>
      <c r="U32" s="140">
        <f>($N32-$P32)/$N32</f>
        <v>-7.2360588599457154E-2</v>
      </c>
      <c r="X32" s="97"/>
    </row>
    <row r="33" spans="1:29" x14ac:dyDescent="0.25">
      <c r="A33" s="112" t="str">
        <f>"'"&amp;B33&amp;"',..."</f>
        <v>'N190625-002-999',...</v>
      </c>
      <c r="B33" s="112" t="s">
        <v>501</v>
      </c>
      <c r="C33" s="112" t="s">
        <v>539</v>
      </c>
      <c r="D33" s="121">
        <v>50.000999999999998</v>
      </c>
      <c r="E33" s="122">
        <v>16.187999999999999</v>
      </c>
      <c r="F33" s="123">
        <v>1.5363359999999999</v>
      </c>
      <c r="G33" s="121">
        <v>0.29294999999999999</v>
      </c>
      <c r="H33" s="122">
        <v>18.228000000000002</v>
      </c>
      <c r="I33" s="123">
        <v>9.9999380000000002</v>
      </c>
      <c r="J33" s="124">
        <v>29.169</v>
      </c>
      <c r="K33" s="16">
        <v>19.923999999999999</v>
      </c>
      <c r="L33" s="125">
        <v>1.77491</v>
      </c>
      <c r="M33" s="16">
        <v>51.63</v>
      </c>
      <c r="N33" s="16">
        <v>18.491</v>
      </c>
      <c r="O33" s="125">
        <v>1.457638</v>
      </c>
      <c r="P33" s="124">
        <f>AVERAGE(E33,H33,K33,N33)</f>
        <v>18.207749999999997</v>
      </c>
      <c r="Q33" s="125">
        <f>AVERAGE(F33,I33,L33,O33)</f>
        <v>3.6922055</v>
      </c>
      <c r="R33" s="138">
        <f>($E33-$P33)/$E33</f>
        <v>-0.12476834692364705</v>
      </c>
      <c r="S33" s="139">
        <f>($H33-$P33)/$H33</f>
        <v>1.1109282422648848E-3</v>
      </c>
      <c r="T33" s="139">
        <f>($K33-$P33)/$K33</f>
        <v>8.6139831359164948E-2</v>
      </c>
      <c r="U33" s="140">
        <f>($N33-$P33)/$N33</f>
        <v>1.5318262938727081E-2</v>
      </c>
      <c r="X33" s="97"/>
    </row>
    <row r="34" spans="1:29" x14ac:dyDescent="0.25">
      <c r="A34" s="112" t="str">
        <f>"'"&amp;B34&amp;"',..."</f>
        <v>'N190423-001-999',...</v>
      </c>
      <c r="B34" s="112" t="s">
        <v>492</v>
      </c>
      <c r="C34" s="112" t="s">
        <v>542</v>
      </c>
      <c r="D34" s="121">
        <v>74.043000000000006</v>
      </c>
      <c r="E34" s="122">
        <v>22.003</v>
      </c>
      <c r="F34" s="123">
        <v>2.436248</v>
      </c>
      <c r="G34" s="124">
        <v>140.38</v>
      </c>
      <c r="H34" s="16">
        <v>24.789000000000001</v>
      </c>
      <c r="I34" s="125">
        <v>2.1554039999999999</v>
      </c>
      <c r="J34" s="124">
        <v>183.02</v>
      </c>
      <c r="K34" s="16">
        <v>19.654</v>
      </c>
      <c r="L34" s="125">
        <v>1.6984570000000001</v>
      </c>
      <c r="M34" s="16">
        <v>63.273000000000003</v>
      </c>
      <c r="N34" s="16">
        <v>26.702000000000002</v>
      </c>
      <c r="O34" s="125">
        <v>2.486049</v>
      </c>
      <c r="P34" s="124">
        <f>AVERAGE(E34,H34,K34,N34)</f>
        <v>23.286999999999999</v>
      </c>
      <c r="Q34" s="125">
        <f>AVERAGE(F34,I34,L34,O34)</f>
        <v>2.1940395000000001</v>
      </c>
      <c r="R34" s="138">
        <f>($E34-$P34)/$E34</f>
        <v>-5.835567877107662E-2</v>
      </c>
      <c r="S34" s="139">
        <f>($H34-$P34)/$H34</f>
        <v>6.059139134293446E-2</v>
      </c>
      <c r="T34" s="139">
        <f>($K34-$P34)/$K34</f>
        <v>-0.18484786811844914</v>
      </c>
      <c r="U34" s="140">
        <f>($N34-$P34)/$N34</f>
        <v>0.12789304171972146</v>
      </c>
      <c r="X34" s="97"/>
    </row>
    <row r="35" spans="1:29" x14ac:dyDescent="0.25">
      <c r="A35" s="112" t="str">
        <f>"'"&amp;B35&amp;"',..."</f>
        <v>'N180926-001-999',...</v>
      </c>
      <c r="B35" s="112" t="s">
        <v>457</v>
      </c>
      <c r="C35" s="112" t="s">
        <v>248</v>
      </c>
      <c r="D35" s="121">
        <v>4.3673000000000002</v>
      </c>
      <c r="E35" s="122">
        <v>4.6779999999999999</v>
      </c>
      <c r="F35" s="123">
        <v>1.052414</v>
      </c>
      <c r="G35" s="124">
        <v>7.0151000000000003</v>
      </c>
      <c r="H35" s="16">
        <v>5.4599000000000002</v>
      </c>
      <c r="I35" s="125">
        <v>1</v>
      </c>
      <c r="J35" s="124">
        <v>11.446</v>
      </c>
      <c r="K35" s="16">
        <v>5.3022999999999998</v>
      </c>
      <c r="L35" s="125">
        <v>1</v>
      </c>
      <c r="M35" s="16">
        <v>3.5426000000000002</v>
      </c>
      <c r="N35" s="16">
        <v>5.1228999999999996</v>
      </c>
      <c r="O35" s="125">
        <v>1</v>
      </c>
      <c r="P35" s="124">
        <f>AVERAGE(E35,H35,K35,N35)</f>
        <v>5.1407749999999997</v>
      </c>
      <c r="Q35" s="125">
        <f>AVERAGE(F35,I35,L35,O35)</f>
        <v>1.0131034999999999</v>
      </c>
      <c r="R35" s="138">
        <f>($E35-$P35)/$E35</f>
        <v>-9.892582300128254E-2</v>
      </c>
      <c r="S35" s="139">
        <f>($H35-$P35)/$H35</f>
        <v>5.8448872689976103E-2</v>
      </c>
      <c r="T35" s="139">
        <f>($K35-$P35)/$K35</f>
        <v>3.0463195217169937E-2</v>
      </c>
      <c r="U35" s="140">
        <f>($N35-$P35)/$N35</f>
        <v>-3.4892346132073798E-3</v>
      </c>
      <c r="X35" s="97"/>
      <c r="Z35" s="33">
        <v>47.517000000000003</v>
      </c>
      <c r="AA35" s="17">
        <v>7.2974999999999998E-2</v>
      </c>
      <c r="AB35" s="17">
        <v>-0.41915000000000002</v>
      </c>
      <c r="AC35" s="119">
        <v>-9.3880000000000005E-2</v>
      </c>
    </row>
    <row r="36" spans="1:29" x14ac:dyDescent="0.25">
      <c r="A36" s="112" t="str">
        <f>"'"&amp;B36&amp;"',..."</f>
        <v>'N190903-001-999',...</v>
      </c>
      <c r="B36" s="112" t="s">
        <v>503</v>
      </c>
      <c r="C36" s="112" t="s">
        <v>537</v>
      </c>
      <c r="D36" s="121">
        <v>33.787999999999997</v>
      </c>
      <c r="E36" s="122">
        <v>22.013999999999999</v>
      </c>
      <c r="F36" s="123">
        <v>2.1111780000000002</v>
      </c>
      <c r="G36" s="124">
        <v>67.846999999999994</v>
      </c>
      <c r="H36" s="16">
        <v>25.890999999999998</v>
      </c>
      <c r="I36" s="125">
        <v>1.9466490000000001</v>
      </c>
      <c r="J36" s="124">
        <v>10.53</v>
      </c>
      <c r="K36" s="16">
        <v>24.452000000000002</v>
      </c>
      <c r="L36" s="125">
        <v>2.2825859999999998</v>
      </c>
      <c r="M36" s="16">
        <v>38.548000000000002</v>
      </c>
      <c r="N36" s="16">
        <v>27.023</v>
      </c>
      <c r="O36" s="125">
        <v>2.239446</v>
      </c>
      <c r="P36" s="124">
        <f>AVERAGE(E36,H36,K36,N36)</f>
        <v>24.844999999999999</v>
      </c>
      <c r="Q36" s="125">
        <f>AVERAGE(F36,I36,L36,O36)</f>
        <v>2.1449647499999998</v>
      </c>
      <c r="R36" s="138">
        <f>($E36-$P36)/$E36</f>
        <v>-0.12859998182974469</v>
      </c>
      <c r="S36" s="139">
        <f>($H36-$P36)/$H36</f>
        <v>4.040013904445558E-2</v>
      </c>
      <c r="T36" s="139">
        <f>($K36-$P36)/$K36</f>
        <v>-1.6072304923932485E-2</v>
      </c>
      <c r="U36" s="140">
        <f>($N36-$P36)/$N36</f>
        <v>8.0598009103356433E-2</v>
      </c>
      <c r="X36" s="97"/>
    </row>
    <row r="37" spans="1:29" x14ac:dyDescent="0.25">
      <c r="A37" s="112" t="str">
        <f>"'"&amp;B37&amp;"',..."</f>
        <v>'N180523-001-999',...</v>
      </c>
      <c r="B37" s="112" t="s">
        <v>437</v>
      </c>
      <c r="C37" s="112" t="s">
        <v>211</v>
      </c>
      <c r="D37" s="121">
        <v>0.25020999999999999</v>
      </c>
      <c r="E37" s="122">
        <v>19.263999999999999</v>
      </c>
      <c r="F37" s="123">
        <v>6.5190710000000003</v>
      </c>
      <c r="G37" s="121">
        <v>0.33495000000000003</v>
      </c>
      <c r="H37" s="122">
        <v>18.007000000000001</v>
      </c>
      <c r="I37" s="123">
        <v>3.096619</v>
      </c>
      <c r="J37" s="124">
        <v>0.61985000000000001</v>
      </c>
      <c r="K37" s="16">
        <v>19.071000000000002</v>
      </c>
      <c r="L37" s="125">
        <v>3.1941950000000001</v>
      </c>
      <c r="M37" s="16">
        <v>0.20169000000000001</v>
      </c>
      <c r="N37" s="16">
        <v>22.026</v>
      </c>
      <c r="O37" s="125">
        <v>6.1122990000000001</v>
      </c>
      <c r="P37" s="124">
        <f>AVERAGE(E37,H37,K37,N37)</f>
        <v>19.591999999999999</v>
      </c>
      <c r="Q37" s="125">
        <f>AVERAGE(F37,I37,L37,O37)</f>
        <v>4.7305460000000004</v>
      </c>
      <c r="R37" s="138">
        <f>($E37-$P37)/$E37</f>
        <v>-1.702657807308967E-2</v>
      </c>
      <c r="S37" s="139">
        <f>($H37-$P37)/$H37</f>
        <v>-8.8021325040261958E-2</v>
      </c>
      <c r="T37" s="139">
        <f>($K37-$P37)/$K37</f>
        <v>-2.7318965969272573E-2</v>
      </c>
      <c r="U37" s="140">
        <f>($N37-$P37)/$N37</f>
        <v>0.11050576591301195</v>
      </c>
      <c r="X37" s="97"/>
    </row>
    <row r="38" spans="1:29" x14ac:dyDescent="0.25">
      <c r="A38" s="112" t="str">
        <f>"'"&amp;B38&amp;"',..."</f>
        <v>'N190218-002-999',...</v>
      </c>
      <c r="B38" s="112" t="s">
        <v>474</v>
      </c>
      <c r="C38" s="112" t="s">
        <v>277</v>
      </c>
      <c r="D38" s="121">
        <v>4.1604000000000001</v>
      </c>
      <c r="E38" s="122">
        <v>15.689</v>
      </c>
      <c r="F38" s="123">
        <v>1.488378</v>
      </c>
      <c r="G38" s="124">
        <v>1.8958999999999999</v>
      </c>
      <c r="H38" s="16">
        <v>27.062999999999999</v>
      </c>
      <c r="I38" s="125">
        <v>2.5596049999999999</v>
      </c>
      <c r="J38" s="124">
        <v>2.5642999999999998</v>
      </c>
      <c r="K38" s="16">
        <v>24.228999999999999</v>
      </c>
      <c r="L38" s="125">
        <v>2.3814190000000002</v>
      </c>
      <c r="M38" s="16">
        <v>4.3273000000000001</v>
      </c>
      <c r="N38" s="16">
        <v>20.065999999999999</v>
      </c>
      <c r="O38" s="125">
        <v>1.6788160000000001</v>
      </c>
      <c r="P38" s="124">
        <f>AVERAGE(E38,H38,K38,N38)</f>
        <v>21.761749999999999</v>
      </c>
      <c r="Q38" s="125">
        <f>AVERAGE(F38,I38,L38,O38)</f>
        <v>2.0270545000000002</v>
      </c>
      <c r="R38" s="138">
        <f>($E38-$P38)/$E38</f>
        <v>-0.38707055899037535</v>
      </c>
      <c r="S38" s="139">
        <f>($H38-$P38)/$H38</f>
        <v>0.19588552636440895</v>
      </c>
      <c r="T38" s="139">
        <f>($K38-$P38)/$K38</f>
        <v>0.10183045111230343</v>
      </c>
      <c r="U38" s="140">
        <f>($N38-$P38)/$N38</f>
        <v>-8.450862154888869E-2</v>
      </c>
      <c r="X38" s="97"/>
    </row>
    <row r="39" spans="1:29" x14ac:dyDescent="0.25">
      <c r="A39" s="112" t="str">
        <f>"'"&amp;B39&amp;"',..."</f>
        <v>'N190505-002-999',...</v>
      </c>
      <c r="B39" s="112" t="s">
        <v>496</v>
      </c>
      <c r="C39" s="112" t="s">
        <v>543</v>
      </c>
      <c r="D39" s="121">
        <v>11.39</v>
      </c>
      <c r="E39" s="122">
        <v>21.791</v>
      </c>
      <c r="F39" s="123">
        <v>2.7996829999999999</v>
      </c>
      <c r="G39" s="124">
        <v>22.591000000000001</v>
      </c>
      <c r="H39" s="16">
        <v>23.238</v>
      </c>
      <c r="I39" s="125">
        <v>2.0196800000000001</v>
      </c>
      <c r="J39" s="124">
        <v>27.143999999999998</v>
      </c>
      <c r="K39" s="16">
        <v>19.616</v>
      </c>
      <c r="L39" s="125">
        <v>1.8127139999999999</v>
      </c>
      <c r="M39" s="16">
        <v>11.568</v>
      </c>
      <c r="N39" s="16">
        <v>26.922999999999998</v>
      </c>
      <c r="O39" s="125">
        <v>2.9308329999999998</v>
      </c>
      <c r="P39" s="124">
        <f>AVERAGE(E39,H39,K39,N39)</f>
        <v>22.891999999999999</v>
      </c>
      <c r="Q39" s="125">
        <f>AVERAGE(F39,I39,L39,O39)</f>
        <v>2.3907274999999997</v>
      </c>
      <c r="R39" s="138">
        <f>($E39-$P39)/$E39</f>
        <v>-5.0525446285163554E-2</v>
      </c>
      <c r="S39" s="139">
        <f>($H39-$P39)/$H39</f>
        <v>1.488940528444789E-2</v>
      </c>
      <c r="T39" s="139">
        <f>($K39-$P39)/$K39</f>
        <v>-0.16700652528548124</v>
      </c>
      <c r="U39" s="140">
        <f>($N39-$P39)/$N39</f>
        <v>0.14972328492367118</v>
      </c>
      <c r="X39" s="97"/>
    </row>
    <row r="40" spans="1:29" x14ac:dyDescent="0.25">
      <c r="A40" s="112" t="str">
        <f>"'"&amp;B40&amp;"',..."</f>
        <v>'N190528-001-999',...</v>
      </c>
      <c r="B40" s="112" t="s">
        <v>498</v>
      </c>
      <c r="C40" s="112" t="s">
        <v>540</v>
      </c>
      <c r="D40" s="121">
        <v>12.427</v>
      </c>
      <c r="E40" s="122">
        <v>4.5628000000000002</v>
      </c>
      <c r="F40" s="123">
        <v>1.6262540000000001</v>
      </c>
      <c r="G40" s="124">
        <v>24.686</v>
      </c>
      <c r="H40" s="16">
        <v>5.4202000000000004</v>
      </c>
      <c r="I40" s="125">
        <v>1.8359939999999999</v>
      </c>
      <c r="J40" s="124">
        <v>30.036000000000001</v>
      </c>
      <c r="K40" s="16">
        <v>4.8501000000000003</v>
      </c>
      <c r="L40" s="125">
        <v>1.643632</v>
      </c>
      <c r="M40" s="16">
        <v>13.747999999999999</v>
      </c>
      <c r="N40" s="16">
        <v>5.1186999999999996</v>
      </c>
      <c r="O40" s="125">
        <v>1.504667</v>
      </c>
      <c r="P40" s="124">
        <f>AVERAGE(E40,H40,K40,N40)</f>
        <v>4.9879500000000005</v>
      </c>
      <c r="Q40" s="125">
        <f>AVERAGE(F40,I40,L40,O40)</f>
        <v>1.6526367500000001</v>
      </c>
      <c r="R40" s="138">
        <f>($E40-$P40)/$E40</f>
        <v>-9.3177434908389659E-2</v>
      </c>
      <c r="S40" s="139">
        <f>($H40-$P40)/$H40</f>
        <v>7.9747979779343892E-2</v>
      </c>
      <c r="T40" s="139">
        <f>($K40-$P40)/$K40</f>
        <v>-2.8422094389806446E-2</v>
      </c>
      <c r="U40" s="140">
        <f>($N40-$P40)/$N40</f>
        <v>2.5543595053431348E-2</v>
      </c>
      <c r="X40" s="97"/>
    </row>
    <row r="41" spans="1:29" x14ac:dyDescent="0.25">
      <c r="D41" s="117"/>
      <c r="E41" s="118"/>
      <c r="F41" s="120"/>
      <c r="G41" s="33"/>
      <c r="H41" s="17"/>
      <c r="I41" s="119"/>
      <c r="J41" s="33"/>
      <c r="K41" s="17"/>
      <c r="L41" s="119"/>
      <c r="M41" s="17"/>
      <c r="N41" s="17"/>
      <c r="O41" s="119"/>
    </row>
    <row r="42" spans="1:29" x14ac:dyDescent="0.25">
      <c r="D42" s="117"/>
      <c r="E42" s="118"/>
      <c r="F42" s="120"/>
      <c r="G42" s="33"/>
      <c r="H42" s="17"/>
      <c r="I42" s="119"/>
      <c r="J42" s="33"/>
      <c r="K42" s="17"/>
      <c r="L42" s="119"/>
      <c r="M42" s="17"/>
      <c r="N42" s="17"/>
      <c r="O42" s="119"/>
    </row>
    <row r="43" spans="1:29" x14ac:dyDescent="0.25">
      <c r="D43" s="117"/>
      <c r="E43" s="118"/>
      <c r="F43" s="120"/>
      <c r="G43" s="33"/>
      <c r="H43" s="17"/>
      <c r="I43" s="119"/>
      <c r="J43" s="33"/>
      <c r="K43" s="17"/>
      <c r="L43" s="119"/>
      <c r="M43" s="17"/>
      <c r="N43" s="17"/>
      <c r="O43" s="119"/>
    </row>
  </sheetData>
  <sortState ref="A2:AC40">
    <sortCondition ref="X2:X40"/>
  </sortState>
  <conditionalFormatting sqref="R2:U4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7"/>
  <sheetViews>
    <sheetView zoomScale="85" zoomScaleNormal="85" workbookViewId="0">
      <pane ySplit="1" topLeftCell="A2" activePane="bottomLeft" state="frozen"/>
      <selection pane="bottomLeft" activeCell="AE31" sqref="AE31"/>
    </sheetView>
  </sheetViews>
  <sheetFormatPr defaultRowHeight="15" x14ac:dyDescent="0.25"/>
  <cols>
    <col min="1" max="1" width="31.85546875" style="5" bestFit="1" customWidth="1"/>
    <col min="2" max="2" width="16.5703125" style="5" bestFit="1" customWidth="1"/>
    <col min="3" max="3" width="38.85546875" style="5" bestFit="1" customWidth="1"/>
    <col min="4" max="4" width="16.28515625" style="5" bestFit="1" customWidth="1"/>
    <col min="5" max="5" width="7.5703125" style="5" bestFit="1" customWidth="1"/>
    <col min="6" max="6" width="7.42578125" style="5" bestFit="1" customWidth="1"/>
    <col min="7" max="8" width="10.28515625" style="5" bestFit="1" customWidth="1"/>
    <col min="9" max="9" width="9.28515625" style="5" bestFit="1" customWidth="1"/>
    <col min="10" max="10" width="8.140625" style="5" bestFit="1" customWidth="1"/>
    <col min="11" max="11" width="7.140625" style="5" bestFit="1" customWidth="1"/>
    <col min="12" max="12" width="8.7109375" style="5" bestFit="1" customWidth="1"/>
    <col min="13" max="13" width="8.42578125" style="5" bestFit="1" customWidth="1"/>
    <col min="14" max="14" width="9" style="5" bestFit="1" customWidth="1"/>
    <col min="15" max="15" width="9.42578125" style="5" bestFit="1" customWidth="1"/>
    <col min="16" max="16" width="9" style="5" bestFit="1" customWidth="1"/>
    <col min="17" max="17" width="9.42578125" style="5" bestFit="1" customWidth="1"/>
    <col min="18" max="18" width="8.7109375" style="5" bestFit="1" customWidth="1"/>
    <col min="19" max="19" width="8.42578125" style="5" bestFit="1" customWidth="1"/>
    <col min="20" max="22" width="9" style="5" bestFit="1" customWidth="1"/>
    <col min="23" max="23" width="9.42578125" style="5" bestFit="1" customWidth="1"/>
    <col min="24" max="25" width="9.42578125" style="5" customWidth="1"/>
    <col min="26" max="26" width="31.85546875" style="18" bestFit="1" customWidth="1"/>
    <col min="27" max="27" width="16.5703125" style="18" bestFit="1" customWidth="1"/>
    <col min="28" max="28" width="10.42578125" style="103" bestFit="1" customWidth="1"/>
    <col min="29" max="29" width="10.42578125" style="103" customWidth="1"/>
    <col min="30" max="30" width="10.42578125" style="103" bestFit="1" customWidth="1"/>
    <col min="31" max="31" width="10.42578125" style="103" customWidth="1"/>
    <col min="32" max="32" width="10.42578125" style="103" bestFit="1" customWidth="1"/>
    <col min="33" max="33" width="10.42578125" style="103" customWidth="1"/>
    <col min="34" max="34" width="11" style="103" bestFit="1" customWidth="1"/>
    <col min="35" max="36" width="9.140625" style="5"/>
    <col min="37" max="37" width="8.7109375" style="5" bestFit="1" customWidth="1"/>
    <col min="38" max="38" width="8.42578125" style="5" bestFit="1" customWidth="1"/>
    <col min="39" max="39" width="9.85546875" style="5" bestFit="1" customWidth="1"/>
    <col min="40" max="40" width="8.7109375" style="5" bestFit="1" customWidth="1"/>
    <col min="41" max="41" width="9.85546875" style="5" bestFit="1" customWidth="1"/>
    <col min="42" max="43" width="8.7109375" style="5" bestFit="1" customWidth="1"/>
    <col min="44" max="44" width="8.42578125" style="5" bestFit="1" customWidth="1"/>
    <col min="45" max="45" width="9.28515625" style="5" bestFit="1" customWidth="1"/>
    <col min="46" max="46" width="8.7109375" style="5" bestFit="1" customWidth="1"/>
    <col min="47" max="47" width="9.28515625" style="5" bestFit="1" customWidth="1"/>
    <col min="48" max="48" width="8.7109375" style="5" bestFit="1" customWidth="1"/>
    <col min="49" max="16384" width="9.140625" style="5"/>
  </cols>
  <sheetData>
    <row r="1" spans="1:48" s="15" customFormat="1" x14ac:dyDescent="0.25">
      <c r="A1" s="19" t="s">
        <v>293</v>
      </c>
      <c r="B1" s="20" t="s">
        <v>294</v>
      </c>
      <c r="C1" s="20" t="s">
        <v>313</v>
      </c>
      <c r="D1" s="20" t="s">
        <v>314</v>
      </c>
      <c r="E1" s="20" t="s">
        <v>295</v>
      </c>
      <c r="F1" s="20" t="s">
        <v>296</v>
      </c>
      <c r="G1" s="20" t="s">
        <v>297</v>
      </c>
      <c r="H1" s="20" t="s">
        <v>298</v>
      </c>
      <c r="I1" s="20" t="s">
        <v>299</v>
      </c>
      <c r="J1" s="20" t="s">
        <v>300</v>
      </c>
      <c r="K1" s="20" t="s">
        <v>301</v>
      </c>
      <c r="L1" s="20" t="s">
        <v>317</v>
      </c>
      <c r="M1" s="20"/>
      <c r="N1" s="20" t="s">
        <v>321</v>
      </c>
      <c r="O1" s="20"/>
      <c r="P1" s="20" t="s">
        <v>325</v>
      </c>
      <c r="Q1" s="20"/>
      <c r="R1" s="20" t="s">
        <v>316</v>
      </c>
      <c r="S1" s="20"/>
      <c r="T1" s="20" t="s">
        <v>320</v>
      </c>
      <c r="U1" s="20"/>
      <c r="V1" s="20" t="s">
        <v>324</v>
      </c>
      <c r="W1" s="20"/>
      <c r="X1" s="20" t="s">
        <v>335</v>
      </c>
      <c r="Y1" s="20" t="s">
        <v>336</v>
      </c>
      <c r="Z1" s="20" t="s">
        <v>332</v>
      </c>
      <c r="AA1" s="20" t="s">
        <v>334</v>
      </c>
      <c r="AB1" s="99" t="s">
        <v>329</v>
      </c>
      <c r="AC1" s="99" t="s">
        <v>488</v>
      </c>
      <c r="AD1" s="99" t="s">
        <v>486</v>
      </c>
      <c r="AE1" s="99"/>
      <c r="AF1" s="99" t="s">
        <v>487</v>
      </c>
      <c r="AG1" s="99"/>
      <c r="AH1" s="100" t="s">
        <v>328</v>
      </c>
      <c r="AK1" s="15" t="s">
        <v>318</v>
      </c>
      <c r="AM1" s="15" t="s">
        <v>322</v>
      </c>
      <c r="AO1" s="15" t="s">
        <v>326</v>
      </c>
      <c r="AQ1" s="15" t="s">
        <v>319</v>
      </c>
      <c r="AS1" s="15" t="s">
        <v>323</v>
      </c>
      <c r="AU1" s="15" t="s">
        <v>327</v>
      </c>
    </row>
    <row r="2" spans="1:48" x14ac:dyDescent="0.25">
      <c r="A2" s="4" t="s">
        <v>40</v>
      </c>
      <c r="B2" s="5" t="s">
        <v>41</v>
      </c>
      <c r="C2" s="5" t="s">
        <v>304</v>
      </c>
      <c r="D2" s="5">
        <v>2211.4924000000001</v>
      </c>
      <c r="E2" s="5" t="s">
        <v>42</v>
      </c>
      <c r="F2" s="5" t="s">
        <v>43</v>
      </c>
      <c r="G2" s="5">
        <v>570.35</v>
      </c>
      <c r="H2" s="5">
        <v>697.55</v>
      </c>
      <c r="I2" s="5">
        <v>44.659500000000001</v>
      </c>
      <c r="J2" s="5">
        <v>2.2583000000000002</v>
      </c>
      <c r="K2" s="5" t="s">
        <v>3</v>
      </c>
      <c r="L2" s="6">
        <v>40.914999999999999</v>
      </c>
      <c r="M2" s="6">
        <v>5.1776999999999997E-2</v>
      </c>
      <c r="N2" s="6">
        <v>-1.4073E-2</v>
      </c>
      <c r="O2" s="6">
        <v>-2.89</v>
      </c>
      <c r="P2" s="6">
        <v>7.3397000000000002E-4</v>
      </c>
      <c r="Q2" s="6">
        <v>50.543999999999997</v>
      </c>
      <c r="R2" s="5" t="s">
        <v>315</v>
      </c>
      <c r="S2" s="5" t="s">
        <v>315</v>
      </c>
      <c r="T2" s="5" t="s">
        <v>315</v>
      </c>
      <c r="U2" s="5" t="s">
        <v>315</v>
      </c>
      <c r="V2" s="5" t="s">
        <v>315</v>
      </c>
      <c r="W2" s="5" t="s">
        <v>315</v>
      </c>
      <c r="X2" s="5">
        <f t="shared" ref="X2:X32" si="0">I2/H2</f>
        <v>6.4023367500537595E-2</v>
      </c>
      <c r="Y2" s="5">
        <f t="shared" ref="Y2:Y32" si="1">IF(L2="NaN", R2,L2)/H2</f>
        <v>5.8655293527345713E-2</v>
      </c>
      <c r="Z2" s="16">
        <v>2920000000000</v>
      </c>
      <c r="AA2" s="16">
        <v>135000000000</v>
      </c>
      <c r="AB2" s="103">
        <f>SQRT(N2^2+P2^2)</f>
        <v>1.4092126914021886E-2</v>
      </c>
      <c r="AC2" s="103">
        <f>SQRT((N2^2*O2)^2 +(P2^2*Q2)^2)/AB2</f>
        <v>4.0661701707029985E-2</v>
      </c>
      <c r="AD2" s="103">
        <f t="shared" ref="AD2:AD47" si="2">I2/G2</f>
        <v>7.8301919873761727E-2</v>
      </c>
      <c r="AE2" s="103">
        <f t="shared" ref="AE2:AE47" si="3">J2/G2</f>
        <v>3.9594985535197687E-3</v>
      </c>
      <c r="AF2" s="103">
        <f t="shared" ref="AF2:AF20" si="4">L2/G2</f>
        <v>7.1736652932409925E-2</v>
      </c>
      <c r="AG2" s="103">
        <f>(M2*L2)/G2</f>
        <v>3.7143086788813885E-3</v>
      </c>
      <c r="AH2" s="104">
        <f t="shared" ref="AH2:AH20" si="5">(I2-L2)/I2</f>
        <v>8.3845542381800114E-2</v>
      </c>
      <c r="AK2" s="5" t="s">
        <v>315</v>
      </c>
      <c r="AL2" s="5" t="s">
        <v>315</v>
      </c>
      <c r="AM2" s="5" t="s">
        <v>315</v>
      </c>
      <c r="AN2" s="5" t="s">
        <v>315</v>
      </c>
      <c r="AO2" s="5" t="s">
        <v>315</v>
      </c>
      <c r="AP2" s="5" t="s">
        <v>315</v>
      </c>
      <c r="AQ2" s="5" t="s">
        <v>315</v>
      </c>
      <c r="AR2" s="5" t="s">
        <v>315</v>
      </c>
      <c r="AS2" s="5" t="s">
        <v>315</v>
      </c>
      <c r="AT2" s="5" t="s">
        <v>315</v>
      </c>
      <c r="AU2" s="5" t="s">
        <v>315</v>
      </c>
      <c r="AV2" s="5" t="s">
        <v>315</v>
      </c>
    </row>
    <row r="3" spans="1:48" x14ac:dyDescent="0.25">
      <c r="A3" s="4" t="s">
        <v>21</v>
      </c>
      <c r="B3" s="5" t="s">
        <v>22</v>
      </c>
      <c r="C3" s="5" t="s">
        <v>304</v>
      </c>
      <c r="D3" s="5">
        <v>2338.19</v>
      </c>
      <c r="E3" s="5" t="s">
        <v>2</v>
      </c>
      <c r="F3" s="5" t="s">
        <v>3</v>
      </c>
      <c r="G3" s="5">
        <v>845.2</v>
      </c>
      <c r="H3" s="5">
        <v>909.8</v>
      </c>
      <c r="I3" s="5">
        <v>61.750100000000003</v>
      </c>
      <c r="J3" s="5">
        <v>2.8115999999999999</v>
      </c>
      <c r="K3" s="5" t="s">
        <v>3</v>
      </c>
      <c r="L3" s="6">
        <v>30.803999999999998</v>
      </c>
      <c r="M3" s="6">
        <v>9.4021999999999994E-2</v>
      </c>
      <c r="N3" s="6">
        <v>-0.20793</v>
      </c>
      <c r="O3" s="6">
        <v>-0.32184000000000001</v>
      </c>
      <c r="P3" s="6">
        <v>-1.7864999999999999E-2</v>
      </c>
      <c r="Q3" s="6">
        <v>-2.843</v>
      </c>
      <c r="R3" s="5" t="s">
        <v>315</v>
      </c>
      <c r="S3" s="5" t="s">
        <v>315</v>
      </c>
      <c r="T3" s="5" t="s">
        <v>315</v>
      </c>
      <c r="U3" s="5" t="s">
        <v>315</v>
      </c>
      <c r="V3" s="5" t="s">
        <v>315</v>
      </c>
      <c r="W3" s="5" t="s">
        <v>315</v>
      </c>
      <c r="X3" s="5">
        <f t="shared" si="0"/>
        <v>6.7872169707628063E-2</v>
      </c>
      <c r="Y3" s="5">
        <f t="shared" si="1"/>
        <v>3.3857990767201585E-2</v>
      </c>
      <c r="Z3" s="16">
        <v>25000000000000</v>
      </c>
      <c r="AA3" s="16">
        <v>898000000000</v>
      </c>
      <c r="AB3" s="103">
        <f t="shared" ref="AB3:AB20" si="6">SQRT(N3^2+P3^2)</f>
        <v>0.20869605440688138</v>
      </c>
      <c r="AC3" s="103">
        <f t="shared" ref="AC3:AC34" si="7">SQRT((N3^2*O3)^2 +(P3^2*Q3)^2)/AB3</f>
        <v>6.6816156755025613E-2</v>
      </c>
      <c r="AD3" s="103">
        <f t="shared" si="2"/>
        <v>7.3059749171793656E-2</v>
      </c>
      <c r="AE3" s="103">
        <f t="shared" si="3"/>
        <v>3.3265499290108845E-3</v>
      </c>
      <c r="AF3" s="103">
        <f t="shared" si="4"/>
        <v>3.6445811642214859E-2</v>
      </c>
      <c r="AG3" s="103">
        <f t="shared" ref="AG3:AG34" si="8">(M3*L3)/G3</f>
        <v>3.426708102224325E-3</v>
      </c>
      <c r="AH3" s="104">
        <f t="shared" si="5"/>
        <v>0.50115060542412082</v>
      </c>
      <c r="AK3" s="6">
        <v>66.414000000000001</v>
      </c>
      <c r="AL3" s="6">
        <v>5.5093000000000003E-2</v>
      </c>
      <c r="AM3" s="6">
        <v>3.8399999999999997E-2</v>
      </c>
      <c r="AN3" s="6">
        <v>0.14685999999999999</v>
      </c>
      <c r="AO3" s="6">
        <v>8.8051999999999991E-3</v>
      </c>
      <c r="AP3" s="6">
        <v>0.51222999999999996</v>
      </c>
      <c r="AQ3" s="5" t="s">
        <v>315</v>
      </c>
      <c r="AR3" s="5" t="s">
        <v>315</v>
      </c>
      <c r="AS3" s="5" t="s">
        <v>315</v>
      </c>
      <c r="AT3" s="5" t="s">
        <v>315</v>
      </c>
      <c r="AU3" s="5" t="s">
        <v>315</v>
      </c>
      <c r="AV3" s="5" t="s">
        <v>315</v>
      </c>
    </row>
    <row r="4" spans="1:48" x14ac:dyDescent="0.25">
      <c r="A4" s="4" t="s">
        <v>115</v>
      </c>
      <c r="B4" s="5" t="s">
        <v>116</v>
      </c>
      <c r="C4" s="5" t="s">
        <v>304</v>
      </c>
      <c r="D4" s="5">
        <v>2336.8200000000002</v>
      </c>
      <c r="E4" s="5" t="s">
        <v>2</v>
      </c>
      <c r="F4" s="5" t="s">
        <v>3</v>
      </c>
      <c r="G4" s="5">
        <v>910.13160000000005</v>
      </c>
      <c r="H4" s="5">
        <v>980.22230000000002</v>
      </c>
      <c r="I4" s="5">
        <v>68.577699999999993</v>
      </c>
      <c r="J4" s="5">
        <v>2.4458000000000002</v>
      </c>
      <c r="K4" s="5" t="s">
        <v>3</v>
      </c>
      <c r="L4" s="6">
        <v>48.353000000000002</v>
      </c>
      <c r="M4" s="6">
        <v>3.1669999999999997E-2</v>
      </c>
      <c r="N4" s="6">
        <v>2.7149E-2</v>
      </c>
      <c r="O4" s="6">
        <v>0.58926999999999996</v>
      </c>
      <c r="P4" s="6">
        <v>-7.6120999999999994E-2</v>
      </c>
      <c r="Q4" s="6">
        <v>-0.26073000000000002</v>
      </c>
      <c r="R4" s="5" t="s">
        <v>315</v>
      </c>
      <c r="S4" s="5" t="s">
        <v>315</v>
      </c>
      <c r="T4" s="5" t="s">
        <v>315</v>
      </c>
      <c r="U4" s="5" t="s">
        <v>315</v>
      </c>
      <c r="V4" s="5" t="s">
        <v>315</v>
      </c>
      <c r="W4" s="5" t="s">
        <v>315</v>
      </c>
      <c r="X4" s="5">
        <f t="shared" si="0"/>
        <v>6.9961375088079508E-2</v>
      </c>
      <c r="Y4" s="5">
        <f t="shared" si="1"/>
        <v>4.9328606378369479E-2</v>
      </c>
      <c r="Z4" s="16">
        <v>24800000000000</v>
      </c>
      <c r="AA4" s="16">
        <v>1070000000000</v>
      </c>
      <c r="AB4" s="103">
        <f t="shared" si="6"/>
        <v>8.0817540435229776E-2</v>
      </c>
      <c r="AC4" s="103">
        <f t="shared" si="7"/>
        <v>1.9450843140930787E-2</v>
      </c>
      <c r="AD4" s="103">
        <f t="shared" si="2"/>
        <v>7.5349213234657486E-2</v>
      </c>
      <c r="AE4" s="103">
        <f t="shared" si="3"/>
        <v>2.6873036822367227E-3</v>
      </c>
      <c r="AF4" s="103">
        <f t="shared" si="4"/>
        <v>5.3127481783953004E-2</v>
      </c>
      <c r="AG4" s="103">
        <f t="shared" si="8"/>
        <v>1.6825473480977912E-3</v>
      </c>
      <c r="AH4" s="104">
        <f t="shared" si="5"/>
        <v>0.29491656908878533</v>
      </c>
      <c r="AI4" s="6"/>
      <c r="AJ4" s="6"/>
      <c r="AK4" s="5" t="s">
        <v>315</v>
      </c>
      <c r="AL4" s="5" t="s">
        <v>315</v>
      </c>
      <c r="AM4" s="5" t="s">
        <v>315</v>
      </c>
      <c r="AN4" s="5" t="s">
        <v>315</v>
      </c>
      <c r="AO4" s="5" t="s">
        <v>315</v>
      </c>
      <c r="AP4" s="5" t="s">
        <v>315</v>
      </c>
      <c r="AQ4" s="5" t="s">
        <v>315</v>
      </c>
      <c r="AR4" s="5" t="s">
        <v>315</v>
      </c>
      <c r="AS4" s="5" t="s">
        <v>315</v>
      </c>
      <c r="AT4" s="5" t="s">
        <v>315</v>
      </c>
      <c r="AU4" s="5" t="s">
        <v>315</v>
      </c>
      <c r="AV4" s="5" t="s">
        <v>315</v>
      </c>
    </row>
    <row r="5" spans="1:48" s="12" customFormat="1" x14ac:dyDescent="0.25">
      <c r="A5" s="4" t="s">
        <v>24</v>
      </c>
      <c r="B5" s="5" t="s">
        <v>25</v>
      </c>
      <c r="C5" s="5" t="s">
        <v>304</v>
      </c>
      <c r="D5" s="5">
        <v>2398.8000000000002</v>
      </c>
      <c r="E5" s="5" t="s">
        <v>2</v>
      </c>
      <c r="F5" s="5" t="s">
        <v>3</v>
      </c>
      <c r="G5" s="5">
        <v>845</v>
      </c>
      <c r="H5" s="5">
        <v>909</v>
      </c>
      <c r="I5" s="5">
        <v>65.900400000000005</v>
      </c>
      <c r="J5" s="5">
        <v>20.3659</v>
      </c>
      <c r="K5" s="5" t="s">
        <v>3</v>
      </c>
      <c r="L5" s="6">
        <v>50.113</v>
      </c>
      <c r="M5" s="6">
        <v>6.4968999999999999E-2</v>
      </c>
      <c r="N5" s="6">
        <v>0.11888</v>
      </c>
      <c r="O5" s="6">
        <v>0.21626999999999999</v>
      </c>
      <c r="P5" s="6">
        <v>5.5703999999999997E-2</v>
      </c>
      <c r="Q5" s="6">
        <v>0.58059000000000005</v>
      </c>
      <c r="R5" s="6">
        <v>64.141000000000005</v>
      </c>
      <c r="S5" s="6">
        <v>3.9699999999999999E-2</v>
      </c>
      <c r="T5" s="6">
        <v>0.18053</v>
      </c>
      <c r="U5" s="6">
        <v>0.10559</v>
      </c>
      <c r="V5" s="6">
        <v>3.3522000000000003E-2</v>
      </c>
      <c r="W5" s="6">
        <v>0.28761999999999999</v>
      </c>
      <c r="X5" s="6">
        <f t="shared" si="0"/>
        <v>7.24976897689769E-2</v>
      </c>
      <c r="Y5" s="6">
        <f t="shared" si="1"/>
        <v>5.5129812981298126E-2</v>
      </c>
      <c r="Z5" s="16">
        <v>214000000000</v>
      </c>
      <c r="AA5" s="16">
        <v>12600000000</v>
      </c>
      <c r="AB5" s="103">
        <f t="shared" si="6"/>
        <v>0.1312836243253514</v>
      </c>
      <c r="AC5" s="103">
        <f t="shared" si="7"/>
        <v>2.7024338792540323E-2</v>
      </c>
      <c r="AD5" s="103">
        <f t="shared" si="2"/>
        <v>7.7988639053254441E-2</v>
      </c>
      <c r="AE5" s="103">
        <f t="shared" si="3"/>
        <v>2.4101656804733727E-2</v>
      </c>
      <c r="AF5" s="103">
        <f t="shared" si="4"/>
        <v>5.9305325443786978E-2</v>
      </c>
      <c r="AG5" s="103">
        <f t="shared" si="8"/>
        <v>3.853007688757396E-3</v>
      </c>
      <c r="AH5" s="104">
        <f t="shared" si="5"/>
        <v>0.23956455499511389</v>
      </c>
      <c r="AI5" s="13"/>
      <c r="AJ5" s="13"/>
      <c r="AK5" s="13">
        <v>47.036000000000001</v>
      </c>
      <c r="AL5" s="13">
        <v>6.2378000000000003E-2</v>
      </c>
      <c r="AM5" s="13">
        <v>3.0776000000000001E-2</v>
      </c>
      <c r="AN5" s="13">
        <v>0.25324000000000002</v>
      </c>
      <c r="AO5" s="13">
        <v>1.1752E-2</v>
      </c>
      <c r="AP5" s="13">
        <v>0.33354</v>
      </c>
      <c r="AQ5" s="13">
        <v>49.993000000000002</v>
      </c>
      <c r="AR5" s="13">
        <v>1.2274E-2</v>
      </c>
      <c r="AS5" s="13">
        <v>1.847E-2</v>
      </c>
      <c r="AT5" s="13">
        <v>0.33076</v>
      </c>
      <c r="AU5" s="13">
        <v>6.4635999999999999E-3</v>
      </c>
      <c r="AV5" s="13">
        <v>0.62802000000000002</v>
      </c>
    </row>
    <row r="6" spans="1:48" x14ac:dyDescent="0.25">
      <c r="A6" s="4" t="s">
        <v>127</v>
      </c>
      <c r="B6" s="5" t="s">
        <v>128</v>
      </c>
      <c r="C6" s="5" t="s">
        <v>304</v>
      </c>
      <c r="D6" s="5">
        <v>4076.78</v>
      </c>
      <c r="E6" s="5" t="s">
        <v>2</v>
      </c>
      <c r="F6" s="5" t="s">
        <v>23</v>
      </c>
      <c r="G6" s="5">
        <v>909.90909999999997</v>
      </c>
      <c r="H6" s="5">
        <v>979.70860000000005</v>
      </c>
      <c r="I6" s="5">
        <v>63.879100000000001</v>
      </c>
      <c r="J6" s="5">
        <v>2.4470000000000001</v>
      </c>
      <c r="K6" s="5" t="s">
        <v>3</v>
      </c>
      <c r="L6" s="6">
        <v>51.838999999999999</v>
      </c>
      <c r="M6" s="6">
        <v>2.7576E-2</v>
      </c>
      <c r="N6" s="6">
        <v>-3.5347000000000003E-2</v>
      </c>
      <c r="O6" s="6">
        <v>-0.38846999999999998</v>
      </c>
      <c r="P6" s="6">
        <v>3.4410000000000003E-2</v>
      </c>
      <c r="Q6" s="6">
        <v>0.71036999999999995</v>
      </c>
      <c r="R6" s="5" t="s">
        <v>315</v>
      </c>
      <c r="S6" s="5" t="s">
        <v>315</v>
      </c>
      <c r="T6" s="5" t="s">
        <v>315</v>
      </c>
      <c r="U6" s="5" t="s">
        <v>315</v>
      </c>
      <c r="V6" s="5" t="s">
        <v>315</v>
      </c>
      <c r="W6" s="5" t="s">
        <v>315</v>
      </c>
      <c r="X6" s="5">
        <f t="shared" si="0"/>
        <v>6.5202142759591977E-2</v>
      </c>
      <c r="Y6" s="5">
        <f t="shared" si="1"/>
        <v>5.2912672196610291E-2</v>
      </c>
      <c r="Z6" s="16">
        <v>48000000000000</v>
      </c>
      <c r="AA6" s="16">
        <v>2140000000000</v>
      </c>
      <c r="AB6" s="103">
        <f t="shared" si="6"/>
        <v>4.9330097394998121E-2</v>
      </c>
      <c r="AC6" s="103">
        <f t="shared" si="7"/>
        <v>1.9685828381755664E-2</v>
      </c>
      <c r="AD6" s="103">
        <f t="shared" si="2"/>
        <v>7.0203825854692523E-2</v>
      </c>
      <c r="AE6" s="103">
        <f t="shared" si="3"/>
        <v>2.6892796214479007E-3</v>
      </c>
      <c r="AF6" s="103">
        <f t="shared" si="4"/>
        <v>5.6971624967812717E-2</v>
      </c>
      <c r="AG6" s="103">
        <f t="shared" si="8"/>
        <v>1.5710495301124036E-3</v>
      </c>
      <c r="AH6" s="104">
        <f t="shared" si="5"/>
        <v>0.18848261794546264</v>
      </c>
      <c r="AI6" s="6"/>
      <c r="AJ6" s="6"/>
      <c r="AK6" s="5" t="s">
        <v>315</v>
      </c>
      <c r="AL6" s="5" t="s">
        <v>315</v>
      </c>
      <c r="AM6" s="5" t="s">
        <v>315</v>
      </c>
      <c r="AN6" s="5" t="s">
        <v>315</v>
      </c>
      <c r="AO6" s="5" t="s">
        <v>315</v>
      </c>
      <c r="AP6" s="5" t="s">
        <v>315</v>
      </c>
      <c r="AQ6" s="5" t="s">
        <v>315</v>
      </c>
      <c r="AR6" s="5" t="s">
        <v>315</v>
      </c>
      <c r="AS6" s="5" t="s">
        <v>315</v>
      </c>
      <c r="AT6" s="5" t="s">
        <v>315</v>
      </c>
      <c r="AU6" s="5" t="s">
        <v>315</v>
      </c>
      <c r="AV6" s="5" t="s">
        <v>315</v>
      </c>
    </row>
    <row r="7" spans="1:48" x14ac:dyDescent="0.25">
      <c r="A7" s="4" t="s">
        <v>36</v>
      </c>
      <c r="B7" s="5" t="s">
        <v>37</v>
      </c>
      <c r="C7" s="5" t="s">
        <v>304</v>
      </c>
      <c r="D7" s="5">
        <v>2330.3200000000002</v>
      </c>
      <c r="E7" s="5" t="s">
        <v>2</v>
      </c>
      <c r="F7" s="5" t="s">
        <v>23</v>
      </c>
      <c r="G7" s="5">
        <v>844.1</v>
      </c>
      <c r="H7" s="5">
        <v>908</v>
      </c>
      <c r="I7" s="5">
        <v>57.607100000000003</v>
      </c>
      <c r="J7" s="5">
        <v>1.6793</v>
      </c>
      <c r="K7" s="5">
        <v>1.4389000000000001</v>
      </c>
      <c r="L7" s="6">
        <v>55.22</v>
      </c>
      <c r="M7" s="6">
        <v>4.0475999999999998E-2</v>
      </c>
      <c r="N7" s="6">
        <v>-3.4583000000000003E-2</v>
      </c>
      <c r="O7" s="6">
        <v>-0.24384</v>
      </c>
      <c r="P7" s="6">
        <v>-2.0872999999999998E-3</v>
      </c>
      <c r="Q7" s="6">
        <v>-4.3388999999999998</v>
      </c>
      <c r="R7" s="6">
        <v>53.148000000000003</v>
      </c>
      <c r="S7" s="6">
        <v>4.7933999999999997E-2</v>
      </c>
      <c r="T7" s="6">
        <v>-4.6420000000000003E-2</v>
      </c>
      <c r="U7" s="6">
        <v>-0.21382999999999999</v>
      </c>
      <c r="V7" s="6">
        <v>-1.4774000000000001E-2</v>
      </c>
      <c r="W7" s="6">
        <v>-0.49729000000000001</v>
      </c>
      <c r="X7" s="6">
        <f t="shared" si="0"/>
        <v>6.3443942731277542E-2</v>
      </c>
      <c r="Y7" s="6">
        <f t="shared" si="1"/>
        <v>6.0814977973568281E-2</v>
      </c>
      <c r="Z7" s="16">
        <v>296460000000</v>
      </c>
      <c r="AA7" s="16">
        <v>20000000000</v>
      </c>
      <c r="AB7" s="103">
        <f t="shared" si="6"/>
        <v>3.4645933531801391E-2</v>
      </c>
      <c r="AC7" s="103">
        <f t="shared" si="7"/>
        <v>8.4350665782749416E-3</v>
      </c>
      <c r="AD7" s="103">
        <f t="shared" si="2"/>
        <v>6.8246771709513099E-2</v>
      </c>
      <c r="AE7" s="103">
        <f t="shared" si="3"/>
        <v>1.9894562255656912E-3</v>
      </c>
      <c r="AF7" s="103">
        <f t="shared" si="4"/>
        <v>6.5418789242980682E-2</v>
      </c>
      <c r="AG7" s="103">
        <f t="shared" si="8"/>
        <v>2.647890913398886E-3</v>
      </c>
      <c r="AH7" s="104">
        <f t="shared" si="5"/>
        <v>4.1437600573540477E-2</v>
      </c>
      <c r="AK7" s="5" t="s">
        <v>315</v>
      </c>
      <c r="AL7" s="5" t="s">
        <v>315</v>
      </c>
      <c r="AM7" s="5" t="s">
        <v>315</v>
      </c>
      <c r="AN7" s="5" t="s">
        <v>315</v>
      </c>
      <c r="AO7" s="5" t="s">
        <v>315</v>
      </c>
      <c r="AP7" s="5" t="s">
        <v>315</v>
      </c>
      <c r="AQ7" s="6">
        <v>53.2</v>
      </c>
      <c r="AR7" s="6">
        <v>1.4081E-2</v>
      </c>
      <c r="AS7" s="6">
        <v>0.23116</v>
      </c>
      <c r="AT7" s="6">
        <v>4.0060999999999999E-2</v>
      </c>
      <c r="AU7" s="6">
        <v>2.6807000000000001E-2</v>
      </c>
      <c r="AV7" s="6">
        <v>0.16019</v>
      </c>
    </row>
    <row r="8" spans="1:48" x14ac:dyDescent="0.25">
      <c r="A8" s="4" t="s">
        <v>38</v>
      </c>
      <c r="B8" s="5" t="s">
        <v>39</v>
      </c>
      <c r="C8" s="5" t="s">
        <v>304</v>
      </c>
      <c r="D8" s="5">
        <v>2332.37</v>
      </c>
      <c r="E8" s="5" t="s">
        <v>2</v>
      </c>
      <c r="F8" s="5" t="s">
        <v>23</v>
      </c>
      <c r="G8" s="5">
        <v>844.95</v>
      </c>
      <c r="H8" s="5">
        <v>909.65</v>
      </c>
      <c r="I8" s="5">
        <v>82.013499999999993</v>
      </c>
      <c r="J8" s="5">
        <v>15.5068</v>
      </c>
      <c r="K8" s="5" t="s">
        <v>3</v>
      </c>
      <c r="L8" s="6">
        <v>55.439</v>
      </c>
      <c r="M8" s="6">
        <v>2.4471E-2</v>
      </c>
      <c r="N8" s="6">
        <v>0.21525</v>
      </c>
      <c r="O8" s="6">
        <v>5.0901000000000002E-2</v>
      </c>
      <c r="P8" s="6">
        <v>3.7151000000000003E-2</v>
      </c>
      <c r="Q8" s="6">
        <v>0.31478</v>
      </c>
      <c r="R8" s="5" t="s">
        <v>315</v>
      </c>
      <c r="S8" s="5" t="s">
        <v>315</v>
      </c>
      <c r="T8" s="5" t="s">
        <v>315</v>
      </c>
      <c r="U8" s="5" t="s">
        <v>315</v>
      </c>
      <c r="V8" s="5" t="s">
        <v>315</v>
      </c>
      <c r="W8" s="5" t="s">
        <v>315</v>
      </c>
      <c r="X8" s="5">
        <f t="shared" si="0"/>
        <v>9.0159401967789807E-2</v>
      </c>
      <c r="Y8" s="5">
        <f t="shared" si="1"/>
        <v>6.0945418567580942E-2</v>
      </c>
      <c r="Z8" s="16">
        <v>316230000000</v>
      </c>
      <c r="AA8" s="16">
        <v>20817000000</v>
      </c>
      <c r="AB8" s="103">
        <f t="shared" si="6"/>
        <v>0.218432505138315</v>
      </c>
      <c r="AC8" s="103">
        <f t="shared" si="7"/>
        <v>1.097848384100201E-2</v>
      </c>
      <c r="AD8" s="103">
        <f t="shared" si="2"/>
        <v>9.7063139830759204E-2</v>
      </c>
      <c r="AE8" s="103">
        <f t="shared" si="3"/>
        <v>1.8352328540150304E-2</v>
      </c>
      <c r="AF8" s="103">
        <f t="shared" si="4"/>
        <v>6.5612166400378716E-2</v>
      </c>
      <c r="AG8" s="103">
        <f t="shared" si="8"/>
        <v>1.6055953239836676E-3</v>
      </c>
      <c r="AH8" s="104">
        <f t="shared" si="5"/>
        <v>0.32402592256152946</v>
      </c>
      <c r="AK8" s="5" t="s">
        <v>315</v>
      </c>
      <c r="AL8" s="5" t="s">
        <v>315</v>
      </c>
      <c r="AM8" s="5" t="s">
        <v>315</v>
      </c>
      <c r="AN8" s="5" t="s">
        <v>315</v>
      </c>
      <c r="AO8" s="5" t="s">
        <v>315</v>
      </c>
      <c r="AP8" s="5" t="s">
        <v>315</v>
      </c>
      <c r="AQ8" s="5" t="s">
        <v>315</v>
      </c>
      <c r="AR8" s="5" t="s">
        <v>315</v>
      </c>
      <c r="AS8" s="5" t="s">
        <v>315</v>
      </c>
      <c r="AT8" s="5" t="s">
        <v>315</v>
      </c>
      <c r="AU8" s="5" t="s">
        <v>315</v>
      </c>
      <c r="AV8" s="5" t="s">
        <v>315</v>
      </c>
    </row>
    <row r="9" spans="1:48" x14ac:dyDescent="0.25">
      <c r="A9" s="4" t="s">
        <v>139</v>
      </c>
      <c r="B9" s="5" t="s">
        <v>140</v>
      </c>
      <c r="C9" s="5" t="s">
        <v>304</v>
      </c>
      <c r="D9" s="5">
        <v>2336.8262</v>
      </c>
      <c r="E9" s="5" t="s">
        <v>2</v>
      </c>
      <c r="F9" s="5" t="s">
        <v>23</v>
      </c>
      <c r="G9" s="5">
        <v>909.8143</v>
      </c>
      <c r="H9" s="5">
        <v>979.53629999999998</v>
      </c>
      <c r="I9" s="5">
        <v>66.752399999999994</v>
      </c>
      <c r="J9" s="5">
        <v>11.625999999999999</v>
      </c>
      <c r="K9" s="5" t="s">
        <v>3</v>
      </c>
      <c r="L9" s="6">
        <v>55.69</v>
      </c>
      <c r="M9" s="6">
        <v>1.8846000000000002E-2</v>
      </c>
      <c r="N9" s="6">
        <v>6.5332000000000001E-2</v>
      </c>
      <c r="O9" s="6">
        <v>0.14274999999999999</v>
      </c>
      <c r="P9" s="6">
        <v>2.8479000000000001E-2</v>
      </c>
      <c r="Q9" s="6">
        <v>0.60640000000000005</v>
      </c>
      <c r="R9" s="6">
        <v>64.090999999999994</v>
      </c>
      <c r="S9" s="6">
        <v>4.8920999999999999E-2</v>
      </c>
      <c r="T9" s="6">
        <v>0.11919</v>
      </c>
      <c r="U9" s="6">
        <v>0.15135000000000001</v>
      </c>
      <c r="V9" s="6">
        <v>6.9905000000000002E-3</v>
      </c>
      <c r="W9" s="6">
        <v>2.5783</v>
      </c>
      <c r="X9" s="6">
        <f t="shared" si="0"/>
        <v>6.8146938505494886E-2</v>
      </c>
      <c r="Y9" s="6">
        <f t="shared" si="1"/>
        <v>5.6853431567569265E-2</v>
      </c>
      <c r="Z9" s="16">
        <v>18500000000000</v>
      </c>
      <c r="AA9" s="16">
        <v>622000000000</v>
      </c>
      <c r="AB9" s="103">
        <f t="shared" si="6"/>
        <v>7.1269373962453184E-2</v>
      </c>
      <c r="AC9" s="103">
        <f t="shared" si="7"/>
        <v>1.0986860543098016E-2</v>
      </c>
      <c r="AD9" s="103">
        <f t="shared" si="2"/>
        <v>7.3369257880426808E-2</v>
      </c>
      <c r="AE9" s="103">
        <f t="shared" si="3"/>
        <v>1.2778431818449105E-2</v>
      </c>
      <c r="AF9" s="103">
        <f t="shared" si="4"/>
        <v>6.1210293133444921E-2</v>
      </c>
      <c r="AG9" s="103">
        <f t="shared" si="8"/>
        <v>1.153569184392903E-3</v>
      </c>
      <c r="AH9" s="104">
        <f t="shared" si="5"/>
        <v>0.16572288037583663</v>
      </c>
      <c r="AI9" s="6"/>
      <c r="AJ9" s="6"/>
      <c r="AK9" s="5" t="s">
        <v>315</v>
      </c>
      <c r="AL9" s="5" t="s">
        <v>315</v>
      </c>
      <c r="AM9" s="5" t="s">
        <v>315</v>
      </c>
      <c r="AN9" s="5" t="s">
        <v>315</v>
      </c>
      <c r="AO9" s="5" t="s">
        <v>315</v>
      </c>
      <c r="AP9" s="5" t="s">
        <v>315</v>
      </c>
      <c r="AQ9" s="5" t="s">
        <v>315</v>
      </c>
      <c r="AR9" s="5" t="s">
        <v>315</v>
      </c>
      <c r="AS9" s="5" t="s">
        <v>315</v>
      </c>
      <c r="AT9" s="5" t="s">
        <v>315</v>
      </c>
      <c r="AU9" s="5" t="s">
        <v>315</v>
      </c>
      <c r="AV9" s="5" t="s">
        <v>315</v>
      </c>
    </row>
    <row r="10" spans="1:48" x14ac:dyDescent="0.25">
      <c r="A10" s="4" t="s">
        <v>87</v>
      </c>
      <c r="B10" s="5" t="s">
        <v>88</v>
      </c>
      <c r="C10" s="5" t="s">
        <v>304</v>
      </c>
      <c r="D10" s="5">
        <v>2336.48</v>
      </c>
      <c r="E10" s="5" t="s">
        <v>2</v>
      </c>
      <c r="F10" s="5" t="s">
        <v>23</v>
      </c>
      <c r="G10" s="5">
        <v>909.87729999999999</v>
      </c>
      <c r="H10" s="5">
        <v>979.63969999999995</v>
      </c>
      <c r="I10" s="5">
        <v>64.523799999999994</v>
      </c>
      <c r="J10" s="5">
        <v>2.367</v>
      </c>
      <c r="K10" s="5" t="s">
        <v>3</v>
      </c>
      <c r="L10" s="6">
        <v>57.701000000000001</v>
      </c>
      <c r="M10" s="6">
        <v>5.1196999999999999E-2</v>
      </c>
      <c r="N10" s="6">
        <v>-0.20366999999999999</v>
      </c>
      <c r="O10" s="6">
        <v>-0.35054999999999997</v>
      </c>
      <c r="P10" s="6">
        <v>2.307E-2</v>
      </c>
      <c r="Q10" s="6">
        <v>1.4842</v>
      </c>
      <c r="R10" s="5" t="s">
        <v>315</v>
      </c>
      <c r="S10" s="5" t="s">
        <v>315</v>
      </c>
      <c r="T10" s="5" t="s">
        <v>315</v>
      </c>
      <c r="U10" s="5" t="s">
        <v>315</v>
      </c>
      <c r="V10" s="5" t="s">
        <v>315</v>
      </c>
      <c r="W10" s="5" t="s">
        <v>315</v>
      </c>
      <c r="X10" s="5">
        <f t="shared" si="0"/>
        <v>6.5864827650410657E-2</v>
      </c>
      <c r="Y10" s="5">
        <f t="shared" si="1"/>
        <v>5.8900226277069014E-2</v>
      </c>
      <c r="Z10" s="16">
        <v>40800000000000</v>
      </c>
      <c r="AA10" s="16">
        <v>1760000000000</v>
      </c>
      <c r="AB10" s="103">
        <f t="shared" si="6"/>
        <v>0.20497242204745497</v>
      </c>
      <c r="AC10" s="103">
        <f t="shared" si="7"/>
        <v>7.1047454069122384E-2</v>
      </c>
      <c r="AD10" s="103">
        <f t="shared" si="2"/>
        <v>7.0914836538948714E-2</v>
      </c>
      <c r="AE10" s="103">
        <f t="shared" si="3"/>
        <v>2.6014496679936955E-3</v>
      </c>
      <c r="AF10" s="103">
        <f t="shared" si="4"/>
        <v>6.3416243047276818E-2</v>
      </c>
      <c r="AG10" s="103">
        <f t="shared" si="8"/>
        <v>3.2467213952914308E-3</v>
      </c>
      <c r="AH10" s="104">
        <f t="shared" si="5"/>
        <v>0.1057408274156202</v>
      </c>
      <c r="AK10" s="5" t="s">
        <v>315</v>
      </c>
      <c r="AL10" s="5" t="s">
        <v>315</v>
      </c>
      <c r="AM10" s="5" t="s">
        <v>315</v>
      </c>
      <c r="AN10" s="5" t="s">
        <v>315</v>
      </c>
      <c r="AO10" s="5" t="s">
        <v>315</v>
      </c>
      <c r="AP10" s="5" t="s">
        <v>315</v>
      </c>
      <c r="AQ10" s="5" t="s">
        <v>315</v>
      </c>
      <c r="AR10" s="5" t="s">
        <v>315</v>
      </c>
      <c r="AS10" s="5" t="s">
        <v>315</v>
      </c>
      <c r="AT10" s="5" t="s">
        <v>315</v>
      </c>
      <c r="AU10" s="5" t="s">
        <v>315</v>
      </c>
      <c r="AV10" s="5" t="s">
        <v>315</v>
      </c>
    </row>
    <row r="11" spans="1:48" x14ac:dyDescent="0.25">
      <c r="A11" s="4" t="s">
        <v>93</v>
      </c>
      <c r="B11" s="5" t="s">
        <v>94</v>
      </c>
      <c r="C11" s="5" t="s">
        <v>304</v>
      </c>
      <c r="D11" s="5">
        <v>2336.48</v>
      </c>
      <c r="E11" s="5" t="s">
        <v>2</v>
      </c>
      <c r="F11" s="5" t="s">
        <v>23</v>
      </c>
      <c r="G11" s="5">
        <v>909.79399999999998</v>
      </c>
      <c r="H11" s="5">
        <v>979.56859999999995</v>
      </c>
      <c r="I11" s="5">
        <v>64.964399999999998</v>
      </c>
      <c r="J11" s="5">
        <v>2.3365</v>
      </c>
      <c r="K11" s="5" t="s">
        <v>3</v>
      </c>
      <c r="L11" s="6">
        <v>58.366</v>
      </c>
      <c r="M11" s="6">
        <v>5.7551999999999999E-2</v>
      </c>
      <c r="N11" s="6">
        <v>-0.16564000000000001</v>
      </c>
      <c r="O11" s="6">
        <v>-0.32650000000000001</v>
      </c>
      <c r="P11" s="6">
        <v>1.9373999999999999E-2</v>
      </c>
      <c r="Q11" s="6">
        <v>1.28</v>
      </c>
      <c r="R11" s="5" t="s">
        <v>315</v>
      </c>
      <c r="S11" s="5" t="s">
        <v>315</v>
      </c>
      <c r="T11" s="5" t="s">
        <v>315</v>
      </c>
      <c r="U11" s="5" t="s">
        <v>315</v>
      </c>
      <c r="V11" s="5" t="s">
        <v>315</v>
      </c>
      <c r="W11" s="5" t="s">
        <v>315</v>
      </c>
      <c r="X11" s="5">
        <f t="shared" si="0"/>
        <v>6.6319398151390319E-2</v>
      </c>
      <c r="Y11" s="5">
        <f t="shared" si="1"/>
        <v>5.9583371700562882E-2</v>
      </c>
      <c r="Z11" s="16">
        <v>50400000000000</v>
      </c>
      <c r="AA11" s="16">
        <v>2200000000000</v>
      </c>
      <c r="AB11" s="103">
        <f t="shared" si="6"/>
        <v>0.1667691862305504</v>
      </c>
      <c r="AC11" s="103">
        <f t="shared" si="7"/>
        <v>5.3792478500106107E-2</v>
      </c>
      <c r="AD11" s="103">
        <f t="shared" si="2"/>
        <v>7.1405614897438324E-2</v>
      </c>
      <c r="AE11" s="103">
        <f t="shared" si="3"/>
        <v>2.5681637821309E-3</v>
      </c>
      <c r="AF11" s="103">
        <f t="shared" si="4"/>
        <v>6.4152984082110898E-2</v>
      </c>
      <c r="AG11" s="103">
        <f t="shared" si="8"/>
        <v>3.6921325398936462E-3</v>
      </c>
      <c r="AH11" s="104">
        <f t="shared" si="5"/>
        <v>0.10156947497398573</v>
      </c>
      <c r="AI11" s="6"/>
      <c r="AJ11" s="6"/>
      <c r="AK11" s="6">
        <v>68.924999999999997</v>
      </c>
      <c r="AL11" s="6">
        <v>2.6287999999999999E-2</v>
      </c>
      <c r="AM11" s="6">
        <v>1.3573999999999999E-2</v>
      </c>
      <c r="AN11" s="6">
        <v>0.43978</v>
      </c>
      <c r="AO11" s="6">
        <v>1.1889E-2</v>
      </c>
      <c r="AP11" s="6">
        <v>0.24037</v>
      </c>
      <c r="AQ11" s="5" t="s">
        <v>315</v>
      </c>
      <c r="AR11" s="5" t="s">
        <v>315</v>
      </c>
      <c r="AS11" s="5" t="s">
        <v>315</v>
      </c>
      <c r="AT11" s="5" t="s">
        <v>315</v>
      </c>
      <c r="AU11" s="5" t="s">
        <v>315</v>
      </c>
      <c r="AV11" s="5" t="s">
        <v>315</v>
      </c>
    </row>
    <row r="12" spans="1:48" x14ac:dyDescent="0.25">
      <c r="A12" s="4" t="s">
        <v>129</v>
      </c>
      <c r="B12" s="5" t="s">
        <v>130</v>
      </c>
      <c r="C12" s="5" t="s">
        <v>304</v>
      </c>
      <c r="D12" s="5">
        <v>2329.9699999999998</v>
      </c>
      <c r="E12" s="5" t="s">
        <v>2</v>
      </c>
      <c r="F12" s="5" t="s">
        <v>23</v>
      </c>
      <c r="G12" s="5">
        <v>950.13109999999995</v>
      </c>
      <c r="H12" s="5">
        <v>1023.0235</v>
      </c>
      <c r="I12" s="5">
        <v>81.537599999999998</v>
      </c>
      <c r="J12" s="5">
        <v>11.211399999999999</v>
      </c>
      <c r="K12" s="5" t="s">
        <v>3</v>
      </c>
      <c r="L12" s="6">
        <v>59.814999999999998</v>
      </c>
      <c r="M12" s="6">
        <v>4.3209999999999998E-2</v>
      </c>
      <c r="N12" s="6">
        <v>1.3191E-2</v>
      </c>
      <c r="O12" s="6">
        <v>1.7624</v>
      </c>
      <c r="P12" s="6">
        <v>5.5971E-2</v>
      </c>
      <c r="Q12" s="6">
        <v>0.71799000000000002</v>
      </c>
      <c r="R12" s="5" t="s">
        <v>315</v>
      </c>
      <c r="S12" s="5" t="s">
        <v>315</v>
      </c>
      <c r="T12" s="5" t="s">
        <v>315</v>
      </c>
      <c r="U12" s="5" t="s">
        <v>315</v>
      </c>
      <c r="V12" s="5" t="s">
        <v>315</v>
      </c>
      <c r="W12" s="5" t="s">
        <v>315</v>
      </c>
      <c r="X12" s="5">
        <f t="shared" si="0"/>
        <v>7.9702567927325219E-2</v>
      </c>
      <c r="Y12" s="5">
        <f t="shared" si="1"/>
        <v>5.846884260234491E-2</v>
      </c>
      <c r="Z12" s="16">
        <v>961200000000</v>
      </c>
      <c r="AA12" s="16">
        <v>37358000000</v>
      </c>
      <c r="AB12" s="103">
        <f t="shared" si="6"/>
        <v>5.7504393936463671E-2</v>
      </c>
      <c r="AC12" s="103">
        <f t="shared" si="7"/>
        <v>3.9476874237172062E-2</v>
      </c>
      <c r="AD12" s="103">
        <f t="shared" si="2"/>
        <v>8.581720985661874E-2</v>
      </c>
      <c r="AE12" s="103">
        <f t="shared" si="3"/>
        <v>1.179984530555836E-2</v>
      </c>
      <c r="AF12" s="103">
        <f t="shared" si="4"/>
        <v>6.2954470177852301E-2</v>
      </c>
      <c r="AG12" s="103">
        <f t="shared" si="8"/>
        <v>2.7202626563849978E-3</v>
      </c>
      <c r="AH12" s="104">
        <f t="shared" si="5"/>
        <v>0.26641206020290026</v>
      </c>
      <c r="AK12" s="5" t="s">
        <v>315</v>
      </c>
      <c r="AL12" s="5" t="s">
        <v>315</v>
      </c>
      <c r="AM12" s="5" t="s">
        <v>315</v>
      </c>
      <c r="AN12" s="5" t="s">
        <v>315</v>
      </c>
      <c r="AO12" s="5" t="s">
        <v>315</v>
      </c>
      <c r="AP12" s="5" t="s">
        <v>315</v>
      </c>
      <c r="AQ12" s="5" t="s">
        <v>315</v>
      </c>
      <c r="AR12" s="5" t="s">
        <v>315</v>
      </c>
      <c r="AS12" s="5" t="s">
        <v>315</v>
      </c>
      <c r="AT12" s="5" t="s">
        <v>315</v>
      </c>
      <c r="AU12" s="5" t="s">
        <v>315</v>
      </c>
      <c r="AV12" s="5" t="s">
        <v>315</v>
      </c>
    </row>
    <row r="13" spans="1:48" s="9" customFormat="1" ht="15.75" thickBot="1" x14ac:dyDescent="0.3">
      <c r="A13" s="8" t="s">
        <v>91</v>
      </c>
      <c r="B13" s="9" t="s">
        <v>92</v>
      </c>
      <c r="C13" s="9" t="s">
        <v>304</v>
      </c>
      <c r="D13" s="9">
        <v>147.37</v>
      </c>
      <c r="E13" s="9" t="s">
        <v>3</v>
      </c>
      <c r="F13" s="9" t="s">
        <v>2</v>
      </c>
      <c r="G13" s="9">
        <v>909.64059999999995</v>
      </c>
      <c r="H13" s="9">
        <v>974.70820000000003</v>
      </c>
      <c r="I13" s="9">
        <v>70.840299999999999</v>
      </c>
      <c r="J13" s="9">
        <v>2.4559000000000002</v>
      </c>
      <c r="K13" s="9" t="s">
        <v>3</v>
      </c>
      <c r="L13" s="10">
        <v>53.658999999999999</v>
      </c>
      <c r="M13" s="10">
        <v>0.15884999999999999</v>
      </c>
      <c r="N13" s="10">
        <v>-0.33814</v>
      </c>
      <c r="O13" s="10">
        <v>-0.45784999999999998</v>
      </c>
      <c r="P13" s="10">
        <v>6.9584999999999994E-2</v>
      </c>
      <c r="Q13" s="10">
        <v>1.6275999999999999</v>
      </c>
      <c r="R13" s="9" t="s">
        <v>315</v>
      </c>
      <c r="S13" s="9" t="s">
        <v>315</v>
      </c>
      <c r="T13" s="9" t="s">
        <v>315</v>
      </c>
      <c r="U13" s="9" t="s">
        <v>315</v>
      </c>
      <c r="V13" s="9" t="s">
        <v>315</v>
      </c>
      <c r="W13" s="9" t="s">
        <v>315</v>
      </c>
      <c r="X13" s="9">
        <f t="shared" si="0"/>
        <v>7.267846931009711E-2</v>
      </c>
      <c r="Y13" s="9">
        <f t="shared" si="1"/>
        <v>5.5051347675129848E-2</v>
      </c>
      <c r="Z13" s="22">
        <v>29000000000000</v>
      </c>
      <c r="AA13" s="22">
        <v>1250000000000</v>
      </c>
      <c r="AB13" s="105">
        <f t="shared" si="6"/>
        <v>0.34522562451967553</v>
      </c>
      <c r="AC13" s="103">
        <f t="shared" si="7"/>
        <v>0.15334854159934691</v>
      </c>
      <c r="AD13" s="105">
        <f t="shared" si="2"/>
        <v>7.7877240747609558E-2</v>
      </c>
      <c r="AE13" s="105">
        <f t="shared" si="3"/>
        <v>2.6998575041615341E-3</v>
      </c>
      <c r="AF13" s="105">
        <f t="shared" si="4"/>
        <v>5.8989231571238136E-2</v>
      </c>
      <c r="AG13" s="105">
        <f t="shared" si="8"/>
        <v>9.3704394350911779E-3</v>
      </c>
      <c r="AH13" s="106">
        <f t="shared" si="5"/>
        <v>0.24253567531475728</v>
      </c>
      <c r="AK13" s="9" t="s">
        <v>315</v>
      </c>
      <c r="AL13" s="9" t="s">
        <v>315</v>
      </c>
      <c r="AM13" s="9" t="s">
        <v>315</v>
      </c>
      <c r="AN13" s="9" t="s">
        <v>315</v>
      </c>
      <c r="AO13" s="9" t="s">
        <v>315</v>
      </c>
      <c r="AP13" s="9" t="s">
        <v>315</v>
      </c>
      <c r="AQ13" s="10">
        <v>61.765000000000001</v>
      </c>
      <c r="AR13" s="10">
        <v>4.8607999999999998E-2</v>
      </c>
      <c r="AS13" s="10">
        <v>3.3043000000000003E-2</v>
      </c>
      <c r="AT13" s="10">
        <v>0.33743000000000001</v>
      </c>
      <c r="AU13" s="10">
        <v>1.1053E-2</v>
      </c>
      <c r="AV13" s="10">
        <v>0.45796999999999999</v>
      </c>
    </row>
    <row r="14" spans="1:48" s="2" customFormat="1" x14ac:dyDescent="0.25">
      <c r="A14" s="1" t="s">
        <v>73</v>
      </c>
      <c r="B14" s="2" t="s">
        <v>74</v>
      </c>
      <c r="C14" s="2" t="s">
        <v>308</v>
      </c>
      <c r="D14" s="2">
        <v>2466.0300000000002</v>
      </c>
      <c r="E14" s="2" t="s">
        <v>2</v>
      </c>
      <c r="F14" s="2" t="s">
        <v>23</v>
      </c>
      <c r="G14" s="2">
        <v>843.84019999999998</v>
      </c>
      <c r="H14" s="2">
        <v>908.68769999999995</v>
      </c>
      <c r="I14" s="2">
        <v>63.651000000000003</v>
      </c>
      <c r="J14" s="2">
        <v>2.6669</v>
      </c>
      <c r="K14" s="2" t="s">
        <v>3</v>
      </c>
      <c r="L14" s="3">
        <v>60.137</v>
      </c>
      <c r="M14" s="3">
        <v>4.9558999999999999E-2</v>
      </c>
      <c r="N14" s="3">
        <v>-9.8292000000000004E-2</v>
      </c>
      <c r="O14" s="3">
        <v>-0.13309000000000001</v>
      </c>
      <c r="P14" s="3">
        <v>-2.7459000000000001E-2</v>
      </c>
      <c r="Q14" s="3">
        <v>-0.27459</v>
      </c>
      <c r="R14" s="2" t="s">
        <v>315</v>
      </c>
      <c r="S14" s="2" t="s">
        <v>315</v>
      </c>
      <c r="T14" s="2" t="s">
        <v>315</v>
      </c>
      <c r="U14" s="2" t="s">
        <v>315</v>
      </c>
      <c r="V14" s="2" t="s">
        <v>315</v>
      </c>
      <c r="W14" s="2" t="s">
        <v>315</v>
      </c>
      <c r="X14" s="2">
        <f t="shared" si="0"/>
        <v>7.0047168020432107E-2</v>
      </c>
      <c r="Y14" s="2">
        <f t="shared" si="1"/>
        <v>6.6180052838835615E-2</v>
      </c>
      <c r="Z14" s="23">
        <v>21500000000000</v>
      </c>
      <c r="AA14" s="23">
        <v>1010000000000</v>
      </c>
      <c r="AB14" s="101">
        <f t="shared" si="6"/>
        <v>0.10205544544511087</v>
      </c>
      <c r="AC14" s="103">
        <f t="shared" si="7"/>
        <v>1.2761558667996276E-2</v>
      </c>
      <c r="AD14" s="101">
        <f t="shared" si="2"/>
        <v>7.5430158458912017E-2</v>
      </c>
      <c r="AE14" s="101">
        <f t="shared" si="3"/>
        <v>3.160432508429914E-3</v>
      </c>
      <c r="AF14" s="101">
        <f t="shared" si="4"/>
        <v>7.1265862896790183E-2</v>
      </c>
      <c r="AG14" s="101">
        <f t="shared" si="8"/>
        <v>3.5318648993020244E-3</v>
      </c>
      <c r="AH14" s="102">
        <f t="shared" si="5"/>
        <v>5.5207302320466334E-2</v>
      </c>
      <c r="AI14" s="3"/>
      <c r="AJ14" s="3"/>
      <c r="AK14" s="2" t="s">
        <v>315</v>
      </c>
      <c r="AL14" s="2" t="s">
        <v>315</v>
      </c>
      <c r="AM14" s="2" t="s">
        <v>315</v>
      </c>
      <c r="AN14" s="2" t="s">
        <v>315</v>
      </c>
      <c r="AO14" s="2" t="s">
        <v>315</v>
      </c>
      <c r="AP14" s="2" t="s">
        <v>315</v>
      </c>
      <c r="AQ14" s="3">
        <v>61.082999999999998</v>
      </c>
      <c r="AR14" s="3">
        <v>2.0454E-2</v>
      </c>
      <c r="AS14" s="3">
        <v>2.2601E-2</v>
      </c>
      <c r="AT14" s="3">
        <v>0.35911999999999999</v>
      </c>
      <c r="AU14" s="3">
        <v>5.8697000000000003E-3</v>
      </c>
      <c r="AV14" s="3">
        <v>1.0123</v>
      </c>
    </row>
    <row r="15" spans="1:48" x14ac:dyDescent="0.25">
      <c r="A15" s="4" t="s">
        <v>137</v>
      </c>
      <c r="B15" s="5" t="s">
        <v>138</v>
      </c>
      <c r="C15" s="5" t="s">
        <v>308</v>
      </c>
      <c r="D15" s="5">
        <v>2474.83</v>
      </c>
      <c r="E15" s="5" t="s">
        <v>2</v>
      </c>
      <c r="F15" s="5" t="s">
        <v>23</v>
      </c>
      <c r="G15" s="5">
        <v>950.29759999999999</v>
      </c>
      <c r="H15" s="5">
        <v>1022.4589</v>
      </c>
      <c r="I15" s="5">
        <v>75.291200000000003</v>
      </c>
      <c r="J15" s="5">
        <v>23.967400000000001</v>
      </c>
      <c r="K15" s="5" t="s">
        <v>3</v>
      </c>
      <c r="L15" s="6">
        <v>60.71</v>
      </c>
      <c r="M15" s="6">
        <v>3.5353000000000002E-2</v>
      </c>
      <c r="N15" s="6">
        <v>-1.2135E-2</v>
      </c>
      <c r="O15" s="6">
        <v>-2.2616000000000001</v>
      </c>
      <c r="P15" s="6">
        <v>2.7400000000000001E-2</v>
      </c>
      <c r="Q15" s="6">
        <v>1.1712</v>
      </c>
      <c r="R15" s="5" t="s">
        <v>315</v>
      </c>
      <c r="S15" s="5" t="s">
        <v>315</v>
      </c>
      <c r="T15" s="5" t="s">
        <v>315</v>
      </c>
      <c r="U15" s="5" t="s">
        <v>315</v>
      </c>
      <c r="V15" s="5" t="s">
        <v>315</v>
      </c>
      <c r="W15" s="5" t="s">
        <v>315</v>
      </c>
      <c r="X15" s="5">
        <f t="shared" si="0"/>
        <v>7.3637385326686483E-2</v>
      </c>
      <c r="Y15" s="5">
        <f t="shared" si="1"/>
        <v>5.937646980235587E-2</v>
      </c>
      <c r="Z15" s="16">
        <v>949010000000</v>
      </c>
      <c r="AA15" s="16">
        <v>36861000000</v>
      </c>
      <c r="AB15" s="103">
        <f t="shared" si="6"/>
        <v>2.9966952214064081E-2</v>
      </c>
      <c r="AC15" s="103">
        <f t="shared" si="7"/>
        <v>3.1376162150369528E-2</v>
      </c>
      <c r="AD15" s="103">
        <f t="shared" si="2"/>
        <v>7.9229075186552089E-2</v>
      </c>
      <c r="AE15" s="103">
        <f t="shared" si="3"/>
        <v>2.5220941313542203E-2</v>
      </c>
      <c r="AF15" s="103">
        <f t="shared" si="4"/>
        <v>6.3885250262654569E-2</v>
      </c>
      <c r="AG15" s="103">
        <f t="shared" si="8"/>
        <v>2.2585352525356268E-3</v>
      </c>
      <c r="AH15" s="104">
        <f t="shared" si="5"/>
        <v>0.19366406698259561</v>
      </c>
      <c r="AI15" s="6"/>
      <c r="AJ15" s="6"/>
      <c r="AK15" s="6">
        <v>46.588999999999999</v>
      </c>
      <c r="AL15" s="6">
        <v>1.6917000000000001E-2</v>
      </c>
      <c r="AM15" s="6">
        <v>9.0244000000000001E-3</v>
      </c>
      <c r="AN15" s="6">
        <v>0.42884</v>
      </c>
      <c r="AO15" s="6">
        <v>2.3310999999999998E-2</v>
      </c>
      <c r="AP15" s="6">
        <v>0.57233000000000001</v>
      </c>
      <c r="AQ15" s="6">
        <v>50.31</v>
      </c>
      <c r="AR15" s="6">
        <v>6.8071000000000007E-2</v>
      </c>
      <c r="AS15" s="6">
        <v>1.3498E-2</v>
      </c>
      <c r="AT15" s="6">
        <v>0.8931</v>
      </c>
      <c r="AU15" s="6">
        <v>1.1157E-2</v>
      </c>
      <c r="AV15" s="6">
        <v>1.2726</v>
      </c>
    </row>
    <row r="16" spans="1:48" x14ac:dyDescent="0.25">
      <c r="A16" s="4" t="s">
        <v>63</v>
      </c>
      <c r="B16" s="5" t="s">
        <v>64</v>
      </c>
      <c r="C16" s="5" t="s">
        <v>308</v>
      </c>
      <c r="D16" s="5">
        <v>2471.41</v>
      </c>
      <c r="E16" s="5" t="s">
        <v>2</v>
      </c>
      <c r="F16" s="5" t="s">
        <v>23</v>
      </c>
      <c r="G16" s="5">
        <v>845.2</v>
      </c>
      <c r="H16" s="5">
        <v>908.7</v>
      </c>
      <c r="I16" s="5">
        <v>62.670200000000001</v>
      </c>
      <c r="J16" s="5">
        <v>2.6158999999999999</v>
      </c>
      <c r="K16" s="5" t="s">
        <v>3</v>
      </c>
      <c r="L16" s="6">
        <v>60.747</v>
      </c>
      <c r="M16" s="6">
        <v>3.9864999999999998E-2</v>
      </c>
      <c r="N16" s="6">
        <v>0.15162999999999999</v>
      </c>
      <c r="O16" s="6">
        <v>0.28304000000000001</v>
      </c>
      <c r="P16" s="6">
        <v>1.3561E-2</v>
      </c>
      <c r="Q16" s="6">
        <v>0.82533999999999996</v>
      </c>
      <c r="R16" s="6">
        <v>69.52</v>
      </c>
      <c r="S16" s="6">
        <v>8.0924999999999997E-2</v>
      </c>
      <c r="T16" s="6">
        <v>0.19197</v>
      </c>
      <c r="U16" s="6">
        <v>0.35702</v>
      </c>
      <c r="V16" s="6">
        <v>7.7862000000000001E-3</v>
      </c>
      <c r="W16" s="6">
        <v>1.4252</v>
      </c>
      <c r="X16" s="6">
        <f t="shared" si="0"/>
        <v>6.8966875756575327E-2</v>
      </c>
      <c r="Y16" s="6">
        <f t="shared" si="1"/>
        <v>6.68504456916474E-2</v>
      </c>
      <c r="Z16" s="16">
        <v>24700000000000</v>
      </c>
      <c r="AA16" s="16">
        <v>1170000000000</v>
      </c>
      <c r="AB16" s="103">
        <f t="shared" si="6"/>
        <v>0.15223520493302459</v>
      </c>
      <c r="AC16" s="103">
        <f t="shared" si="7"/>
        <v>4.2758364448286845E-2</v>
      </c>
      <c r="AD16" s="103">
        <f t="shared" si="2"/>
        <v>7.4148367250354938E-2</v>
      </c>
      <c r="AE16" s="103">
        <f t="shared" si="3"/>
        <v>3.0950070989115E-3</v>
      </c>
      <c r="AF16" s="103">
        <f t="shared" si="4"/>
        <v>7.1872929484145767E-2</v>
      </c>
      <c r="AG16" s="103">
        <f t="shared" si="8"/>
        <v>2.8652143338854705E-3</v>
      </c>
      <c r="AH16" s="104">
        <f t="shared" si="5"/>
        <v>3.0687631442057012E-2</v>
      </c>
      <c r="AI16" s="6"/>
      <c r="AJ16" s="6"/>
      <c r="AK16" s="6">
        <v>64.506</v>
      </c>
      <c r="AL16" s="6">
        <v>8.4339999999999998E-2</v>
      </c>
      <c r="AM16" s="6">
        <v>5.0851E-2</v>
      </c>
      <c r="AN16" s="6">
        <v>0.68579000000000001</v>
      </c>
      <c r="AO16" s="6">
        <v>4.0036000000000002E-2</v>
      </c>
      <c r="AP16" s="6">
        <v>0.41626999999999997</v>
      </c>
      <c r="AQ16" s="6">
        <v>58.344000000000001</v>
      </c>
      <c r="AR16" s="6">
        <v>0.11237</v>
      </c>
      <c r="AS16" s="6">
        <v>4.2474000000000001E-3</v>
      </c>
      <c r="AT16" s="6">
        <v>16.369</v>
      </c>
      <c r="AU16" s="6">
        <v>3.5067000000000001E-2</v>
      </c>
      <c r="AV16" s="6">
        <v>0.89900000000000002</v>
      </c>
    </row>
    <row r="17" spans="1:48" x14ac:dyDescent="0.25">
      <c r="A17" s="4" t="s">
        <v>109</v>
      </c>
      <c r="B17" s="5" t="s">
        <v>110</v>
      </c>
      <c r="C17" s="5" t="s">
        <v>308</v>
      </c>
      <c r="D17" s="5">
        <v>2466.61</v>
      </c>
      <c r="E17" s="5" t="s">
        <v>2</v>
      </c>
      <c r="F17" s="5" t="s">
        <v>23</v>
      </c>
      <c r="G17" s="5">
        <v>950.87009999999998</v>
      </c>
      <c r="H17" s="5">
        <v>1023.8645</v>
      </c>
      <c r="I17" s="5">
        <v>78.974999999999994</v>
      </c>
      <c r="J17" s="5">
        <v>15.9725</v>
      </c>
      <c r="K17" s="5" t="s">
        <v>3</v>
      </c>
      <c r="L17" s="6">
        <v>61.19</v>
      </c>
      <c r="M17" s="6">
        <v>1.8259000000000001E-2</v>
      </c>
      <c r="N17" s="6">
        <v>-9.0317999999999996E-2</v>
      </c>
      <c r="O17" s="6">
        <v>-6.5056000000000003E-2</v>
      </c>
      <c r="P17" s="6">
        <v>2.4580999999999999E-2</v>
      </c>
      <c r="Q17" s="6">
        <v>0.74012</v>
      </c>
      <c r="R17" s="6">
        <v>64.27</v>
      </c>
      <c r="S17" s="6">
        <v>0.10413</v>
      </c>
      <c r="T17" s="6">
        <v>-5.4042E-2</v>
      </c>
      <c r="U17" s="6">
        <v>-0.26100000000000001</v>
      </c>
      <c r="V17" s="6">
        <v>-1.1778E-2</v>
      </c>
      <c r="W17" s="6">
        <v>-1.8343</v>
      </c>
      <c r="X17" s="6">
        <f t="shared" si="0"/>
        <v>7.7134230164245365E-2</v>
      </c>
      <c r="Y17" s="6">
        <f t="shared" si="1"/>
        <v>5.9763767568853099E-2</v>
      </c>
      <c r="Z17" s="16">
        <v>1031500000000</v>
      </c>
      <c r="AA17" s="16">
        <v>54891000000</v>
      </c>
      <c r="AB17" s="103">
        <f t="shared" si="6"/>
        <v>9.3603240782571193E-2</v>
      </c>
      <c r="AC17" s="103">
        <f t="shared" si="7"/>
        <v>7.414094742662752E-3</v>
      </c>
      <c r="AD17" s="103">
        <f t="shared" si="2"/>
        <v>8.3055508843952491E-2</v>
      </c>
      <c r="AE17" s="103">
        <f t="shared" si="3"/>
        <v>1.6797772902944368E-2</v>
      </c>
      <c r="AF17" s="103">
        <f t="shared" si="4"/>
        <v>6.4351587035915842E-2</v>
      </c>
      <c r="AG17" s="103">
        <f t="shared" si="8"/>
        <v>1.1749956276887873E-3</v>
      </c>
      <c r="AH17" s="104">
        <f t="shared" si="5"/>
        <v>0.22519784742006962</v>
      </c>
      <c r="AK17" s="5" t="s">
        <v>315</v>
      </c>
      <c r="AL17" s="5" t="s">
        <v>315</v>
      </c>
      <c r="AM17" s="5" t="s">
        <v>315</v>
      </c>
      <c r="AN17" s="5" t="s">
        <v>315</v>
      </c>
      <c r="AO17" s="5" t="s">
        <v>315</v>
      </c>
      <c r="AP17" s="5" t="s">
        <v>315</v>
      </c>
      <c r="AQ17" s="6">
        <v>88.994</v>
      </c>
      <c r="AR17" s="6">
        <v>1.2559000000000001E-2</v>
      </c>
      <c r="AS17" s="6">
        <v>0.23524</v>
      </c>
      <c r="AT17" s="6">
        <v>0.10377</v>
      </c>
      <c r="AU17" s="6">
        <v>3.8896E-2</v>
      </c>
      <c r="AV17" s="6">
        <v>0.17191000000000001</v>
      </c>
    </row>
    <row r="18" spans="1:48" x14ac:dyDescent="0.25">
      <c r="A18" s="4" t="s">
        <v>11</v>
      </c>
      <c r="B18" s="5" t="s">
        <v>12</v>
      </c>
      <c r="C18" s="5" t="s">
        <v>308</v>
      </c>
      <c r="D18" s="5">
        <v>2469.14</v>
      </c>
      <c r="E18" s="5" t="s">
        <v>2</v>
      </c>
      <c r="F18" s="5" t="s">
        <v>23</v>
      </c>
      <c r="G18" s="5">
        <v>844.7</v>
      </c>
      <c r="H18" s="5">
        <v>908.3</v>
      </c>
      <c r="I18" s="5">
        <v>72.104299999999995</v>
      </c>
      <c r="J18" s="5">
        <v>4.1619999999999999</v>
      </c>
      <c r="K18" s="5" t="s">
        <v>3</v>
      </c>
      <c r="L18" s="6">
        <v>62.601999999999997</v>
      </c>
      <c r="M18" s="6">
        <v>3.0116E-2</v>
      </c>
      <c r="N18" s="6">
        <v>-3.7656000000000002E-2</v>
      </c>
      <c r="O18" s="6">
        <v>-0.7167</v>
      </c>
      <c r="P18" s="6">
        <v>-2.6030999999999999E-2</v>
      </c>
      <c r="Q18" s="6">
        <v>-0.33511000000000002</v>
      </c>
      <c r="R18" s="5" t="s">
        <v>315</v>
      </c>
      <c r="S18" s="5" t="s">
        <v>315</v>
      </c>
      <c r="T18" s="5" t="s">
        <v>315</v>
      </c>
      <c r="U18" s="5" t="s">
        <v>315</v>
      </c>
      <c r="V18" s="5" t="s">
        <v>315</v>
      </c>
      <c r="W18" s="5" t="s">
        <v>315</v>
      </c>
      <c r="X18" s="5">
        <f t="shared" si="0"/>
        <v>7.9383793900693597E-2</v>
      </c>
      <c r="Y18" s="5">
        <f t="shared" si="1"/>
        <v>6.8922162281184626E-2</v>
      </c>
      <c r="Z18" s="16">
        <v>11600000000000</v>
      </c>
      <c r="AA18" s="16">
        <v>672000000000</v>
      </c>
      <c r="AB18" s="103">
        <f t="shared" si="6"/>
        <v>4.5777585093580458E-2</v>
      </c>
      <c r="AC18" s="103">
        <f t="shared" si="7"/>
        <v>2.2747424825579416E-2</v>
      </c>
      <c r="AD18" s="103">
        <f t="shared" si="2"/>
        <v>8.5360838167396702E-2</v>
      </c>
      <c r="AE18" s="103">
        <f t="shared" si="3"/>
        <v>4.9271930863028293E-3</v>
      </c>
      <c r="AF18" s="103">
        <f t="shared" si="4"/>
        <v>7.4111518882443467E-2</v>
      </c>
      <c r="AG18" s="103">
        <f t="shared" si="8"/>
        <v>2.2319425026636674E-3</v>
      </c>
      <c r="AH18" s="104">
        <f t="shared" si="5"/>
        <v>0.13178548297396964</v>
      </c>
      <c r="AK18" s="5" t="s">
        <v>315</v>
      </c>
      <c r="AL18" s="5" t="s">
        <v>315</v>
      </c>
      <c r="AM18" s="5" t="s">
        <v>315</v>
      </c>
      <c r="AN18" s="5" t="s">
        <v>315</v>
      </c>
      <c r="AO18" s="5" t="s">
        <v>315</v>
      </c>
      <c r="AP18" s="5" t="s">
        <v>315</v>
      </c>
      <c r="AQ18" s="5" t="s">
        <v>315</v>
      </c>
      <c r="AR18" s="5" t="s">
        <v>315</v>
      </c>
      <c r="AS18" s="5" t="s">
        <v>315</v>
      </c>
      <c r="AT18" s="5" t="s">
        <v>315</v>
      </c>
      <c r="AU18" s="5" t="s">
        <v>315</v>
      </c>
      <c r="AV18" s="5" t="s">
        <v>315</v>
      </c>
    </row>
    <row r="19" spans="1:48" x14ac:dyDescent="0.25">
      <c r="A19" s="4" t="s">
        <v>77</v>
      </c>
      <c r="B19" s="5" t="s">
        <v>78</v>
      </c>
      <c r="C19" s="5" t="s">
        <v>308</v>
      </c>
      <c r="D19" s="5">
        <v>2450.86</v>
      </c>
      <c r="E19" s="5" t="s">
        <v>2</v>
      </c>
      <c r="F19" s="5" t="s">
        <v>23</v>
      </c>
      <c r="G19" s="5">
        <v>844.6</v>
      </c>
      <c r="H19" s="5">
        <v>908.4</v>
      </c>
      <c r="I19" s="5">
        <v>73.579599999999999</v>
      </c>
      <c r="J19" s="5">
        <v>9.3894000000000002</v>
      </c>
      <c r="K19" s="5" t="s">
        <v>3</v>
      </c>
      <c r="L19" s="6">
        <v>63.628999999999998</v>
      </c>
      <c r="M19" s="6">
        <v>3.4126999999999998E-2</v>
      </c>
      <c r="N19" s="6">
        <v>6.6755999999999996E-2</v>
      </c>
      <c r="O19" s="6">
        <v>0.26318999999999998</v>
      </c>
      <c r="P19" s="6">
        <v>9.3591000000000004E-3</v>
      </c>
      <c r="Q19" s="6">
        <v>0.88541000000000003</v>
      </c>
      <c r="R19" s="6">
        <v>60.042000000000002</v>
      </c>
      <c r="S19" s="6">
        <v>7.8094999999999998E-2</v>
      </c>
      <c r="T19" s="6">
        <v>0.18715000000000001</v>
      </c>
      <c r="U19" s="6">
        <v>0.29737999999999998</v>
      </c>
      <c r="V19" s="6">
        <v>-7.5037000000000003E-3</v>
      </c>
      <c r="W19" s="6">
        <v>-2.1107999999999998</v>
      </c>
      <c r="X19" s="6">
        <f t="shared" si="0"/>
        <v>8.099911933069133E-2</v>
      </c>
      <c r="Y19" s="6">
        <f t="shared" si="1"/>
        <v>7.0045134302069573E-2</v>
      </c>
      <c r="Z19" s="16">
        <v>921110000000</v>
      </c>
      <c r="AA19" s="16">
        <v>48288000000</v>
      </c>
      <c r="AB19" s="103">
        <f t="shared" si="6"/>
        <v>6.7408873961890201E-2</v>
      </c>
      <c r="AC19" s="103">
        <f t="shared" si="7"/>
        <v>1.743734338877026E-2</v>
      </c>
      <c r="AD19" s="103">
        <f t="shared" si="2"/>
        <v>8.7117688846791372E-2</v>
      </c>
      <c r="AE19" s="103">
        <f t="shared" si="3"/>
        <v>1.1116978451337911E-2</v>
      </c>
      <c r="AF19" s="103">
        <f t="shared" si="4"/>
        <v>7.5336253847975362E-2</v>
      </c>
      <c r="AG19" s="103">
        <f t="shared" si="8"/>
        <v>2.5710003350698555E-3</v>
      </c>
      <c r="AH19" s="104">
        <f t="shared" si="5"/>
        <v>0.13523585341589248</v>
      </c>
      <c r="AK19" s="5" t="s">
        <v>315</v>
      </c>
      <c r="AL19" s="5" t="s">
        <v>315</v>
      </c>
      <c r="AM19" s="5" t="s">
        <v>315</v>
      </c>
      <c r="AN19" s="5" t="s">
        <v>315</v>
      </c>
      <c r="AO19" s="5" t="s">
        <v>315</v>
      </c>
      <c r="AP19" s="5" t="s">
        <v>315</v>
      </c>
      <c r="AQ19" s="5" t="s">
        <v>315</v>
      </c>
      <c r="AR19" s="5" t="s">
        <v>315</v>
      </c>
      <c r="AS19" s="5" t="s">
        <v>315</v>
      </c>
      <c r="AT19" s="5" t="s">
        <v>315</v>
      </c>
      <c r="AU19" s="5" t="s">
        <v>315</v>
      </c>
      <c r="AV19" s="5" t="s">
        <v>315</v>
      </c>
    </row>
    <row r="20" spans="1:48" s="9" customFormat="1" ht="15.75" thickBot="1" x14ac:dyDescent="0.3">
      <c r="A20" s="8" t="s">
        <v>5</v>
      </c>
      <c r="B20" s="9" t="s">
        <v>6</v>
      </c>
      <c r="C20" s="9" t="s">
        <v>308</v>
      </c>
      <c r="D20" s="9">
        <v>2469</v>
      </c>
      <c r="E20" s="9" t="s">
        <v>2</v>
      </c>
      <c r="F20" s="9" t="s">
        <v>23</v>
      </c>
      <c r="G20" s="9">
        <v>845.75</v>
      </c>
      <c r="H20" s="9">
        <v>908.55</v>
      </c>
      <c r="I20" s="9">
        <v>99.810900000000004</v>
      </c>
      <c r="J20" s="9">
        <v>1.7295</v>
      </c>
      <c r="K20" s="9">
        <v>1.7192000000000001</v>
      </c>
      <c r="L20" s="10">
        <v>67.840999999999994</v>
      </c>
      <c r="M20" s="10">
        <v>5.3671000000000003E-2</v>
      </c>
      <c r="N20" s="10">
        <v>0.61197999999999997</v>
      </c>
      <c r="O20" s="10">
        <v>3.5042999999999998E-2</v>
      </c>
      <c r="P20" s="10">
        <v>0.23277999999999999</v>
      </c>
      <c r="Q20" s="10">
        <v>0.15229999999999999</v>
      </c>
      <c r="R20" s="10">
        <v>64.581999999999994</v>
      </c>
      <c r="S20" s="10">
        <v>3.3209000000000002E-2</v>
      </c>
      <c r="T20" s="10">
        <v>0.67440999999999995</v>
      </c>
      <c r="U20" s="10">
        <v>7.1368000000000001E-2</v>
      </c>
      <c r="V20" s="10">
        <v>0.31790000000000002</v>
      </c>
      <c r="W20" s="10">
        <v>0.22239</v>
      </c>
      <c r="X20" s="10">
        <f t="shared" si="0"/>
        <v>0.10985735512630015</v>
      </c>
      <c r="Y20" s="10">
        <f t="shared" si="1"/>
        <v>7.4669528369379776E-2</v>
      </c>
      <c r="Z20" s="22">
        <v>119000000000</v>
      </c>
      <c r="AA20" s="22">
        <v>5890000000</v>
      </c>
      <c r="AB20" s="105">
        <f t="shared" si="6"/>
        <v>0.65475648053302993</v>
      </c>
      <c r="AC20" s="103">
        <f t="shared" si="7"/>
        <v>2.367797112339047E-2</v>
      </c>
      <c r="AD20" s="105">
        <f t="shared" si="2"/>
        <v>0.11801466154300917</v>
      </c>
      <c r="AE20" s="105">
        <f t="shared" si="3"/>
        <v>2.0449305350280817E-3</v>
      </c>
      <c r="AF20" s="105">
        <f t="shared" si="4"/>
        <v>8.0214011232633747E-2</v>
      </c>
      <c r="AG20" s="105">
        <f t="shared" si="8"/>
        <v>4.3051661968666862E-3</v>
      </c>
      <c r="AH20" s="106">
        <f t="shared" si="5"/>
        <v>0.32030469618047736</v>
      </c>
      <c r="AK20" s="9" t="s">
        <v>315</v>
      </c>
      <c r="AL20" s="9" t="s">
        <v>315</v>
      </c>
      <c r="AM20" s="9" t="s">
        <v>315</v>
      </c>
      <c r="AN20" s="9" t="s">
        <v>315</v>
      </c>
      <c r="AO20" s="9" t="s">
        <v>315</v>
      </c>
      <c r="AP20" s="9" t="s">
        <v>315</v>
      </c>
      <c r="AQ20" s="10">
        <v>74.668999999999997</v>
      </c>
      <c r="AR20" s="10">
        <v>1.8807000000000001E-2</v>
      </c>
      <c r="AS20" s="10">
        <v>2.8333999999999998E-3</v>
      </c>
      <c r="AT20" s="10">
        <v>1.9576</v>
      </c>
      <c r="AU20" s="10">
        <v>7.3229999999999996E-3</v>
      </c>
      <c r="AV20" s="10">
        <v>0.56161000000000005</v>
      </c>
    </row>
    <row r="21" spans="1:48" s="2" customFormat="1" ht="15.75" thickBot="1" x14ac:dyDescent="0.3">
      <c r="A21" s="1" t="s">
        <v>97</v>
      </c>
      <c r="B21" s="2" t="s">
        <v>98</v>
      </c>
      <c r="C21" s="2" t="s">
        <v>302</v>
      </c>
      <c r="D21" s="2">
        <v>2992.95</v>
      </c>
      <c r="E21" s="2" t="s">
        <v>30</v>
      </c>
      <c r="F21" s="2" t="s">
        <v>31</v>
      </c>
      <c r="G21" s="2">
        <v>785.88490000000002</v>
      </c>
      <c r="H21" s="2">
        <v>908.38490000000002</v>
      </c>
      <c r="I21" s="2">
        <v>78.574299999999994</v>
      </c>
      <c r="J21" s="2">
        <v>8.5535999999999994</v>
      </c>
      <c r="K21" s="2" t="s">
        <v>3</v>
      </c>
      <c r="L21" s="2" t="s">
        <v>315</v>
      </c>
      <c r="M21" s="2" t="s">
        <v>315</v>
      </c>
      <c r="N21" s="2" t="s">
        <v>315</v>
      </c>
      <c r="O21" s="2" t="s">
        <v>315</v>
      </c>
      <c r="P21" s="2" t="s">
        <v>315</v>
      </c>
      <c r="Q21" s="2" t="s">
        <v>315</v>
      </c>
      <c r="R21" s="3">
        <v>71.103999999999999</v>
      </c>
      <c r="S21" s="3">
        <v>3.8984999999999999E-2</v>
      </c>
      <c r="T21" s="3">
        <v>0.11842999999999999</v>
      </c>
      <c r="U21" s="3">
        <v>9.6950999999999996E-2</v>
      </c>
      <c r="V21" s="3">
        <v>7.8078000000000002E-3</v>
      </c>
      <c r="W21" s="3">
        <v>0.34438000000000002</v>
      </c>
      <c r="X21" s="3">
        <f t="shared" si="0"/>
        <v>8.6498905915322888E-2</v>
      </c>
      <c r="Y21" s="3">
        <f t="shared" si="1"/>
        <v>7.8275189294758199E-2</v>
      </c>
      <c r="Z21" s="23">
        <v>301860000000</v>
      </c>
      <c r="AA21" s="23">
        <v>16038000000</v>
      </c>
      <c r="AB21" s="101">
        <f>SQRT(T21^2+V21^2)</f>
        <v>0.11868709551101164</v>
      </c>
      <c r="AC21" s="103">
        <f>SQRT((T21^2*U21)^2 +(V21^2*W21)^2)/AB21</f>
        <v>1.1458400642125752E-2</v>
      </c>
      <c r="AD21" s="101">
        <f t="shared" si="2"/>
        <v>9.9981943920795513E-2</v>
      </c>
      <c r="AE21" s="101">
        <f t="shared" si="3"/>
        <v>1.0884036580929344E-2</v>
      </c>
      <c r="AF21" s="101">
        <f>R21/G21</f>
        <v>9.0476353471099905E-2</v>
      </c>
      <c r="AG21" s="101">
        <f>(S21*R21)/G21</f>
        <v>3.5272206400708299E-3</v>
      </c>
      <c r="AH21" s="102">
        <f>(I21-R21)/I21</f>
        <v>9.5073070965951911E-2</v>
      </c>
      <c r="AK21" s="2" t="s">
        <v>315</v>
      </c>
      <c r="AL21" s="2" t="s">
        <v>315</v>
      </c>
      <c r="AM21" s="2" t="s">
        <v>315</v>
      </c>
      <c r="AN21" s="2" t="s">
        <v>315</v>
      </c>
      <c r="AO21" s="2" t="s">
        <v>315</v>
      </c>
      <c r="AP21" s="2" t="s">
        <v>315</v>
      </c>
      <c r="AQ21" s="2" t="s">
        <v>315</v>
      </c>
      <c r="AR21" s="2" t="s">
        <v>315</v>
      </c>
      <c r="AS21" s="2" t="s">
        <v>315</v>
      </c>
      <c r="AT21" s="2" t="s">
        <v>315</v>
      </c>
      <c r="AU21" s="2" t="s">
        <v>315</v>
      </c>
      <c r="AV21" s="2" t="s">
        <v>315</v>
      </c>
    </row>
    <row r="22" spans="1:48" x14ac:dyDescent="0.25">
      <c r="A22" s="4" t="s">
        <v>229</v>
      </c>
      <c r="B22" s="5" t="s">
        <v>230</v>
      </c>
      <c r="C22" s="5" t="s">
        <v>302</v>
      </c>
      <c r="D22" s="5">
        <v>2993.97</v>
      </c>
      <c r="E22" s="5" t="s">
        <v>30</v>
      </c>
      <c r="F22" s="5" t="s">
        <v>31</v>
      </c>
      <c r="G22" s="5">
        <v>973.82339999999999</v>
      </c>
      <c r="H22" s="5">
        <v>1124.7234000000001</v>
      </c>
      <c r="I22" s="5">
        <v>76.400000000000006</v>
      </c>
      <c r="J22" s="5">
        <v>1.1399999999999999</v>
      </c>
      <c r="K22" s="5">
        <v>1.59</v>
      </c>
      <c r="L22" s="5" t="s">
        <v>315</v>
      </c>
      <c r="M22" s="5" t="s">
        <v>315</v>
      </c>
      <c r="N22" s="5" t="s">
        <v>315</v>
      </c>
      <c r="O22" s="5" t="s">
        <v>315</v>
      </c>
      <c r="P22" s="5" t="s">
        <v>315</v>
      </c>
      <c r="Q22" s="5" t="s">
        <v>315</v>
      </c>
      <c r="R22" s="6">
        <v>105.07</v>
      </c>
      <c r="S22" s="6">
        <v>1.1632E-2</v>
      </c>
      <c r="T22" s="6">
        <v>-3.7700999999999998E-2</v>
      </c>
      <c r="U22" s="6">
        <v>-0.40076000000000001</v>
      </c>
      <c r="V22" s="6">
        <v>-2.6152999999999999E-2</v>
      </c>
      <c r="W22" s="6">
        <v>-1.2755000000000001</v>
      </c>
      <c r="X22" s="6">
        <f t="shared" si="0"/>
        <v>6.7927812295894258E-2</v>
      </c>
      <c r="Y22" s="6">
        <f t="shared" si="1"/>
        <v>9.3418524056670282E-2</v>
      </c>
      <c r="Z22" s="16">
        <v>24700000000000</v>
      </c>
      <c r="AA22" s="16">
        <v>959000000000</v>
      </c>
      <c r="AB22" s="103">
        <f>SQRT(T22^2+V22^2)</f>
        <v>4.5884036548673436E-2</v>
      </c>
      <c r="AC22" s="103">
        <f>SQRT((T22^2*U22)^2 +(V22^2*W22)^2)/AB22</f>
        <v>2.2707534876297716E-2</v>
      </c>
      <c r="AD22" s="103">
        <f t="shared" si="2"/>
        <v>7.8453649809606146E-2</v>
      </c>
      <c r="AE22" s="103">
        <f t="shared" si="3"/>
        <v>1.1706434657454319E-3</v>
      </c>
      <c r="AF22" s="103">
        <f>R22/G22</f>
        <v>0.10789430609287064</v>
      </c>
      <c r="AG22" s="101">
        <f>(S22*R22)/G22</f>
        <v>1.2550265684722712E-3</v>
      </c>
      <c r="AH22" s="104">
        <f>(I22-R22)/I22</f>
        <v>-0.37526178010471184</v>
      </c>
      <c r="AI22" s="6"/>
      <c r="AJ22" s="6"/>
      <c r="AK22" s="5" t="s">
        <v>315</v>
      </c>
      <c r="AL22" s="5" t="s">
        <v>315</v>
      </c>
      <c r="AM22" s="5" t="s">
        <v>315</v>
      </c>
      <c r="AN22" s="5" t="s">
        <v>315</v>
      </c>
      <c r="AO22" s="5" t="s">
        <v>315</v>
      </c>
      <c r="AP22" s="5" t="s">
        <v>315</v>
      </c>
      <c r="AQ22" s="6">
        <v>47.701999999999998</v>
      </c>
      <c r="AR22" s="6">
        <v>3.6997000000000002E-2</v>
      </c>
      <c r="AS22" s="6">
        <v>4.3579E-2</v>
      </c>
      <c r="AT22" s="6">
        <v>6.7856E-2</v>
      </c>
      <c r="AU22" s="6">
        <v>1.1110999999999999E-2</v>
      </c>
      <c r="AV22" s="6">
        <v>0.25873000000000002</v>
      </c>
    </row>
    <row r="23" spans="1:48" x14ac:dyDescent="0.25">
      <c r="A23" s="4" t="s">
        <v>193</v>
      </c>
      <c r="B23" s="5" t="s">
        <v>194</v>
      </c>
      <c r="C23" s="5" t="s">
        <v>302</v>
      </c>
      <c r="D23" s="5">
        <v>1546.23</v>
      </c>
      <c r="E23" s="5" t="s">
        <v>42</v>
      </c>
      <c r="F23" s="5" t="s">
        <v>43</v>
      </c>
      <c r="G23" s="5">
        <v>832.36620000000005</v>
      </c>
      <c r="H23" s="5">
        <v>1021.3093</v>
      </c>
      <c r="I23" s="5">
        <v>42.994300000000003</v>
      </c>
      <c r="J23" s="5">
        <v>8.2321000000000009</v>
      </c>
      <c r="K23" s="5" t="s">
        <v>3</v>
      </c>
      <c r="L23" s="6">
        <v>50.347000000000001</v>
      </c>
      <c r="M23" s="6">
        <v>1.3631000000000001E-2</v>
      </c>
      <c r="N23" s="6">
        <v>0.10051</v>
      </c>
      <c r="O23" s="6">
        <v>0.19592000000000001</v>
      </c>
      <c r="P23" s="6">
        <v>1.3185000000000001E-2</v>
      </c>
      <c r="Q23" s="6">
        <v>1.1313</v>
      </c>
      <c r="R23" s="6">
        <v>48.167999999999999</v>
      </c>
      <c r="S23" s="6">
        <v>8.1975000000000006E-2</v>
      </c>
      <c r="T23" s="6">
        <v>0.11327</v>
      </c>
      <c r="U23" s="6">
        <v>0.25380999999999998</v>
      </c>
      <c r="V23" s="6">
        <v>1.2171E-2</v>
      </c>
      <c r="W23" s="6">
        <v>1.3234999999999999</v>
      </c>
      <c r="X23" s="6">
        <f t="shared" si="0"/>
        <v>4.2097237340343423E-2</v>
      </c>
      <c r="Y23" s="6">
        <f t="shared" si="1"/>
        <v>4.9296525548137085E-2</v>
      </c>
      <c r="Z23" s="16">
        <v>660000000000</v>
      </c>
      <c r="AA23" s="16">
        <v>25500000000</v>
      </c>
      <c r="AB23" s="103">
        <f t="shared" ref="AB23:AB29" si="9">SQRT(N23^2+P23^2)</f>
        <v>0.10137112175072346</v>
      </c>
      <c r="AC23" s="103">
        <f t="shared" si="7"/>
        <v>1.9620795186037671E-2</v>
      </c>
      <c r="AD23" s="103">
        <f t="shared" si="2"/>
        <v>5.165310652931366E-2</v>
      </c>
      <c r="AE23" s="103">
        <f t="shared" si="3"/>
        <v>9.88999793600461E-3</v>
      </c>
      <c r="AF23" s="103">
        <f t="shared" ref="AF23:AF29" si="10">L23/G23</f>
        <v>6.0486598326553863E-2</v>
      </c>
      <c r="AG23" s="103">
        <f t="shared" si="8"/>
        <v>8.2449282178925581E-4</v>
      </c>
      <c r="AH23" s="104">
        <f t="shared" ref="AH23:AH29" si="11">(I23-L23)/I23</f>
        <v>-0.17101569277787981</v>
      </c>
      <c r="AK23" s="6">
        <v>72.388000000000005</v>
      </c>
      <c r="AL23" s="6">
        <v>0.10017</v>
      </c>
      <c r="AM23" s="6">
        <v>2.4733999999999999E-2</v>
      </c>
      <c r="AN23" s="6">
        <v>1.4839</v>
      </c>
      <c r="AO23" s="6">
        <v>6.6549000000000001E-3</v>
      </c>
      <c r="AP23" s="6">
        <v>1.2098</v>
      </c>
      <c r="AQ23" s="5" t="s">
        <v>315</v>
      </c>
      <c r="AR23" s="5" t="s">
        <v>315</v>
      </c>
      <c r="AS23" s="5" t="s">
        <v>315</v>
      </c>
      <c r="AT23" s="5" t="s">
        <v>315</v>
      </c>
      <c r="AU23" s="5" t="s">
        <v>315</v>
      </c>
      <c r="AV23" s="5" t="s">
        <v>315</v>
      </c>
    </row>
    <row r="24" spans="1:48" x14ac:dyDescent="0.25">
      <c r="A24" s="4" t="s">
        <v>191</v>
      </c>
      <c r="B24" s="5" t="s">
        <v>192</v>
      </c>
      <c r="C24" s="5" t="s">
        <v>302</v>
      </c>
      <c r="D24" s="5">
        <v>2983.15</v>
      </c>
      <c r="E24" s="5" t="s">
        <v>42</v>
      </c>
      <c r="F24" s="5" t="s">
        <v>43</v>
      </c>
      <c r="G24" s="5">
        <v>837.14980000000003</v>
      </c>
      <c r="H24" s="5">
        <v>1012.4031</v>
      </c>
      <c r="I24" s="5">
        <v>41.1</v>
      </c>
      <c r="J24" s="5">
        <v>3.38</v>
      </c>
      <c r="K24" s="5">
        <v>3.77</v>
      </c>
      <c r="L24" s="6">
        <v>50.462000000000003</v>
      </c>
      <c r="M24" s="6">
        <v>1.4437E-2</v>
      </c>
      <c r="N24" s="6">
        <v>1.1672999999999999E-2</v>
      </c>
      <c r="O24" s="6">
        <v>1.7744</v>
      </c>
      <c r="P24" s="6">
        <v>8.2191999999999994E-3</v>
      </c>
      <c r="Q24" s="6">
        <v>2.0400999999999998</v>
      </c>
      <c r="R24" s="6">
        <v>45.905000000000001</v>
      </c>
      <c r="S24" s="6">
        <v>5.9006000000000003E-2</v>
      </c>
      <c r="T24" s="6">
        <v>1.4324999999999999E-2</v>
      </c>
      <c r="U24" s="6">
        <v>1.6831</v>
      </c>
      <c r="V24" s="6">
        <v>-1.5873000000000002E-2</v>
      </c>
      <c r="W24" s="6">
        <v>-0.95694000000000001</v>
      </c>
      <c r="X24" s="6">
        <f t="shared" si="0"/>
        <v>4.0596477825877858E-2</v>
      </c>
      <c r="Y24" s="6">
        <f t="shared" si="1"/>
        <v>4.9843782580278551E-2</v>
      </c>
      <c r="Z24" s="16">
        <v>690700000000</v>
      </c>
      <c r="AA24" s="16">
        <v>0</v>
      </c>
      <c r="AB24" s="103">
        <f t="shared" si="9"/>
        <v>1.4276350291303445E-2</v>
      </c>
      <c r="AC24" s="103">
        <f t="shared" si="7"/>
        <v>1.9493757635580485E-2</v>
      </c>
      <c r="AD24" s="103">
        <f t="shared" si="2"/>
        <v>4.9095155968501697E-2</v>
      </c>
      <c r="AE24" s="103">
        <f t="shared" si="3"/>
        <v>4.0375091769716716E-3</v>
      </c>
      <c r="AF24" s="103">
        <f t="shared" si="10"/>
        <v>6.027833967110785E-2</v>
      </c>
      <c r="AG24" s="103">
        <f t="shared" si="8"/>
        <v>8.70238389831784E-4</v>
      </c>
      <c r="AH24" s="104">
        <f t="shared" si="11"/>
        <v>-0.22778588807785891</v>
      </c>
      <c r="AI24" s="6"/>
      <c r="AJ24" s="6"/>
      <c r="AK24" s="6">
        <v>60.978999999999999</v>
      </c>
      <c r="AL24" s="6">
        <v>5.5941999999999999E-2</v>
      </c>
      <c r="AM24" s="6">
        <v>1.8374000000000001E-2</v>
      </c>
      <c r="AN24" s="6">
        <v>0.30514999999999998</v>
      </c>
      <c r="AO24" s="6">
        <v>1.2872E-2</v>
      </c>
      <c r="AP24" s="6">
        <v>0.37444</v>
      </c>
      <c r="AQ24" s="5" t="s">
        <v>315</v>
      </c>
      <c r="AR24" s="5" t="s">
        <v>315</v>
      </c>
      <c r="AS24" s="5" t="s">
        <v>315</v>
      </c>
      <c r="AT24" s="5" t="s">
        <v>315</v>
      </c>
      <c r="AU24" s="5" t="s">
        <v>315</v>
      </c>
      <c r="AV24" s="5" t="s">
        <v>315</v>
      </c>
    </row>
    <row r="25" spans="1:48" x14ac:dyDescent="0.25">
      <c r="A25" s="4" t="s">
        <v>163</v>
      </c>
      <c r="B25" s="5" t="s">
        <v>164</v>
      </c>
      <c r="C25" s="5" t="s">
        <v>302</v>
      </c>
      <c r="D25" s="5">
        <v>2984.7271000000001</v>
      </c>
      <c r="E25" s="5" t="s">
        <v>42</v>
      </c>
      <c r="F25" s="5" t="s">
        <v>43</v>
      </c>
      <c r="G25" s="5">
        <v>932.46079999999995</v>
      </c>
      <c r="H25" s="5">
        <v>1145.1411000000001</v>
      </c>
      <c r="I25" s="5">
        <v>49.5</v>
      </c>
      <c r="J25" s="5">
        <v>6.65</v>
      </c>
      <c r="K25" s="5">
        <v>6.02</v>
      </c>
      <c r="L25" s="6">
        <v>51.502000000000002</v>
      </c>
      <c r="M25" s="6">
        <v>5.2982000000000001E-2</v>
      </c>
      <c r="N25" s="6">
        <v>-0.22048000000000001</v>
      </c>
      <c r="O25" s="6">
        <v>-0.15368000000000001</v>
      </c>
      <c r="P25" s="6">
        <v>-1.7041000000000001E-2</v>
      </c>
      <c r="Q25" s="6">
        <v>-0.79908000000000001</v>
      </c>
      <c r="R25" s="5" t="s">
        <v>315</v>
      </c>
      <c r="S25" s="5" t="s">
        <v>315</v>
      </c>
      <c r="T25" s="5" t="s">
        <v>315</v>
      </c>
      <c r="U25" s="5" t="s">
        <v>315</v>
      </c>
      <c r="V25" s="5" t="s">
        <v>315</v>
      </c>
      <c r="W25" s="5" t="s">
        <v>315</v>
      </c>
      <c r="X25" s="5">
        <f t="shared" si="0"/>
        <v>4.3226114231687256E-2</v>
      </c>
      <c r="Y25" s="5">
        <f t="shared" si="1"/>
        <v>4.4974370407279939E-2</v>
      </c>
      <c r="Z25" s="16">
        <v>737000000000</v>
      </c>
      <c r="AA25" s="16">
        <v>32300000000</v>
      </c>
      <c r="AB25" s="103">
        <f t="shared" si="9"/>
        <v>0.22113757274827814</v>
      </c>
      <c r="AC25" s="103">
        <f t="shared" si="7"/>
        <v>3.3798904372497711E-2</v>
      </c>
      <c r="AD25" s="103">
        <f t="shared" si="2"/>
        <v>5.3085341496393205E-2</v>
      </c>
      <c r="AE25" s="103">
        <f t="shared" si="3"/>
        <v>7.1316670899194915E-3</v>
      </c>
      <c r="AF25" s="103">
        <f t="shared" si="10"/>
        <v>5.5232348641358439E-2</v>
      </c>
      <c r="AG25" s="103">
        <f t="shared" si="8"/>
        <v>2.9263202957164531E-3</v>
      </c>
      <c r="AH25" s="104">
        <f t="shared" si="11"/>
        <v>-4.0444444444444491E-2</v>
      </c>
      <c r="AK25" s="5" t="s">
        <v>315</v>
      </c>
      <c r="AL25" s="5" t="s">
        <v>315</v>
      </c>
      <c r="AM25" s="5" t="s">
        <v>315</v>
      </c>
      <c r="AN25" s="5" t="s">
        <v>315</v>
      </c>
      <c r="AO25" s="5" t="s">
        <v>315</v>
      </c>
      <c r="AP25" s="5" t="s">
        <v>315</v>
      </c>
      <c r="AQ25" s="5" t="s">
        <v>315</v>
      </c>
      <c r="AR25" s="5" t="s">
        <v>315</v>
      </c>
      <c r="AS25" s="5" t="s">
        <v>315</v>
      </c>
      <c r="AT25" s="5" t="s">
        <v>315</v>
      </c>
      <c r="AU25" s="5" t="s">
        <v>315</v>
      </c>
      <c r="AV25" s="5" t="s">
        <v>315</v>
      </c>
    </row>
    <row r="26" spans="1:48" x14ac:dyDescent="0.25">
      <c r="A26" s="4" t="s">
        <v>165</v>
      </c>
      <c r="B26" s="5" t="s">
        <v>166</v>
      </c>
      <c r="C26" s="5" t="s">
        <v>302</v>
      </c>
      <c r="D26" s="5">
        <v>3099.02</v>
      </c>
      <c r="E26" s="5" t="s">
        <v>42</v>
      </c>
      <c r="F26" s="5" t="s">
        <v>43</v>
      </c>
      <c r="G26" s="5">
        <v>779.87099999999998</v>
      </c>
      <c r="H26" s="5">
        <v>950.08619999999996</v>
      </c>
      <c r="I26" s="5">
        <v>64.314899999999994</v>
      </c>
      <c r="J26" s="5">
        <v>5.3192000000000004</v>
      </c>
      <c r="K26" s="5" t="s">
        <v>3</v>
      </c>
      <c r="L26" s="6">
        <v>52.781999999999996</v>
      </c>
      <c r="M26" s="6">
        <v>4.4603999999999998E-2</v>
      </c>
      <c r="N26" s="6">
        <v>0.22875999999999999</v>
      </c>
      <c r="O26" s="6">
        <v>0.21584999999999999</v>
      </c>
      <c r="P26" s="6">
        <v>4.9638000000000002E-2</v>
      </c>
      <c r="Q26" s="6">
        <v>0.31168000000000001</v>
      </c>
      <c r="R26" s="5" t="s">
        <v>315</v>
      </c>
      <c r="S26" s="5" t="s">
        <v>315</v>
      </c>
      <c r="T26" s="5" t="s">
        <v>315</v>
      </c>
      <c r="U26" s="5" t="s">
        <v>315</v>
      </c>
      <c r="V26" s="5" t="s">
        <v>315</v>
      </c>
      <c r="W26" s="5" t="s">
        <v>315</v>
      </c>
      <c r="X26" s="5">
        <f t="shared" si="0"/>
        <v>6.7693752419517306E-2</v>
      </c>
      <c r="Y26" s="5">
        <f t="shared" si="1"/>
        <v>5.5554959118446302E-2</v>
      </c>
      <c r="Z26" s="16">
        <v>405400000000</v>
      </c>
      <c r="AA26" s="16">
        <v>17859000000</v>
      </c>
      <c r="AB26" s="103">
        <f t="shared" si="9"/>
        <v>0.23408346512301972</v>
      </c>
      <c r="AC26" s="103">
        <f t="shared" si="7"/>
        <v>4.836630170341738E-2</v>
      </c>
      <c r="AD26" s="103">
        <f t="shared" si="2"/>
        <v>8.2468639044149611E-2</v>
      </c>
      <c r="AE26" s="103">
        <f t="shared" si="3"/>
        <v>6.8206152043094317E-3</v>
      </c>
      <c r="AF26" s="103">
        <f t="shared" si="10"/>
        <v>6.7680424070134679E-2</v>
      </c>
      <c r="AG26" s="103">
        <f t="shared" si="8"/>
        <v>3.0188176352242864E-3</v>
      </c>
      <c r="AH26" s="104">
        <f t="shared" si="11"/>
        <v>0.17931925572456769</v>
      </c>
      <c r="AI26" s="6"/>
      <c r="AJ26" s="6"/>
      <c r="AK26" s="6">
        <v>55.802</v>
      </c>
      <c r="AL26" s="6">
        <v>0.13438</v>
      </c>
      <c r="AM26" s="6">
        <v>5.9249000000000003E-3</v>
      </c>
      <c r="AN26" s="6">
        <v>1.0426</v>
      </c>
      <c r="AO26" s="6">
        <v>6.1130000000000004E-3</v>
      </c>
      <c r="AP26" s="6">
        <v>0.68006999999999995</v>
      </c>
      <c r="AQ26" s="5" t="s">
        <v>315</v>
      </c>
      <c r="AR26" s="5" t="s">
        <v>315</v>
      </c>
      <c r="AS26" s="5" t="s">
        <v>315</v>
      </c>
      <c r="AT26" s="5" t="s">
        <v>315</v>
      </c>
      <c r="AU26" s="5" t="s">
        <v>315</v>
      </c>
      <c r="AV26" s="5" t="s">
        <v>315</v>
      </c>
    </row>
    <row r="27" spans="1:48" x14ac:dyDescent="0.25">
      <c r="A27" s="4" t="s">
        <v>219</v>
      </c>
      <c r="B27" s="5" t="s">
        <v>220</v>
      </c>
      <c r="C27" s="5" t="s">
        <v>302</v>
      </c>
      <c r="D27" s="5">
        <v>3000.11</v>
      </c>
      <c r="E27" s="5" t="s">
        <v>42</v>
      </c>
      <c r="F27" s="5" t="s">
        <v>43</v>
      </c>
      <c r="G27" s="5">
        <v>931.84190000000001</v>
      </c>
      <c r="H27" s="5">
        <v>1122.4124999999999</v>
      </c>
      <c r="I27" s="5">
        <v>46.6</v>
      </c>
      <c r="J27" s="5">
        <v>4.67</v>
      </c>
      <c r="K27" s="5">
        <v>6.46</v>
      </c>
      <c r="L27" s="6">
        <v>56.656999999999996</v>
      </c>
      <c r="M27" s="6">
        <v>2.6828999999999999E-2</v>
      </c>
      <c r="N27" s="6">
        <v>0.17019000000000001</v>
      </c>
      <c r="O27" s="6">
        <v>0.26121</v>
      </c>
      <c r="P27" s="6">
        <v>2.6369E-2</v>
      </c>
      <c r="Q27" s="6">
        <v>0.73633000000000004</v>
      </c>
      <c r="R27" s="6">
        <v>48.09</v>
      </c>
      <c r="S27" s="6">
        <v>8.3753999999999995E-2</v>
      </c>
      <c r="T27" s="6">
        <v>0.27122000000000002</v>
      </c>
      <c r="U27" s="6">
        <v>8.1892999999999994E-2</v>
      </c>
      <c r="V27" s="6">
        <v>3.5990000000000001E-2</v>
      </c>
      <c r="W27" s="6">
        <v>0.87990999999999997</v>
      </c>
      <c r="X27" s="6">
        <f t="shared" si="0"/>
        <v>4.1517712962034908E-2</v>
      </c>
      <c r="Y27" s="6">
        <f t="shared" si="1"/>
        <v>5.047787689463544E-2</v>
      </c>
      <c r="Z27" s="16">
        <v>334490000000</v>
      </c>
      <c r="AA27" s="16">
        <v>13064000000</v>
      </c>
      <c r="AB27" s="103">
        <f t="shared" si="9"/>
        <v>0.17222067315220901</v>
      </c>
      <c r="AC27" s="103">
        <f t="shared" si="7"/>
        <v>4.403162532669002E-2</v>
      </c>
      <c r="AD27" s="103">
        <f t="shared" si="2"/>
        <v>5.0008483198705704E-2</v>
      </c>
      <c r="AE27" s="103">
        <f t="shared" si="3"/>
        <v>5.011579754033383E-3</v>
      </c>
      <c r="AF27" s="103">
        <f t="shared" si="10"/>
        <v>6.0801086536246114E-2</v>
      </c>
      <c r="AG27" s="103">
        <f t="shared" si="8"/>
        <v>1.6312323506809468E-3</v>
      </c>
      <c r="AH27" s="104">
        <f t="shared" si="11"/>
        <v>-0.21581545064377672</v>
      </c>
      <c r="AI27" s="6"/>
      <c r="AJ27" s="6"/>
      <c r="AK27" s="5" t="s">
        <v>315</v>
      </c>
      <c r="AL27" s="5" t="s">
        <v>315</v>
      </c>
      <c r="AM27" s="5" t="s">
        <v>315</v>
      </c>
      <c r="AN27" s="5" t="s">
        <v>315</v>
      </c>
      <c r="AO27" s="5" t="s">
        <v>315</v>
      </c>
      <c r="AP27" s="5" t="s">
        <v>315</v>
      </c>
      <c r="AQ27" s="5" t="s">
        <v>315</v>
      </c>
      <c r="AR27" s="5" t="s">
        <v>315</v>
      </c>
      <c r="AS27" s="5" t="s">
        <v>315</v>
      </c>
      <c r="AT27" s="5" t="s">
        <v>315</v>
      </c>
      <c r="AU27" s="5" t="s">
        <v>315</v>
      </c>
      <c r="AV27" s="5" t="s">
        <v>315</v>
      </c>
    </row>
    <row r="28" spans="1:48" x14ac:dyDescent="0.25">
      <c r="A28" s="4" t="s">
        <v>215</v>
      </c>
      <c r="B28" s="5" t="s">
        <v>216</v>
      </c>
      <c r="C28" s="5" t="s">
        <v>302</v>
      </c>
      <c r="D28" s="5">
        <v>2983.48</v>
      </c>
      <c r="E28" s="5" t="s">
        <v>42</v>
      </c>
      <c r="F28" s="5" t="s">
        <v>43</v>
      </c>
      <c r="G28" s="5">
        <v>928.97040000000004</v>
      </c>
      <c r="H28" s="5">
        <v>1118.4005999999999</v>
      </c>
      <c r="I28" s="5">
        <v>48.8</v>
      </c>
      <c r="J28" s="5">
        <v>6.01</v>
      </c>
      <c r="K28" s="5">
        <v>5.4</v>
      </c>
      <c r="L28" s="6">
        <v>57.279000000000003</v>
      </c>
      <c r="M28" s="6">
        <v>4.2292000000000003E-2</v>
      </c>
      <c r="N28" s="6">
        <v>-0.21564</v>
      </c>
      <c r="O28" s="6">
        <v>-3.9210000000000002E-2</v>
      </c>
      <c r="P28" s="6">
        <v>2.3732E-2</v>
      </c>
      <c r="Q28" s="6">
        <v>0.22283</v>
      </c>
      <c r="R28" s="6">
        <v>53.404000000000003</v>
      </c>
      <c r="S28" s="6">
        <v>6.1581999999999998E-2</v>
      </c>
      <c r="T28" s="6">
        <v>-0.24188000000000001</v>
      </c>
      <c r="U28" s="6">
        <v>-0.19231999999999999</v>
      </c>
      <c r="V28" s="6">
        <v>7.7869999999999997E-3</v>
      </c>
      <c r="W28" s="6">
        <v>3.5301</v>
      </c>
      <c r="X28" s="6">
        <f t="shared" si="0"/>
        <v>4.363373910922437E-2</v>
      </c>
      <c r="Y28" s="6">
        <f t="shared" si="1"/>
        <v>5.1215101279452106E-2</v>
      </c>
      <c r="Z28" s="16">
        <v>298000000000</v>
      </c>
      <c r="AA28" s="16">
        <v>11800000000</v>
      </c>
      <c r="AB28" s="103">
        <f t="shared" si="9"/>
        <v>0.21694196787159464</v>
      </c>
      <c r="AC28" s="103">
        <f t="shared" si="7"/>
        <v>8.4243863723895279E-3</v>
      </c>
      <c r="AD28" s="103">
        <f t="shared" si="2"/>
        <v>5.2531275485203831E-2</v>
      </c>
      <c r="AE28" s="103">
        <f t="shared" si="3"/>
        <v>6.4695279849605533E-3</v>
      </c>
      <c r="AF28" s="103">
        <f t="shared" si="10"/>
        <v>6.1658584600758001E-2</v>
      </c>
      <c r="AG28" s="103">
        <f t="shared" si="8"/>
        <v>2.6076648599352575E-3</v>
      </c>
      <c r="AH28" s="104">
        <f t="shared" si="11"/>
        <v>-0.17375000000000013</v>
      </c>
      <c r="AK28" s="5" t="s">
        <v>315</v>
      </c>
      <c r="AL28" s="5" t="s">
        <v>315</v>
      </c>
      <c r="AM28" s="5" t="s">
        <v>315</v>
      </c>
      <c r="AN28" s="5" t="s">
        <v>315</v>
      </c>
      <c r="AO28" s="5" t="s">
        <v>315</v>
      </c>
      <c r="AP28" s="5" t="s">
        <v>315</v>
      </c>
      <c r="AQ28" s="6">
        <v>72.712999999999994</v>
      </c>
      <c r="AR28" s="6">
        <v>1.1532000000000001E-2</v>
      </c>
      <c r="AS28" s="6">
        <v>1.9467999999999999E-2</v>
      </c>
      <c r="AT28" s="6">
        <v>0.29365000000000002</v>
      </c>
      <c r="AU28" s="6">
        <v>3.5747999999999999E-3</v>
      </c>
      <c r="AV28" s="6">
        <v>1.1064000000000001</v>
      </c>
    </row>
    <row r="29" spans="1:48" ht="15.75" thickBot="1" x14ac:dyDescent="0.3">
      <c r="A29" s="4" t="s">
        <v>141</v>
      </c>
      <c r="B29" s="5" t="s">
        <v>142</v>
      </c>
      <c r="C29" s="5" t="s">
        <v>302</v>
      </c>
      <c r="D29" s="5">
        <v>2984.05</v>
      </c>
      <c r="E29" s="5" t="s">
        <v>42</v>
      </c>
      <c r="F29" s="5" t="s">
        <v>43</v>
      </c>
      <c r="G29" s="5">
        <v>945.15</v>
      </c>
      <c r="H29" s="5">
        <v>1135.45</v>
      </c>
      <c r="I29" s="5">
        <v>83.058000000000007</v>
      </c>
      <c r="J29" s="5">
        <v>26.917100000000001</v>
      </c>
      <c r="K29" s="5" t="s">
        <v>3</v>
      </c>
      <c r="L29" s="6">
        <v>57.389000000000003</v>
      </c>
      <c r="M29" s="6">
        <v>7.0376999999999995E-2</v>
      </c>
      <c r="N29" s="6">
        <v>-0.38695000000000002</v>
      </c>
      <c r="O29" s="6">
        <v>-0.11544</v>
      </c>
      <c r="P29" s="6">
        <v>8.0688999999999997E-2</v>
      </c>
      <c r="Q29" s="6">
        <v>0.4456</v>
      </c>
      <c r="R29" s="5" t="s">
        <v>315</v>
      </c>
      <c r="S29" s="5" t="s">
        <v>315</v>
      </c>
      <c r="T29" s="5" t="s">
        <v>315</v>
      </c>
      <c r="U29" s="5" t="s">
        <v>315</v>
      </c>
      <c r="V29" s="5" t="s">
        <v>315</v>
      </c>
      <c r="W29" s="5" t="s">
        <v>315</v>
      </c>
      <c r="X29" s="5">
        <f t="shared" si="0"/>
        <v>7.314985248139505E-2</v>
      </c>
      <c r="Y29" s="5">
        <f t="shared" si="1"/>
        <v>5.0542956537055796E-2</v>
      </c>
      <c r="Z29" s="16">
        <v>186700000000</v>
      </c>
      <c r="AA29" s="16">
        <v>7312000000</v>
      </c>
      <c r="AB29" s="103">
        <f t="shared" si="9"/>
        <v>0.39527334494119387</v>
      </c>
      <c r="AC29" s="103">
        <f t="shared" si="7"/>
        <v>4.4340577973125177E-2</v>
      </c>
      <c r="AD29" s="103">
        <f t="shared" si="2"/>
        <v>8.7878114584986525E-2</v>
      </c>
      <c r="AE29" s="103">
        <f t="shared" si="3"/>
        <v>2.8479183198434115E-2</v>
      </c>
      <c r="AF29" s="103">
        <f t="shared" si="10"/>
        <v>6.0719462519176856E-2</v>
      </c>
      <c r="AG29" s="103">
        <f t="shared" si="8"/>
        <v>4.2732536137121092E-3</v>
      </c>
      <c r="AH29" s="104">
        <f t="shared" si="11"/>
        <v>0.30904909822052062</v>
      </c>
      <c r="AK29" s="6">
        <v>36.965000000000003</v>
      </c>
      <c r="AL29" s="6">
        <v>7.2053000000000006E-2</v>
      </c>
      <c r="AM29" s="6">
        <v>5.8125000000000003E-2</v>
      </c>
      <c r="AN29" s="6">
        <v>0.29858000000000001</v>
      </c>
      <c r="AO29" s="6">
        <v>2.1592E-2</v>
      </c>
      <c r="AP29" s="6">
        <v>0.35025000000000001</v>
      </c>
      <c r="AQ29" s="5" t="s">
        <v>315</v>
      </c>
      <c r="AR29" s="5" t="s">
        <v>315</v>
      </c>
      <c r="AS29" s="5" t="s">
        <v>315</v>
      </c>
      <c r="AT29" s="5" t="s">
        <v>315</v>
      </c>
      <c r="AU29" s="5" t="s">
        <v>315</v>
      </c>
      <c r="AV29" s="5" t="s">
        <v>315</v>
      </c>
    </row>
    <row r="30" spans="1:48" x14ac:dyDescent="0.25">
      <c r="A30" s="4" t="s">
        <v>250</v>
      </c>
      <c r="B30" s="5" t="s">
        <v>251</v>
      </c>
      <c r="C30" s="5" t="s">
        <v>302</v>
      </c>
      <c r="D30" s="5">
        <v>3389.41</v>
      </c>
      <c r="E30" s="5" t="s">
        <v>42</v>
      </c>
      <c r="F30" s="5" t="s">
        <v>43</v>
      </c>
      <c r="G30" s="5">
        <v>840.2</v>
      </c>
      <c r="H30" s="5">
        <v>1012</v>
      </c>
      <c r="I30" s="5">
        <v>42</v>
      </c>
      <c r="J30" s="5">
        <v>5.25</v>
      </c>
      <c r="K30" s="5">
        <v>4.8499999999999996</v>
      </c>
      <c r="L30" s="5" t="s">
        <v>315</v>
      </c>
      <c r="M30" s="5" t="s">
        <v>315</v>
      </c>
      <c r="N30" s="5" t="s">
        <v>315</v>
      </c>
      <c r="O30" s="5" t="s">
        <v>315</v>
      </c>
      <c r="P30" s="5" t="s">
        <v>315</v>
      </c>
      <c r="Q30" s="5" t="s">
        <v>315</v>
      </c>
      <c r="R30" s="6">
        <v>41.005000000000003</v>
      </c>
      <c r="S30" s="6">
        <v>3.6151000000000003E-2</v>
      </c>
      <c r="T30" s="6">
        <v>-0.19966</v>
      </c>
      <c r="U30" s="6">
        <v>-9.7922999999999996E-2</v>
      </c>
      <c r="V30" s="6">
        <v>2.8185000000000002E-2</v>
      </c>
      <c r="W30" s="6">
        <v>0.42392000000000002</v>
      </c>
      <c r="X30" s="6">
        <f t="shared" si="0"/>
        <v>4.1501976284584984E-2</v>
      </c>
      <c r="Y30" s="6">
        <f t="shared" si="1"/>
        <v>4.0518774703557317E-2</v>
      </c>
      <c r="Z30" s="16">
        <v>457460000000</v>
      </c>
      <c r="AA30" s="16">
        <v>26746000000</v>
      </c>
      <c r="AB30" s="103">
        <f>SQRT(T30^2+V30^2)</f>
        <v>0.20163955421742036</v>
      </c>
      <c r="AC30" s="103">
        <f>SQRT((T30^2*U30)^2 +(V30^2*W30)^2)/AB30</f>
        <v>1.9431270731654977E-2</v>
      </c>
      <c r="AD30" s="103">
        <f t="shared" si="2"/>
        <v>4.9988098071887643E-2</v>
      </c>
      <c r="AE30" s="103">
        <f t="shared" si="3"/>
        <v>6.2485122589859554E-3</v>
      </c>
      <c r="AF30" s="103">
        <f>R30/G30</f>
        <v>4.8803856224708404E-2</v>
      </c>
      <c r="AG30" s="101">
        <f>(S30*R30)/G30</f>
        <v>1.7643082063794335E-3</v>
      </c>
      <c r="AH30" s="104">
        <f>(I30-R30)/I30</f>
        <v>2.369047619047613E-2</v>
      </c>
      <c r="AK30" s="5" t="s">
        <v>315</v>
      </c>
      <c r="AL30" s="5" t="s">
        <v>315</v>
      </c>
      <c r="AM30" s="5" t="s">
        <v>315</v>
      </c>
      <c r="AN30" s="5" t="s">
        <v>315</v>
      </c>
      <c r="AO30" s="5" t="s">
        <v>315</v>
      </c>
      <c r="AP30" s="5" t="s">
        <v>315</v>
      </c>
      <c r="AQ30" s="5" t="s">
        <v>315</v>
      </c>
      <c r="AR30" s="5" t="s">
        <v>315</v>
      </c>
      <c r="AS30" s="5" t="s">
        <v>315</v>
      </c>
      <c r="AT30" s="5" t="s">
        <v>315</v>
      </c>
      <c r="AU30" s="5" t="s">
        <v>315</v>
      </c>
      <c r="AV30" s="5" t="s">
        <v>315</v>
      </c>
    </row>
    <row r="31" spans="1:48" x14ac:dyDescent="0.25">
      <c r="A31" s="4" t="s">
        <v>217</v>
      </c>
      <c r="B31" s="5" t="s">
        <v>218</v>
      </c>
      <c r="C31" s="5" t="s">
        <v>302</v>
      </c>
      <c r="D31" s="5">
        <v>2987.58</v>
      </c>
      <c r="E31" s="5" t="s">
        <v>42</v>
      </c>
      <c r="F31" s="5" t="s">
        <v>43</v>
      </c>
      <c r="G31" s="5">
        <v>832.33040000000005</v>
      </c>
      <c r="H31" s="5">
        <v>1006.9885</v>
      </c>
      <c r="I31" s="5">
        <v>44.8</v>
      </c>
      <c r="J31" s="5">
        <v>4.4400000000000004</v>
      </c>
      <c r="K31" s="5">
        <v>3.24</v>
      </c>
      <c r="L31" s="5" t="s">
        <v>315</v>
      </c>
      <c r="M31" s="5" t="s">
        <v>315</v>
      </c>
      <c r="N31" s="5" t="s">
        <v>315</v>
      </c>
      <c r="O31" s="5" t="s">
        <v>315</v>
      </c>
      <c r="P31" s="5" t="s">
        <v>315</v>
      </c>
      <c r="Q31" s="5" t="s">
        <v>315</v>
      </c>
      <c r="R31" s="6">
        <v>44.308999999999997</v>
      </c>
      <c r="S31" s="6">
        <v>7.1421999999999999E-2</v>
      </c>
      <c r="T31" s="6">
        <v>-0.13267000000000001</v>
      </c>
      <c r="U31" s="6">
        <v>-0.20330000000000001</v>
      </c>
      <c r="V31" s="6">
        <v>-8.1998999999999996E-3</v>
      </c>
      <c r="W31" s="6">
        <v>-1.9116</v>
      </c>
      <c r="X31" s="6">
        <f t="shared" si="0"/>
        <v>4.4489088008452922E-2</v>
      </c>
      <c r="Y31" s="6">
        <f t="shared" si="1"/>
        <v>4.4001495548360282E-2</v>
      </c>
      <c r="Z31" s="16">
        <v>468000000000</v>
      </c>
      <c r="AA31" s="16">
        <v>18200000000</v>
      </c>
      <c r="AB31" s="103">
        <f>SQRT(T31^2+V31^2)</f>
        <v>0.13292316299279822</v>
      </c>
      <c r="AC31" s="103">
        <f>SQRT((T31^2*U31)^2 +(V31^2*W31)^2)/AB31</f>
        <v>2.6937801989253954E-2</v>
      </c>
      <c r="AD31" s="103">
        <f t="shared" si="2"/>
        <v>5.3824779198260682E-2</v>
      </c>
      <c r="AE31" s="103">
        <f t="shared" si="3"/>
        <v>5.3344200812561939E-3</v>
      </c>
      <c r="AF31" s="103">
        <f>R31/G31</f>
        <v>5.3234869229815462E-2</v>
      </c>
      <c r="AG31" s="103">
        <f>(S31*R31)/G31</f>
        <v>3.8021408301318802E-3</v>
      </c>
      <c r="AH31" s="104">
        <f>(I31-R31)/I31</f>
        <v>1.0959821428571421E-2</v>
      </c>
      <c r="AI31" s="6"/>
      <c r="AJ31" s="6"/>
      <c r="AK31" s="5" t="s">
        <v>315</v>
      </c>
      <c r="AL31" s="5" t="s">
        <v>315</v>
      </c>
      <c r="AM31" s="5" t="s">
        <v>315</v>
      </c>
      <c r="AN31" s="5" t="s">
        <v>315</v>
      </c>
      <c r="AO31" s="5" t="s">
        <v>315</v>
      </c>
      <c r="AP31" s="5" t="s">
        <v>315</v>
      </c>
      <c r="AQ31" s="5" t="s">
        <v>315</v>
      </c>
      <c r="AR31" s="5" t="s">
        <v>315</v>
      </c>
      <c r="AS31" s="5" t="s">
        <v>315</v>
      </c>
      <c r="AT31" s="5" t="s">
        <v>315</v>
      </c>
      <c r="AU31" s="5" t="s">
        <v>315</v>
      </c>
      <c r="AV31" s="5" t="s">
        <v>315</v>
      </c>
    </row>
    <row r="32" spans="1:48" x14ac:dyDescent="0.25">
      <c r="A32" s="4" t="s">
        <v>15</v>
      </c>
      <c r="B32" s="5" t="s">
        <v>16</v>
      </c>
      <c r="C32" s="5" t="s">
        <v>302</v>
      </c>
      <c r="D32" s="5">
        <v>4071.98</v>
      </c>
      <c r="E32" s="5" t="s">
        <v>2</v>
      </c>
      <c r="F32" s="5" t="s">
        <v>3</v>
      </c>
      <c r="G32" s="5">
        <v>844.7</v>
      </c>
      <c r="H32" s="5">
        <v>908.3</v>
      </c>
      <c r="I32" s="5">
        <v>86.792299999999997</v>
      </c>
      <c r="J32" s="5">
        <v>15.1112</v>
      </c>
      <c r="K32" s="5" t="s">
        <v>3</v>
      </c>
      <c r="L32" s="6">
        <v>69.102000000000004</v>
      </c>
      <c r="M32" s="6">
        <v>2.9762E-2</v>
      </c>
      <c r="N32" s="6">
        <v>0.24496999999999999</v>
      </c>
      <c r="O32" s="6">
        <v>0.18664</v>
      </c>
      <c r="P32" s="6">
        <v>-5.5877000000000001E-3</v>
      </c>
      <c r="Q32" s="6">
        <v>-3.8889999999999998</v>
      </c>
      <c r="R32" s="6">
        <v>68.453999999999994</v>
      </c>
      <c r="S32" s="6">
        <v>3.7994E-2</v>
      </c>
      <c r="T32" s="6">
        <v>0.28251999999999999</v>
      </c>
      <c r="U32" s="6">
        <v>3.8684999999999997E-2</v>
      </c>
      <c r="V32" s="6">
        <v>-1.8234E-2</v>
      </c>
      <c r="W32" s="6">
        <v>-0.87858000000000003</v>
      </c>
      <c r="X32" s="6">
        <f t="shared" si="0"/>
        <v>9.5554662556424086E-2</v>
      </c>
      <c r="Y32" s="6">
        <f t="shared" si="1"/>
        <v>7.6078388197732036E-2</v>
      </c>
      <c r="Z32" s="16">
        <v>263930000000</v>
      </c>
      <c r="AA32" s="16">
        <v>17371000000</v>
      </c>
      <c r="AB32" s="103">
        <f>SQRT(N32^2+P32^2)</f>
        <v>0.24503371868232746</v>
      </c>
      <c r="AC32" s="103">
        <f t="shared" si="7"/>
        <v>4.5711997456608526E-2</v>
      </c>
      <c r="AD32" s="103">
        <f t="shared" si="2"/>
        <v>0.10274926009234046</v>
      </c>
      <c r="AE32" s="103">
        <f t="shared" si="3"/>
        <v>1.7889428199360718E-2</v>
      </c>
      <c r="AF32" s="103">
        <f>L32/G32</f>
        <v>8.1806558541494018E-2</v>
      </c>
      <c r="AG32" s="103">
        <f t="shared" si="8"/>
        <v>2.4347267953119451E-3</v>
      </c>
      <c r="AH32" s="104">
        <f>(I32-L32)/I32</f>
        <v>0.20382338064551803</v>
      </c>
      <c r="AI32" s="6"/>
      <c r="AJ32" s="6"/>
      <c r="AK32" s="5" t="s">
        <v>315</v>
      </c>
      <c r="AL32" s="5" t="s">
        <v>315</v>
      </c>
      <c r="AM32" s="5" t="s">
        <v>315</v>
      </c>
      <c r="AN32" s="5" t="s">
        <v>315</v>
      </c>
      <c r="AO32" s="5" t="s">
        <v>315</v>
      </c>
      <c r="AP32" s="5" t="s">
        <v>315</v>
      </c>
      <c r="AQ32" s="5" t="s">
        <v>315</v>
      </c>
      <c r="AR32" s="5" t="s">
        <v>315</v>
      </c>
      <c r="AS32" s="5" t="s">
        <v>315</v>
      </c>
      <c r="AT32" s="5" t="s">
        <v>315</v>
      </c>
      <c r="AU32" s="5" t="s">
        <v>315</v>
      </c>
      <c r="AV32" s="5" t="s">
        <v>315</v>
      </c>
    </row>
    <row r="33" spans="1:48" x14ac:dyDescent="0.25">
      <c r="A33" s="4" t="s">
        <v>13</v>
      </c>
      <c r="B33" s="5" t="s">
        <v>14</v>
      </c>
      <c r="C33" s="5" t="s">
        <v>302</v>
      </c>
      <c r="D33" s="5">
        <v>4073.6936000000001</v>
      </c>
      <c r="E33" s="5" t="s">
        <v>2</v>
      </c>
      <c r="F33" s="5" t="s">
        <v>3</v>
      </c>
      <c r="G33" s="5">
        <v>844.65</v>
      </c>
      <c r="H33" s="5">
        <v>908.25</v>
      </c>
      <c r="I33" s="5">
        <v>66.808099999999996</v>
      </c>
      <c r="J33" s="5">
        <v>4.4065000000000003</v>
      </c>
      <c r="K33" s="5" t="s">
        <v>3</v>
      </c>
      <c r="L33" s="6">
        <v>70.697999999999993</v>
      </c>
      <c r="M33" s="6">
        <v>2.239E-2</v>
      </c>
      <c r="N33" s="6">
        <v>-2.5766999999999999E-3</v>
      </c>
      <c r="O33" s="6">
        <v>-4.8678999999999997</v>
      </c>
      <c r="P33" s="6">
        <v>-1.8495999999999999E-2</v>
      </c>
      <c r="Q33" s="6">
        <v>-0.11626</v>
      </c>
      <c r="R33" s="5" t="s">
        <v>315</v>
      </c>
      <c r="S33" s="5" t="s">
        <v>315</v>
      </c>
      <c r="T33" s="5" t="s">
        <v>315</v>
      </c>
      <c r="U33" s="5" t="s">
        <v>315</v>
      </c>
      <c r="V33" s="5" t="s">
        <v>315</v>
      </c>
      <c r="W33" s="5" t="s">
        <v>315</v>
      </c>
      <c r="X33" s="5">
        <f t="shared" ref="X33:X47" si="12">I33/H33</f>
        <v>7.3556950178915489E-2</v>
      </c>
      <c r="Y33" s="5">
        <f t="shared" ref="Y33:Y47" si="13">IF(L33="NaN", R33,L33)/H33</f>
        <v>7.7839801816680418E-2</v>
      </c>
      <c r="Z33" s="16">
        <v>15700000000000</v>
      </c>
      <c r="AA33" s="16">
        <v>1170000000000</v>
      </c>
      <c r="AB33" s="103">
        <f>SQRT(N33^2+P33^2)</f>
        <v>1.8674619109636477E-2</v>
      </c>
      <c r="AC33" s="103">
        <f t="shared" si="7"/>
        <v>2.7443061510171135E-3</v>
      </c>
      <c r="AD33" s="103">
        <f t="shared" si="2"/>
        <v>7.9095601728526602E-2</v>
      </c>
      <c r="AE33" s="103">
        <f t="shared" si="3"/>
        <v>5.216953767832831E-3</v>
      </c>
      <c r="AF33" s="103">
        <f>L33/G33</f>
        <v>8.3700941218256081E-2</v>
      </c>
      <c r="AG33" s="103">
        <f t="shared" si="8"/>
        <v>1.8740640738767536E-3</v>
      </c>
      <c r="AH33" s="104">
        <f>(I33-L33)/I33</f>
        <v>-5.8224975714022666E-2</v>
      </c>
      <c r="AI33" s="6"/>
      <c r="AJ33" s="6"/>
      <c r="AK33" s="6">
        <v>49.363999999999997</v>
      </c>
      <c r="AL33" s="6">
        <v>0.1124</v>
      </c>
      <c r="AM33" s="6">
        <v>3.9912000000000003E-2</v>
      </c>
      <c r="AN33" s="6">
        <v>0.33406999999999998</v>
      </c>
      <c r="AO33" s="6">
        <v>6.0651000000000004E-3</v>
      </c>
      <c r="AP33" s="6">
        <v>1.0123</v>
      </c>
      <c r="AQ33" s="5" t="s">
        <v>315</v>
      </c>
      <c r="AR33" s="5" t="s">
        <v>315</v>
      </c>
      <c r="AS33" s="5" t="s">
        <v>315</v>
      </c>
      <c r="AT33" s="5" t="s">
        <v>315</v>
      </c>
      <c r="AU33" s="5" t="s">
        <v>315</v>
      </c>
      <c r="AV33" s="5" t="s">
        <v>315</v>
      </c>
    </row>
    <row r="34" spans="1:48" ht="15.75" thickBot="1" x14ac:dyDescent="0.3">
      <c r="A34" s="4" t="s">
        <v>209</v>
      </c>
      <c r="B34" s="5" t="s">
        <v>210</v>
      </c>
      <c r="C34" s="5" t="s">
        <v>302</v>
      </c>
      <c r="D34" s="5">
        <v>2330.31</v>
      </c>
      <c r="E34" s="5" t="s">
        <v>2</v>
      </c>
      <c r="F34" s="5" t="s">
        <v>23</v>
      </c>
      <c r="G34" s="5">
        <v>999.39940000000001</v>
      </c>
      <c r="H34" s="5">
        <v>1073.8178</v>
      </c>
      <c r="I34" s="5">
        <v>73.727800000000002</v>
      </c>
      <c r="J34" s="5">
        <v>7.9546999999999999</v>
      </c>
      <c r="K34" s="5" t="s">
        <v>3</v>
      </c>
      <c r="L34" s="6">
        <v>73.534999999999997</v>
      </c>
      <c r="M34" s="6">
        <v>1.5353E-2</v>
      </c>
      <c r="N34" s="6">
        <v>0.4249</v>
      </c>
      <c r="O34" s="6">
        <v>5.4043000000000001E-2</v>
      </c>
      <c r="P34" s="6">
        <v>0.12615000000000001</v>
      </c>
      <c r="Q34" s="6">
        <v>0.13244</v>
      </c>
      <c r="R34" s="5" t="s">
        <v>315</v>
      </c>
      <c r="S34" s="5" t="s">
        <v>315</v>
      </c>
      <c r="T34" s="5" t="s">
        <v>315</v>
      </c>
      <c r="U34" s="5" t="s">
        <v>315</v>
      </c>
      <c r="V34" s="5" t="s">
        <v>315</v>
      </c>
      <c r="W34" s="5" t="s">
        <v>315</v>
      </c>
      <c r="X34" s="5">
        <f t="shared" si="12"/>
        <v>6.8659506296133294E-2</v>
      </c>
      <c r="Y34" s="5">
        <f t="shared" si="13"/>
        <v>6.84799600081131E-2</v>
      </c>
      <c r="Z34" s="16">
        <v>723150000000</v>
      </c>
      <c r="AA34" s="16">
        <v>28292000000</v>
      </c>
      <c r="AB34" s="103">
        <f>SQRT(N34^2+P34^2)</f>
        <v>0.44323112762981798</v>
      </c>
      <c r="AC34" s="103">
        <f t="shared" si="7"/>
        <v>2.252090542739657E-2</v>
      </c>
      <c r="AD34" s="103">
        <f t="shared" si="2"/>
        <v>7.3772107527781183E-2</v>
      </c>
      <c r="AE34" s="103">
        <f t="shared" si="3"/>
        <v>7.9594804639666582E-3</v>
      </c>
      <c r="AF34" s="103">
        <f>L34/G34</f>
        <v>7.3579191662512505E-2</v>
      </c>
      <c r="AG34" s="103">
        <f t="shared" si="8"/>
        <v>1.1296613295945545E-3</v>
      </c>
      <c r="AH34" s="104">
        <f>(I34-L34)/I34</f>
        <v>2.6150244548190154E-3</v>
      </c>
      <c r="AI34" s="6"/>
      <c r="AJ34" s="6"/>
      <c r="AK34" s="5" t="s">
        <v>315</v>
      </c>
      <c r="AL34" s="5" t="s">
        <v>315</v>
      </c>
      <c r="AM34" s="5" t="s">
        <v>315</v>
      </c>
      <c r="AN34" s="5" t="s">
        <v>315</v>
      </c>
      <c r="AO34" s="5" t="s">
        <v>315</v>
      </c>
      <c r="AP34" s="5" t="s">
        <v>315</v>
      </c>
      <c r="AQ34" s="5" t="s">
        <v>315</v>
      </c>
      <c r="AR34" s="5" t="s">
        <v>315</v>
      </c>
      <c r="AS34" s="5" t="s">
        <v>315</v>
      </c>
      <c r="AT34" s="5" t="s">
        <v>315</v>
      </c>
      <c r="AU34" s="5" t="s">
        <v>315</v>
      </c>
      <c r="AV34" s="5" t="s">
        <v>315</v>
      </c>
    </row>
    <row r="35" spans="1:48" x14ac:dyDescent="0.25">
      <c r="A35" s="4" t="s">
        <v>201</v>
      </c>
      <c r="B35" s="5" t="s">
        <v>202</v>
      </c>
      <c r="C35" s="5" t="s">
        <v>302</v>
      </c>
      <c r="D35" s="5">
        <v>4065.4751000000001</v>
      </c>
      <c r="E35" s="5" t="s">
        <v>2</v>
      </c>
      <c r="F35" s="5" t="s">
        <v>23</v>
      </c>
      <c r="G35" s="5">
        <v>999.55119999999999</v>
      </c>
      <c r="H35" s="5">
        <v>1078.8159000000001</v>
      </c>
      <c r="I35" s="5">
        <v>141.84630000000001</v>
      </c>
      <c r="J35" s="5">
        <v>11.852</v>
      </c>
      <c r="K35" s="5" t="s">
        <v>3</v>
      </c>
      <c r="L35" s="5" t="s">
        <v>315</v>
      </c>
      <c r="M35" s="5" t="s">
        <v>315</v>
      </c>
      <c r="N35" s="5" t="s">
        <v>315</v>
      </c>
      <c r="O35" s="5" t="s">
        <v>315</v>
      </c>
      <c r="P35" s="5" t="s">
        <v>315</v>
      </c>
      <c r="Q35" s="5" t="s">
        <v>315</v>
      </c>
      <c r="R35" s="6">
        <v>52.686</v>
      </c>
      <c r="S35" s="6">
        <v>8.5002999999999995E-2</v>
      </c>
      <c r="T35" s="6">
        <v>0.20441000000000001</v>
      </c>
      <c r="U35" s="6">
        <v>0.14924999999999999</v>
      </c>
      <c r="V35" s="6">
        <v>-2.3324999999999999E-3</v>
      </c>
      <c r="W35" s="6">
        <v>-16.556999999999999</v>
      </c>
      <c r="X35" s="6">
        <f t="shared" si="12"/>
        <v>0.13148332352164999</v>
      </c>
      <c r="Y35" s="6">
        <f t="shared" si="13"/>
        <v>4.8836877543239766E-2</v>
      </c>
      <c r="Z35" s="16">
        <v>14620000000000</v>
      </c>
      <c r="AA35" s="16">
        <v>566080000000</v>
      </c>
      <c r="AB35" s="103">
        <f t="shared" ref="AB35:AB47" si="14">SQRT(T35^2+V35^2)</f>
        <v>0.20442330751714688</v>
      </c>
      <c r="AC35" s="103">
        <f>SQRT((T35^2*U35)^2 +(V35^2*W35)^2)/AB35</f>
        <v>3.0509388834487516E-2</v>
      </c>
      <c r="AD35" s="103">
        <f t="shared" si="2"/>
        <v>0.1419099892031544</v>
      </c>
      <c r="AE35" s="103">
        <f t="shared" si="3"/>
        <v>1.1857321565918785E-2</v>
      </c>
      <c r="AF35" s="103">
        <f>R35/G35</f>
        <v>5.2709656093654834E-2</v>
      </c>
      <c r="AG35" s="101">
        <f>(S35*R35)/G35</f>
        <v>4.4804788969289413E-3</v>
      </c>
      <c r="AH35" s="104">
        <f t="shared" ref="AH35:AH47" si="15">(I35-R35)/I35</f>
        <v>0.62856979702678184</v>
      </c>
      <c r="AI35" s="6"/>
      <c r="AJ35" s="6"/>
      <c r="AK35" s="5" t="s">
        <v>315</v>
      </c>
      <c r="AL35" s="5" t="s">
        <v>315</v>
      </c>
      <c r="AM35" s="5" t="s">
        <v>315</v>
      </c>
      <c r="AN35" s="5" t="s">
        <v>315</v>
      </c>
      <c r="AO35" s="5" t="s">
        <v>315</v>
      </c>
      <c r="AP35" s="5" t="s">
        <v>315</v>
      </c>
      <c r="AQ35" s="5" t="s">
        <v>315</v>
      </c>
      <c r="AR35" s="5" t="s">
        <v>315</v>
      </c>
      <c r="AS35" s="5" t="s">
        <v>315</v>
      </c>
      <c r="AT35" s="5" t="s">
        <v>315</v>
      </c>
      <c r="AU35" s="5" t="s">
        <v>315</v>
      </c>
      <c r="AV35" s="5" t="s">
        <v>315</v>
      </c>
    </row>
    <row r="36" spans="1:48" x14ac:dyDescent="0.25">
      <c r="A36" s="4" t="s">
        <v>119</v>
      </c>
      <c r="B36" s="5" t="s">
        <v>120</v>
      </c>
      <c r="C36" s="5" t="s">
        <v>302</v>
      </c>
      <c r="D36" s="5">
        <v>4070.9540999999999</v>
      </c>
      <c r="E36" s="5" t="s">
        <v>2</v>
      </c>
      <c r="F36" s="5" t="s">
        <v>23</v>
      </c>
      <c r="G36" s="5">
        <v>843.72810000000004</v>
      </c>
      <c r="H36" s="5">
        <v>908.42409999999995</v>
      </c>
      <c r="I36" s="5">
        <v>65.333699999999993</v>
      </c>
      <c r="J36" s="5">
        <v>5.3388</v>
      </c>
      <c r="K36" s="5" t="s">
        <v>3</v>
      </c>
      <c r="L36" s="5" t="s">
        <v>315</v>
      </c>
      <c r="M36" s="5" t="s">
        <v>315</v>
      </c>
      <c r="N36" s="5" t="s">
        <v>315</v>
      </c>
      <c r="O36" s="5" t="s">
        <v>315</v>
      </c>
      <c r="P36" s="5" t="s">
        <v>315</v>
      </c>
      <c r="Q36" s="5" t="s">
        <v>315</v>
      </c>
      <c r="R36" s="6">
        <v>57.064</v>
      </c>
      <c r="S36" s="6">
        <v>3.7990999999999997E-2</v>
      </c>
      <c r="T36" s="6">
        <v>0.16359000000000001</v>
      </c>
      <c r="U36" s="6">
        <v>0.23923</v>
      </c>
      <c r="V36" s="6">
        <v>-2.1588000000000002E-3</v>
      </c>
      <c r="W36" s="6">
        <v>-13.941000000000001</v>
      </c>
      <c r="X36" s="6">
        <f t="shared" si="12"/>
        <v>7.1919822470583941E-2</v>
      </c>
      <c r="Y36" s="6">
        <f t="shared" si="13"/>
        <v>6.2816475256435841E-2</v>
      </c>
      <c r="Z36" s="16">
        <v>340000000000</v>
      </c>
      <c r="AA36" s="16">
        <v>28288000000</v>
      </c>
      <c r="AB36" s="103">
        <f t="shared" si="14"/>
        <v>0.16360424358017125</v>
      </c>
      <c r="AC36" s="103">
        <f t="shared" ref="AC36:AC47" si="16">SQRT((T36^2*U36)^2 +(V36^2*W36)^2)/AB36</f>
        <v>3.9134243493633439E-2</v>
      </c>
      <c r="AD36" s="103">
        <f t="shared" si="2"/>
        <v>7.7434543189921004E-2</v>
      </c>
      <c r="AE36" s="103">
        <f t="shared" si="3"/>
        <v>6.327630903842126E-3</v>
      </c>
      <c r="AF36" s="103">
        <f t="shared" ref="AF36:AF47" si="17">R36/G36</f>
        <v>6.7633162863723506E-2</v>
      </c>
      <c r="AG36" s="103">
        <f t="shared" ref="AG36:AG47" si="18">(S36*R36)/G36</f>
        <v>2.5694514903557195E-3</v>
      </c>
      <c r="AH36" s="104">
        <f t="shared" si="15"/>
        <v>0.12657633043896174</v>
      </c>
      <c r="AI36" s="6"/>
      <c r="AJ36" s="6"/>
      <c r="AK36" s="5" t="s">
        <v>315</v>
      </c>
      <c r="AL36" s="5" t="s">
        <v>315</v>
      </c>
      <c r="AM36" s="5" t="s">
        <v>315</v>
      </c>
      <c r="AN36" s="5" t="s">
        <v>315</v>
      </c>
      <c r="AO36" s="5" t="s">
        <v>315</v>
      </c>
      <c r="AP36" s="5" t="s">
        <v>315</v>
      </c>
      <c r="AQ36" s="5" t="s">
        <v>315</v>
      </c>
      <c r="AR36" s="5" t="s">
        <v>315</v>
      </c>
      <c r="AS36" s="5" t="s">
        <v>315</v>
      </c>
      <c r="AT36" s="5" t="s">
        <v>315</v>
      </c>
      <c r="AU36" s="5" t="s">
        <v>315</v>
      </c>
      <c r="AV36" s="5" t="s">
        <v>315</v>
      </c>
    </row>
    <row r="37" spans="1:48" x14ac:dyDescent="0.25">
      <c r="A37" s="4" t="s">
        <v>203</v>
      </c>
      <c r="B37" s="5" t="s">
        <v>204</v>
      </c>
      <c r="C37" s="5" t="s">
        <v>302</v>
      </c>
      <c r="D37" s="5">
        <v>2337.5100000000002</v>
      </c>
      <c r="E37" s="5" t="s">
        <v>2</v>
      </c>
      <c r="F37" s="5" t="s">
        <v>23</v>
      </c>
      <c r="G37" s="5">
        <v>999.48659999999995</v>
      </c>
      <c r="H37" s="5">
        <v>1078.7201</v>
      </c>
      <c r="I37" s="5">
        <v>72.561099999999996</v>
      </c>
      <c r="J37" s="5">
        <v>4.4539</v>
      </c>
      <c r="K37" s="5" t="s">
        <v>3</v>
      </c>
      <c r="L37" s="5" t="s">
        <v>315</v>
      </c>
      <c r="M37" s="5" t="s">
        <v>315</v>
      </c>
      <c r="N37" s="5" t="s">
        <v>315</v>
      </c>
      <c r="O37" s="5" t="s">
        <v>315</v>
      </c>
      <c r="P37" s="5" t="s">
        <v>315</v>
      </c>
      <c r="Q37" s="5" t="s">
        <v>315</v>
      </c>
      <c r="R37" s="6">
        <v>60.295000000000002</v>
      </c>
      <c r="S37" s="6">
        <v>6.0476000000000002E-2</v>
      </c>
      <c r="T37" s="6">
        <v>0.53297000000000005</v>
      </c>
      <c r="U37" s="6">
        <v>6.0470000000000003E-2</v>
      </c>
      <c r="V37" s="6">
        <v>7.7649999999999997E-2</v>
      </c>
      <c r="W37" s="6">
        <v>0.52364999999999995</v>
      </c>
      <c r="X37" s="6">
        <f t="shared" si="12"/>
        <v>6.7265920047285668E-2</v>
      </c>
      <c r="Y37" s="6">
        <f t="shared" si="13"/>
        <v>5.5894944388261612E-2</v>
      </c>
      <c r="Z37" s="16">
        <v>14856000000000</v>
      </c>
      <c r="AA37" s="16">
        <v>572600000000</v>
      </c>
      <c r="AB37" s="103">
        <f t="shared" si="14"/>
        <v>0.53859682824910882</v>
      </c>
      <c r="AC37" s="103">
        <f t="shared" si="16"/>
        <v>3.2426297266096436E-2</v>
      </c>
      <c r="AD37" s="103">
        <f t="shared" si="2"/>
        <v>7.2598372004186951E-2</v>
      </c>
      <c r="AE37" s="103">
        <f t="shared" si="3"/>
        <v>4.4561878068200217E-3</v>
      </c>
      <c r="AF37" s="103">
        <f t="shared" si="17"/>
        <v>6.0325971353692991E-2</v>
      </c>
      <c r="AG37" s="103">
        <f t="shared" si="18"/>
        <v>3.6482734435859376E-3</v>
      </c>
      <c r="AH37" s="104">
        <f t="shared" si="15"/>
        <v>0.16904512197306815</v>
      </c>
      <c r="AI37" s="6"/>
      <c r="AJ37" s="6"/>
      <c r="AK37" s="5" t="s">
        <v>315</v>
      </c>
      <c r="AL37" s="5" t="s">
        <v>315</v>
      </c>
      <c r="AM37" s="5" t="s">
        <v>315</v>
      </c>
      <c r="AN37" s="5" t="s">
        <v>315</v>
      </c>
      <c r="AO37" s="5" t="s">
        <v>315</v>
      </c>
      <c r="AP37" s="5" t="s">
        <v>315</v>
      </c>
      <c r="AQ37" s="5" t="s">
        <v>315</v>
      </c>
      <c r="AR37" s="5" t="s">
        <v>315</v>
      </c>
      <c r="AS37" s="5" t="s">
        <v>315</v>
      </c>
      <c r="AT37" s="5" t="s">
        <v>315</v>
      </c>
      <c r="AU37" s="5" t="s">
        <v>315</v>
      </c>
      <c r="AV37" s="5" t="s">
        <v>315</v>
      </c>
    </row>
    <row r="38" spans="1:48" x14ac:dyDescent="0.25">
      <c r="A38" s="4" t="s">
        <v>181</v>
      </c>
      <c r="B38" s="5" t="s">
        <v>182</v>
      </c>
      <c r="C38" s="5" t="s">
        <v>302</v>
      </c>
      <c r="D38" s="5">
        <v>4060.33</v>
      </c>
      <c r="E38" s="5" t="s">
        <v>2</v>
      </c>
      <c r="F38" s="5" t="s">
        <v>23</v>
      </c>
      <c r="G38" s="5">
        <v>844.7971</v>
      </c>
      <c r="H38" s="5">
        <v>909.17259999999999</v>
      </c>
      <c r="I38" s="5">
        <v>63.023299999999999</v>
      </c>
      <c r="J38" s="5">
        <v>4.5223000000000004</v>
      </c>
      <c r="K38" s="5" t="s">
        <v>3</v>
      </c>
      <c r="L38" s="5" t="s">
        <v>315</v>
      </c>
      <c r="M38" s="5" t="s">
        <v>315</v>
      </c>
      <c r="N38" s="5" t="s">
        <v>315</v>
      </c>
      <c r="O38" s="5" t="s">
        <v>315</v>
      </c>
      <c r="P38" s="5" t="s">
        <v>315</v>
      </c>
      <c r="Q38" s="5" t="s">
        <v>315</v>
      </c>
      <c r="R38" s="6">
        <v>62.055999999999997</v>
      </c>
      <c r="S38" s="6">
        <v>2.8629000000000002E-2</v>
      </c>
      <c r="T38" s="6">
        <v>0.37158000000000002</v>
      </c>
      <c r="U38" s="6">
        <v>5.4268999999999998E-2</v>
      </c>
      <c r="V38" s="6">
        <v>8.4639000000000006E-2</v>
      </c>
      <c r="W38" s="6">
        <v>0.23449999999999999</v>
      </c>
      <c r="X38" s="6">
        <f t="shared" si="12"/>
        <v>6.9319400958629859E-2</v>
      </c>
      <c r="Y38" s="6">
        <f t="shared" si="13"/>
        <v>6.8255466563774583E-2</v>
      </c>
      <c r="Z38" s="16">
        <v>318000000000</v>
      </c>
      <c r="AA38" s="16">
        <v>12600000000</v>
      </c>
      <c r="AB38" s="103">
        <f t="shared" si="14"/>
        <v>0.38109769970573165</v>
      </c>
      <c r="AC38" s="103">
        <f t="shared" si="16"/>
        <v>2.0149735007821461E-2</v>
      </c>
      <c r="AD38" s="103">
        <f t="shared" si="2"/>
        <v>7.4601700218904637E-2</v>
      </c>
      <c r="AE38" s="103">
        <f t="shared" si="3"/>
        <v>5.3531197017603407E-3</v>
      </c>
      <c r="AF38" s="103">
        <f t="shared" si="17"/>
        <v>7.3456691553510298E-2</v>
      </c>
      <c r="AG38" s="103">
        <f t="shared" si="18"/>
        <v>2.1029916224854467E-3</v>
      </c>
      <c r="AH38" s="104">
        <f t="shared" si="15"/>
        <v>1.5348291822230851E-2</v>
      </c>
      <c r="AK38" s="6">
        <v>50.853000000000002</v>
      </c>
      <c r="AL38" s="6">
        <v>0.10796</v>
      </c>
      <c r="AM38" s="6">
        <v>0.15165000000000001</v>
      </c>
      <c r="AN38" s="6">
        <v>0.10718</v>
      </c>
      <c r="AO38" s="6">
        <v>2.4493000000000001E-2</v>
      </c>
      <c r="AP38" s="6">
        <v>0.39133000000000001</v>
      </c>
      <c r="AQ38" s="5" t="s">
        <v>315</v>
      </c>
      <c r="AR38" s="5" t="s">
        <v>315</v>
      </c>
      <c r="AS38" s="5" t="s">
        <v>315</v>
      </c>
      <c r="AT38" s="5" t="s">
        <v>315</v>
      </c>
      <c r="AU38" s="5" t="s">
        <v>315</v>
      </c>
      <c r="AV38" s="5" t="s">
        <v>315</v>
      </c>
    </row>
    <row r="39" spans="1:48" x14ac:dyDescent="0.25">
      <c r="A39" s="4" t="s">
        <v>167</v>
      </c>
      <c r="B39" s="5" t="s">
        <v>168</v>
      </c>
      <c r="C39" s="5" t="s">
        <v>302</v>
      </c>
      <c r="D39" s="5">
        <v>4083.28</v>
      </c>
      <c r="E39" s="5" t="s">
        <v>2</v>
      </c>
      <c r="F39" s="5" t="s">
        <v>23</v>
      </c>
      <c r="G39" s="5">
        <v>843.43780000000004</v>
      </c>
      <c r="H39" s="5">
        <v>908.0154</v>
      </c>
      <c r="I39" s="5">
        <v>70.639099999999999</v>
      </c>
      <c r="J39" s="5">
        <v>5.0941999999999998</v>
      </c>
      <c r="K39" s="5" t="s">
        <v>3</v>
      </c>
      <c r="L39" s="5" t="s">
        <v>315</v>
      </c>
      <c r="M39" s="5" t="s">
        <v>315</v>
      </c>
      <c r="N39" s="5" t="s">
        <v>315</v>
      </c>
      <c r="O39" s="5" t="s">
        <v>315</v>
      </c>
      <c r="P39" s="5" t="s">
        <v>315</v>
      </c>
      <c r="Q39" s="5" t="s">
        <v>315</v>
      </c>
      <c r="R39" s="6">
        <v>63.106999999999999</v>
      </c>
      <c r="S39" s="6">
        <v>4.0148999999999997E-2</v>
      </c>
      <c r="T39" s="6">
        <v>-0.25341999999999998</v>
      </c>
      <c r="U39" s="6">
        <v>-8.8378999999999999E-2</v>
      </c>
      <c r="V39" s="6">
        <v>5.4038000000000003E-2</v>
      </c>
      <c r="W39" s="6">
        <v>0.38712999999999997</v>
      </c>
      <c r="X39" s="6">
        <f t="shared" si="12"/>
        <v>7.7795046207366089E-2</v>
      </c>
      <c r="Y39" s="6">
        <f t="shared" si="13"/>
        <v>6.9499922578405607E-2</v>
      </c>
      <c r="Z39" s="16">
        <v>247390000000</v>
      </c>
      <c r="AA39" s="16">
        <v>9695700000</v>
      </c>
      <c r="AB39" s="103">
        <f t="shared" si="14"/>
        <v>0.25911735149155873</v>
      </c>
      <c r="AC39" s="103">
        <f t="shared" si="16"/>
        <v>2.2334789567253651E-2</v>
      </c>
      <c r="AD39" s="103">
        <f t="shared" si="2"/>
        <v>8.3751404075084135E-2</v>
      </c>
      <c r="AE39" s="103">
        <f t="shared" si="3"/>
        <v>6.0398051877684393E-3</v>
      </c>
      <c r="AF39" s="103">
        <f t="shared" si="17"/>
        <v>7.4821166421519161E-2</v>
      </c>
      <c r="AG39" s="103">
        <f t="shared" si="18"/>
        <v>3.0039950106575727E-3</v>
      </c>
      <c r="AH39" s="104">
        <f t="shared" si="15"/>
        <v>0.10662791570107773</v>
      </c>
      <c r="AI39" s="6"/>
      <c r="AJ39" s="6"/>
      <c r="AK39" s="5" t="s">
        <v>315</v>
      </c>
      <c r="AL39" s="5" t="s">
        <v>315</v>
      </c>
      <c r="AM39" s="5" t="s">
        <v>315</v>
      </c>
      <c r="AN39" s="5" t="s">
        <v>315</v>
      </c>
      <c r="AO39" s="5" t="s">
        <v>315</v>
      </c>
      <c r="AP39" s="5" t="s">
        <v>315</v>
      </c>
      <c r="AQ39" s="5" t="s">
        <v>315</v>
      </c>
      <c r="AR39" s="5" t="s">
        <v>315</v>
      </c>
      <c r="AS39" s="5" t="s">
        <v>315</v>
      </c>
      <c r="AT39" s="5" t="s">
        <v>315</v>
      </c>
      <c r="AU39" s="5" t="s">
        <v>315</v>
      </c>
      <c r="AV39" s="5" t="s">
        <v>315</v>
      </c>
    </row>
    <row r="40" spans="1:48" x14ac:dyDescent="0.25">
      <c r="A40" s="4" t="s">
        <v>153</v>
      </c>
      <c r="B40" s="5" t="s">
        <v>154</v>
      </c>
      <c r="C40" s="5" t="s">
        <v>302</v>
      </c>
      <c r="D40" s="5">
        <v>4074.72</v>
      </c>
      <c r="E40" s="5" t="s">
        <v>2</v>
      </c>
      <c r="F40" s="5" t="s">
        <v>23</v>
      </c>
      <c r="G40" s="5">
        <v>844</v>
      </c>
      <c r="H40" s="5">
        <v>907.9</v>
      </c>
      <c r="I40" s="5">
        <v>61.890099999999997</v>
      </c>
      <c r="J40" s="5">
        <v>4.0984999999999996</v>
      </c>
      <c r="K40" s="5" t="s">
        <v>3</v>
      </c>
      <c r="L40" s="5" t="s">
        <v>315</v>
      </c>
      <c r="M40" s="5" t="s">
        <v>315</v>
      </c>
      <c r="N40" s="5" t="s">
        <v>315</v>
      </c>
      <c r="O40" s="5" t="s">
        <v>315</v>
      </c>
      <c r="P40" s="5" t="s">
        <v>315</v>
      </c>
      <c r="Q40" s="5" t="s">
        <v>315</v>
      </c>
      <c r="R40" s="6">
        <v>63.345999999999997</v>
      </c>
      <c r="S40" s="6">
        <v>2.4322E-2</v>
      </c>
      <c r="T40" s="6">
        <v>-8.7634000000000004E-2</v>
      </c>
      <c r="U40" s="6">
        <v>-0.13052</v>
      </c>
      <c r="V40" s="6">
        <v>-2.1824999999999999E-4</v>
      </c>
      <c r="W40" s="6">
        <v>-41.396999999999998</v>
      </c>
      <c r="X40" s="6">
        <f t="shared" si="12"/>
        <v>6.8168410617909458E-2</v>
      </c>
      <c r="Y40" s="6">
        <f t="shared" si="13"/>
        <v>6.9772001321731461E-2</v>
      </c>
      <c r="Z40" s="16">
        <v>348770000000</v>
      </c>
      <c r="AA40" s="16">
        <v>13943000000</v>
      </c>
      <c r="AB40" s="103">
        <f t="shared" si="14"/>
        <v>8.7634271772306649E-2</v>
      </c>
      <c r="AC40" s="103">
        <f t="shared" si="16"/>
        <v>1.1437976340763267E-2</v>
      </c>
      <c r="AD40" s="103">
        <f t="shared" si="2"/>
        <v>7.3329502369668245E-2</v>
      </c>
      <c r="AE40" s="103">
        <f t="shared" si="3"/>
        <v>4.8560426540284352E-3</v>
      </c>
      <c r="AF40" s="103">
        <f t="shared" si="17"/>
        <v>7.5054502369668236E-2</v>
      </c>
      <c r="AG40" s="103">
        <f t="shared" si="18"/>
        <v>1.8254756066350712E-3</v>
      </c>
      <c r="AH40" s="104">
        <f t="shared" si="15"/>
        <v>-2.3523956173927652E-2</v>
      </c>
      <c r="AI40" s="6"/>
      <c r="AJ40" s="6"/>
      <c r="AK40" s="5" t="s">
        <v>315</v>
      </c>
      <c r="AL40" s="5" t="s">
        <v>315</v>
      </c>
      <c r="AM40" s="5" t="s">
        <v>315</v>
      </c>
      <c r="AN40" s="5" t="s">
        <v>315</v>
      </c>
      <c r="AO40" s="5" t="s">
        <v>315</v>
      </c>
      <c r="AP40" s="5" t="s">
        <v>315</v>
      </c>
      <c r="AQ40" s="5" t="s">
        <v>315</v>
      </c>
      <c r="AR40" s="5" t="s">
        <v>315</v>
      </c>
      <c r="AS40" s="5" t="s">
        <v>315</v>
      </c>
      <c r="AT40" s="5" t="s">
        <v>315</v>
      </c>
      <c r="AU40" s="5" t="s">
        <v>315</v>
      </c>
      <c r="AV40" s="5" t="s">
        <v>315</v>
      </c>
    </row>
    <row r="41" spans="1:48" x14ac:dyDescent="0.25">
      <c r="A41" s="4" t="s">
        <v>225</v>
      </c>
      <c r="B41" s="5" t="s">
        <v>226</v>
      </c>
      <c r="C41" s="5" t="s">
        <v>302</v>
      </c>
      <c r="D41" s="5">
        <v>2906.89</v>
      </c>
      <c r="E41" s="5" t="s">
        <v>2</v>
      </c>
      <c r="F41" s="5" t="s">
        <v>23</v>
      </c>
      <c r="G41" s="5">
        <v>1000.0074</v>
      </c>
      <c r="H41" s="5">
        <v>1068.3163</v>
      </c>
      <c r="I41" s="5">
        <v>76.900000000000006</v>
      </c>
      <c r="J41" s="5">
        <v>1.9</v>
      </c>
      <c r="K41" s="5">
        <v>1.46</v>
      </c>
      <c r="L41" s="5" t="s">
        <v>315</v>
      </c>
      <c r="M41" s="5" t="s">
        <v>315</v>
      </c>
      <c r="N41" s="5" t="s">
        <v>315</v>
      </c>
      <c r="O41" s="5" t="s">
        <v>315</v>
      </c>
      <c r="P41" s="5" t="s">
        <v>315</v>
      </c>
      <c r="Q41" s="5" t="s">
        <v>315</v>
      </c>
      <c r="R41" s="6">
        <v>66.709999999999994</v>
      </c>
      <c r="S41" s="6">
        <v>5.1841999999999999E-2</v>
      </c>
      <c r="T41" s="6">
        <v>-0.16966999999999999</v>
      </c>
      <c r="U41" s="6">
        <v>-9.7847000000000003E-2</v>
      </c>
      <c r="V41" s="6">
        <v>5.0719E-2</v>
      </c>
      <c r="W41" s="6">
        <v>0.22370999999999999</v>
      </c>
      <c r="X41" s="6">
        <f t="shared" si="12"/>
        <v>7.1982426927306081E-2</v>
      </c>
      <c r="Y41" s="6">
        <f t="shared" si="13"/>
        <v>6.24440533201637E-2</v>
      </c>
      <c r="Z41" s="16">
        <v>793830000000</v>
      </c>
      <c r="AA41" s="16">
        <v>30693000000</v>
      </c>
      <c r="AB41" s="103">
        <f t="shared" si="14"/>
        <v>0.17708846902325401</v>
      </c>
      <c r="AC41" s="103">
        <f t="shared" si="16"/>
        <v>1.623479230012171E-2</v>
      </c>
      <c r="AD41" s="103">
        <f t="shared" si="2"/>
        <v>7.689943094421102E-2</v>
      </c>
      <c r="AE41" s="103">
        <f t="shared" si="3"/>
        <v>1.8999859401040433E-3</v>
      </c>
      <c r="AF41" s="103">
        <f t="shared" si="17"/>
        <v>6.6709506349653003E-2</v>
      </c>
      <c r="AG41" s="103">
        <f t="shared" si="18"/>
        <v>3.4583542281787115E-3</v>
      </c>
      <c r="AH41" s="104">
        <f t="shared" si="15"/>
        <v>0.13250975292587791</v>
      </c>
      <c r="AI41" s="6"/>
      <c r="AJ41" s="6"/>
      <c r="AK41" s="5" t="s">
        <v>315</v>
      </c>
      <c r="AL41" s="5" t="s">
        <v>315</v>
      </c>
      <c r="AM41" s="5" t="s">
        <v>315</v>
      </c>
      <c r="AN41" s="5" t="s">
        <v>315</v>
      </c>
      <c r="AO41" s="5" t="s">
        <v>315</v>
      </c>
      <c r="AP41" s="5" t="s">
        <v>315</v>
      </c>
      <c r="AQ41" s="5" t="s">
        <v>315</v>
      </c>
      <c r="AR41" s="5" t="s">
        <v>315</v>
      </c>
      <c r="AS41" s="5" t="s">
        <v>315</v>
      </c>
      <c r="AT41" s="5" t="s">
        <v>315</v>
      </c>
      <c r="AU41" s="5" t="s">
        <v>315</v>
      </c>
      <c r="AV41" s="5" t="s">
        <v>315</v>
      </c>
    </row>
    <row r="42" spans="1:48" x14ac:dyDescent="0.25">
      <c r="A42" s="4" t="s">
        <v>145</v>
      </c>
      <c r="B42" s="5" t="s">
        <v>146</v>
      </c>
      <c r="C42" s="5" t="s">
        <v>302</v>
      </c>
      <c r="D42" s="5">
        <v>4081.2269999999999</v>
      </c>
      <c r="E42" s="5" t="s">
        <v>2</v>
      </c>
      <c r="F42" s="5" t="s">
        <v>23</v>
      </c>
      <c r="G42" s="5">
        <v>909.78629999999998</v>
      </c>
      <c r="H42" s="5">
        <v>979.43399999999997</v>
      </c>
      <c r="I42" s="5">
        <v>61.627899999999997</v>
      </c>
      <c r="J42" s="5">
        <v>2.4401000000000002</v>
      </c>
      <c r="K42" s="5" t="s">
        <v>3</v>
      </c>
      <c r="L42" s="5" t="s">
        <v>315</v>
      </c>
      <c r="M42" s="5" t="s">
        <v>315</v>
      </c>
      <c r="N42" s="5" t="s">
        <v>315</v>
      </c>
      <c r="O42" s="5" t="s">
        <v>315</v>
      </c>
      <c r="P42" s="5" t="s">
        <v>315</v>
      </c>
      <c r="Q42" s="5" t="s">
        <v>315</v>
      </c>
      <c r="R42" s="6">
        <v>69.909000000000006</v>
      </c>
      <c r="S42" s="6">
        <v>0.11427</v>
      </c>
      <c r="T42" s="6">
        <v>0.27496999999999999</v>
      </c>
      <c r="U42" s="6">
        <v>0.46448</v>
      </c>
      <c r="V42" s="6">
        <v>-1.2840000000000001E-2</v>
      </c>
      <c r="W42" s="6">
        <v>-1.5175000000000001</v>
      </c>
      <c r="X42" s="6">
        <f t="shared" si="12"/>
        <v>6.29219528829916E-2</v>
      </c>
      <c r="Y42" s="6">
        <f t="shared" si="13"/>
        <v>7.137693810915284E-2</v>
      </c>
      <c r="Z42" s="16">
        <v>47769000000000</v>
      </c>
      <c r="AA42" s="16">
        <v>1836600000000</v>
      </c>
      <c r="AB42" s="103">
        <f t="shared" si="14"/>
        <v>0.27526962509510561</v>
      </c>
      <c r="AC42" s="103">
        <f t="shared" si="16"/>
        <v>0.12758228454238321</v>
      </c>
      <c r="AD42" s="103">
        <f t="shared" si="2"/>
        <v>6.7738874502726629E-2</v>
      </c>
      <c r="AE42" s="103">
        <f t="shared" si="3"/>
        <v>2.6820584130580996E-3</v>
      </c>
      <c r="AF42" s="103">
        <f t="shared" si="17"/>
        <v>7.6841121920609282E-2</v>
      </c>
      <c r="AG42" s="103">
        <f t="shared" si="18"/>
        <v>8.7806350018680215E-3</v>
      </c>
      <c r="AH42" s="104">
        <f t="shared" si="15"/>
        <v>-0.13437258124972634</v>
      </c>
      <c r="AI42" s="6"/>
      <c r="AJ42" s="6"/>
      <c r="AK42" s="5" t="s">
        <v>315</v>
      </c>
      <c r="AL42" s="5" t="s">
        <v>315</v>
      </c>
      <c r="AM42" s="5" t="s">
        <v>315</v>
      </c>
      <c r="AN42" s="5" t="s">
        <v>315</v>
      </c>
      <c r="AO42" s="5" t="s">
        <v>315</v>
      </c>
      <c r="AP42" s="5" t="s">
        <v>315</v>
      </c>
      <c r="AQ42" s="5" t="s">
        <v>315</v>
      </c>
      <c r="AR42" s="5" t="s">
        <v>315</v>
      </c>
      <c r="AS42" s="5" t="s">
        <v>315</v>
      </c>
      <c r="AT42" s="5" t="s">
        <v>315</v>
      </c>
      <c r="AU42" s="5" t="s">
        <v>315</v>
      </c>
      <c r="AV42" s="5" t="s">
        <v>315</v>
      </c>
    </row>
    <row r="43" spans="1:48" ht="15.75" thickBot="1" x14ac:dyDescent="0.3">
      <c r="A43" s="8" t="s">
        <v>143</v>
      </c>
      <c r="B43" s="9" t="s">
        <v>144</v>
      </c>
      <c r="C43" s="9" t="s">
        <v>302</v>
      </c>
      <c r="D43" s="9">
        <v>2472.09</v>
      </c>
      <c r="E43" s="9" t="s">
        <v>2</v>
      </c>
      <c r="F43" s="9" t="s">
        <v>23</v>
      </c>
      <c r="G43" s="9">
        <v>909.76369999999997</v>
      </c>
      <c r="H43" s="9">
        <v>979.51279999999997</v>
      </c>
      <c r="I43" s="9">
        <v>60.381900000000002</v>
      </c>
      <c r="J43" s="9">
        <v>2.4948000000000001</v>
      </c>
      <c r="K43" s="9" t="s">
        <v>3</v>
      </c>
      <c r="L43" s="9" t="s">
        <v>315</v>
      </c>
      <c r="M43" s="9" t="s">
        <v>315</v>
      </c>
      <c r="N43" s="9" t="s">
        <v>315</v>
      </c>
      <c r="O43" s="9" t="s">
        <v>315</v>
      </c>
      <c r="P43" s="9" t="s">
        <v>315</v>
      </c>
      <c r="Q43" s="9" t="s">
        <v>315</v>
      </c>
      <c r="R43" s="10">
        <v>70.700999999999993</v>
      </c>
      <c r="S43" s="10">
        <v>0.10196</v>
      </c>
      <c r="T43" s="10">
        <v>8.9199000000000001E-2</v>
      </c>
      <c r="U43" s="10">
        <v>0.21142</v>
      </c>
      <c r="V43" s="10">
        <v>-1.1991E-2</v>
      </c>
      <c r="W43" s="10">
        <v>-0.89846000000000004</v>
      </c>
      <c r="X43" s="10">
        <f t="shared" si="12"/>
        <v>6.1644829960363974E-2</v>
      </c>
      <c r="Y43" s="10">
        <f t="shared" si="13"/>
        <v>7.2179761203733123E-2</v>
      </c>
      <c r="Z43" s="22">
        <v>56966000000000</v>
      </c>
      <c r="AA43" s="22">
        <v>2282900000000</v>
      </c>
      <c r="AB43" s="105">
        <f t="shared" si="14"/>
        <v>9.0001364889650423E-2</v>
      </c>
      <c r="AC43" s="103">
        <f t="shared" si="16"/>
        <v>1.874536340749405E-2</v>
      </c>
      <c r="AD43" s="105">
        <f t="shared" si="2"/>
        <v>6.6370970835613691E-2</v>
      </c>
      <c r="AE43" s="105">
        <f t="shared" si="3"/>
        <v>2.7422505426409078E-3</v>
      </c>
      <c r="AF43" s="105">
        <f t="shared" si="17"/>
        <v>7.7713586506034479E-2</v>
      </c>
      <c r="AG43" s="105">
        <f t="shared" si="18"/>
        <v>7.9236772801552745E-3</v>
      </c>
      <c r="AH43" s="106">
        <f t="shared" si="15"/>
        <v>-0.17089723907329832</v>
      </c>
      <c r="AI43" s="6"/>
      <c r="AJ43" s="6"/>
      <c r="AK43" s="5" t="s">
        <v>315</v>
      </c>
      <c r="AL43" s="5" t="s">
        <v>315</v>
      </c>
      <c r="AM43" s="5" t="s">
        <v>315</v>
      </c>
      <c r="AN43" s="5" t="s">
        <v>315</v>
      </c>
      <c r="AO43" s="5" t="s">
        <v>315</v>
      </c>
      <c r="AP43" s="5" t="s">
        <v>315</v>
      </c>
      <c r="AQ43" s="5" t="s">
        <v>315</v>
      </c>
      <c r="AR43" s="5" t="s">
        <v>315</v>
      </c>
      <c r="AS43" s="5" t="s">
        <v>315</v>
      </c>
      <c r="AT43" s="5" t="s">
        <v>315</v>
      </c>
      <c r="AU43" s="5" t="s">
        <v>315</v>
      </c>
      <c r="AV43" s="5" t="s">
        <v>315</v>
      </c>
    </row>
    <row r="44" spans="1:48" s="9" customFormat="1" ht="15.75" thickBot="1" x14ac:dyDescent="0.3">
      <c r="A44" s="4" t="s">
        <v>177</v>
      </c>
      <c r="B44" s="5" t="s">
        <v>178</v>
      </c>
      <c r="C44" s="5" t="s">
        <v>311</v>
      </c>
      <c r="D44" s="5">
        <v>2156.02</v>
      </c>
      <c r="E44" s="5" t="s">
        <v>2</v>
      </c>
      <c r="F44" s="5" t="s">
        <v>23</v>
      </c>
      <c r="G44" s="5">
        <v>843.74130000000002</v>
      </c>
      <c r="H44" s="5">
        <v>908.33849999999995</v>
      </c>
      <c r="I44" s="5">
        <v>58.9617</v>
      </c>
      <c r="J44" s="5">
        <v>4.0495999999999999</v>
      </c>
      <c r="K44" s="5" t="s">
        <v>3</v>
      </c>
      <c r="L44" s="5" t="s">
        <v>315</v>
      </c>
      <c r="M44" s="5" t="s">
        <v>315</v>
      </c>
      <c r="N44" s="5" t="s">
        <v>315</v>
      </c>
      <c r="O44" s="5" t="s">
        <v>315</v>
      </c>
      <c r="P44" s="5" t="s">
        <v>315</v>
      </c>
      <c r="Q44" s="5" t="s">
        <v>315</v>
      </c>
      <c r="R44" s="6">
        <v>70.709000000000003</v>
      </c>
      <c r="S44" s="6">
        <v>3.5831000000000002E-2</v>
      </c>
      <c r="T44" s="6">
        <v>0.25212000000000001</v>
      </c>
      <c r="U44" s="6">
        <v>9.0841000000000005E-2</v>
      </c>
      <c r="V44" s="6">
        <v>2.7376999999999999E-2</v>
      </c>
      <c r="W44" s="6">
        <v>0.46411999999999998</v>
      </c>
      <c r="X44" s="6">
        <f t="shared" si="12"/>
        <v>6.4911594080841017E-2</v>
      </c>
      <c r="Y44" s="6">
        <f t="shared" si="13"/>
        <v>7.7844327857951645E-2</v>
      </c>
      <c r="Z44" s="16">
        <v>335000000000</v>
      </c>
      <c r="AA44" s="16">
        <v>13500000000</v>
      </c>
      <c r="AB44" s="103">
        <f t="shared" si="14"/>
        <v>0.25360203967831174</v>
      </c>
      <c r="AC44" s="103">
        <f t="shared" si="16"/>
        <v>2.2810268923328936E-2</v>
      </c>
      <c r="AD44" s="103">
        <f t="shared" si="2"/>
        <v>6.988125388670674E-2</v>
      </c>
      <c r="AE44" s="103">
        <f t="shared" si="3"/>
        <v>4.7995754148813146E-3</v>
      </c>
      <c r="AF44" s="103">
        <f t="shared" si="17"/>
        <v>8.3804123372886924E-2</v>
      </c>
      <c r="AG44" s="103">
        <f t="shared" si="18"/>
        <v>3.002785544573912E-3</v>
      </c>
      <c r="AH44" s="104">
        <f t="shared" si="15"/>
        <v>-0.19923611429114158</v>
      </c>
      <c r="AI44" s="10"/>
      <c r="AJ44" s="10"/>
      <c r="AK44" s="10">
        <v>68.379000000000005</v>
      </c>
      <c r="AL44" s="10">
        <v>3.3160000000000002E-2</v>
      </c>
      <c r="AM44" s="10">
        <v>0.16727</v>
      </c>
      <c r="AN44" s="10">
        <v>3.3639000000000002E-2</v>
      </c>
      <c r="AO44" s="10">
        <v>8.9280000000000002E-3</v>
      </c>
      <c r="AP44" s="10">
        <v>0.51507000000000003</v>
      </c>
      <c r="AQ44" s="9" t="s">
        <v>315</v>
      </c>
      <c r="AR44" s="9" t="s">
        <v>315</v>
      </c>
      <c r="AS44" s="9" t="s">
        <v>315</v>
      </c>
      <c r="AT44" s="9" t="s">
        <v>315</v>
      </c>
      <c r="AU44" s="9" t="s">
        <v>315</v>
      </c>
      <c r="AV44" s="9" t="s">
        <v>315</v>
      </c>
    </row>
    <row r="45" spans="1:48" x14ac:dyDescent="0.25">
      <c r="A45" s="4" t="s">
        <v>246</v>
      </c>
      <c r="B45" s="5" t="s">
        <v>247</v>
      </c>
      <c r="C45" s="5" t="s">
        <v>311</v>
      </c>
      <c r="D45" s="5">
        <v>2158.1581999999999</v>
      </c>
      <c r="E45" s="5" t="s">
        <v>2</v>
      </c>
      <c r="F45" s="5" t="s">
        <v>23</v>
      </c>
      <c r="G45" s="5">
        <v>999.92660000000001</v>
      </c>
      <c r="H45" s="5">
        <v>1068.2527</v>
      </c>
      <c r="I45" s="5">
        <v>81.8</v>
      </c>
      <c r="J45" s="5">
        <v>2.42</v>
      </c>
      <c r="K45" s="5">
        <v>2.36</v>
      </c>
      <c r="L45" s="5" t="s">
        <v>315</v>
      </c>
      <c r="M45" s="5" t="s">
        <v>315</v>
      </c>
      <c r="N45" s="5" t="s">
        <v>315</v>
      </c>
      <c r="O45" s="5" t="s">
        <v>315</v>
      </c>
      <c r="P45" s="5" t="s">
        <v>315</v>
      </c>
      <c r="Q45" s="5" t="s">
        <v>315</v>
      </c>
      <c r="R45" s="6">
        <v>71.111999999999995</v>
      </c>
      <c r="S45" s="6">
        <v>6.0547999999999998E-2</v>
      </c>
      <c r="T45" s="6">
        <v>0.23993</v>
      </c>
      <c r="U45" s="6">
        <v>0.22183</v>
      </c>
      <c r="V45" s="6">
        <v>5.0312000000000003E-2</v>
      </c>
      <c r="W45" s="6">
        <v>0.67066999999999999</v>
      </c>
      <c r="X45" s="6">
        <f t="shared" si="12"/>
        <v>7.6573642172867898E-2</v>
      </c>
      <c r="Y45" s="6">
        <f t="shared" si="13"/>
        <v>6.6568518853263828E-2</v>
      </c>
      <c r="Z45" s="16">
        <v>644000000000</v>
      </c>
      <c r="AA45" s="16">
        <v>37300000000</v>
      </c>
      <c r="AB45" s="103">
        <f t="shared" si="14"/>
        <v>0.24514832702672071</v>
      </c>
      <c r="AC45" s="103">
        <f t="shared" si="16"/>
        <v>5.2549030764508606E-2</v>
      </c>
      <c r="AD45" s="103">
        <f t="shared" si="2"/>
        <v>8.1806004560734752E-2</v>
      </c>
      <c r="AE45" s="103">
        <f t="shared" si="3"/>
        <v>2.4201776410388521E-3</v>
      </c>
      <c r="AF45" s="103">
        <f t="shared" si="17"/>
        <v>7.1117220003948281E-2</v>
      </c>
      <c r="AG45" s="103">
        <f t="shared" si="18"/>
        <v>4.3060054367990604E-3</v>
      </c>
      <c r="AH45" s="104">
        <f t="shared" si="15"/>
        <v>0.13066014669926654</v>
      </c>
      <c r="AI45" s="6"/>
      <c r="AJ45" s="6"/>
      <c r="AK45" s="5" t="s">
        <v>315</v>
      </c>
      <c r="AL45" s="5" t="s">
        <v>315</v>
      </c>
      <c r="AM45" s="5" t="s">
        <v>315</v>
      </c>
      <c r="AN45" s="5" t="s">
        <v>315</v>
      </c>
      <c r="AO45" s="5" t="s">
        <v>315</v>
      </c>
      <c r="AP45" s="5" t="s">
        <v>315</v>
      </c>
      <c r="AQ45" s="5" t="s">
        <v>315</v>
      </c>
      <c r="AR45" s="5" t="s">
        <v>315</v>
      </c>
      <c r="AS45" s="5" t="s">
        <v>315</v>
      </c>
      <c r="AT45" s="5" t="s">
        <v>315</v>
      </c>
      <c r="AU45" s="5" t="s">
        <v>315</v>
      </c>
      <c r="AV45" s="5" t="s">
        <v>315</v>
      </c>
    </row>
    <row r="46" spans="1:48" x14ac:dyDescent="0.25">
      <c r="A46" s="4" t="s">
        <v>175</v>
      </c>
      <c r="B46" s="5" t="s">
        <v>176</v>
      </c>
      <c r="C46" s="5" t="s">
        <v>303</v>
      </c>
      <c r="D46" s="5">
        <v>5356.8249999999998</v>
      </c>
      <c r="E46" s="5" t="s">
        <v>2</v>
      </c>
      <c r="F46" s="5" t="s">
        <v>23</v>
      </c>
      <c r="G46" s="5">
        <v>1000.1583000000001</v>
      </c>
      <c r="H46" s="5">
        <v>1068.3513</v>
      </c>
      <c r="I46" s="5">
        <v>72.703299999999999</v>
      </c>
      <c r="J46" s="5">
        <v>5.4031000000000002</v>
      </c>
      <c r="K46" s="5" t="s">
        <v>3</v>
      </c>
      <c r="L46" s="5" t="s">
        <v>315</v>
      </c>
      <c r="M46" s="5" t="s">
        <v>315</v>
      </c>
      <c r="N46" s="5" t="s">
        <v>315</v>
      </c>
      <c r="O46" s="5" t="s">
        <v>315</v>
      </c>
      <c r="P46" s="5" t="s">
        <v>315</v>
      </c>
      <c r="Q46" s="5" t="s">
        <v>315</v>
      </c>
      <c r="R46" s="6">
        <v>77.034999999999997</v>
      </c>
      <c r="S46" s="6">
        <v>1.6971E-2</v>
      </c>
      <c r="T46" s="6">
        <v>-0.21904000000000001</v>
      </c>
      <c r="U46" s="6">
        <v>-2.9305999999999999E-2</v>
      </c>
      <c r="V46" s="6">
        <v>2.7231999999999999E-2</v>
      </c>
      <c r="W46" s="6">
        <v>0.32162000000000002</v>
      </c>
      <c r="X46" s="6">
        <f t="shared" si="12"/>
        <v>6.8051866460030516E-2</v>
      </c>
      <c r="Y46" s="6">
        <f t="shared" si="13"/>
        <v>7.2106431657826403E-2</v>
      </c>
      <c r="Z46" s="16">
        <v>752710000000</v>
      </c>
      <c r="AA46" s="16">
        <v>29299000000</v>
      </c>
      <c r="AB46" s="103">
        <f t="shared" si="14"/>
        <v>0.22072630886235561</v>
      </c>
      <c r="AC46" s="103">
        <f t="shared" si="16"/>
        <v>6.4611415675491562E-3</v>
      </c>
      <c r="AD46" s="103">
        <f t="shared" si="2"/>
        <v>7.2691792889185633E-2</v>
      </c>
      <c r="AE46" s="103">
        <f t="shared" si="3"/>
        <v>5.4022448246442588E-3</v>
      </c>
      <c r="AF46" s="103">
        <f t="shared" si="17"/>
        <v>7.7022807289606046E-2</v>
      </c>
      <c r="AG46" s="103">
        <f t="shared" si="18"/>
        <v>1.3071540625119041E-3</v>
      </c>
      <c r="AH46" s="104">
        <f t="shared" si="15"/>
        <v>-5.958051422700205E-2</v>
      </c>
      <c r="AI46" s="6"/>
      <c r="AJ46" s="6"/>
      <c r="AK46" s="5" t="s">
        <v>315</v>
      </c>
      <c r="AL46" s="5" t="s">
        <v>315</v>
      </c>
      <c r="AM46" s="5" t="s">
        <v>315</v>
      </c>
      <c r="AN46" s="5" t="s">
        <v>315</v>
      </c>
      <c r="AO46" s="5" t="s">
        <v>315</v>
      </c>
      <c r="AP46" s="5" t="s">
        <v>315</v>
      </c>
      <c r="AQ46" s="5" t="s">
        <v>315</v>
      </c>
      <c r="AR46" s="5" t="s">
        <v>315</v>
      </c>
      <c r="AS46" s="5" t="s">
        <v>315</v>
      </c>
      <c r="AT46" s="5" t="s">
        <v>315</v>
      </c>
      <c r="AU46" s="5" t="s">
        <v>315</v>
      </c>
      <c r="AV46" s="5" t="s">
        <v>315</v>
      </c>
    </row>
    <row r="47" spans="1:48" ht="15.75" thickBot="1" x14ac:dyDescent="0.3">
      <c r="A47" s="8" t="s">
        <v>125</v>
      </c>
      <c r="B47" s="9" t="s">
        <v>126</v>
      </c>
      <c r="C47" s="9" t="s">
        <v>307</v>
      </c>
      <c r="D47" s="9">
        <v>186.25</v>
      </c>
      <c r="E47" s="9" t="s">
        <v>3</v>
      </c>
      <c r="F47" s="9" t="s">
        <v>30</v>
      </c>
      <c r="G47" s="9">
        <v>790.59730000000002</v>
      </c>
      <c r="H47" s="9">
        <v>907.29729999999995</v>
      </c>
      <c r="I47" s="9">
        <v>43.541699999999999</v>
      </c>
      <c r="J47" s="9">
        <v>2.8290000000000002</v>
      </c>
      <c r="K47" s="9" t="s">
        <v>3</v>
      </c>
      <c r="L47" s="9" t="s">
        <v>315</v>
      </c>
      <c r="M47" s="9" t="s">
        <v>315</v>
      </c>
      <c r="N47" s="9" t="s">
        <v>315</v>
      </c>
      <c r="O47" s="9" t="s">
        <v>315</v>
      </c>
      <c r="P47" s="9" t="s">
        <v>315</v>
      </c>
      <c r="Q47" s="9" t="s">
        <v>315</v>
      </c>
      <c r="R47" s="10">
        <v>52.466000000000001</v>
      </c>
      <c r="S47" s="10">
        <v>6.8401000000000003E-2</v>
      </c>
      <c r="T47" s="10">
        <v>0.21637999999999999</v>
      </c>
      <c r="U47" s="10">
        <v>0.29176999999999997</v>
      </c>
      <c r="V47" s="10">
        <v>1.8620999999999999E-2</v>
      </c>
      <c r="W47" s="10">
        <v>0.97355999999999998</v>
      </c>
      <c r="X47" s="10">
        <f t="shared" si="12"/>
        <v>4.7990553923173807E-2</v>
      </c>
      <c r="Y47" s="10">
        <f t="shared" si="13"/>
        <v>5.7826690325210935E-2</v>
      </c>
      <c r="Z47" s="22">
        <v>7256900000000</v>
      </c>
      <c r="AA47" s="22">
        <v>338150000000</v>
      </c>
      <c r="AB47" s="105">
        <f t="shared" si="14"/>
        <v>0.21717975513615442</v>
      </c>
      <c r="AC47" s="103">
        <f t="shared" si="16"/>
        <v>6.2919909346974542E-2</v>
      </c>
      <c r="AD47" s="105">
        <f t="shared" si="2"/>
        <v>5.5074435493265655E-2</v>
      </c>
      <c r="AE47" s="105">
        <f t="shared" si="3"/>
        <v>3.5783071862248964E-3</v>
      </c>
      <c r="AF47" s="105">
        <f t="shared" si="17"/>
        <v>6.6362483150397805E-2</v>
      </c>
      <c r="AG47" s="105">
        <f t="shared" si="18"/>
        <v>4.5392602099703612E-3</v>
      </c>
      <c r="AH47" s="106">
        <f t="shared" si="15"/>
        <v>-0.20495984309294316</v>
      </c>
      <c r="AI47" s="6"/>
      <c r="AJ47" s="6"/>
      <c r="AK47" s="5" t="s">
        <v>315</v>
      </c>
      <c r="AL47" s="5" t="s">
        <v>315</v>
      </c>
      <c r="AM47" s="5" t="s">
        <v>315</v>
      </c>
      <c r="AN47" s="5" t="s">
        <v>315</v>
      </c>
      <c r="AO47" s="5" t="s">
        <v>315</v>
      </c>
      <c r="AP47" s="5" t="s">
        <v>315</v>
      </c>
      <c r="AQ47" s="5" t="s">
        <v>315</v>
      </c>
      <c r="AR47" s="5" t="s">
        <v>315</v>
      </c>
      <c r="AS47" s="5" t="s">
        <v>315</v>
      </c>
      <c r="AT47" s="5" t="s">
        <v>315</v>
      </c>
      <c r="AU47" s="5" t="s">
        <v>315</v>
      </c>
      <c r="AV47" s="5" t="s">
        <v>315</v>
      </c>
    </row>
    <row r="48" spans="1:48" x14ac:dyDescent="0.25">
      <c r="Z48" s="5"/>
      <c r="AA48" s="5"/>
      <c r="AI48" s="6"/>
      <c r="AJ48" s="6"/>
      <c r="AK48" s="6">
        <v>78.917000000000002</v>
      </c>
      <c r="AL48" s="6">
        <v>3.4208000000000002E-2</v>
      </c>
      <c r="AM48" s="6">
        <v>1.243E-2</v>
      </c>
      <c r="AN48" s="6">
        <v>0.85879000000000005</v>
      </c>
      <c r="AO48" s="6">
        <v>6.5101999999999998E-3</v>
      </c>
      <c r="AP48" s="6">
        <v>0.93010000000000004</v>
      </c>
      <c r="AQ48" s="6">
        <v>74.549000000000007</v>
      </c>
      <c r="AR48" s="6">
        <v>2.2508E-2</v>
      </c>
      <c r="AS48" s="6">
        <v>1.8988999999999999E-2</v>
      </c>
      <c r="AT48" s="6">
        <v>0.88909000000000005</v>
      </c>
      <c r="AU48" s="6">
        <v>7.9921000000000002E-3</v>
      </c>
      <c r="AV48" s="6">
        <v>0.91096999999999995</v>
      </c>
    </row>
    <row r="49" spans="1:48" x14ac:dyDescent="0.25">
      <c r="Z49" s="5"/>
      <c r="AA49" s="5"/>
      <c r="AK49" s="5" t="s">
        <v>315</v>
      </c>
      <c r="AL49" s="5" t="s">
        <v>315</v>
      </c>
      <c r="AM49" s="5" t="s">
        <v>315</v>
      </c>
      <c r="AN49" s="5" t="s">
        <v>315</v>
      </c>
      <c r="AO49" s="5" t="s">
        <v>315</v>
      </c>
      <c r="AP49" s="5" t="s">
        <v>315</v>
      </c>
      <c r="AQ49" s="5" t="s">
        <v>315</v>
      </c>
      <c r="AR49" s="5" t="s">
        <v>315</v>
      </c>
      <c r="AS49" s="5" t="s">
        <v>315</v>
      </c>
      <c r="AT49" s="5" t="s">
        <v>315</v>
      </c>
      <c r="AU49" s="5" t="s">
        <v>315</v>
      </c>
      <c r="AV49" s="5" t="s">
        <v>315</v>
      </c>
    </row>
    <row r="50" spans="1:48" x14ac:dyDescent="0.25">
      <c r="R50" s="6"/>
      <c r="S50" s="6"/>
      <c r="T50" s="6"/>
      <c r="U50" s="6"/>
      <c r="V50" s="6"/>
      <c r="W50" s="6"/>
      <c r="X50" s="6"/>
      <c r="Y50" s="6"/>
      <c r="Z50" s="17"/>
      <c r="AA50" s="17"/>
    </row>
    <row r="51" spans="1:48" x14ac:dyDescent="0.25">
      <c r="A51" s="5" t="s">
        <v>252</v>
      </c>
      <c r="B51" s="5" t="s">
        <v>253</v>
      </c>
      <c r="C51" s="5" t="s">
        <v>304</v>
      </c>
      <c r="D51" s="5">
        <v>2597.54</v>
      </c>
      <c r="E51" s="5" t="s">
        <v>30</v>
      </c>
      <c r="F51" s="5" t="s">
        <v>254</v>
      </c>
      <c r="G51" s="5">
        <v>828.45119999999997</v>
      </c>
      <c r="H51" s="5">
        <v>1077.1791000000001</v>
      </c>
      <c r="I51" s="5">
        <v>96.9</v>
      </c>
      <c r="J51" s="5">
        <v>2.92</v>
      </c>
      <c r="K51" s="5">
        <v>2.31</v>
      </c>
      <c r="L51" s="5" t="s">
        <v>315</v>
      </c>
      <c r="M51" s="5" t="s">
        <v>315</v>
      </c>
      <c r="N51" s="5" t="s">
        <v>315</v>
      </c>
      <c r="O51" s="5" t="s">
        <v>315</v>
      </c>
      <c r="P51" s="5" t="s">
        <v>315</v>
      </c>
      <c r="Q51" s="5" t="s">
        <v>315</v>
      </c>
      <c r="R51" s="5" t="s">
        <v>315</v>
      </c>
      <c r="S51" s="5" t="s">
        <v>315</v>
      </c>
      <c r="T51" s="5" t="s">
        <v>315</v>
      </c>
      <c r="U51" s="5" t="s">
        <v>315</v>
      </c>
      <c r="V51" s="5" t="s">
        <v>315</v>
      </c>
      <c r="W51" s="5" t="s">
        <v>315</v>
      </c>
      <c r="Z51" s="17">
        <v>1695400000000</v>
      </c>
      <c r="AA51" s="17">
        <v>70265000000</v>
      </c>
      <c r="AK51" s="5" t="s">
        <v>315</v>
      </c>
      <c r="AL51" s="5" t="s">
        <v>315</v>
      </c>
      <c r="AM51" s="5" t="s">
        <v>315</v>
      </c>
      <c r="AN51" s="5" t="s">
        <v>315</v>
      </c>
      <c r="AO51" s="5" t="s">
        <v>315</v>
      </c>
      <c r="AP51" s="5" t="s">
        <v>315</v>
      </c>
      <c r="AQ51" s="5" t="s">
        <v>315</v>
      </c>
      <c r="AR51" s="5" t="s">
        <v>315</v>
      </c>
      <c r="AS51" s="5" t="s">
        <v>315</v>
      </c>
      <c r="AT51" s="5" t="s">
        <v>315</v>
      </c>
      <c r="AU51" s="5" t="s">
        <v>315</v>
      </c>
      <c r="AV51" s="5" t="s">
        <v>315</v>
      </c>
    </row>
    <row r="52" spans="1:48" x14ac:dyDescent="0.25">
      <c r="A52" s="5" t="s">
        <v>107</v>
      </c>
      <c r="B52" s="5" t="s">
        <v>108</v>
      </c>
      <c r="C52" s="5" t="s">
        <v>304</v>
      </c>
      <c r="D52" s="5">
        <v>1818.02</v>
      </c>
      <c r="E52" s="5" t="s">
        <v>30</v>
      </c>
      <c r="F52" s="5" t="s">
        <v>31</v>
      </c>
      <c r="G52" s="5">
        <v>787.8904</v>
      </c>
      <c r="H52" s="5">
        <v>904.69039999999995</v>
      </c>
      <c r="I52" s="5">
        <v>62.354300000000002</v>
      </c>
      <c r="J52" s="5">
        <v>3.5794000000000001</v>
      </c>
      <c r="K52" s="5" t="s">
        <v>3</v>
      </c>
      <c r="L52" s="5" t="s">
        <v>315</v>
      </c>
      <c r="M52" s="5" t="s">
        <v>315</v>
      </c>
      <c r="N52" s="5" t="s">
        <v>315</v>
      </c>
      <c r="O52" s="5" t="s">
        <v>315</v>
      </c>
      <c r="P52" s="5" t="s">
        <v>315</v>
      </c>
      <c r="Q52" s="5" t="s">
        <v>315</v>
      </c>
      <c r="R52" s="5" t="s">
        <v>315</v>
      </c>
      <c r="S52" s="5" t="s">
        <v>315</v>
      </c>
      <c r="T52" s="5" t="s">
        <v>315</v>
      </c>
      <c r="U52" s="5" t="s">
        <v>315</v>
      </c>
      <c r="V52" s="5" t="s">
        <v>315</v>
      </c>
      <c r="W52" s="5" t="s">
        <v>315</v>
      </c>
      <c r="Z52" s="17">
        <v>7042500000000</v>
      </c>
      <c r="AA52" s="17">
        <v>372230000000</v>
      </c>
      <c r="AK52" s="5" t="s">
        <v>315</v>
      </c>
      <c r="AL52" s="5" t="s">
        <v>315</v>
      </c>
      <c r="AM52" s="5" t="s">
        <v>315</v>
      </c>
      <c r="AN52" s="5" t="s">
        <v>315</v>
      </c>
      <c r="AO52" s="5" t="s">
        <v>315</v>
      </c>
      <c r="AP52" s="5" t="s">
        <v>315</v>
      </c>
      <c r="AQ52" s="5" t="s">
        <v>315</v>
      </c>
      <c r="AR52" s="5" t="s">
        <v>315</v>
      </c>
      <c r="AS52" s="5" t="s">
        <v>315</v>
      </c>
      <c r="AT52" s="5" t="s">
        <v>315</v>
      </c>
      <c r="AU52" s="5" t="s">
        <v>315</v>
      </c>
      <c r="AV52" s="5" t="s">
        <v>315</v>
      </c>
    </row>
    <row r="53" spans="1:48" x14ac:dyDescent="0.25">
      <c r="A53" s="5" t="s">
        <v>111</v>
      </c>
      <c r="B53" s="5" t="s">
        <v>112</v>
      </c>
      <c r="C53" s="5" t="s">
        <v>304</v>
      </c>
      <c r="D53" s="5">
        <v>950.61980000000005</v>
      </c>
      <c r="E53" s="5" t="s">
        <v>30</v>
      </c>
      <c r="F53" s="5" t="s">
        <v>31</v>
      </c>
      <c r="G53" s="5">
        <v>787.88059999999996</v>
      </c>
      <c r="H53" s="5">
        <v>904.5806</v>
      </c>
      <c r="I53" s="5">
        <v>45.582599999999999</v>
      </c>
      <c r="J53" s="5">
        <v>2.9407999999999999</v>
      </c>
      <c r="K53" s="5" t="s">
        <v>3</v>
      </c>
      <c r="L53" s="5" t="s">
        <v>315</v>
      </c>
      <c r="M53" s="5" t="s">
        <v>315</v>
      </c>
      <c r="N53" s="5" t="s">
        <v>315</v>
      </c>
      <c r="O53" s="5" t="s">
        <v>315</v>
      </c>
      <c r="P53" s="5" t="s">
        <v>315</v>
      </c>
      <c r="Q53" s="5" t="s">
        <v>315</v>
      </c>
      <c r="R53" s="5" t="s">
        <v>315</v>
      </c>
      <c r="S53" s="5" t="s">
        <v>315</v>
      </c>
      <c r="T53" s="5" t="s">
        <v>315</v>
      </c>
      <c r="U53" s="5" t="s">
        <v>315</v>
      </c>
      <c r="V53" s="5" t="s">
        <v>315</v>
      </c>
      <c r="W53" s="5" t="s">
        <v>315</v>
      </c>
      <c r="Z53" s="17">
        <v>5115000000000</v>
      </c>
      <c r="AA53" s="17">
        <v>269400000000</v>
      </c>
      <c r="AK53" s="5" t="s">
        <v>315</v>
      </c>
      <c r="AL53" s="5" t="s">
        <v>315</v>
      </c>
      <c r="AM53" s="5" t="s">
        <v>315</v>
      </c>
      <c r="AN53" s="5" t="s">
        <v>315</v>
      </c>
      <c r="AO53" s="5" t="s">
        <v>315</v>
      </c>
      <c r="AP53" s="5" t="s">
        <v>315</v>
      </c>
      <c r="AQ53" s="5" t="s">
        <v>315</v>
      </c>
      <c r="AR53" s="5" t="s">
        <v>315</v>
      </c>
      <c r="AS53" s="5" t="s">
        <v>315</v>
      </c>
      <c r="AT53" s="5" t="s">
        <v>315</v>
      </c>
      <c r="AU53" s="5" t="s">
        <v>315</v>
      </c>
      <c r="AV53" s="5" t="s">
        <v>315</v>
      </c>
    </row>
    <row r="54" spans="1:48" x14ac:dyDescent="0.25">
      <c r="A54" s="5" t="s">
        <v>121</v>
      </c>
      <c r="B54" s="5" t="s">
        <v>122</v>
      </c>
      <c r="C54" s="5" t="s">
        <v>304</v>
      </c>
      <c r="D54" s="5">
        <v>947.88030000000003</v>
      </c>
      <c r="E54" s="5" t="s">
        <v>30</v>
      </c>
      <c r="F54" s="5" t="s">
        <v>31</v>
      </c>
      <c r="G54" s="5">
        <v>789.89229999999998</v>
      </c>
      <c r="H54" s="5">
        <v>906.9923</v>
      </c>
      <c r="I54" s="5">
        <v>45.880200000000002</v>
      </c>
      <c r="J54" s="5">
        <v>3.3214000000000001</v>
      </c>
      <c r="K54" s="5" t="s">
        <v>3</v>
      </c>
      <c r="L54" s="5" t="s">
        <v>315</v>
      </c>
      <c r="M54" s="5" t="s">
        <v>315</v>
      </c>
      <c r="N54" s="5" t="s">
        <v>315</v>
      </c>
      <c r="O54" s="5" t="s">
        <v>315</v>
      </c>
      <c r="P54" s="5" t="s">
        <v>315</v>
      </c>
      <c r="Q54" s="5" t="s">
        <v>315</v>
      </c>
      <c r="R54" s="5" t="s">
        <v>315</v>
      </c>
      <c r="S54" s="5" t="s">
        <v>315</v>
      </c>
      <c r="T54" s="5" t="s">
        <v>315</v>
      </c>
      <c r="U54" s="5" t="s">
        <v>315</v>
      </c>
      <c r="V54" s="5" t="s">
        <v>315</v>
      </c>
      <c r="W54" s="5" t="s">
        <v>315</v>
      </c>
      <c r="Z54" s="17">
        <v>6737400000000</v>
      </c>
      <c r="AA54" s="17">
        <v>353180000000</v>
      </c>
      <c r="AK54" s="5" t="s">
        <v>315</v>
      </c>
      <c r="AL54" s="5" t="s">
        <v>315</v>
      </c>
      <c r="AM54" s="5" t="s">
        <v>315</v>
      </c>
      <c r="AN54" s="5" t="s">
        <v>315</v>
      </c>
      <c r="AO54" s="5" t="s">
        <v>315</v>
      </c>
      <c r="AP54" s="5" t="s">
        <v>315</v>
      </c>
      <c r="AQ54" s="5" t="s">
        <v>315</v>
      </c>
      <c r="AR54" s="5" t="s">
        <v>315</v>
      </c>
      <c r="AS54" s="5" t="s">
        <v>315</v>
      </c>
      <c r="AT54" s="5" t="s">
        <v>315</v>
      </c>
      <c r="AU54" s="5" t="s">
        <v>315</v>
      </c>
      <c r="AV54" s="5" t="s">
        <v>315</v>
      </c>
    </row>
    <row r="55" spans="1:48" x14ac:dyDescent="0.25">
      <c r="A55" s="5" t="s">
        <v>169</v>
      </c>
      <c r="B55" s="5" t="s">
        <v>170</v>
      </c>
      <c r="C55" s="5" t="s">
        <v>304</v>
      </c>
      <c r="D55" s="5">
        <v>1803.96</v>
      </c>
      <c r="E55" s="5" t="s">
        <v>30</v>
      </c>
      <c r="F55" s="5" t="s">
        <v>31</v>
      </c>
      <c r="G55" s="5">
        <v>988.78869999999995</v>
      </c>
      <c r="H55" s="5">
        <v>1137.1886999999999</v>
      </c>
      <c r="I55" s="5">
        <v>79.499899999999997</v>
      </c>
      <c r="J55" s="5">
        <v>3.282</v>
      </c>
      <c r="K55" s="5" t="s">
        <v>3</v>
      </c>
      <c r="L55" s="5" t="s">
        <v>315</v>
      </c>
      <c r="M55" s="5" t="s">
        <v>315</v>
      </c>
      <c r="N55" s="5" t="s">
        <v>315</v>
      </c>
      <c r="O55" s="5" t="s">
        <v>315</v>
      </c>
      <c r="P55" s="5" t="s">
        <v>315</v>
      </c>
      <c r="Q55" s="5" t="s">
        <v>315</v>
      </c>
      <c r="R55" s="5" t="s">
        <v>315</v>
      </c>
      <c r="S55" s="5" t="s">
        <v>315</v>
      </c>
      <c r="T55" s="5" t="s">
        <v>315</v>
      </c>
      <c r="U55" s="5" t="s">
        <v>315</v>
      </c>
      <c r="V55" s="5" t="s">
        <v>315</v>
      </c>
      <c r="W55" s="5" t="s">
        <v>315</v>
      </c>
      <c r="Z55" s="17">
        <v>17775000000000</v>
      </c>
      <c r="AA55" s="17">
        <v>684870000000</v>
      </c>
      <c r="AK55" s="5" t="s">
        <v>315</v>
      </c>
      <c r="AL55" s="5" t="s">
        <v>315</v>
      </c>
      <c r="AM55" s="5" t="s">
        <v>315</v>
      </c>
      <c r="AN55" s="5" t="s">
        <v>315</v>
      </c>
      <c r="AO55" s="5" t="s">
        <v>315</v>
      </c>
      <c r="AP55" s="5" t="s">
        <v>315</v>
      </c>
      <c r="AQ55" s="5" t="s">
        <v>315</v>
      </c>
      <c r="AR55" s="5" t="s">
        <v>315</v>
      </c>
      <c r="AS55" s="5" t="s">
        <v>315</v>
      </c>
      <c r="AT55" s="5" t="s">
        <v>315</v>
      </c>
      <c r="AU55" s="5" t="s">
        <v>315</v>
      </c>
      <c r="AV55" s="5" t="s">
        <v>315</v>
      </c>
    </row>
    <row r="56" spans="1:48" x14ac:dyDescent="0.25">
      <c r="A56" s="5" t="s">
        <v>171</v>
      </c>
      <c r="B56" s="5" t="s">
        <v>172</v>
      </c>
      <c r="C56" s="5" t="s">
        <v>304</v>
      </c>
      <c r="D56" s="5">
        <v>1805.01</v>
      </c>
      <c r="E56" s="5" t="s">
        <v>30</v>
      </c>
      <c r="F56" s="5" t="s">
        <v>31</v>
      </c>
      <c r="G56" s="5">
        <v>886.38710000000003</v>
      </c>
      <c r="H56" s="5">
        <v>1023.0871</v>
      </c>
      <c r="I56" s="5">
        <v>71.401200000000003</v>
      </c>
      <c r="J56" s="5">
        <v>3.3569</v>
      </c>
      <c r="K56" s="5" t="s">
        <v>3</v>
      </c>
      <c r="L56" s="5" t="s">
        <v>315</v>
      </c>
      <c r="M56" s="5" t="s">
        <v>315</v>
      </c>
      <c r="N56" s="5" t="s">
        <v>315</v>
      </c>
      <c r="O56" s="5" t="s">
        <v>315</v>
      </c>
      <c r="P56" s="5" t="s">
        <v>315</v>
      </c>
      <c r="Q56" s="5" t="s">
        <v>315</v>
      </c>
      <c r="R56" s="5" t="s">
        <v>315</v>
      </c>
      <c r="S56" s="5" t="s">
        <v>315</v>
      </c>
      <c r="T56" s="5" t="s">
        <v>315</v>
      </c>
      <c r="U56" s="5" t="s">
        <v>315</v>
      </c>
      <c r="V56" s="5" t="s">
        <v>315</v>
      </c>
      <c r="W56" s="5" t="s">
        <v>315</v>
      </c>
      <c r="Z56" s="17">
        <v>7753800000000</v>
      </c>
      <c r="AA56" s="17">
        <v>303560000000</v>
      </c>
      <c r="AK56" s="5" t="s">
        <v>315</v>
      </c>
      <c r="AL56" s="5" t="s">
        <v>315</v>
      </c>
      <c r="AM56" s="5" t="s">
        <v>315</v>
      </c>
      <c r="AN56" s="5" t="s">
        <v>315</v>
      </c>
      <c r="AO56" s="5" t="s">
        <v>315</v>
      </c>
      <c r="AP56" s="5" t="s">
        <v>315</v>
      </c>
      <c r="AQ56" s="5" t="s">
        <v>315</v>
      </c>
      <c r="AR56" s="5" t="s">
        <v>315</v>
      </c>
      <c r="AS56" s="5" t="s">
        <v>315</v>
      </c>
      <c r="AT56" s="5" t="s">
        <v>315</v>
      </c>
      <c r="AU56" s="5" t="s">
        <v>315</v>
      </c>
      <c r="AV56" s="5" t="s">
        <v>315</v>
      </c>
    </row>
    <row r="57" spans="1:48" x14ac:dyDescent="0.25">
      <c r="A57" s="5" t="s">
        <v>173</v>
      </c>
      <c r="B57" s="5" t="s">
        <v>174</v>
      </c>
      <c r="C57" s="5" t="s">
        <v>304</v>
      </c>
      <c r="D57" s="5">
        <v>1836.18</v>
      </c>
      <c r="E57" s="5" t="s">
        <v>30</v>
      </c>
      <c r="F57" s="5" t="s">
        <v>31</v>
      </c>
      <c r="G57" s="5">
        <v>988.09670000000006</v>
      </c>
      <c r="H57" s="5">
        <v>1135.9966999999999</v>
      </c>
      <c r="I57" s="5">
        <v>88.588700000000003</v>
      </c>
      <c r="J57" s="5">
        <v>4.1992000000000003</v>
      </c>
      <c r="K57" s="5" t="s">
        <v>3</v>
      </c>
      <c r="L57" s="5" t="s">
        <v>315</v>
      </c>
      <c r="M57" s="5" t="s">
        <v>315</v>
      </c>
      <c r="N57" s="5" t="s">
        <v>315</v>
      </c>
      <c r="O57" s="5" t="s">
        <v>315</v>
      </c>
      <c r="P57" s="5" t="s">
        <v>315</v>
      </c>
      <c r="Q57" s="5" t="s">
        <v>315</v>
      </c>
      <c r="R57" s="5" t="s">
        <v>315</v>
      </c>
      <c r="S57" s="5" t="s">
        <v>315</v>
      </c>
      <c r="T57" s="5" t="s">
        <v>315</v>
      </c>
      <c r="U57" s="5" t="s">
        <v>315</v>
      </c>
      <c r="V57" s="5" t="s">
        <v>315</v>
      </c>
      <c r="W57" s="5" t="s">
        <v>315</v>
      </c>
      <c r="Z57" s="17">
        <v>9235200000000</v>
      </c>
      <c r="AA57" s="17">
        <v>357980000000</v>
      </c>
      <c r="AK57" s="5" t="s">
        <v>315</v>
      </c>
      <c r="AL57" s="5" t="s">
        <v>315</v>
      </c>
      <c r="AM57" s="5" t="s">
        <v>315</v>
      </c>
      <c r="AN57" s="5" t="s">
        <v>315</v>
      </c>
      <c r="AO57" s="5" t="s">
        <v>315</v>
      </c>
      <c r="AP57" s="5" t="s">
        <v>315</v>
      </c>
      <c r="AQ57" s="5" t="s">
        <v>315</v>
      </c>
      <c r="AR57" s="5" t="s">
        <v>315</v>
      </c>
      <c r="AS57" s="5" t="s">
        <v>315</v>
      </c>
      <c r="AT57" s="5" t="s">
        <v>315</v>
      </c>
      <c r="AU57" s="5" t="s">
        <v>315</v>
      </c>
      <c r="AV57" s="5" t="s">
        <v>315</v>
      </c>
    </row>
    <row r="58" spans="1:48" x14ac:dyDescent="0.25">
      <c r="A58" s="5" t="s">
        <v>231</v>
      </c>
      <c r="B58" s="5" t="s">
        <v>232</v>
      </c>
      <c r="C58" s="5" t="s">
        <v>304</v>
      </c>
      <c r="D58" s="5">
        <v>1804.8936000000001</v>
      </c>
      <c r="E58" s="5" t="s">
        <v>30</v>
      </c>
      <c r="F58" s="5" t="s">
        <v>31</v>
      </c>
      <c r="G58" s="5">
        <v>970.66909999999996</v>
      </c>
      <c r="H58" s="5">
        <v>1120.5690999999999</v>
      </c>
      <c r="I58" s="5">
        <v>75.400000000000006</v>
      </c>
      <c r="J58" s="5">
        <v>1.82</v>
      </c>
      <c r="K58" s="5">
        <v>1.67</v>
      </c>
      <c r="L58" s="5" t="s">
        <v>315</v>
      </c>
      <c r="M58" s="5" t="s">
        <v>315</v>
      </c>
      <c r="N58" s="5" t="s">
        <v>315</v>
      </c>
      <c r="O58" s="5" t="s">
        <v>315</v>
      </c>
      <c r="P58" s="5" t="s">
        <v>315</v>
      </c>
      <c r="Q58" s="5" t="s">
        <v>315</v>
      </c>
      <c r="R58" s="5" t="s">
        <v>315</v>
      </c>
      <c r="S58" s="5" t="s">
        <v>315</v>
      </c>
      <c r="T58" s="5" t="s">
        <v>315</v>
      </c>
      <c r="U58" s="5" t="s">
        <v>315</v>
      </c>
      <c r="V58" s="5" t="s">
        <v>315</v>
      </c>
      <c r="W58" s="5" t="s">
        <v>315</v>
      </c>
      <c r="Z58" s="17">
        <v>27050000000000</v>
      </c>
      <c r="AA58" s="17">
        <v>1575100000000</v>
      </c>
      <c r="AK58" s="5" t="s">
        <v>315</v>
      </c>
      <c r="AL58" s="5" t="s">
        <v>315</v>
      </c>
      <c r="AM58" s="5" t="s">
        <v>315</v>
      </c>
      <c r="AN58" s="5" t="s">
        <v>315</v>
      </c>
      <c r="AO58" s="5" t="s">
        <v>315</v>
      </c>
      <c r="AP58" s="5" t="s">
        <v>315</v>
      </c>
      <c r="AQ58" s="5" t="s">
        <v>315</v>
      </c>
      <c r="AR58" s="5" t="s">
        <v>315</v>
      </c>
      <c r="AS58" s="5" t="s">
        <v>315</v>
      </c>
      <c r="AT58" s="5" t="s">
        <v>315</v>
      </c>
      <c r="AU58" s="5" t="s">
        <v>315</v>
      </c>
      <c r="AV58" s="5" t="s">
        <v>315</v>
      </c>
    </row>
    <row r="59" spans="1:48" x14ac:dyDescent="0.25">
      <c r="A59" s="5" t="s">
        <v>233</v>
      </c>
      <c r="B59" s="5" t="s">
        <v>234</v>
      </c>
      <c r="C59" s="5" t="s">
        <v>304</v>
      </c>
      <c r="D59" s="5">
        <v>1799.27</v>
      </c>
      <c r="E59" s="5" t="s">
        <v>30</v>
      </c>
      <c r="F59" s="5" t="s">
        <v>31</v>
      </c>
      <c r="G59" s="5">
        <v>976.83640000000003</v>
      </c>
      <c r="H59" s="5">
        <v>1128.0364</v>
      </c>
      <c r="I59" s="5">
        <v>77.400000000000006</v>
      </c>
      <c r="J59" s="5">
        <v>1.9</v>
      </c>
      <c r="K59" s="5">
        <v>1.62</v>
      </c>
      <c r="L59" s="5" t="s">
        <v>315</v>
      </c>
      <c r="M59" s="5" t="s">
        <v>315</v>
      </c>
      <c r="N59" s="5" t="s">
        <v>315</v>
      </c>
      <c r="O59" s="5" t="s">
        <v>315</v>
      </c>
      <c r="P59" s="5" t="s">
        <v>315</v>
      </c>
      <c r="Q59" s="5" t="s">
        <v>315</v>
      </c>
      <c r="R59" s="5" t="s">
        <v>315</v>
      </c>
      <c r="S59" s="5" t="s">
        <v>315</v>
      </c>
      <c r="T59" s="5" t="s">
        <v>315</v>
      </c>
      <c r="U59" s="5" t="s">
        <v>315</v>
      </c>
      <c r="V59" s="5" t="s">
        <v>315</v>
      </c>
      <c r="W59" s="5" t="s">
        <v>315</v>
      </c>
      <c r="Z59" s="17">
        <v>25292000000000</v>
      </c>
      <c r="AA59" s="17">
        <v>1470600000000</v>
      </c>
      <c r="AK59" s="5" t="s">
        <v>315</v>
      </c>
      <c r="AL59" s="5" t="s">
        <v>315</v>
      </c>
      <c r="AM59" s="5" t="s">
        <v>315</v>
      </c>
      <c r="AN59" s="5" t="s">
        <v>315</v>
      </c>
      <c r="AO59" s="5" t="s">
        <v>315</v>
      </c>
      <c r="AP59" s="5" t="s">
        <v>315</v>
      </c>
      <c r="AQ59" s="5" t="s">
        <v>315</v>
      </c>
      <c r="AR59" s="5" t="s">
        <v>315</v>
      </c>
      <c r="AS59" s="5" t="s">
        <v>315</v>
      </c>
      <c r="AT59" s="5" t="s">
        <v>315</v>
      </c>
      <c r="AU59" s="5" t="s">
        <v>315</v>
      </c>
      <c r="AV59" s="5" t="s">
        <v>315</v>
      </c>
    </row>
    <row r="60" spans="1:48" x14ac:dyDescent="0.25">
      <c r="A60" s="5" t="s">
        <v>28</v>
      </c>
      <c r="B60" s="5" t="s">
        <v>29</v>
      </c>
      <c r="C60" s="5" t="s">
        <v>302</v>
      </c>
      <c r="D60" s="5">
        <v>2990.89</v>
      </c>
      <c r="E60" s="5" t="s">
        <v>30</v>
      </c>
      <c r="F60" s="5" t="s">
        <v>31</v>
      </c>
      <c r="G60" s="5">
        <v>907</v>
      </c>
      <c r="H60" s="5">
        <v>1082.3</v>
      </c>
      <c r="I60" s="5">
        <v>58.796100000000003</v>
      </c>
      <c r="J60" s="5" t="s">
        <v>3</v>
      </c>
      <c r="K60" s="5" t="s">
        <v>3</v>
      </c>
      <c r="L60" s="5" t="s">
        <v>315</v>
      </c>
      <c r="M60" s="5" t="s">
        <v>315</v>
      </c>
      <c r="N60" s="5" t="s">
        <v>315</v>
      </c>
      <c r="O60" s="5" t="s">
        <v>315</v>
      </c>
      <c r="P60" s="5" t="s">
        <v>315</v>
      </c>
      <c r="Q60" s="5" t="s">
        <v>315</v>
      </c>
      <c r="R60" s="5" t="s">
        <v>315</v>
      </c>
      <c r="S60" s="5" t="s">
        <v>315</v>
      </c>
      <c r="T60" s="5" t="s">
        <v>315</v>
      </c>
      <c r="U60" s="5" t="s">
        <v>315</v>
      </c>
      <c r="V60" s="5" t="s">
        <v>315</v>
      </c>
      <c r="W60" s="5" t="s">
        <v>315</v>
      </c>
      <c r="Z60" s="17">
        <v>245470000000</v>
      </c>
      <c r="AA60" s="17">
        <v>13402000000</v>
      </c>
      <c r="AK60" s="5" t="s">
        <v>315</v>
      </c>
      <c r="AL60" s="5" t="s">
        <v>315</v>
      </c>
      <c r="AM60" s="5" t="s">
        <v>315</v>
      </c>
      <c r="AN60" s="5" t="s">
        <v>315</v>
      </c>
      <c r="AO60" s="5" t="s">
        <v>315</v>
      </c>
      <c r="AP60" s="5" t="s">
        <v>315</v>
      </c>
      <c r="AQ60" s="5" t="s">
        <v>315</v>
      </c>
      <c r="AR60" s="5" t="s">
        <v>315</v>
      </c>
      <c r="AS60" s="5" t="s">
        <v>315</v>
      </c>
      <c r="AT60" s="5" t="s">
        <v>315</v>
      </c>
      <c r="AU60" s="5" t="s">
        <v>315</v>
      </c>
      <c r="AV60" s="5" t="s">
        <v>315</v>
      </c>
    </row>
    <row r="61" spans="1:48" x14ac:dyDescent="0.25">
      <c r="A61" s="5" t="s">
        <v>44</v>
      </c>
      <c r="B61" s="5" t="s">
        <v>45</v>
      </c>
      <c r="C61" s="5" t="s">
        <v>302</v>
      </c>
      <c r="D61" s="5">
        <v>2998.42</v>
      </c>
      <c r="E61" s="5" t="s">
        <v>30</v>
      </c>
      <c r="F61" s="5" t="s">
        <v>31</v>
      </c>
      <c r="G61" s="5">
        <v>694.25</v>
      </c>
      <c r="H61" s="5">
        <v>799.45</v>
      </c>
      <c r="I61" s="5">
        <v>57.214599999999997</v>
      </c>
      <c r="J61" s="5" t="s">
        <v>3</v>
      </c>
      <c r="K61" s="5" t="s">
        <v>3</v>
      </c>
      <c r="L61" s="5" t="s">
        <v>315</v>
      </c>
      <c r="M61" s="5" t="s">
        <v>315</v>
      </c>
      <c r="N61" s="5" t="s">
        <v>315</v>
      </c>
      <c r="O61" s="5" t="s">
        <v>315</v>
      </c>
      <c r="P61" s="5" t="s">
        <v>315</v>
      </c>
      <c r="Q61" s="5" t="s">
        <v>315</v>
      </c>
      <c r="R61" s="5" t="s">
        <v>315</v>
      </c>
      <c r="S61" s="5" t="s">
        <v>315</v>
      </c>
      <c r="T61" s="5" t="s">
        <v>315</v>
      </c>
      <c r="U61" s="5" t="s">
        <v>315</v>
      </c>
      <c r="V61" s="5" t="s">
        <v>315</v>
      </c>
      <c r="W61" s="5" t="s">
        <v>315</v>
      </c>
      <c r="Z61" s="17">
        <v>227990000000</v>
      </c>
      <c r="AA61" s="17">
        <v>12209000000</v>
      </c>
      <c r="AK61" s="5" t="s">
        <v>315</v>
      </c>
      <c r="AL61" s="5" t="s">
        <v>315</v>
      </c>
      <c r="AM61" s="5" t="s">
        <v>315</v>
      </c>
      <c r="AN61" s="5" t="s">
        <v>315</v>
      </c>
      <c r="AO61" s="5" t="s">
        <v>315</v>
      </c>
      <c r="AP61" s="5" t="s">
        <v>315</v>
      </c>
      <c r="AQ61" s="5" t="s">
        <v>315</v>
      </c>
      <c r="AR61" s="5" t="s">
        <v>315</v>
      </c>
      <c r="AS61" s="5" t="s">
        <v>315</v>
      </c>
      <c r="AT61" s="5" t="s">
        <v>315</v>
      </c>
      <c r="AU61" s="5" t="s">
        <v>315</v>
      </c>
      <c r="AV61" s="5" t="s">
        <v>315</v>
      </c>
    </row>
    <row r="62" spans="1:48" x14ac:dyDescent="0.25">
      <c r="A62" s="5" t="s">
        <v>46</v>
      </c>
      <c r="B62" s="5" t="s">
        <v>47</v>
      </c>
      <c r="C62" s="5" t="s">
        <v>302</v>
      </c>
      <c r="D62" s="5">
        <v>2996</v>
      </c>
      <c r="E62" s="5" t="s">
        <v>30</v>
      </c>
      <c r="F62" s="5" t="s">
        <v>31</v>
      </c>
      <c r="G62" s="5">
        <v>692.75</v>
      </c>
      <c r="H62" s="5">
        <v>798.45</v>
      </c>
      <c r="I62" s="5">
        <v>65.696200000000005</v>
      </c>
      <c r="J62" s="5" t="s">
        <v>3</v>
      </c>
      <c r="K62" s="5" t="s">
        <v>3</v>
      </c>
      <c r="L62" s="5" t="s">
        <v>315</v>
      </c>
      <c r="M62" s="5" t="s">
        <v>315</v>
      </c>
      <c r="N62" s="5" t="s">
        <v>315</v>
      </c>
      <c r="O62" s="5" t="s">
        <v>315</v>
      </c>
      <c r="P62" s="5" t="s">
        <v>315</v>
      </c>
      <c r="Q62" s="5" t="s">
        <v>315</v>
      </c>
      <c r="R62" s="5" t="s">
        <v>315</v>
      </c>
      <c r="S62" s="5" t="s">
        <v>315</v>
      </c>
      <c r="T62" s="5" t="s">
        <v>315</v>
      </c>
      <c r="U62" s="5" t="s">
        <v>315</v>
      </c>
      <c r="V62" s="5" t="s">
        <v>315</v>
      </c>
      <c r="W62" s="5" t="s">
        <v>315</v>
      </c>
      <c r="Z62" s="17">
        <v>195540000000</v>
      </c>
      <c r="AA62" s="17">
        <v>10543000000</v>
      </c>
      <c r="AK62" s="5" t="s">
        <v>315</v>
      </c>
      <c r="AL62" s="5" t="s">
        <v>315</v>
      </c>
      <c r="AM62" s="5" t="s">
        <v>315</v>
      </c>
      <c r="AN62" s="5" t="s">
        <v>315</v>
      </c>
      <c r="AO62" s="5" t="s">
        <v>315</v>
      </c>
      <c r="AP62" s="5" t="s">
        <v>315</v>
      </c>
      <c r="AQ62" s="5" t="s">
        <v>315</v>
      </c>
      <c r="AR62" s="5" t="s">
        <v>315</v>
      </c>
      <c r="AS62" s="5" t="s">
        <v>315</v>
      </c>
      <c r="AT62" s="5" t="s">
        <v>315</v>
      </c>
      <c r="AU62" s="5" t="s">
        <v>315</v>
      </c>
      <c r="AV62" s="5" t="s">
        <v>315</v>
      </c>
    </row>
    <row r="63" spans="1:48" x14ac:dyDescent="0.25">
      <c r="A63" s="5" t="s">
        <v>48</v>
      </c>
      <c r="B63" s="5" t="s">
        <v>49</v>
      </c>
      <c r="C63" s="5" t="s">
        <v>302</v>
      </c>
      <c r="D63" s="5">
        <v>2985.7543999999998</v>
      </c>
      <c r="E63" s="5" t="s">
        <v>30</v>
      </c>
      <c r="F63" s="5" t="s">
        <v>31</v>
      </c>
      <c r="G63" s="5">
        <v>694.75</v>
      </c>
      <c r="H63" s="5">
        <v>800.75</v>
      </c>
      <c r="I63" s="5">
        <v>55.680199999999999</v>
      </c>
      <c r="J63" s="5" t="s">
        <v>3</v>
      </c>
      <c r="K63" s="5" t="s">
        <v>3</v>
      </c>
      <c r="L63" s="5" t="s">
        <v>315</v>
      </c>
      <c r="M63" s="5" t="s">
        <v>315</v>
      </c>
      <c r="N63" s="5" t="s">
        <v>315</v>
      </c>
      <c r="O63" s="5" t="s">
        <v>315</v>
      </c>
      <c r="P63" s="5" t="s">
        <v>315</v>
      </c>
      <c r="Q63" s="5" t="s">
        <v>315</v>
      </c>
      <c r="R63" s="5" t="s">
        <v>315</v>
      </c>
      <c r="S63" s="5" t="s">
        <v>315</v>
      </c>
      <c r="T63" s="5" t="s">
        <v>315</v>
      </c>
      <c r="U63" s="5" t="s">
        <v>315</v>
      </c>
      <c r="V63" s="5" t="s">
        <v>315</v>
      </c>
      <c r="W63" s="5" t="s">
        <v>315</v>
      </c>
      <c r="Z63" s="17">
        <v>389360000000</v>
      </c>
      <c r="AA63" s="17">
        <v>20745000000</v>
      </c>
      <c r="AK63" s="5" t="s">
        <v>315</v>
      </c>
      <c r="AL63" s="5" t="s">
        <v>315</v>
      </c>
      <c r="AM63" s="5" t="s">
        <v>315</v>
      </c>
      <c r="AN63" s="5" t="s">
        <v>315</v>
      </c>
      <c r="AO63" s="5" t="s">
        <v>315</v>
      </c>
      <c r="AP63" s="5" t="s">
        <v>315</v>
      </c>
      <c r="AQ63" s="5" t="s">
        <v>315</v>
      </c>
      <c r="AR63" s="5" t="s">
        <v>315</v>
      </c>
      <c r="AS63" s="5" t="s">
        <v>315</v>
      </c>
      <c r="AT63" s="5" t="s">
        <v>315</v>
      </c>
      <c r="AU63" s="5" t="s">
        <v>315</v>
      </c>
      <c r="AV63" s="5" t="s">
        <v>315</v>
      </c>
    </row>
    <row r="64" spans="1:48" x14ac:dyDescent="0.25">
      <c r="A64" s="5" t="s">
        <v>54</v>
      </c>
      <c r="B64" s="5" t="s">
        <v>55</v>
      </c>
      <c r="C64" s="5" t="s">
        <v>302</v>
      </c>
      <c r="D64" s="5">
        <v>2983.36</v>
      </c>
      <c r="E64" s="5" t="s">
        <v>56</v>
      </c>
      <c r="F64" s="5" t="s">
        <v>31</v>
      </c>
      <c r="G64" s="5">
        <v>910.6</v>
      </c>
      <c r="H64" s="5">
        <v>1086.9000000000001</v>
      </c>
      <c r="I64" s="5">
        <v>77.477900000000005</v>
      </c>
      <c r="J64" s="5" t="s">
        <v>3</v>
      </c>
      <c r="K64" s="5" t="s">
        <v>3</v>
      </c>
      <c r="L64" s="5" t="s">
        <v>315</v>
      </c>
      <c r="M64" s="5" t="s">
        <v>315</v>
      </c>
      <c r="N64" s="5" t="s">
        <v>315</v>
      </c>
      <c r="O64" s="5" t="s">
        <v>315</v>
      </c>
      <c r="P64" s="5" t="s">
        <v>315</v>
      </c>
      <c r="Q64" s="5" t="s">
        <v>315</v>
      </c>
      <c r="R64" s="5" t="s">
        <v>315</v>
      </c>
      <c r="S64" s="5" t="s">
        <v>315</v>
      </c>
      <c r="T64" s="5" t="s">
        <v>315</v>
      </c>
      <c r="U64" s="5" t="s">
        <v>315</v>
      </c>
      <c r="V64" s="5" t="s">
        <v>315</v>
      </c>
      <c r="W64" s="5" t="s">
        <v>315</v>
      </c>
      <c r="Z64" s="17">
        <v>94151000000</v>
      </c>
      <c r="AA64" s="17">
        <v>5473500000</v>
      </c>
      <c r="AK64" s="5" t="s">
        <v>315</v>
      </c>
      <c r="AL64" s="5" t="s">
        <v>315</v>
      </c>
      <c r="AM64" s="5" t="s">
        <v>315</v>
      </c>
      <c r="AN64" s="5" t="s">
        <v>315</v>
      </c>
      <c r="AO64" s="5" t="s">
        <v>315</v>
      </c>
      <c r="AP64" s="5" t="s">
        <v>315</v>
      </c>
      <c r="AQ64" s="5" t="s">
        <v>315</v>
      </c>
      <c r="AR64" s="5" t="s">
        <v>315</v>
      </c>
      <c r="AS64" s="5" t="s">
        <v>315</v>
      </c>
      <c r="AT64" s="5" t="s">
        <v>315</v>
      </c>
      <c r="AU64" s="5" t="s">
        <v>315</v>
      </c>
      <c r="AV64" s="5" t="s">
        <v>315</v>
      </c>
    </row>
    <row r="65" spans="1:48" x14ac:dyDescent="0.25">
      <c r="A65" s="5" t="s">
        <v>101</v>
      </c>
      <c r="B65" s="5" t="s">
        <v>102</v>
      </c>
      <c r="C65" s="5" t="s">
        <v>302</v>
      </c>
      <c r="D65" s="5">
        <v>2987.12</v>
      </c>
      <c r="E65" s="5" t="s">
        <v>30</v>
      </c>
      <c r="F65" s="5" t="s">
        <v>31</v>
      </c>
      <c r="G65" s="5">
        <v>786.15800000000002</v>
      </c>
      <c r="H65" s="5">
        <v>905.95799999999997</v>
      </c>
      <c r="I65" s="5">
        <v>80.179299999999998</v>
      </c>
      <c r="J65" s="5">
        <v>8.5248000000000008</v>
      </c>
      <c r="K65" s="5" t="s">
        <v>3</v>
      </c>
      <c r="L65" s="5" t="s">
        <v>315</v>
      </c>
      <c r="M65" s="5" t="s">
        <v>315</v>
      </c>
      <c r="N65" s="5" t="s">
        <v>315</v>
      </c>
      <c r="O65" s="5" t="s">
        <v>315</v>
      </c>
      <c r="P65" s="5" t="s">
        <v>315</v>
      </c>
      <c r="Q65" s="5" t="s">
        <v>315</v>
      </c>
      <c r="R65" s="5" t="s">
        <v>315</v>
      </c>
      <c r="S65" s="5" t="s">
        <v>315</v>
      </c>
      <c r="T65" s="5" t="s">
        <v>315</v>
      </c>
      <c r="U65" s="5" t="s">
        <v>315</v>
      </c>
      <c r="V65" s="5" t="s">
        <v>315</v>
      </c>
      <c r="W65" s="5" t="s">
        <v>315</v>
      </c>
      <c r="Z65" s="17">
        <v>268140000000</v>
      </c>
      <c r="AA65" s="17">
        <v>14363000000</v>
      </c>
      <c r="AK65" s="5" t="s">
        <v>315</v>
      </c>
      <c r="AL65" s="5" t="s">
        <v>315</v>
      </c>
      <c r="AM65" s="5" t="s">
        <v>315</v>
      </c>
      <c r="AN65" s="5" t="s">
        <v>315</v>
      </c>
      <c r="AO65" s="5" t="s">
        <v>315</v>
      </c>
      <c r="AP65" s="5" t="s">
        <v>315</v>
      </c>
      <c r="AQ65" s="5" t="s">
        <v>315</v>
      </c>
      <c r="AR65" s="5" t="s">
        <v>315</v>
      </c>
      <c r="AS65" s="5" t="s">
        <v>315</v>
      </c>
      <c r="AT65" s="5" t="s">
        <v>315</v>
      </c>
      <c r="AU65" s="5" t="s">
        <v>315</v>
      </c>
      <c r="AV65" s="5" t="s">
        <v>315</v>
      </c>
    </row>
    <row r="66" spans="1:48" x14ac:dyDescent="0.25">
      <c r="A66" s="5" t="s">
        <v>103</v>
      </c>
      <c r="B66" s="5" t="s">
        <v>104</v>
      </c>
      <c r="C66" s="5" t="s">
        <v>302</v>
      </c>
      <c r="D66" s="5">
        <v>2991.5758999999998</v>
      </c>
      <c r="E66" s="5" t="s">
        <v>30</v>
      </c>
      <c r="F66" s="5" t="s">
        <v>31</v>
      </c>
      <c r="G66" s="5">
        <v>788.88779999999997</v>
      </c>
      <c r="H66" s="5">
        <v>901.48779999999999</v>
      </c>
      <c r="I66" s="5">
        <v>83.955200000000005</v>
      </c>
      <c r="J66" s="5">
        <v>6.3856999999999999</v>
      </c>
      <c r="K66" s="5" t="s">
        <v>3</v>
      </c>
      <c r="L66" s="5" t="s">
        <v>315</v>
      </c>
      <c r="M66" s="5" t="s">
        <v>315</v>
      </c>
      <c r="N66" s="5" t="s">
        <v>315</v>
      </c>
      <c r="O66" s="5" t="s">
        <v>315</v>
      </c>
      <c r="P66" s="5" t="s">
        <v>315</v>
      </c>
      <c r="Q66" s="5" t="s">
        <v>315</v>
      </c>
      <c r="R66" s="5" t="s">
        <v>315</v>
      </c>
      <c r="S66" s="5" t="s">
        <v>315</v>
      </c>
      <c r="T66" s="5" t="s">
        <v>315</v>
      </c>
      <c r="U66" s="5" t="s">
        <v>315</v>
      </c>
      <c r="V66" s="5" t="s">
        <v>315</v>
      </c>
      <c r="W66" s="5" t="s">
        <v>315</v>
      </c>
      <c r="Z66" s="17">
        <v>257850000000</v>
      </c>
      <c r="AA66" s="17">
        <v>13702000000</v>
      </c>
      <c r="AK66" s="5" t="s">
        <v>315</v>
      </c>
      <c r="AL66" s="5" t="s">
        <v>315</v>
      </c>
      <c r="AM66" s="5" t="s">
        <v>315</v>
      </c>
      <c r="AN66" s="5" t="s">
        <v>315</v>
      </c>
      <c r="AO66" s="5" t="s">
        <v>315</v>
      </c>
      <c r="AP66" s="5" t="s">
        <v>315</v>
      </c>
      <c r="AQ66" s="5" t="s">
        <v>315</v>
      </c>
      <c r="AR66" s="5" t="s">
        <v>315</v>
      </c>
      <c r="AS66" s="5" t="s">
        <v>315</v>
      </c>
      <c r="AT66" s="5" t="s">
        <v>315</v>
      </c>
      <c r="AU66" s="5" t="s">
        <v>315</v>
      </c>
      <c r="AV66" s="5" t="s">
        <v>315</v>
      </c>
    </row>
    <row r="67" spans="1:48" x14ac:dyDescent="0.25">
      <c r="A67" s="5" t="s">
        <v>237</v>
      </c>
      <c r="B67" s="5" t="s">
        <v>238</v>
      </c>
      <c r="C67" s="5" t="s">
        <v>304</v>
      </c>
      <c r="D67" s="5">
        <v>15162.718800000001</v>
      </c>
      <c r="E67" s="5" t="s">
        <v>42</v>
      </c>
      <c r="F67" s="5" t="s">
        <v>239</v>
      </c>
      <c r="G67" s="5">
        <v>1077.2177999999999</v>
      </c>
      <c r="H67" s="5">
        <v>1181.5463</v>
      </c>
      <c r="I67" s="5">
        <v>130.19999999999999</v>
      </c>
      <c r="J67" s="5">
        <v>5.66</v>
      </c>
      <c r="K67" s="5">
        <v>4.8099999999999996</v>
      </c>
      <c r="L67" s="5" t="s">
        <v>315</v>
      </c>
      <c r="M67" s="5" t="s">
        <v>315</v>
      </c>
      <c r="N67" s="5" t="s">
        <v>315</v>
      </c>
      <c r="O67" s="5" t="s">
        <v>315</v>
      </c>
      <c r="P67" s="5" t="s">
        <v>315</v>
      </c>
      <c r="Q67" s="5" t="s">
        <v>315</v>
      </c>
      <c r="R67" s="5" t="s">
        <v>315</v>
      </c>
      <c r="S67" s="5" t="s">
        <v>315</v>
      </c>
      <c r="T67" s="5" t="s">
        <v>315</v>
      </c>
      <c r="U67" s="5" t="s">
        <v>315</v>
      </c>
      <c r="V67" s="5" t="s">
        <v>315</v>
      </c>
      <c r="W67" s="5" t="s">
        <v>315</v>
      </c>
      <c r="Z67" s="17">
        <v>147980000000</v>
      </c>
      <c r="AA67" s="17">
        <v>8621800000</v>
      </c>
      <c r="AK67" s="5" t="s">
        <v>315</v>
      </c>
      <c r="AL67" s="5" t="s">
        <v>315</v>
      </c>
      <c r="AM67" s="5" t="s">
        <v>315</v>
      </c>
      <c r="AN67" s="5" t="s">
        <v>315</v>
      </c>
      <c r="AO67" s="5" t="s">
        <v>315</v>
      </c>
      <c r="AP67" s="5" t="s">
        <v>315</v>
      </c>
      <c r="AQ67" s="6">
        <v>79.188999999999993</v>
      </c>
      <c r="AR67" s="6">
        <v>1.5183E-2</v>
      </c>
      <c r="AS67" s="6">
        <v>6.5329999999999999E-2</v>
      </c>
      <c r="AT67" s="6">
        <v>9.5367999999999994E-2</v>
      </c>
      <c r="AU67" s="6">
        <v>1.2256E-2</v>
      </c>
      <c r="AV67" s="6">
        <v>0.59018000000000004</v>
      </c>
    </row>
    <row r="68" spans="1:48" x14ac:dyDescent="0.25">
      <c r="A68" s="5" t="s">
        <v>242</v>
      </c>
      <c r="B68" s="5" t="s">
        <v>243</v>
      </c>
      <c r="C68" s="5" t="s">
        <v>304</v>
      </c>
      <c r="D68" s="5">
        <v>15169.8</v>
      </c>
      <c r="E68" s="5" t="s">
        <v>42</v>
      </c>
      <c r="F68" s="5" t="s">
        <v>239</v>
      </c>
      <c r="G68" s="5">
        <v>1076.8103000000001</v>
      </c>
      <c r="H68" s="5">
        <v>1181.5279</v>
      </c>
      <c r="I68" s="5">
        <v>152.5</v>
      </c>
      <c r="J68" s="5">
        <v>7.63</v>
      </c>
      <c r="K68" s="5">
        <v>7.41</v>
      </c>
      <c r="L68" s="5" t="s">
        <v>315</v>
      </c>
      <c r="M68" s="5" t="s">
        <v>315</v>
      </c>
      <c r="N68" s="5" t="s">
        <v>315</v>
      </c>
      <c r="O68" s="5" t="s">
        <v>315</v>
      </c>
      <c r="P68" s="5" t="s">
        <v>315</v>
      </c>
      <c r="Q68" s="5" t="s">
        <v>315</v>
      </c>
      <c r="R68" s="5" t="s">
        <v>315</v>
      </c>
      <c r="S68" s="5" t="s">
        <v>315</v>
      </c>
      <c r="T68" s="5" t="s">
        <v>315</v>
      </c>
      <c r="U68" s="5" t="s">
        <v>315</v>
      </c>
      <c r="V68" s="5" t="s">
        <v>315</v>
      </c>
      <c r="W68" s="5" t="s">
        <v>315</v>
      </c>
      <c r="Z68" s="17">
        <v>241000000000</v>
      </c>
      <c r="AA68" s="17">
        <v>20099000000</v>
      </c>
      <c r="AK68" s="5" t="s">
        <v>315</v>
      </c>
      <c r="AL68" s="5" t="s">
        <v>315</v>
      </c>
      <c r="AM68" s="5" t="s">
        <v>315</v>
      </c>
      <c r="AN68" s="5" t="s">
        <v>315</v>
      </c>
      <c r="AO68" s="5" t="s">
        <v>315</v>
      </c>
      <c r="AP68" s="5" t="s">
        <v>315</v>
      </c>
      <c r="AQ68" s="5" t="s">
        <v>315</v>
      </c>
      <c r="AR68" s="5" t="s">
        <v>315</v>
      </c>
      <c r="AS68" s="5" t="s">
        <v>315</v>
      </c>
      <c r="AT68" s="5" t="s">
        <v>315</v>
      </c>
      <c r="AU68" s="5" t="s">
        <v>315</v>
      </c>
      <c r="AV68" s="5" t="s">
        <v>315</v>
      </c>
    </row>
    <row r="69" spans="1:48" x14ac:dyDescent="0.25">
      <c r="A69" s="5" t="s">
        <v>283</v>
      </c>
      <c r="B69" s="5" t="s">
        <v>284</v>
      </c>
      <c r="C69" s="5" t="s">
        <v>304</v>
      </c>
      <c r="D69" s="5">
        <v>15198.14</v>
      </c>
      <c r="E69" s="5" t="s">
        <v>42</v>
      </c>
      <c r="F69" s="5" t="s">
        <v>239</v>
      </c>
      <c r="G69" s="5">
        <v>1073.6838</v>
      </c>
      <c r="H69" s="5">
        <v>1180.5028</v>
      </c>
      <c r="I69" s="5">
        <v>134.93</v>
      </c>
      <c r="J69" s="5">
        <v>7.7765000000000004</v>
      </c>
      <c r="K69" s="5">
        <v>6.5602</v>
      </c>
      <c r="L69" s="5" t="s">
        <v>315</v>
      </c>
      <c r="M69" s="5" t="s">
        <v>315</v>
      </c>
      <c r="N69" s="5" t="s">
        <v>315</v>
      </c>
      <c r="O69" s="5" t="s">
        <v>315</v>
      </c>
      <c r="P69" s="5" t="s">
        <v>315</v>
      </c>
      <c r="Q69" s="5" t="s">
        <v>315</v>
      </c>
      <c r="R69" s="5" t="s">
        <v>315</v>
      </c>
      <c r="S69" s="5" t="s">
        <v>315</v>
      </c>
      <c r="T69" s="5" t="s">
        <v>315</v>
      </c>
      <c r="U69" s="5" t="s">
        <v>315</v>
      </c>
      <c r="V69" s="5" t="s">
        <v>315</v>
      </c>
      <c r="W69" s="5" t="s">
        <v>315</v>
      </c>
      <c r="Z69" s="17">
        <v>273000000000</v>
      </c>
      <c r="AA69" s="17">
        <v>17800000000</v>
      </c>
      <c r="AK69" s="5" t="s">
        <v>315</v>
      </c>
      <c r="AL69" s="5" t="s">
        <v>315</v>
      </c>
      <c r="AM69" s="5" t="s">
        <v>315</v>
      </c>
      <c r="AN69" s="5" t="s">
        <v>315</v>
      </c>
      <c r="AO69" s="5" t="s">
        <v>315</v>
      </c>
      <c r="AP69" s="5" t="s">
        <v>315</v>
      </c>
      <c r="AQ69" s="5" t="s">
        <v>315</v>
      </c>
      <c r="AR69" s="5" t="s">
        <v>315</v>
      </c>
      <c r="AS69" s="5" t="s">
        <v>315</v>
      </c>
      <c r="AT69" s="5" t="s">
        <v>315</v>
      </c>
      <c r="AU69" s="5" t="s">
        <v>315</v>
      </c>
      <c r="AV69" s="5" t="s">
        <v>315</v>
      </c>
    </row>
    <row r="70" spans="1:48" x14ac:dyDescent="0.25">
      <c r="A70" s="5" t="s">
        <v>285</v>
      </c>
      <c r="B70" s="5" t="s">
        <v>286</v>
      </c>
      <c r="C70" s="5" t="s">
        <v>304</v>
      </c>
      <c r="D70" s="5">
        <v>15183.9697</v>
      </c>
      <c r="E70" s="5" t="s">
        <v>42</v>
      </c>
      <c r="F70" s="5" t="s">
        <v>239</v>
      </c>
      <c r="G70" s="5">
        <v>1080.8697999999999</v>
      </c>
      <c r="H70" s="5">
        <v>1189.4184</v>
      </c>
      <c r="I70" s="5">
        <v>149.34</v>
      </c>
      <c r="J70" s="5">
        <v>11.667999999999999</v>
      </c>
      <c r="K70" s="5">
        <v>8.9515999999999991</v>
      </c>
      <c r="L70" s="5" t="s">
        <v>315</v>
      </c>
      <c r="M70" s="5" t="s">
        <v>315</v>
      </c>
      <c r="N70" s="5" t="s">
        <v>315</v>
      </c>
      <c r="O70" s="5" t="s">
        <v>315</v>
      </c>
      <c r="P70" s="5" t="s">
        <v>315</v>
      </c>
      <c r="Q70" s="5" t="s">
        <v>315</v>
      </c>
      <c r="R70" s="5" t="s">
        <v>315</v>
      </c>
      <c r="S70" s="5" t="s">
        <v>315</v>
      </c>
      <c r="T70" s="5" t="s">
        <v>315</v>
      </c>
      <c r="U70" s="5" t="s">
        <v>315</v>
      </c>
      <c r="V70" s="5" t="s">
        <v>315</v>
      </c>
      <c r="W70" s="5" t="s">
        <v>315</v>
      </c>
      <c r="Z70" s="17">
        <v>209000000000</v>
      </c>
      <c r="AA70" s="17">
        <v>17100000000</v>
      </c>
      <c r="AK70" s="5" t="s">
        <v>315</v>
      </c>
      <c r="AL70" s="5" t="s">
        <v>315</v>
      </c>
      <c r="AM70" s="5" t="s">
        <v>315</v>
      </c>
      <c r="AN70" s="5" t="s">
        <v>315</v>
      </c>
      <c r="AO70" s="5" t="s">
        <v>315</v>
      </c>
      <c r="AP70" s="5" t="s">
        <v>315</v>
      </c>
      <c r="AQ70" s="6">
        <v>47.646999999999998</v>
      </c>
      <c r="AR70" s="6">
        <v>2.2012E-2</v>
      </c>
      <c r="AS70" s="6">
        <v>9.8468E-2</v>
      </c>
      <c r="AT70" s="6">
        <v>5.7911999999999998E-2</v>
      </c>
      <c r="AU70" s="6">
        <v>5.5250999999999998E-3</v>
      </c>
      <c r="AV70" s="6">
        <v>0.66564000000000001</v>
      </c>
    </row>
    <row r="71" spans="1:48" x14ac:dyDescent="0.25">
      <c r="A71" s="5" t="s">
        <v>151</v>
      </c>
      <c r="B71" s="5" t="s">
        <v>152</v>
      </c>
      <c r="C71" s="5" t="s">
        <v>4</v>
      </c>
      <c r="D71" s="5">
        <v>3040</v>
      </c>
      <c r="E71" s="5" t="s">
        <v>42</v>
      </c>
      <c r="F71" s="5" t="s">
        <v>3</v>
      </c>
      <c r="G71" s="5">
        <v>1464</v>
      </c>
      <c r="H71" s="5">
        <v>1488</v>
      </c>
      <c r="I71" s="5">
        <v>331.9479</v>
      </c>
      <c r="J71" s="5">
        <v>42.951599999999999</v>
      </c>
      <c r="K71" s="5" t="s">
        <v>3</v>
      </c>
      <c r="L71" s="5" t="s">
        <v>315</v>
      </c>
      <c r="M71" s="5" t="s">
        <v>315</v>
      </c>
      <c r="N71" s="5" t="s">
        <v>315</v>
      </c>
      <c r="O71" s="5" t="s">
        <v>315</v>
      </c>
      <c r="P71" s="5" t="s">
        <v>315</v>
      </c>
      <c r="Q71" s="5" t="s">
        <v>315</v>
      </c>
      <c r="R71" s="5" t="s">
        <v>315</v>
      </c>
      <c r="S71" s="5" t="s">
        <v>315</v>
      </c>
      <c r="T71" s="5" t="s">
        <v>315</v>
      </c>
      <c r="U71" s="5" t="s">
        <v>315</v>
      </c>
      <c r="V71" s="5" t="s">
        <v>315</v>
      </c>
      <c r="W71" s="5" t="s">
        <v>315</v>
      </c>
      <c r="Z71" s="17">
        <v>6140000000000</v>
      </c>
      <c r="AA71" s="17">
        <v>237000000000</v>
      </c>
      <c r="AK71" s="5" t="s">
        <v>315</v>
      </c>
      <c r="AL71" s="5" t="s">
        <v>315</v>
      </c>
      <c r="AM71" s="5" t="s">
        <v>315</v>
      </c>
      <c r="AN71" s="5" t="s">
        <v>315</v>
      </c>
      <c r="AO71" s="5" t="s">
        <v>315</v>
      </c>
      <c r="AP71" s="5" t="s">
        <v>315</v>
      </c>
      <c r="AQ71" s="6">
        <v>46.856999999999999</v>
      </c>
      <c r="AR71" s="6">
        <v>1.4517E-2</v>
      </c>
      <c r="AS71" s="6">
        <v>0.16375000000000001</v>
      </c>
      <c r="AT71" s="6">
        <v>8.0384999999999998E-2</v>
      </c>
      <c r="AU71" s="6">
        <v>1.0656000000000001E-2</v>
      </c>
      <c r="AV71" s="6">
        <v>0.49114999999999998</v>
      </c>
    </row>
    <row r="72" spans="1:48" x14ac:dyDescent="0.25">
      <c r="A72" s="5" t="s">
        <v>185</v>
      </c>
      <c r="B72" s="5" t="s">
        <v>186</v>
      </c>
      <c r="C72" s="5" t="s">
        <v>4</v>
      </c>
      <c r="D72" s="5">
        <v>13700</v>
      </c>
      <c r="E72" s="5" t="s">
        <v>42</v>
      </c>
      <c r="F72" s="5" t="s">
        <v>3</v>
      </c>
      <c r="G72" s="5">
        <v>1000</v>
      </c>
      <c r="H72" s="5">
        <v>1100</v>
      </c>
      <c r="I72" s="5">
        <v>143.29060000000001</v>
      </c>
      <c r="J72" s="5">
        <v>19.375299999999999</v>
      </c>
      <c r="K72" s="5" t="s">
        <v>3</v>
      </c>
      <c r="L72" s="5" t="s">
        <v>315</v>
      </c>
      <c r="M72" s="5" t="s">
        <v>315</v>
      </c>
      <c r="N72" s="5" t="s">
        <v>315</v>
      </c>
      <c r="O72" s="5" t="s">
        <v>315</v>
      </c>
      <c r="P72" s="5" t="s">
        <v>315</v>
      </c>
      <c r="Q72" s="5" t="s">
        <v>315</v>
      </c>
      <c r="R72" s="5" t="s">
        <v>315</v>
      </c>
      <c r="S72" s="5" t="s">
        <v>315</v>
      </c>
      <c r="T72" s="5" t="s">
        <v>315</v>
      </c>
      <c r="U72" s="5" t="s">
        <v>315</v>
      </c>
      <c r="V72" s="5" t="s">
        <v>315</v>
      </c>
      <c r="W72" s="5" t="s">
        <v>315</v>
      </c>
      <c r="Z72" s="17">
        <v>187970000000</v>
      </c>
      <c r="AA72" s="17">
        <v>7420800000</v>
      </c>
      <c r="AK72" s="5" t="s">
        <v>315</v>
      </c>
      <c r="AL72" s="5" t="s">
        <v>315</v>
      </c>
      <c r="AM72" s="5" t="s">
        <v>315</v>
      </c>
      <c r="AN72" s="5" t="s">
        <v>315</v>
      </c>
      <c r="AO72" s="5" t="s">
        <v>315</v>
      </c>
      <c r="AP72" s="5" t="s">
        <v>315</v>
      </c>
      <c r="AQ72" s="5" t="s">
        <v>315</v>
      </c>
      <c r="AR72" s="5" t="s">
        <v>315</v>
      </c>
      <c r="AS72" s="5" t="s">
        <v>315</v>
      </c>
      <c r="AT72" s="5" t="s">
        <v>315</v>
      </c>
      <c r="AU72" s="5" t="s">
        <v>315</v>
      </c>
      <c r="AV72" s="5" t="s">
        <v>315</v>
      </c>
    </row>
    <row r="73" spans="1:48" x14ac:dyDescent="0.25">
      <c r="A73" s="5" t="s">
        <v>205</v>
      </c>
      <c r="B73" s="5" t="s">
        <v>206</v>
      </c>
      <c r="C73" s="5" t="s">
        <v>312</v>
      </c>
      <c r="D73" s="5">
        <v>15200</v>
      </c>
      <c r="E73" s="5" t="s">
        <v>42</v>
      </c>
      <c r="F73" s="5" t="s">
        <v>3</v>
      </c>
      <c r="G73" s="5">
        <v>1050</v>
      </c>
      <c r="H73" s="5">
        <v>1150</v>
      </c>
      <c r="I73" s="5">
        <v>176.5342</v>
      </c>
      <c r="J73" s="5">
        <v>53.0944</v>
      </c>
      <c r="K73" s="5" t="s">
        <v>3</v>
      </c>
      <c r="L73" s="5" t="s">
        <v>315</v>
      </c>
      <c r="M73" s="5" t="s">
        <v>315</v>
      </c>
      <c r="N73" s="5" t="s">
        <v>315</v>
      </c>
      <c r="O73" s="5" t="s">
        <v>315</v>
      </c>
      <c r="P73" s="5" t="s">
        <v>315</v>
      </c>
      <c r="Q73" s="5" t="s">
        <v>315</v>
      </c>
      <c r="R73" s="5" t="s">
        <v>315</v>
      </c>
      <c r="S73" s="5" t="s">
        <v>315</v>
      </c>
      <c r="T73" s="5" t="s">
        <v>315</v>
      </c>
      <c r="U73" s="5" t="s">
        <v>315</v>
      </c>
      <c r="V73" s="5" t="s">
        <v>315</v>
      </c>
      <c r="W73" s="5" t="s">
        <v>315</v>
      </c>
      <c r="Z73" s="17">
        <v>48800000000</v>
      </c>
      <c r="AA73" s="17">
        <v>2767000000</v>
      </c>
      <c r="AK73" s="5" t="s">
        <v>315</v>
      </c>
      <c r="AL73" s="5" t="s">
        <v>315</v>
      </c>
      <c r="AM73" s="5" t="s">
        <v>315</v>
      </c>
      <c r="AN73" s="5" t="s">
        <v>315</v>
      </c>
      <c r="AO73" s="5" t="s">
        <v>315</v>
      </c>
      <c r="AP73" s="5" t="s">
        <v>315</v>
      </c>
      <c r="AQ73" s="5" t="s">
        <v>315</v>
      </c>
      <c r="AR73" s="5" t="s">
        <v>315</v>
      </c>
      <c r="AS73" s="5" t="s">
        <v>315</v>
      </c>
      <c r="AT73" s="5" t="s">
        <v>315</v>
      </c>
      <c r="AU73" s="5" t="s">
        <v>315</v>
      </c>
      <c r="AV73" s="5" t="s">
        <v>315</v>
      </c>
    </row>
    <row r="74" spans="1:48" x14ac:dyDescent="0.25">
      <c r="A74" s="5" t="s">
        <v>187</v>
      </c>
      <c r="B74" s="5" t="s">
        <v>188</v>
      </c>
      <c r="C74" s="5" t="s">
        <v>304</v>
      </c>
      <c r="D74" s="5">
        <v>15200</v>
      </c>
      <c r="E74" s="5" t="s">
        <v>42</v>
      </c>
      <c r="F74" s="5" t="s">
        <v>3</v>
      </c>
      <c r="G74" s="5">
        <v>1000</v>
      </c>
      <c r="H74" s="5">
        <v>1100</v>
      </c>
      <c r="I74" s="5">
        <v>131.75370000000001</v>
      </c>
      <c r="J74" s="5">
        <v>11.0907</v>
      </c>
      <c r="K74" s="5" t="s">
        <v>3</v>
      </c>
      <c r="L74" s="5" t="s">
        <v>315</v>
      </c>
      <c r="M74" s="5" t="s">
        <v>315</v>
      </c>
      <c r="N74" s="5" t="s">
        <v>315</v>
      </c>
      <c r="O74" s="5" t="s">
        <v>315</v>
      </c>
      <c r="P74" s="5" t="s">
        <v>315</v>
      </c>
      <c r="Q74" s="5" t="s">
        <v>315</v>
      </c>
      <c r="R74" s="5" t="s">
        <v>315</v>
      </c>
      <c r="S74" s="5" t="s">
        <v>315</v>
      </c>
      <c r="T74" s="5" t="s">
        <v>315</v>
      </c>
      <c r="U74" s="5" t="s">
        <v>315</v>
      </c>
      <c r="V74" s="5" t="s">
        <v>315</v>
      </c>
      <c r="W74" s="5" t="s">
        <v>315</v>
      </c>
      <c r="Z74" s="17">
        <v>269000000000</v>
      </c>
      <c r="AA74" s="17">
        <v>10806000000</v>
      </c>
      <c r="AK74" s="5" t="s">
        <v>315</v>
      </c>
      <c r="AL74" s="5" t="s">
        <v>315</v>
      </c>
      <c r="AM74" s="5" t="s">
        <v>315</v>
      </c>
      <c r="AN74" s="5" t="s">
        <v>315</v>
      </c>
      <c r="AO74" s="5" t="s">
        <v>315</v>
      </c>
      <c r="AP74" s="5" t="s">
        <v>315</v>
      </c>
      <c r="AQ74" s="5" t="s">
        <v>315</v>
      </c>
      <c r="AR74" s="5" t="s">
        <v>315</v>
      </c>
      <c r="AS74" s="5" t="s">
        <v>315</v>
      </c>
      <c r="AT74" s="5" t="s">
        <v>315</v>
      </c>
      <c r="AU74" s="5" t="s">
        <v>315</v>
      </c>
      <c r="AV74" s="5" t="s">
        <v>315</v>
      </c>
    </row>
    <row r="75" spans="1:48" x14ac:dyDescent="0.25">
      <c r="A75" s="5" t="s">
        <v>240</v>
      </c>
      <c r="B75" s="5" t="s">
        <v>241</v>
      </c>
      <c r="C75" s="5" t="s">
        <v>304</v>
      </c>
      <c r="D75" s="5">
        <v>15134.38</v>
      </c>
      <c r="E75" s="5" t="s">
        <v>42</v>
      </c>
      <c r="F75" s="5" t="s">
        <v>3</v>
      </c>
      <c r="G75" s="5">
        <v>1061.5436</v>
      </c>
      <c r="H75" s="5">
        <v>1179.6079999999999</v>
      </c>
      <c r="I75" s="5">
        <v>140.19999999999999</v>
      </c>
      <c r="J75" s="5">
        <v>7.09</v>
      </c>
      <c r="K75" s="5">
        <v>6.43</v>
      </c>
      <c r="L75" s="5" t="s">
        <v>315</v>
      </c>
      <c r="M75" s="5" t="s">
        <v>315</v>
      </c>
      <c r="N75" s="5" t="s">
        <v>315</v>
      </c>
      <c r="O75" s="5" t="s">
        <v>315</v>
      </c>
      <c r="P75" s="5" t="s">
        <v>315</v>
      </c>
      <c r="Q75" s="5" t="s">
        <v>315</v>
      </c>
      <c r="R75" s="5" t="s">
        <v>315</v>
      </c>
      <c r="S75" s="5" t="s">
        <v>315</v>
      </c>
      <c r="T75" s="5" t="s">
        <v>315</v>
      </c>
      <c r="U75" s="5" t="s">
        <v>315</v>
      </c>
      <c r="V75" s="5" t="s">
        <v>315</v>
      </c>
      <c r="W75" s="5" t="s">
        <v>315</v>
      </c>
      <c r="Z75" s="17">
        <v>289000000000</v>
      </c>
      <c r="AA75" s="17">
        <v>23843000000</v>
      </c>
      <c r="AK75" s="5" t="s">
        <v>315</v>
      </c>
      <c r="AL75" s="5" t="s">
        <v>315</v>
      </c>
      <c r="AM75" s="5" t="s">
        <v>315</v>
      </c>
      <c r="AN75" s="5" t="s">
        <v>315</v>
      </c>
      <c r="AO75" s="5" t="s">
        <v>315</v>
      </c>
      <c r="AP75" s="5" t="s">
        <v>315</v>
      </c>
      <c r="AQ75" s="5" t="s">
        <v>315</v>
      </c>
      <c r="AR75" s="5" t="s">
        <v>315</v>
      </c>
      <c r="AS75" s="5" t="s">
        <v>315</v>
      </c>
      <c r="AT75" s="5" t="s">
        <v>315</v>
      </c>
      <c r="AU75" s="5" t="s">
        <v>315</v>
      </c>
      <c r="AV75" s="5" t="s">
        <v>315</v>
      </c>
    </row>
    <row r="76" spans="1:48" x14ac:dyDescent="0.25">
      <c r="A76" s="5" t="s">
        <v>259</v>
      </c>
      <c r="B76" s="5" t="s">
        <v>260</v>
      </c>
      <c r="C76" s="5" t="s">
        <v>304</v>
      </c>
      <c r="D76" s="5">
        <v>15106.05</v>
      </c>
      <c r="E76" s="5" t="s">
        <v>42</v>
      </c>
      <c r="F76" s="5" t="s">
        <v>3</v>
      </c>
      <c r="G76" s="5">
        <v>1065.4078</v>
      </c>
      <c r="H76" s="5">
        <v>1165.73</v>
      </c>
      <c r="I76" s="5">
        <v>203.94</v>
      </c>
      <c r="J76" s="5">
        <v>17.221</v>
      </c>
      <c r="K76" s="5">
        <v>12.448</v>
      </c>
      <c r="L76" s="5" t="s">
        <v>315</v>
      </c>
      <c r="M76" s="5" t="s">
        <v>315</v>
      </c>
      <c r="N76" s="5" t="s">
        <v>315</v>
      </c>
      <c r="O76" s="5" t="s">
        <v>315</v>
      </c>
      <c r="P76" s="5" t="s">
        <v>315</v>
      </c>
      <c r="Q76" s="5" t="s">
        <v>315</v>
      </c>
      <c r="R76" s="5" t="s">
        <v>315</v>
      </c>
      <c r="S76" s="5" t="s">
        <v>315</v>
      </c>
      <c r="T76" s="5" t="s">
        <v>315</v>
      </c>
      <c r="U76" s="5" t="s">
        <v>315</v>
      </c>
      <c r="V76" s="5" t="s">
        <v>315</v>
      </c>
      <c r="W76" s="5" t="s">
        <v>315</v>
      </c>
      <c r="Z76" s="17">
        <v>188870000000</v>
      </c>
      <c r="AA76" s="17">
        <v>8004400000</v>
      </c>
      <c r="AK76" s="5" t="s">
        <v>315</v>
      </c>
      <c r="AL76" s="5" t="s">
        <v>315</v>
      </c>
      <c r="AM76" s="5" t="s">
        <v>315</v>
      </c>
      <c r="AN76" s="5" t="s">
        <v>315</v>
      </c>
      <c r="AO76" s="5" t="s">
        <v>315</v>
      </c>
      <c r="AP76" s="5" t="s">
        <v>315</v>
      </c>
      <c r="AQ76" s="5" t="s">
        <v>315</v>
      </c>
      <c r="AR76" s="5" t="s">
        <v>315</v>
      </c>
      <c r="AS76" s="5" t="s">
        <v>315</v>
      </c>
      <c r="AT76" s="5" t="s">
        <v>315</v>
      </c>
      <c r="AU76" s="5" t="s">
        <v>315</v>
      </c>
      <c r="AV76" s="5" t="s">
        <v>315</v>
      </c>
    </row>
    <row r="77" spans="1:48" x14ac:dyDescent="0.25">
      <c r="A77" s="5" t="s">
        <v>261</v>
      </c>
      <c r="B77" s="5" t="s">
        <v>262</v>
      </c>
      <c r="C77" s="5" t="s">
        <v>304</v>
      </c>
      <c r="D77" s="5">
        <v>14897.08</v>
      </c>
      <c r="E77" s="5" t="s">
        <v>42</v>
      </c>
      <c r="F77" s="5" t="s">
        <v>3</v>
      </c>
      <c r="G77" s="5">
        <v>1061.3858</v>
      </c>
      <c r="H77" s="5">
        <v>1161.2543000000001</v>
      </c>
      <c r="I77" s="5">
        <v>150.91999999999999</v>
      </c>
      <c r="J77" s="5">
        <v>9.1850000000000005</v>
      </c>
      <c r="K77" s="5">
        <v>7.2180999999999997</v>
      </c>
      <c r="L77" s="5" t="s">
        <v>315</v>
      </c>
      <c r="M77" s="5" t="s">
        <v>315</v>
      </c>
      <c r="N77" s="5" t="s">
        <v>315</v>
      </c>
      <c r="O77" s="5" t="s">
        <v>315</v>
      </c>
      <c r="P77" s="5" t="s">
        <v>315</v>
      </c>
      <c r="Q77" s="5" t="s">
        <v>315</v>
      </c>
      <c r="R77" s="5" t="s">
        <v>315</v>
      </c>
      <c r="S77" s="5" t="s">
        <v>315</v>
      </c>
      <c r="T77" s="5" t="s">
        <v>315</v>
      </c>
      <c r="U77" s="5" t="s">
        <v>315</v>
      </c>
      <c r="V77" s="5" t="s">
        <v>315</v>
      </c>
      <c r="W77" s="5" t="s">
        <v>315</v>
      </c>
      <c r="Z77" s="17">
        <v>95625000000</v>
      </c>
      <c r="AA77" s="17">
        <v>4048200000</v>
      </c>
      <c r="AK77" s="5" t="s">
        <v>315</v>
      </c>
      <c r="AL77" s="5" t="s">
        <v>315</v>
      </c>
      <c r="AM77" s="5" t="s">
        <v>315</v>
      </c>
      <c r="AN77" s="5" t="s">
        <v>315</v>
      </c>
      <c r="AO77" s="5" t="s">
        <v>315</v>
      </c>
      <c r="AP77" s="5" t="s">
        <v>315</v>
      </c>
      <c r="AQ77" s="5" t="s">
        <v>315</v>
      </c>
      <c r="AR77" s="5" t="s">
        <v>315</v>
      </c>
      <c r="AS77" s="5" t="s">
        <v>315</v>
      </c>
      <c r="AT77" s="5" t="s">
        <v>315</v>
      </c>
      <c r="AU77" s="5" t="s">
        <v>315</v>
      </c>
      <c r="AV77" s="5" t="s">
        <v>315</v>
      </c>
    </row>
    <row r="78" spans="1:48" x14ac:dyDescent="0.25">
      <c r="A78" s="5" t="s">
        <v>275</v>
      </c>
      <c r="B78" s="5" t="s">
        <v>276</v>
      </c>
      <c r="C78" s="5" t="s">
        <v>304</v>
      </c>
      <c r="D78" s="5">
        <v>6073.8</v>
      </c>
      <c r="E78" s="5" t="s">
        <v>42</v>
      </c>
      <c r="F78" s="5" t="s">
        <v>3</v>
      </c>
      <c r="G78" s="5">
        <v>1455.35</v>
      </c>
      <c r="H78" s="5">
        <v>1474.05</v>
      </c>
      <c r="I78" s="5">
        <v>489.63</v>
      </c>
      <c r="J78" s="5">
        <v>26.710999999999999</v>
      </c>
      <c r="K78" s="5">
        <v>25.254999999999999</v>
      </c>
      <c r="L78" s="5" t="s">
        <v>315</v>
      </c>
      <c r="M78" s="5" t="s">
        <v>315</v>
      </c>
      <c r="N78" s="5" t="s">
        <v>315</v>
      </c>
      <c r="O78" s="5" t="s">
        <v>315</v>
      </c>
      <c r="P78" s="5" t="s">
        <v>315</v>
      </c>
      <c r="Q78" s="5" t="s">
        <v>315</v>
      </c>
      <c r="R78" s="5" t="s">
        <v>315</v>
      </c>
      <c r="S78" s="5" t="s">
        <v>315</v>
      </c>
      <c r="T78" s="5" t="s">
        <v>315</v>
      </c>
      <c r="U78" s="5" t="s">
        <v>315</v>
      </c>
      <c r="V78" s="5" t="s">
        <v>315</v>
      </c>
      <c r="W78" s="5" t="s">
        <v>315</v>
      </c>
      <c r="Z78" s="17">
        <v>21821000000000</v>
      </c>
      <c r="AA78" s="17">
        <v>898080000000</v>
      </c>
      <c r="AK78" s="5" t="s">
        <v>315</v>
      </c>
      <c r="AL78" s="5" t="s">
        <v>315</v>
      </c>
      <c r="AM78" s="5" t="s">
        <v>315</v>
      </c>
      <c r="AN78" s="5" t="s">
        <v>315</v>
      </c>
      <c r="AO78" s="5" t="s">
        <v>315</v>
      </c>
      <c r="AP78" s="5" t="s">
        <v>315</v>
      </c>
      <c r="AQ78" s="5" t="s">
        <v>315</v>
      </c>
      <c r="AR78" s="5" t="s">
        <v>315</v>
      </c>
      <c r="AS78" s="5" t="s">
        <v>315</v>
      </c>
      <c r="AT78" s="5" t="s">
        <v>315</v>
      </c>
      <c r="AU78" s="5" t="s">
        <v>315</v>
      </c>
      <c r="AV78" s="5" t="s">
        <v>315</v>
      </c>
    </row>
    <row r="79" spans="1:48" x14ac:dyDescent="0.25">
      <c r="A79" s="5" t="s">
        <v>287</v>
      </c>
      <c r="B79" s="5" t="s">
        <v>288</v>
      </c>
      <c r="C79" s="5" t="s">
        <v>304</v>
      </c>
      <c r="D79" s="5">
        <v>15183.97</v>
      </c>
      <c r="E79" s="5" t="s">
        <v>42</v>
      </c>
      <c r="F79" s="5" t="s">
        <v>3</v>
      </c>
      <c r="G79" s="5">
        <v>1067.1684</v>
      </c>
      <c r="H79" s="5">
        <v>1185.4185</v>
      </c>
      <c r="I79" s="5">
        <v>164.39</v>
      </c>
      <c r="J79" s="5">
        <v>18.638999999999999</v>
      </c>
      <c r="K79" s="5">
        <v>11.981</v>
      </c>
      <c r="L79" s="5" t="s">
        <v>315</v>
      </c>
      <c r="M79" s="5" t="s">
        <v>315</v>
      </c>
      <c r="N79" s="5" t="s">
        <v>315</v>
      </c>
      <c r="O79" s="5" t="s">
        <v>315</v>
      </c>
      <c r="P79" s="5" t="s">
        <v>315</v>
      </c>
      <c r="Q79" s="5" t="s">
        <v>315</v>
      </c>
      <c r="R79" s="5" t="s">
        <v>315</v>
      </c>
      <c r="S79" s="5" t="s">
        <v>315</v>
      </c>
      <c r="T79" s="5" t="s">
        <v>315</v>
      </c>
      <c r="U79" s="5" t="s">
        <v>315</v>
      </c>
      <c r="V79" s="5" t="s">
        <v>315</v>
      </c>
      <c r="W79" s="5" t="s">
        <v>315</v>
      </c>
      <c r="Z79" s="17">
        <v>232000000000</v>
      </c>
      <c r="AA79" s="17">
        <v>19859000000</v>
      </c>
      <c r="AK79" s="5" t="s">
        <v>315</v>
      </c>
      <c r="AL79" s="5" t="s">
        <v>315</v>
      </c>
      <c r="AM79" s="5" t="s">
        <v>315</v>
      </c>
      <c r="AN79" s="5" t="s">
        <v>315</v>
      </c>
      <c r="AO79" s="5" t="s">
        <v>315</v>
      </c>
      <c r="AP79" s="5" t="s">
        <v>315</v>
      </c>
      <c r="AQ79" s="5" t="s">
        <v>315</v>
      </c>
      <c r="AR79" s="5" t="s">
        <v>315</v>
      </c>
      <c r="AS79" s="5" t="s">
        <v>315</v>
      </c>
      <c r="AT79" s="5" t="s">
        <v>315</v>
      </c>
      <c r="AU79" s="5" t="s">
        <v>315</v>
      </c>
      <c r="AV79" s="5" t="s">
        <v>315</v>
      </c>
    </row>
    <row r="80" spans="1:48" x14ac:dyDescent="0.25">
      <c r="A80" s="5" t="s">
        <v>149</v>
      </c>
      <c r="B80" s="5" t="s">
        <v>150</v>
      </c>
      <c r="C80" s="5" t="s">
        <v>309</v>
      </c>
      <c r="D80" s="5">
        <v>6062.6</v>
      </c>
      <c r="E80" s="5" t="s">
        <v>42</v>
      </c>
      <c r="F80" s="5" t="s">
        <v>3</v>
      </c>
      <c r="G80" s="5">
        <v>1475</v>
      </c>
      <c r="H80" s="5">
        <v>1495</v>
      </c>
      <c r="I80" s="5">
        <v>253.57220000000001</v>
      </c>
      <c r="J80" s="5">
        <v>31.6967</v>
      </c>
      <c r="K80" s="5" t="s">
        <v>3</v>
      </c>
      <c r="L80" s="5" t="s">
        <v>315</v>
      </c>
      <c r="M80" s="5" t="s">
        <v>315</v>
      </c>
      <c r="N80" s="5" t="s">
        <v>315</v>
      </c>
      <c r="O80" s="5" t="s">
        <v>315</v>
      </c>
      <c r="P80" s="5" t="s">
        <v>315</v>
      </c>
      <c r="Q80" s="5" t="s">
        <v>315</v>
      </c>
      <c r="R80" s="5" t="s">
        <v>315</v>
      </c>
      <c r="S80" s="5" t="s">
        <v>315</v>
      </c>
      <c r="T80" s="5" t="s">
        <v>315</v>
      </c>
      <c r="U80" s="5" t="s">
        <v>315</v>
      </c>
      <c r="V80" s="5" t="s">
        <v>315</v>
      </c>
      <c r="W80" s="5" t="s">
        <v>315</v>
      </c>
      <c r="Z80" s="17">
        <v>23500000000000</v>
      </c>
      <c r="AA80" s="17">
        <v>1908200000000</v>
      </c>
      <c r="AK80" s="6">
        <v>59.905999999999999</v>
      </c>
      <c r="AL80" s="6">
        <v>5.0809E-2</v>
      </c>
      <c r="AM80" s="6">
        <v>4.5637999999999998E-2</v>
      </c>
      <c r="AN80" s="6">
        <v>0.35554000000000002</v>
      </c>
      <c r="AO80" s="6">
        <v>5.6461000000000003E-3</v>
      </c>
      <c r="AP80" s="6">
        <v>0.42220000000000002</v>
      </c>
      <c r="AQ80" s="5" t="s">
        <v>315</v>
      </c>
      <c r="AR80" s="5" t="s">
        <v>315</v>
      </c>
      <c r="AS80" s="5" t="s">
        <v>315</v>
      </c>
      <c r="AT80" s="5" t="s">
        <v>315</v>
      </c>
      <c r="AU80" s="5" t="s">
        <v>315</v>
      </c>
      <c r="AV80" s="5" t="s">
        <v>315</v>
      </c>
    </row>
    <row r="81" spans="1:48" x14ac:dyDescent="0.25">
      <c r="A81" s="5" t="s">
        <v>183</v>
      </c>
      <c r="B81" s="5" t="s">
        <v>184</v>
      </c>
      <c r="C81" s="5" t="s">
        <v>3</v>
      </c>
      <c r="D81" s="5">
        <v>2981.99</v>
      </c>
      <c r="E81" s="5" t="s">
        <v>42</v>
      </c>
      <c r="F81" s="5" t="s">
        <v>3</v>
      </c>
      <c r="G81" s="5">
        <v>1488</v>
      </c>
      <c r="H81" s="5">
        <v>1500</v>
      </c>
      <c r="I81" s="5">
        <v>293.90800000000002</v>
      </c>
      <c r="J81" s="5">
        <v>34.037999999999997</v>
      </c>
      <c r="K81" s="5" t="s">
        <v>3</v>
      </c>
      <c r="L81" s="5" t="s">
        <v>315</v>
      </c>
      <c r="M81" s="5" t="s">
        <v>315</v>
      </c>
      <c r="N81" s="5" t="s">
        <v>315</v>
      </c>
      <c r="O81" s="5" t="s">
        <v>315</v>
      </c>
      <c r="P81" s="5" t="s">
        <v>315</v>
      </c>
      <c r="Q81" s="5" t="s">
        <v>315</v>
      </c>
      <c r="R81" s="5" t="s">
        <v>315</v>
      </c>
      <c r="S81" s="5" t="s">
        <v>315</v>
      </c>
      <c r="T81" s="5" t="s">
        <v>315</v>
      </c>
      <c r="U81" s="5" t="s">
        <v>315</v>
      </c>
      <c r="V81" s="5" t="s">
        <v>315</v>
      </c>
      <c r="W81" s="5" t="s">
        <v>315</v>
      </c>
      <c r="Z81" s="17">
        <v>9986700000000</v>
      </c>
      <c r="AA81" s="17">
        <v>387700000000</v>
      </c>
      <c r="AK81" s="5" t="s">
        <v>315</v>
      </c>
      <c r="AL81" s="5" t="s">
        <v>315</v>
      </c>
      <c r="AM81" s="5" t="s">
        <v>315</v>
      </c>
      <c r="AN81" s="5" t="s">
        <v>315</v>
      </c>
      <c r="AO81" s="5" t="s">
        <v>315</v>
      </c>
      <c r="AP81" s="5" t="s">
        <v>315</v>
      </c>
      <c r="AQ81" s="6">
        <v>91.683999999999997</v>
      </c>
      <c r="AR81" s="6">
        <v>5.8941000000000002E-3</v>
      </c>
      <c r="AS81" s="6">
        <v>0.10561</v>
      </c>
      <c r="AT81" s="6">
        <v>3.4805000000000003E-2</v>
      </c>
      <c r="AU81" s="6">
        <v>8.1452999999999994E-3</v>
      </c>
      <c r="AV81" s="6">
        <v>0.24612000000000001</v>
      </c>
    </row>
    <row r="82" spans="1:48" x14ac:dyDescent="0.25">
      <c r="A82" s="5" t="s">
        <v>83</v>
      </c>
      <c r="B82" s="5" t="s">
        <v>84</v>
      </c>
      <c r="C82" s="5" t="s">
        <v>4</v>
      </c>
      <c r="D82" s="5">
        <v>1915.28</v>
      </c>
      <c r="E82" s="5" t="s">
        <v>42</v>
      </c>
      <c r="F82" s="5" t="s">
        <v>43</v>
      </c>
      <c r="G82" s="5">
        <v>703.64099999999996</v>
      </c>
      <c r="H82" s="5">
        <v>873.06920000000002</v>
      </c>
      <c r="I82" s="5">
        <v>49.651200000000003</v>
      </c>
      <c r="J82" s="5">
        <v>3.3668999999999998</v>
      </c>
      <c r="K82" s="5" t="s">
        <v>3</v>
      </c>
      <c r="L82" s="5" t="s">
        <v>315</v>
      </c>
      <c r="M82" s="5" t="s">
        <v>315</v>
      </c>
      <c r="N82" s="5" t="s">
        <v>315</v>
      </c>
      <c r="O82" s="5" t="s">
        <v>315</v>
      </c>
      <c r="P82" s="5" t="s">
        <v>315</v>
      </c>
      <c r="Q82" s="5" t="s">
        <v>315</v>
      </c>
      <c r="R82" s="5" t="s">
        <v>315</v>
      </c>
      <c r="S82" s="5" t="s">
        <v>315</v>
      </c>
      <c r="T82" s="5" t="s">
        <v>315</v>
      </c>
      <c r="U82" s="5" t="s">
        <v>315</v>
      </c>
      <c r="V82" s="5" t="s">
        <v>315</v>
      </c>
      <c r="W82" s="5" t="s">
        <v>315</v>
      </c>
      <c r="Z82" s="17">
        <v>12116000000000</v>
      </c>
      <c r="AA82" s="17">
        <v>627240000000</v>
      </c>
      <c r="AK82" s="5" t="s">
        <v>315</v>
      </c>
      <c r="AL82" s="5" t="s">
        <v>315</v>
      </c>
      <c r="AM82" s="5" t="s">
        <v>315</v>
      </c>
      <c r="AN82" s="5" t="s">
        <v>315</v>
      </c>
      <c r="AO82" s="5" t="s">
        <v>315</v>
      </c>
      <c r="AP82" s="5" t="s">
        <v>315</v>
      </c>
      <c r="AQ82" s="5" t="s">
        <v>315</v>
      </c>
      <c r="AR82" s="5" t="s">
        <v>315</v>
      </c>
      <c r="AS82" s="5" t="s">
        <v>315</v>
      </c>
      <c r="AT82" s="5" t="s">
        <v>315</v>
      </c>
      <c r="AU82" s="5" t="s">
        <v>315</v>
      </c>
      <c r="AV82" s="5" t="s">
        <v>315</v>
      </c>
    </row>
    <row r="83" spans="1:48" x14ac:dyDescent="0.25">
      <c r="A83" s="5" t="s">
        <v>89</v>
      </c>
      <c r="B83" s="5" t="s">
        <v>90</v>
      </c>
      <c r="C83" s="5" t="s">
        <v>4</v>
      </c>
      <c r="D83" s="5">
        <v>2986.1</v>
      </c>
      <c r="E83" s="5" t="s">
        <v>42</v>
      </c>
      <c r="F83" s="5" t="s">
        <v>43</v>
      </c>
      <c r="G83" s="5">
        <v>838.75</v>
      </c>
      <c r="H83" s="5">
        <v>1011.65</v>
      </c>
      <c r="I83" s="5">
        <v>49.678600000000003</v>
      </c>
      <c r="J83" s="5">
        <v>32.101399999999998</v>
      </c>
      <c r="K83" s="5" t="s">
        <v>3</v>
      </c>
      <c r="L83" s="5" t="s">
        <v>315</v>
      </c>
      <c r="M83" s="5" t="s">
        <v>315</v>
      </c>
      <c r="N83" s="5" t="s">
        <v>315</v>
      </c>
      <c r="O83" s="5" t="s">
        <v>315</v>
      </c>
      <c r="P83" s="5" t="s">
        <v>315</v>
      </c>
      <c r="Q83" s="5" t="s">
        <v>315</v>
      </c>
      <c r="R83" s="5" t="s">
        <v>315</v>
      </c>
      <c r="S83" s="5" t="s">
        <v>315</v>
      </c>
      <c r="T83" s="5" t="s">
        <v>315</v>
      </c>
      <c r="U83" s="5" t="s">
        <v>315</v>
      </c>
      <c r="V83" s="5" t="s">
        <v>315</v>
      </c>
      <c r="W83" s="5" t="s">
        <v>315</v>
      </c>
      <c r="Z83" s="17">
        <v>683430000000</v>
      </c>
      <c r="AA83" s="17">
        <v>44218000000</v>
      </c>
      <c r="AK83" s="5" t="s">
        <v>315</v>
      </c>
      <c r="AL83" s="5" t="s">
        <v>315</v>
      </c>
      <c r="AM83" s="5" t="s">
        <v>315</v>
      </c>
      <c r="AN83" s="5" t="s">
        <v>315</v>
      </c>
      <c r="AO83" s="5" t="s">
        <v>315</v>
      </c>
      <c r="AP83" s="5" t="s">
        <v>315</v>
      </c>
      <c r="AQ83" s="5" t="s">
        <v>315</v>
      </c>
      <c r="AR83" s="5" t="s">
        <v>315</v>
      </c>
      <c r="AS83" s="5" t="s">
        <v>315</v>
      </c>
      <c r="AT83" s="5" t="s">
        <v>315</v>
      </c>
      <c r="AU83" s="5" t="s">
        <v>315</v>
      </c>
      <c r="AV83" s="5" t="s">
        <v>315</v>
      </c>
    </row>
    <row r="84" spans="1:48" x14ac:dyDescent="0.25">
      <c r="A84" s="5" t="s">
        <v>85</v>
      </c>
      <c r="B84" s="5" t="s">
        <v>86</v>
      </c>
      <c r="C84" s="5" t="s">
        <v>304</v>
      </c>
      <c r="D84" s="5">
        <v>1870.08</v>
      </c>
      <c r="E84" s="5" t="s">
        <v>42</v>
      </c>
      <c r="F84" s="5" t="s">
        <v>43</v>
      </c>
      <c r="G84" s="5">
        <v>683.48940000000005</v>
      </c>
      <c r="H84" s="5">
        <v>854.85709999999995</v>
      </c>
      <c r="I84" s="5">
        <v>49.154699999999998</v>
      </c>
      <c r="J84" s="5">
        <v>3.0457000000000001</v>
      </c>
      <c r="K84" s="5" t="s">
        <v>3</v>
      </c>
      <c r="L84" s="5" t="s">
        <v>315</v>
      </c>
      <c r="M84" s="5" t="s">
        <v>315</v>
      </c>
      <c r="N84" s="5" t="s">
        <v>315</v>
      </c>
      <c r="O84" s="5" t="s">
        <v>315</v>
      </c>
      <c r="P84" s="5" t="s">
        <v>315</v>
      </c>
      <c r="Q84" s="5" t="s">
        <v>315</v>
      </c>
      <c r="R84" s="5" t="s">
        <v>315</v>
      </c>
      <c r="S84" s="5" t="s">
        <v>315</v>
      </c>
      <c r="T84" s="5" t="s">
        <v>315</v>
      </c>
      <c r="U84" s="5" t="s">
        <v>315</v>
      </c>
      <c r="V84" s="5" t="s">
        <v>315</v>
      </c>
      <c r="W84" s="5" t="s">
        <v>315</v>
      </c>
      <c r="Z84" s="17">
        <v>7628300000000</v>
      </c>
      <c r="AA84" s="17">
        <v>397570000000</v>
      </c>
      <c r="AK84" s="5" t="s">
        <v>315</v>
      </c>
      <c r="AL84" s="5" t="s">
        <v>315</v>
      </c>
      <c r="AM84" s="5" t="s">
        <v>315</v>
      </c>
      <c r="AN84" s="5" t="s">
        <v>315</v>
      </c>
      <c r="AO84" s="5" t="s">
        <v>315</v>
      </c>
      <c r="AP84" s="5" t="s">
        <v>315</v>
      </c>
      <c r="AQ84" s="5" t="s">
        <v>315</v>
      </c>
      <c r="AR84" s="5" t="s">
        <v>315</v>
      </c>
      <c r="AS84" s="5" t="s">
        <v>315</v>
      </c>
      <c r="AT84" s="5" t="s">
        <v>315</v>
      </c>
      <c r="AU84" s="5" t="s">
        <v>315</v>
      </c>
      <c r="AV84" s="5" t="s">
        <v>315</v>
      </c>
    </row>
    <row r="85" spans="1:48" x14ac:dyDescent="0.25">
      <c r="A85" s="5" t="s">
        <v>113</v>
      </c>
      <c r="B85" s="5" t="s">
        <v>114</v>
      </c>
      <c r="C85" s="5" t="s">
        <v>304</v>
      </c>
      <c r="D85" s="5">
        <v>2650.85</v>
      </c>
      <c r="E85" s="5" t="s">
        <v>42</v>
      </c>
      <c r="F85" s="5" t="s">
        <v>43</v>
      </c>
      <c r="G85" s="5">
        <v>931.49950000000001</v>
      </c>
      <c r="H85" s="5">
        <v>1056.6567</v>
      </c>
      <c r="I85" s="5">
        <v>188.3861</v>
      </c>
      <c r="J85" s="5">
        <v>19.354700000000001</v>
      </c>
      <c r="K85" s="5" t="s">
        <v>3</v>
      </c>
      <c r="L85" s="5" t="s">
        <v>315</v>
      </c>
      <c r="M85" s="5" t="s">
        <v>315</v>
      </c>
      <c r="N85" s="5" t="s">
        <v>315</v>
      </c>
      <c r="O85" s="5" t="s">
        <v>315</v>
      </c>
      <c r="P85" s="5" t="s">
        <v>315</v>
      </c>
      <c r="Q85" s="5" t="s">
        <v>315</v>
      </c>
      <c r="R85" s="5" t="s">
        <v>315</v>
      </c>
      <c r="S85" s="5" t="s">
        <v>315</v>
      </c>
      <c r="T85" s="5" t="s">
        <v>315</v>
      </c>
      <c r="U85" s="5" t="s">
        <v>315</v>
      </c>
      <c r="V85" s="5" t="s">
        <v>315</v>
      </c>
      <c r="W85" s="5" t="s">
        <v>315</v>
      </c>
      <c r="Z85" s="17">
        <v>5680700000000</v>
      </c>
      <c r="AA85" s="17">
        <v>296220000000</v>
      </c>
      <c r="AK85" s="6">
        <v>90.736000000000004</v>
      </c>
      <c r="AL85" s="6">
        <v>2.5425E-2</v>
      </c>
      <c r="AM85" s="6">
        <v>0.12035999999999999</v>
      </c>
      <c r="AN85" s="6">
        <v>6.0296000000000002E-2</v>
      </c>
      <c r="AO85" s="6">
        <v>1.1121000000000001E-2</v>
      </c>
      <c r="AP85" s="6">
        <v>0.16367999999999999</v>
      </c>
      <c r="AQ85" s="5" t="s">
        <v>315</v>
      </c>
      <c r="AR85" s="5" t="s">
        <v>315</v>
      </c>
      <c r="AS85" s="5" t="s">
        <v>315</v>
      </c>
      <c r="AT85" s="5" t="s">
        <v>315</v>
      </c>
      <c r="AU85" s="5" t="s">
        <v>315</v>
      </c>
      <c r="AV85" s="5" t="s">
        <v>315</v>
      </c>
    </row>
    <row r="86" spans="1:48" x14ac:dyDescent="0.25">
      <c r="A86" s="5" t="s">
        <v>227</v>
      </c>
      <c r="B86" s="5" t="s">
        <v>228</v>
      </c>
      <c r="C86" s="5" t="s">
        <v>304</v>
      </c>
      <c r="D86" s="5">
        <v>2327.77</v>
      </c>
      <c r="E86" s="5" t="s">
        <v>42</v>
      </c>
      <c r="F86" s="5" t="s">
        <v>43</v>
      </c>
      <c r="G86" s="5">
        <v>931.12879999999996</v>
      </c>
      <c r="H86" s="5">
        <v>1120.1387</v>
      </c>
      <c r="I86" s="5">
        <v>73.2</v>
      </c>
      <c r="J86" s="5">
        <v>1.78</v>
      </c>
      <c r="K86" s="5">
        <v>1.53</v>
      </c>
      <c r="L86" s="5" t="s">
        <v>315</v>
      </c>
      <c r="M86" s="5" t="s">
        <v>315</v>
      </c>
      <c r="N86" s="5" t="s">
        <v>315</v>
      </c>
      <c r="O86" s="5" t="s">
        <v>315</v>
      </c>
      <c r="P86" s="5" t="s">
        <v>315</v>
      </c>
      <c r="Q86" s="5" t="s">
        <v>315</v>
      </c>
      <c r="R86" s="5" t="s">
        <v>315</v>
      </c>
      <c r="S86" s="5" t="s">
        <v>315</v>
      </c>
      <c r="T86" s="5" t="s">
        <v>315</v>
      </c>
      <c r="U86" s="5" t="s">
        <v>315</v>
      </c>
      <c r="V86" s="5" t="s">
        <v>315</v>
      </c>
      <c r="W86" s="5" t="s">
        <v>315</v>
      </c>
      <c r="Z86" s="17">
        <v>13300000000000</v>
      </c>
      <c r="AA86" s="17">
        <v>581820000000</v>
      </c>
      <c r="AK86" s="5" t="s">
        <v>315</v>
      </c>
      <c r="AL86" s="5" t="s">
        <v>315</v>
      </c>
      <c r="AM86" s="5" t="s">
        <v>315</v>
      </c>
      <c r="AN86" s="5" t="s">
        <v>315</v>
      </c>
      <c r="AO86" s="5" t="s">
        <v>315</v>
      </c>
      <c r="AP86" s="5" t="s">
        <v>315</v>
      </c>
      <c r="AQ86" s="5" t="s">
        <v>315</v>
      </c>
      <c r="AR86" s="5" t="s">
        <v>315</v>
      </c>
      <c r="AS86" s="5" t="s">
        <v>315</v>
      </c>
      <c r="AT86" s="5" t="s">
        <v>315</v>
      </c>
      <c r="AU86" s="5" t="s">
        <v>315</v>
      </c>
      <c r="AV86" s="5" t="s">
        <v>315</v>
      </c>
    </row>
    <row r="87" spans="1:48" x14ac:dyDescent="0.25">
      <c r="A87" s="5" t="s">
        <v>281</v>
      </c>
      <c r="B87" s="5" t="s">
        <v>282</v>
      </c>
      <c r="C87" s="5" t="s">
        <v>304</v>
      </c>
      <c r="D87" s="5">
        <v>2224.3000000000002</v>
      </c>
      <c r="E87" s="5" t="s">
        <v>42</v>
      </c>
      <c r="F87" s="5" t="s">
        <v>43</v>
      </c>
      <c r="G87" s="5">
        <v>839.125</v>
      </c>
      <c r="H87" s="5">
        <v>1010.5272</v>
      </c>
      <c r="I87" s="5">
        <v>55.61</v>
      </c>
      <c r="J87" s="5">
        <v>1.4536</v>
      </c>
      <c r="K87" s="5">
        <v>1.0923</v>
      </c>
      <c r="L87" s="5" t="s">
        <v>315</v>
      </c>
      <c r="M87" s="5" t="s">
        <v>315</v>
      </c>
      <c r="N87" s="5" t="s">
        <v>315</v>
      </c>
      <c r="O87" s="5" t="s">
        <v>315</v>
      </c>
      <c r="P87" s="5" t="s">
        <v>315</v>
      </c>
      <c r="Q87" s="5" t="s">
        <v>315</v>
      </c>
      <c r="R87" s="5" t="s">
        <v>315</v>
      </c>
      <c r="S87" s="5" t="s">
        <v>315</v>
      </c>
      <c r="T87" s="5" t="s">
        <v>315</v>
      </c>
      <c r="U87" s="5" t="s">
        <v>315</v>
      </c>
      <c r="V87" s="5" t="s">
        <v>315</v>
      </c>
      <c r="W87" s="5" t="s">
        <v>315</v>
      </c>
      <c r="Z87" s="17">
        <v>16252000000000</v>
      </c>
      <c r="AA87" s="17">
        <v>776980000000</v>
      </c>
      <c r="AK87" s="5" t="s">
        <v>315</v>
      </c>
      <c r="AL87" s="5" t="s">
        <v>315</v>
      </c>
      <c r="AM87" s="5" t="s">
        <v>315</v>
      </c>
      <c r="AN87" s="5" t="s">
        <v>315</v>
      </c>
      <c r="AO87" s="5" t="s">
        <v>315</v>
      </c>
      <c r="AP87" s="5" t="s">
        <v>315</v>
      </c>
      <c r="AQ87" s="5" t="s">
        <v>315</v>
      </c>
      <c r="AR87" s="5" t="s">
        <v>315</v>
      </c>
      <c r="AS87" s="5" t="s">
        <v>315</v>
      </c>
      <c r="AT87" s="5" t="s">
        <v>315</v>
      </c>
      <c r="AU87" s="5" t="s">
        <v>315</v>
      </c>
      <c r="AV87" s="5" t="s">
        <v>315</v>
      </c>
    </row>
    <row r="88" spans="1:48" x14ac:dyDescent="0.25">
      <c r="A88" s="5" t="s">
        <v>131</v>
      </c>
      <c r="B88" s="5" t="s">
        <v>132</v>
      </c>
      <c r="C88" s="5" t="s">
        <v>302</v>
      </c>
      <c r="D88" s="5">
        <v>2986.1</v>
      </c>
      <c r="E88" s="5" t="s">
        <v>42</v>
      </c>
      <c r="F88" s="5" t="s">
        <v>43</v>
      </c>
      <c r="G88" s="5">
        <v>930.6</v>
      </c>
      <c r="H88" s="5">
        <v>1121.9000000000001</v>
      </c>
      <c r="I88" s="5">
        <v>85.322299999999998</v>
      </c>
      <c r="J88" s="5">
        <v>30.534600000000001</v>
      </c>
      <c r="K88" s="5" t="s">
        <v>3</v>
      </c>
      <c r="L88" s="5" t="s">
        <v>315</v>
      </c>
      <c r="M88" s="5" t="s">
        <v>315</v>
      </c>
      <c r="N88" s="5" t="s">
        <v>315</v>
      </c>
      <c r="O88" s="5" t="s">
        <v>315</v>
      </c>
      <c r="P88" s="5" t="s">
        <v>315</v>
      </c>
      <c r="Q88" s="5" t="s">
        <v>315</v>
      </c>
      <c r="R88" s="5" t="s">
        <v>315</v>
      </c>
      <c r="S88" s="5" t="s">
        <v>315</v>
      </c>
      <c r="T88" s="5" t="s">
        <v>315</v>
      </c>
      <c r="U88" s="5" t="s">
        <v>315</v>
      </c>
      <c r="V88" s="5" t="s">
        <v>315</v>
      </c>
      <c r="W88" s="5" t="s">
        <v>315</v>
      </c>
      <c r="Z88" s="17">
        <v>174630000000</v>
      </c>
      <c r="AA88" s="17">
        <v>6821100000</v>
      </c>
      <c r="AK88" s="5" t="s">
        <v>315</v>
      </c>
      <c r="AL88" s="5" t="s">
        <v>315</v>
      </c>
      <c r="AM88" s="5" t="s">
        <v>315</v>
      </c>
      <c r="AN88" s="5" t="s">
        <v>315</v>
      </c>
      <c r="AO88" s="5" t="s">
        <v>315</v>
      </c>
      <c r="AP88" s="5" t="s">
        <v>315</v>
      </c>
      <c r="AQ88" s="5" t="s">
        <v>315</v>
      </c>
      <c r="AR88" s="5" t="s">
        <v>315</v>
      </c>
      <c r="AS88" s="5" t="s">
        <v>315</v>
      </c>
      <c r="AT88" s="5" t="s">
        <v>315</v>
      </c>
      <c r="AU88" s="5" t="s">
        <v>315</v>
      </c>
      <c r="AV88" s="5" t="s">
        <v>315</v>
      </c>
    </row>
    <row r="89" spans="1:48" x14ac:dyDescent="0.25">
      <c r="A89" s="5" t="s">
        <v>189</v>
      </c>
      <c r="B89" s="5" t="s">
        <v>190</v>
      </c>
      <c r="C89" s="5" t="s">
        <v>302</v>
      </c>
      <c r="D89" s="5">
        <v>2985.41</v>
      </c>
      <c r="E89" s="5" t="s">
        <v>42</v>
      </c>
      <c r="F89" s="5" t="s">
        <v>43</v>
      </c>
      <c r="G89" s="5">
        <v>926.9</v>
      </c>
      <c r="H89" s="5">
        <v>1118.8</v>
      </c>
      <c r="I89" s="5">
        <v>97.596800000000002</v>
      </c>
      <c r="J89" s="5">
        <v>7.0198999999999998</v>
      </c>
      <c r="K89" s="5" t="s">
        <v>3</v>
      </c>
      <c r="L89" s="5" t="s">
        <v>315</v>
      </c>
      <c r="M89" s="5" t="s">
        <v>315</v>
      </c>
      <c r="N89" s="5" t="s">
        <v>315</v>
      </c>
      <c r="O89" s="5" t="s">
        <v>315</v>
      </c>
      <c r="P89" s="5" t="s">
        <v>315</v>
      </c>
      <c r="Q89" s="5" t="s">
        <v>315</v>
      </c>
      <c r="R89" s="5" t="s">
        <v>315</v>
      </c>
      <c r="S89" s="5" t="s">
        <v>315</v>
      </c>
      <c r="T89" s="5" t="s">
        <v>315</v>
      </c>
      <c r="U89" s="5" t="s">
        <v>315</v>
      </c>
      <c r="V89" s="5" t="s">
        <v>315</v>
      </c>
      <c r="W89" s="5" t="s">
        <v>315</v>
      </c>
      <c r="Z89" s="17">
        <v>651290000000</v>
      </c>
      <c r="AA89" s="17">
        <v>25157000000</v>
      </c>
      <c r="AK89" s="5" t="s">
        <v>315</v>
      </c>
      <c r="AL89" s="5" t="s">
        <v>315</v>
      </c>
      <c r="AM89" s="5" t="s">
        <v>315</v>
      </c>
      <c r="AN89" s="5" t="s">
        <v>315</v>
      </c>
      <c r="AO89" s="5" t="s">
        <v>315</v>
      </c>
      <c r="AP89" s="5" t="s">
        <v>315</v>
      </c>
      <c r="AQ89" s="5" t="s">
        <v>315</v>
      </c>
      <c r="AR89" s="5" t="s">
        <v>315</v>
      </c>
      <c r="AS89" s="5" t="s">
        <v>315</v>
      </c>
      <c r="AT89" s="5" t="s">
        <v>315</v>
      </c>
      <c r="AU89" s="5" t="s">
        <v>315</v>
      </c>
      <c r="AV89" s="5" t="s">
        <v>315</v>
      </c>
    </row>
    <row r="90" spans="1:48" x14ac:dyDescent="0.25">
      <c r="A90" s="5" t="s">
        <v>211</v>
      </c>
      <c r="B90" s="5" t="s">
        <v>212</v>
      </c>
      <c r="C90" s="5" t="s">
        <v>302</v>
      </c>
      <c r="D90" s="5">
        <v>2990.17</v>
      </c>
      <c r="E90" s="5" t="s">
        <v>42</v>
      </c>
      <c r="F90" s="5" t="s">
        <v>43</v>
      </c>
      <c r="G90" s="5">
        <v>934.47950000000003</v>
      </c>
      <c r="H90" s="5">
        <v>1124.3981000000001</v>
      </c>
      <c r="I90" s="5">
        <v>72.099999999999994</v>
      </c>
      <c r="J90" s="5">
        <v>6.9</v>
      </c>
      <c r="K90" s="5">
        <v>8.14</v>
      </c>
      <c r="L90" s="5" t="s">
        <v>315</v>
      </c>
      <c r="M90" s="5" t="s">
        <v>315</v>
      </c>
      <c r="N90" s="5" t="s">
        <v>315</v>
      </c>
      <c r="O90" s="5" t="s">
        <v>315</v>
      </c>
      <c r="P90" s="5" t="s">
        <v>315</v>
      </c>
      <c r="Q90" s="5" t="s">
        <v>315</v>
      </c>
      <c r="R90" s="5" t="s">
        <v>315</v>
      </c>
      <c r="S90" s="5" t="s">
        <v>315</v>
      </c>
      <c r="T90" s="5" t="s">
        <v>315</v>
      </c>
      <c r="U90" s="5" t="s">
        <v>315</v>
      </c>
      <c r="V90" s="5" t="s">
        <v>315</v>
      </c>
      <c r="W90" s="5" t="s">
        <v>315</v>
      </c>
      <c r="Z90" s="17">
        <v>154000000000</v>
      </c>
      <c r="AA90" s="17">
        <v>6020000000</v>
      </c>
      <c r="AK90" s="5" t="s">
        <v>315</v>
      </c>
      <c r="AL90" s="5" t="s">
        <v>315</v>
      </c>
      <c r="AM90" s="5" t="s">
        <v>315</v>
      </c>
      <c r="AN90" s="5" t="s">
        <v>315</v>
      </c>
      <c r="AO90" s="5" t="s">
        <v>315</v>
      </c>
      <c r="AP90" s="5" t="s">
        <v>315</v>
      </c>
      <c r="AQ90" s="5" t="s">
        <v>315</v>
      </c>
      <c r="AR90" s="5" t="s">
        <v>315</v>
      </c>
      <c r="AS90" s="5" t="s">
        <v>315</v>
      </c>
      <c r="AT90" s="5" t="s">
        <v>315</v>
      </c>
      <c r="AU90" s="5" t="s">
        <v>315</v>
      </c>
      <c r="AV90" s="5" t="s">
        <v>315</v>
      </c>
    </row>
    <row r="91" spans="1:48" x14ac:dyDescent="0.25">
      <c r="A91" s="5" t="s">
        <v>213</v>
      </c>
      <c r="B91" s="5" t="s">
        <v>214</v>
      </c>
      <c r="C91" s="5" t="s">
        <v>302</v>
      </c>
      <c r="D91" s="5">
        <v>2982.32</v>
      </c>
      <c r="E91" s="5" t="s">
        <v>42</v>
      </c>
      <c r="F91" s="5" t="s">
        <v>43</v>
      </c>
      <c r="G91" s="5">
        <v>935.07259999999997</v>
      </c>
      <c r="H91" s="5">
        <v>1125.2281</v>
      </c>
      <c r="I91" s="5">
        <v>39.9</v>
      </c>
      <c r="J91" s="5">
        <v>8.91</v>
      </c>
      <c r="K91" s="5">
        <v>7.83</v>
      </c>
      <c r="L91" s="5" t="s">
        <v>315</v>
      </c>
      <c r="M91" s="5" t="s">
        <v>315</v>
      </c>
      <c r="N91" s="5" t="s">
        <v>315</v>
      </c>
      <c r="O91" s="5" t="s">
        <v>315</v>
      </c>
      <c r="P91" s="5" t="s">
        <v>315</v>
      </c>
      <c r="Q91" s="5" t="s">
        <v>315</v>
      </c>
      <c r="R91" s="5" t="s">
        <v>315</v>
      </c>
      <c r="S91" s="5" t="s">
        <v>315</v>
      </c>
      <c r="T91" s="5" t="s">
        <v>315</v>
      </c>
      <c r="U91" s="5" t="s">
        <v>315</v>
      </c>
      <c r="V91" s="5" t="s">
        <v>315</v>
      </c>
      <c r="W91" s="5" t="s">
        <v>315</v>
      </c>
      <c r="Z91" s="17">
        <v>82355000000</v>
      </c>
      <c r="AA91" s="17">
        <v>3321600000</v>
      </c>
      <c r="AK91" s="5" t="s">
        <v>315</v>
      </c>
      <c r="AL91" s="5" t="s">
        <v>315</v>
      </c>
      <c r="AM91" s="5" t="s">
        <v>315</v>
      </c>
      <c r="AN91" s="5" t="s">
        <v>315</v>
      </c>
      <c r="AO91" s="5" t="s">
        <v>315</v>
      </c>
      <c r="AP91" s="5" t="s">
        <v>315</v>
      </c>
      <c r="AQ91" s="5" t="s">
        <v>315</v>
      </c>
      <c r="AR91" s="5" t="s">
        <v>315</v>
      </c>
      <c r="AS91" s="5" t="s">
        <v>315</v>
      </c>
      <c r="AT91" s="5" t="s">
        <v>315</v>
      </c>
      <c r="AU91" s="5" t="s">
        <v>315</v>
      </c>
      <c r="AV91" s="5" t="s">
        <v>315</v>
      </c>
    </row>
    <row r="92" spans="1:48" x14ac:dyDescent="0.25">
      <c r="A92" s="5" t="s">
        <v>207</v>
      </c>
      <c r="B92" s="5" t="s">
        <v>208</v>
      </c>
      <c r="C92" s="5" t="s">
        <v>310</v>
      </c>
      <c r="D92" s="5">
        <v>6948.8203000000003</v>
      </c>
      <c r="E92" s="5" t="s">
        <v>42</v>
      </c>
      <c r="F92" s="5" t="s">
        <v>43</v>
      </c>
      <c r="G92" s="5">
        <v>702.77070000000003</v>
      </c>
      <c r="H92" s="5">
        <v>872.32500000000005</v>
      </c>
      <c r="I92" s="5">
        <v>53.256300000000003</v>
      </c>
      <c r="J92" s="5">
        <v>2.2772000000000001</v>
      </c>
      <c r="K92" s="5" t="s">
        <v>3</v>
      </c>
      <c r="L92" s="5" t="s">
        <v>315</v>
      </c>
      <c r="M92" s="5" t="s">
        <v>315</v>
      </c>
      <c r="N92" s="5" t="s">
        <v>315</v>
      </c>
      <c r="O92" s="5" t="s">
        <v>315</v>
      </c>
      <c r="P92" s="5" t="s">
        <v>315</v>
      </c>
      <c r="Q92" s="5" t="s">
        <v>315</v>
      </c>
      <c r="R92" s="5" t="s">
        <v>315</v>
      </c>
      <c r="S92" s="5" t="s">
        <v>315</v>
      </c>
      <c r="T92" s="5" t="s">
        <v>315</v>
      </c>
      <c r="U92" s="5" t="s">
        <v>315</v>
      </c>
      <c r="V92" s="5" t="s">
        <v>315</v>
      </c>
      <c r="W92" s="5" t="s">
        <v>315</v>
      </c>
      <c r="Z92" s="17">
        <v>15941000000000</v>
      </c>
      <c r="AA92" s="17">
        <v>612020000000</v>
      </c>
      <c r="AK92" s="5" t="s">
        <v>315</v>
      </c>
      <c r="AL92" s="5" t="s">
        <v>315</v>
      </c>
      <c r="AM92" s="5" t="s">
        <v>315</v>
      </c>
      <c r="AN92" s="5" t="s">
        <v>315</v>
      </c>
      <c r="AO92" s="5" t="s">
        <v>315</v>
      </c>
      <c r="AP92" s="5" t="s">
        <v>315</v>
      </c>
      <c r="AQ92" s="5" t="s">
        <v>315</v>
      </c>
      <c r="AR92" s="5" t="s">
        <v>315</v>
      </c>
      <c r="AS92" s="5" t="s">
        <v>315</v>
      </c>
      <c r="AT92" s="5" t="s">
        <v>315</v>
      </c>
      <c r="AU92" s="5" t="s">
        <v>315</v>
      </c>
      <c r="AV92" s="5" t="s">
        <v>315</v>
      </c>
    </row>
    <row r="93" spans="1:48" x14ac:dyDescent="0.25">
      <c r="A93" s="5" t="s">
        <v>265</v>
      </c>
      <c r="B93" s="5" t="s">
        <v>266</v>
      </c>
      <c r="C93" s="5" t="s">
        <v>4</v>
      </c>
      <c r="D93" s="5">
        <v>2471.1</v>
      </c>
      <c r="E93" s="5" t="s">
        <v>2</v>
      </c>
      <c r="F93" s="5" t="s">
        <v>3</v>
      </c>
      <c r="G93" s="5">
        <v>999.69809999999995</v>
      </c>
      <c r="H93" s="5">
        <v>1077.5913</v>
      </c>
      <c r="I93" s="5">
        <v>66.022999999999996</v>
      </c>
      <c r="J93" s="5">
        <v>2.0962999999999998</v>
      </c>
      <c r="K93" s="5">
        <v>2.1288999999999998</v>
      </c>
      <c r="L93" s="5" t="s">
        <v>315</v>
      </c>
      <c r="M93" s="5" t="s">
        <v>315</v>
      </c>
      <c r="N93" s="5" t="s">
        <v>315</v>
      </c>
      <c r="O93" s="5" t="s">
        <v>315</v>
      </c>
      <c r="P93" s="5" t="s">
        <v>315</v>
      </c>
      <c r="Q93" s="5" t="s">
        <v>315</v>
      </c>
      <c r="R93" s="5" t="s">
        <v>315</v>
      </c>
      <c r="S93" s="5" t="s">
        <v>315</v>
      </c>
      <c r="T93" s="5" t="s">
        <v>315</v>
      </c>
      <c r="U93" s="5" t="s">
        <v>315</v>
      </c>
      <c r="V93" s="5" t="s">
        <v>315</v>
      </c>
      <c r="W93" s="5" t="s">
        <v>315</v>
      </c>
      <c r="Z93" s="17">
        <v>795290000000</v>
      </c>
      <c r="AA93" s="17">
        <v>33136000000</v>
      </c>
      <c r="AK93" s="5" t="s">
        <v>315</v>
      </c>
      <c r="AL93" s="5" t="s">
        <v>315</v>
      </c>
      <c r="AM93" s="5" t="s">
        <v>315</v>
      </c>
      <c r="AN93" s="5" t="s">
        <v>315</v>
      </c>
      <c r="AO93" s="5" t="s">
        <v>315</v>
      </c>
      <c r="AP93" s="5" t="s">
        <v>315</v>
      </c>
      <c r="AQ93" s="5" t="s">
        <v>315</v>
      </c>
      <c r="AR93" s="5" t="s">
        <v>315</v>
      </c>
      <c r="AS93" s="5" t="s">
        <v>315</v>
      </c>
      <c r="AT93" s="5" t="s">
        <v>315</v>
      </c>
      <c r="AU93" s="5" t="s">
        <v>315</v>
      </c>
      <c r="AV93" s="5" t="s">
        <v>315</v>
      </c>
    </row>
    <row r="94" spans="1:48" x14ac:dyDescent="0.25">
      <c r="A94" s="5" t="s">
        <v>267</v>
      </c>
      <c r="B94" s="5" t="s">
        <v>268</v>
      </c>
      <c r="C94" s="5" t="s">
        <v>4</v>
      </c>
      <c r="D94" s="5">
        <v>2468.7399999999998</v>
      </c>
      <c r="E94" s="5" t="s">
        <v>2</v>
      </c>
      <c r="F94" s="5" t="s">
        <v>3</v>
      </c>
      <c r="G94" s="5">
        <v>999.58939999999996</v>
      </c>
      <c r="H94" s="5">
        <v>1077.3145999999999</v>
      </c>
      <c r="I94" s="5">
        <v>61.415999999999997</v>
      </c>
      <c r="J94" s="5">
        <v>1.7521</v>
      </c>
      <c r="K94" s="5">
        <v>1.7607999999999999</v>
      </c>
      <c r="L94" s="5" t="s">
        <v>315</v>
      </c>
      <c r="M94" s="5" t="s">
        <v>315</v>
      </c>
      <c r="N94" s="5" t="s">
        <v>315</v>
      </c>
      <c r="O94" s="5" t="s">
        <v>315</v>
      </c>
      <c r="P94" s="5" t="s">
        <v>315</v>
      </c>
      <c r="Q94" s="5" t="s">
        <v>315</v>
      </c>
      <c r="R94" s="5" t="s">
        <v>315</v>
      </c>
      <c r="S94" s="5" t="s">
        <v>315</v>
      </c>
      <c r="T94" s="5" t="s">
        <v>315</v>
      </c>
      <c r="U94" s="5" t="s">
        <v>315</v>
      </c>
      <c r="V94" s="5" t="s">
        <v>315</v>
      </c>
      <c r="W94" s="5" t="s">
        <v>315</v>
      </c>
      <c r="Z94" s="17">
        <v>1438700000000</v>
      </c>
      <c r="AA94" s="17">
        <v>59440000000</v>
      </c>
      <c r="AK94" s="5" t="s">
        <v>315</v>
      </c>
      <c r="AL94" s="5" t="s">
        <v>315</v>
      </c>
      <c r="AM94" s="5" t="s">
        <v>315</v>
      </c>
      <c r="AN94" s="5" t="s">
        <v>315</v>
      </c>
      <c r="AO94" s="5" t="s">
        <v>315</v>
      </c>
      <c r="AP94" s="5" t="s">
        <v>315</v>
      </c>
      <c r="AQ94" s="5" t="s">
        <v>315</v>
      </c>
      <c r="AR94" s="5" t="s">
        <v>315</v>
      </c>
      <c r="AS94" s="5" t="s">
        <v>315</v>
      </c>
      <c r="AT94" s="5" t="s">
        <v>315</v>
      </c>
      <c r="AU94" s="5" t="s">
        <v>315</v>
      </c>
      <c r="AV94" s="5" t="s">
        <v>315</v>
      </c>
    </row>
    <row r="95" spans="1:48" x14ac:dyDescent="0.25">
      <c r="A95" s="5" t="s">
        <v>289</v>
      </c>
      <c r="B95" s="5" t="s">
        <v>290</v>
      </c>
      <c r="C95" s="5" t="s">
        <v>4</v>
      </c>
      <c r="D95" s="5">
        <v>2186</v>
      </c>
      <c r="E95" s="5" t="s">
        <v>2</v>
      </c>
      <c r="F95" s="5" t="s">
        <v>3</v>
      </c>
      <c r="G95" s="5">
        <v>1099.72</v>
      </c>
      <c r="H95" s="5">
        <v>1178.5899999999999</v>
      </c>
      <c r="I95" s="5">
        <v>90.918999999999997</v>
      </c>
      <c r="J95" s="5">
        <v>2.5819999999999999</v>
      </c>
      <c r="K95" s="5">
        <v>2.6092</v>
      </c>
      <c r="L95" s="5" t="s">
        <v>315</v>
      </c>
      <c r="M95" s="5" t="s">
        <v>315</v>
      </c>
      <c r="N95" s="5" t="s">
        <v>315</v>
      </c>
      <c r="O95" s="5" t="s">
        <v>315</v>
      </c>
      <c r="P95" s="5" t="s">
        <v>315</v>
      </c>
      <c r="Q95" s="5" t="s">
        <v>315</v>
      </c>
      <c r="R95" s="5" t="s">
        <v>315</v>
      </c>
      <c r="S95" s="5" t="s">
        <v>315</v>
      </c>
      <c r="T95" s="5" t="s">
        <v>315</v>
      </c>
      <c r="U95" s="5" t="s">
        <v>315</v>
      </c>
      <c r="V95" s="5" t="s">
        <v>315</v>
      </c>
      <c r="W95" s="5" t="s">
        <v>315</v>
      </c>
      <c r="Z95" s="17">
        <v>11918000000000</v>
      </c>
      <c r="AA95" s="17">
        <v>564110000000</v>
      </c>
      <c r="AK95" s="5" t="s">
        <v>315</v>
      </c>
      <c r="AL95" s="5" t="s">
        <v>315</v>
      </c>
      <c r="AM95" s="5" t="s">
        <v>315</v>
      </c>
      <c r="AN95" s="5" t="s">
        <v>315</v>
      </c>
      <c r="AO95" s="5" t="s">
        <v>315</v>
      </c>
      <c r="AP95" s="5" t="s">
        <v>315</v>
      </c>
      <c r="AQ95" s="5" t="s">
        <v>315</v>
      </c>
      <c r="AR95" s="5" t="s">
        <v>315</v>
      </c>
      <c r="AS95" s="5" t="s">
        <v>315</v>
      </c>
      <c r="AT95" s="5" t="s">
        <v>315</v>
      </c>
      <c r="AU95" s="5" t="s">
        <v>315</v>
      </c>
      <c r="AV95" s="5" t="s">
        <v>315</v>
      </c>
    </row>
    <row r="96" spans="1:48" x14ac:dyDescent="0.25">
      <c r="A96" s="5" t="s">
        <v>291</v>
      </c>
      <c r="B96" s="5" t="s">
        <v>292</v>
      </c>
      <c r="C96" s="5" t="s">
        <v>4</v>
      </c>
      <c r="D96" s="5">
        <v>2464.3200000000002</v>
      </c>
      <c r="E96" s="5" t="s">
        <v>2</v>
      </c>
      <c r="F96" s="5" t="s">
        <v>3</v>
      </c>
      <c r="G96" s="5">
        <v>843.6</v>
      </c>
      <c r="H96" s="5">
        <v>907.5</v>
      </c>
      <c r="I96" s="5">
        <v>64.11</v>
      </c>
      <c r="J96" s="5">
        <v>5.7965999999999998</v>
      </c>
      <c r="K96" s="5">
        <v>5.0563000000000002</v>
      </c>
      <c r="L96" s="5" t="s">
        <v>315</v>
      </c>
      <c r="M96" s="5" t="s">
        <v>315</v>
      </c>
      <c r="N96" s="5" t="s">
        <v>315</v>
      </c>
      <c r="O96" s="5" t="s">
        <v>315</v>
      </c>
      <c r="P96" s="5" t="s">
        <v>315</v>
      </c>
      <c r="Q96" s="5" t="s">
        <v>315</v>
      </c>
      <c r="R96" s="5" t="s">
        <v>315</v>
      </c>
      <c r="S96" s="5" t="s">
        <v>315</v>
      </c>
      <c r="T96" s="5" t="s">
        <v>315</v>
      </c>
      <c r="U96" s="5" t="s">
        <v>315</v>
      </c>
      <c r="V96" s="5" t="s">
        <v>315</v>
      </c>
      <c r="W96" s="5" t="s">
        <v>315</v>
      </c>
      <c r="Z96" s="17">
        <v>135420000000</v>
      </c>
      <c r="AA96" s="17">
        <v>5641000000</v>
      </c>
      <c r="AK96" s="5" t="s">
        <v>315</v>
      </c>
      <c r="AL96" s="5" t="s">
        <v>315</v>
      </c>
      <c r="AM96" s="5" t="s">
        <v>315</v>
      </c>
      <c r="AN96" s="5" t="s">
        <v>315</v>
      </c>
      <c r="AO96" s="5" t="s">
        <v>315</v>
      </c>
      <c r="AP96" s="5" t="s">
        <v>315</v>
      </c>
      <c r="AQ96" s="5" t="s">
        <v>315</v>
      </c>
      <c r="AR96" s="5" t="s">
        <v>315</v>
      </c>
      <c r="AS96" s="5" t="s">
        <v>315</v>
      </c>
      <c r="AT96" s="5" t="s">
        <v>315</v>
      </c>
      <c r="AU96" s="5" t="s">
        <v>315</v>
      </c>
      <c r="AV96" s="5" t="s">
        <v>315</v>
      </c>
    </row>
    <row r="97" spans="1:48" x14ac:dyDescent="0.25">
      <c r="A97" s="5" t="s">
        <v>9</v>
      </c>
      <c r="B97" s="5" t="s">
        <v>10</v>
      </c>
      <c r="C97" s="5" t="s">
        <v>304</v>
      </c>
      <c r="D97" s="5">
        <v>1487.22</v>
      </c>
      <c r="E97" s="5" t="s">
        <v>2</v>
      </c>
      <c r="F97" s="5" t="s">
        <v>3</v>
      </c>
      <c r="G97" s="5">
        <v>844.9</v>
      </c>
      <c r="H97" s="5">
        <v>907.9</v>
      </c>
      <c r="I97" s="5">
        <v>73.920400000000001</v>
      </c>
      <c r="J97" s="5" t="s">
        <v>3</v>
      </c>
      <c r="K97" s="5" t="s">
        <v>3</v>
      </c>
      <c r="L97" s="5" t="s">
        <v>315</v>
      </c>
      <c r="M97" s="5" t="s">
        <v>315</v>
      </c>
      <c r="N97" s="5" t="s">
        <v>315</v>
      </c>
      <c r="O97" s="5" t="s">
        <v>315</v>
      </c>
      <c r="P97" s="5" t="s">
        <v>315</v>
      </c>
      <c r="Q97" s="5" t="s">
        <v>315</v>
      </c>
      <c r="R97" s="5" t="s">
        <v>315</v>
      </c>
      <c r="S97" s="5" t="s">
        <v>315</v>
      </c>
      <c r="T97" s="5" t="s">
        <v>315</v>
      </c>
      <c r="U97" s="5" t="s">
        <v>315</v>
      </c>
      <c r="V97" s="5" t="s">
        <v>315</v>
      </c>
      <c r="W97" s="5" t="s">
        <v>315</v>
      </c>
      <c r="Z97" s="17">
        <v>337740000000</v>
      </c>
      <c r="AA97" s="17">
        <v>18207000000</v>
      </c>
      <c r="AK97" s="5" t="s">
        <v>315</v>
      </c>
      <c r="AL97" s="5" t="s">
        <v>315</v>
      </c>
      <c r="AM97" s="5" t="s">
        <v>315</v>
      </c>
      <c r="AN97" s="5" t="s">
        <v>315</v>
      </c>
      <c r="AO97" s="5" t="s">
        <v>315</v>
      </c>
      <c r="AP97" s="5" t="s">
        <v>315</v>
      </c>
      <c r="AQ97" s="5" t="s">
        <v>315</v>
      </c>
      <c r="AR97" s="5" t="s">
        <v>315</v>
      </c>
      <c r="AS97" s="5" t="s">
        <v>315</v>
      </c>
      <c r="AT97" s="5" t="s">
        <v>315</v>
      </c>
      <c r="AU97" s="5" t="s">
        <v>315</v>
      </c>
      <c r="AV97" s="5" t="s">
        <v>315</v>
      </c>
    </row>
    <row r="98" spans="1:48" x14ac:dyDescent="0.25">
      <c r="A98" s="5" t="s">
        <v>257</v>
      </c>
      <c r="B98" s="5" t="s">
        <v>258</v>
      </c>
      <c r="C98" s="5" t="s">
        <v>304</v>
      </c>
      <c r="D98" s="5">
        <v>1534</v>
      </c>
      <c r="E98" s="5" t="s">
        <v>2</v>
      </c>
      <c r="F98" s="5" t="s">
        <v>3</v>
      </c>
      <c r="G98" s="5">
        <v>844</v>
      </c>
      <c r="H98" s="5">
        <v>908</v>
      </c>
      <c r="I98" s="5">
        <v>475.02</v>
      </c>
      <c r="J98" s="5">
        <v>14.398</v>
      </c>
      <c r="K98" s="5">
        <v>16.951000000000001</v>
      </c>
      <c r="L98" s="5" t="s">
        <v>315</v>
      </c>
      <c r="M98" s="5" t="s">
        <v>315</v>
      </c>
      <c r="N98" s="5" t="s">
        <v>315</v>
      </c>
      <c r="O98" s="5" t="s">
        <v>315</v>
      </c>
      <c r="P98" s="5" t="s">
        <v>315</v>
      </c>
      <c r="Q98" s="5" t="s">
        <v>315</v>
      </c>
      <c r="R98" s="5" t="s">
        <v>315</v>
      </c>
      <c r="S98" s="5" t="s">
        <v>315</v>
      </c>
      <c r="T98" s="5" t="s">
        <v>315</v>
      </c>
      <c r="U98" s="5" t="s">
        <v>315</v>
      </c>
      <c r="V98" s="5" t="s">
        <v>315</v>
      </c>
      <c r="W98" s="5" t="s">
        <v>315</v>
      </c>
      <c r="Z98" s="17">
        <v>179000000000</v>
      </c>
      <c r="AA98" s="17">
        <v>7600000000</v>
      </c>
      <c r="AK98" s="5" t="s">
        <v>315</v>
      </c>
      <c r="AL98" s="5" t="s">
        <v>315</v>
      </c>
      <c r="AM98" s="5" t="s">
        <v>315</v>
      </c>
      <c r="AN98" s="5" t="s">
        <v>315</v>
      </c>
      <c r="AO98" s="5" t="s">
        <v>315</v>
      </c>
      <c r="AP98" s="5" t="s">
        <v>315</v>
      </c>
      <c r="AQ98" s="5" t="s">
        <v>315</v>
      </c>
      <c r="AR98" s="5" t="s">
        <v>315</v>
      </c>
      <c r="AS98" s="5" t="s">
        <v>315</v>
      </c>
      <c r="AT98" s="5" t="s">
        <v>315</v>
      </c>
      <c r="AU98" s="5" t="s">
        <v>315</v>
      </c>
      <c r="AV98" s="5" t="s">
        <v>315</v>
      </c>
    </row>
    <row r="99" spans="1:48" x14ac:dyDescent="0.25">
      <c r="A99" s="5" t="s">
        <v>155</v>
      </c>
      <c r="B99" s="5" t="s">
        <v>156</v>
      </c>
      <c r="C99" s="5" t="s">
        <v>308</v>
      </c>
      <c r="D99" s="5">
        <v>2471.75</v>
      </c>
      <c r="E99" s="5" t="s">
        <v>2</v>
      </c>
      <c r="F99" s="5" t="s">
        <v>3</v>
      </c>
      <c r="G99" s="5">
        <v>845.35</v>
      </c>
      <c r="H99" s="5">
        <v>907.75</v>
      </c>
      <c r="I99" s="5">
        <v>65.044899999999998</v>
      </c>
      <c r="J99" s="5">
        <v>4.4554</v>
      </c>
      <c r="K99" s="5" t="s">
        <v>3</v>
      </c>
      <c r="L99" s="5" t="s">
        <v>315</v>
      </c>
      <c r="M99" s="5" t="s">
        <v>315</v>
      </c>
      <c r="N99" s="5" t="s">
        <v>315</v>
      </c>
      <c r="O99" s="5" t="s">
        <v>315</v>
      </c>
      <c r="P99" s="5" t="s">
        <v>315</v>
      </c>
      <c r="Q99" s="5" t="s">
        <v>315</v>
      </c>
      <c r="R99" s="5" t="s">
        <v>315</v>
      </c>
      <c r="S99" s="5" t="s">
        <v>315</v>
      </c>
      <c r="T99" s="5" t="s">
        <v>315</v>
      </c>
      <c r="U99" s="5" t="s">
        <v>315</v>
      </c>
      <c r="V99" s="5" t="s">
        <v>315</v>
      </c>
      <c r="W99" s="5" t="s">
        <v>315</v>
      </c>
      <c r="Z99" s="17">
        <v>263440000000</v>
      </c>
      <c r="AA99" s="17">
        <v>10282000000</v>
      </c>
      <c r="AK99" s="5" t="s">
        <v>315</v>
      </c>
      <c r="AL99" s="5" t="s">
        <v>315</v>
      </c>
      <c r="AM99" s="5" t="s">
        <v>315</v>
      </c>
      <c r="AN99" s="5" t="s">
        <v>315</v>
      </c>
      <c r="AO99" s="5" t="s">
        <v>315</v>
      </c>
      <c r="AP99" s="5" t="s">
        <v>315</v>
      </c>
      <c r="AQ99" s="5" t="s">
        <v>315</v>
      </c>
      <c r="AR99" s="5" t="s">
        <v>315</v>
      </c>
      <c r="AS99" s="5" t="s">
        <v>315</v>
      </c>
      <c r="AT99" s="5" t="s">
        <v>315</v>
      </c>
      <c r="AU99" s="5" t="s">
        <v>315</v>
      </c>
      <c r="AV99" s="5" t="s">
        <v>315</v>
      </c>
    </row>
    <row r="100" spans="1:48" x14ac:dyDescent="0.25">
      <c r="A100" s="5" t="s">
        <v>26</v>
      </c>
      <c r="B100" s="5" t="s">
        <v>27</v>
      </c>
      <c r="C100" s="5" t="s">
        <v>305</v>
      </c>
      <c r="D100" s="5">
        <v>5456.1333000000004</v>
      </c>
      <c r="E100" s="5" t="s">
        <v>2</v>
      </c>
      <c r="F100" s="5" t="s">
        <v>3</v>
      </c>
      <c r="G100" s="5">
        <v>843.55</v>
      </c>
      <c r="H100" s="5">
        <v>907.55</v>
      </c>
      <c r="I100" s="5">
        <v>70.502499999999998</v>
      </c>
      <c r="J100" s="5" t="s">
        <v>3</v>
      </c>
      <c r="K100" s="5" t="s">
        <v>3</v>
      </c>
      <c r="L100" s="5" t="s">
        <v>315</v>
      </c>
      <c r="M100" s="5" t="s">
        <v>315</v>
      </c>
      <c r="N100" s="5" t="s">
        <v>315</v>
      </c>
      <c r="O100" s="5" t="s">
        <v>315</v>
      </c>
      <c r="P100" s="5" t="s">
        <v>315</v>
      </c>
      <c r="Q100" s="5" t="s">
        <v>315</v>
      </c>
      <c r="R100" s="5" t="s">
        <v>315</v>
      </c>
      <c r="S100" s="5" t="s">
        <v>315</v>
      </c>
      <c r="T100" s="5" t="s">
        <v>315</v>
      </c>
      <c r="U100" s="5" t="s">
        <v>315</v>
      </c>
      <c r="V100" s="5" t="s">
        <v>315</v>
      </c>
      <c r="W100" s="5" t="s">
        <v>315</v>
      </c>
      <c r="Z100" s="17">
        <v>2312000000000</v>
      </c>
      <c r="AA100" s="17">
        <v>123400000000</v>
      </c>
      <c r="AK100" s="6">
        <v>74.998000000000005</v>
      </c>
      <c r="AL100" s="6">
        <v>0.55876000000000003</v>
      </c>
      <c r="AM100" s="6">
        <v>2.5389999999999999E-2</v>
      </c>
      <c r="AN100" s="6">
        <v>6.1645000000000003</v>
      </c>
      <c r="AO100" s="6">
        <v>1.5284000000000001E-2</v>
      </c>
      <c r="AP100" s="6">
        <v>10.141999999999999</v>
      </c>
      <c r="AQ100" s="5" t="s">
        <v>315</v>
      </c>
      <c r="AR100" s="5" t="s">
        <v>315</v>
      </c>
      <c r="AS100" s="5" t="s">
        <v>315</v>
      </c>
      <c r="AT100" s="5" t="s">
        <v>315</v>
      </c>
      <c r="AU100" s="5" t="s">
        <v>315</v>
      </c>
      <c r="AV100" s="5" t="s">
        <v>315</v>
      </c>
    </row>
    <row r="101" spans="1:48" x14ac:dyDescent="0.25">
      <c r="A101" s="5" t="s">
        <v>161</v>
      </c>
      <c r="B101" s="5" t="s">
        <v>162</v>
      </c>
      <c r="C101" s="5" t="s">
        <v>310</v>
      </c>
      <c r="D101" s="5">
        <v>4790.7700000000004</v>
      </c>
      <c r="E101" s="5" t="s">
        <v>2</v>
      </c>
      <c r="F101" s="5" t="s">
        <v>3</v>
      </c>
      <c r="G101" s="5">
        <v>843.95</v>
      </c>
      <c r="H101" s="5">
        <v>908.25</v>
      </c>
      <c r="I101" s="5">
        <v>72.1571</v>
      </c>
      <c r="J101" s="5">
        <v>3.0247000000000002</v>
      </c>
      <c r="K101" s="5" t="s">
        <v>3</v>
      </c>
      <c r="L101" s="5" t="s">
        <v>315</v>
      </c>
      <c r="M101" s="5" t="s">
        <v>315</v>
      </c>
      <c r="N101" s="5" t="s">
        <v>315</v>
      </c>
      <c r="O101" s="5" t="s">
        <v>315</v>
      </c>
      <c r="P101" s="5" t="s">
        <v>315</v>
      </c>
      <c r="Q101" s="5" t="s">
        <v>315</v>
      </c>
      <c r="R101" s="5" t="s">
        <v>315</v>
      </c>
      <c r="S101" s="5" t="s">
        <v>315</v>
      </c>
      <c r="T101" s="5" t="s">
        <v>315</v>
      </c>
      <c r="U101" s="5" t="s">
        <v>315</v>
      </c>
      <c r="V101" s="5" t="s">
        <v>315</v>
      </c>
      <c r="W101" s="5" t="s">
        <v>315</v>
      </c>
      <c r="Z101" s="17">
        <v>10395000000000</v>
      </c>
      <c r="AA101" s="17">
        <v>399000000000</v>
      </c>
      <c r="AK101" s="6">
        <v>82.108999999999995</v>
      </c>
      <c r="AL101" s="6">
        <v>0.43586999999999998</v>
      </c>
      <c r="AM101" s="6">
        <v>8.7127999999999997E-2</v>
      </c>
      <c r="AN101" s="6">
        <v>0.78064</v>
      </c>
      <c r="AO101" s="6">
        <v>1.3684E-2</v>
      </c>
      <c r="AP101" s="6">
        <v>5.7290000000000001</v>
      </c>
      <c r="AQ101" s="5" t="s">
        <v>315</v>
      </c>
      <c r="AR101" s="5" t="s">
        <v>315</v>
      </c>
      <c r="AS101" s="5" t="s">
        <v>315</v>
      </c>
      <c r="AT101" s="5" t="s">
        <v>315</v>
      </c>
      <c r="AU101" s="5" t="s">
        <v>315</v>
      </c>
      <c r="AV101" s="5" t="s">
        <v>315</v>
      </c>
    </row>
    <row r="102" spans="1:48" x14ac:dyDescent="0.25">
      <c r="A102" s="5" t="s">
        <v>67</v>
      </c>
      <c r="B102" s="5" t="s">
        <v>68</v>
      </c>
      <c r="C102" s="5" t="s">
        <v>4</v>
      </c>
      <c r="D102" s="5">
        <v>2332.7199999999998</v>
      </c>
      <c r="E102" s="5" t="s">
        <v>2</v>
      </c>
      <c r="F102" s="5" t="s">
        <v>23</v>
      </c>
      <c r="G102" s="5">
        <v>842.87840000000006</v>
      </c>
      <c r="H102" s="5">
        <v>907.18269999999995</v>
      </c>
      <c r="I102" s="5">
        <v>68.746899999999997</v>
      </c>
      <c r="J102" s="5">
        <v>3.032</v>
      </c>
      <c r="K102" s="5" t="s">
        <v>3</v>
      </c>
      <c r="L102" s="5" t="s">
        <v>315</v>
      </c>
      <c r="M102" s="5" t="s">
        <v>315</v>
      </c>
      <c r="N102" s="5" t="s">
        <v>315</v>
      </c>
      <c r="O102" s="5" t="s">
        <v>315</v>
      </c>
      <c r="P102" s="5" t="s">
        <v>315</v>
      </c>
      <c r="Q102" s="5" t="s">
        <v>315</v>
      </c>
      <c r="R102" s="5" t="s">
        <v>315</v>
      </c>
      <c r="S102" s="5" t="s">
        <v>315</v>
      </c>
      <c r="T102" s="5" t="s">
        <v>315</v>
      </c>
      <c r="U102" s="5" t="s">
        <v>315</v>
      </c>
      <c r="V102" s="5" t="s">
        <v>315</v>
      </c>
      <c r="W102" s="5" t="s">
        <v>315</v>
      </c>
      <c r="Z102" s="17">
        <v>11200000000000</v>
      </c>
      <c r="AA102" s="17">
        <v>528000000000</v>
      </c>
      <c r="AK102" s="5" t="s">
        <v>315</v>
      </c>
      <c r="AL102" s="5" t="s">
        <v>315</v>
      </c>
      <c r="AM102" s="5" t="s">
        <v>315</v>
      </c>
      <c r="AN102" s="5" t="s">
        <v>315</v>
      </c>
      <c r="AO102" s="5" t="s">
        <v>315</v>
      </c>
      <c r="AP102" s="5" t="s">
        <v>315</v>
      </c>
      <c r="AQ102" s="5" t="s">
        <v>315</v>
      </c>
      <c r="AR102" s="5" t="s">
        <v>315</v>
      </c>
      <c r="AS102" s="5" t="s">
        <v>315</v>
      </c>
      <c r="AT102" s="5" t="s">
        <v>315</v>
      </c>
      <c r="AU102" s="5" t="s">
        <v>315</v>
      </c>
      <c r="AV102" s="5" t="s">
        <v>315</v>
      </c>
    </row>
    <row r="103" spans="1:48" x14ac:dyDescent="0.25">
      <c r="A103" s="5" t="s">
        <v>105</v>
      </c>
      <c r="B103" s="5" t="s">
        <v>106</v>
      </c>
      <c r="C103" s="5" t="s">
        <v>4</v>
      </c>
      <c r="D103" s="5">
        <v>2338.88</v>
      </c>
      <c r="E103" s="5" t="s">
        <v>2</v>
      </c>
      <c r="F103" s="5" t="s">
        <v>23</v>
      </c>
      <c r="G103" s="5">
        <v>843.06100000000004</v>
      </c>
      <c r="H103" s="5">
        <v>907.32090000000005</v>
      </c>
      <c r="I103" s="5">
        <v>73.098399999999998</v>
      </c>
      <c r="J103" s="5">
        <v>3.3704999999999998</v>
      </c>
      <c r="K103" s="5" t="s">
        <v>3</v>
      </c>
      <c r="L103" s="5" t="s">
        <v>315</v>
      </c>
      <c r="M103" s="5" t="s">
        <v>315</v>
      </c>
      <c r="N103" s="5" t="s">
        <v>315</v>
      </c>
      <c r="O103" s="5" t="s">
        <v>315</v>
      </c>
      <c r="P103" s="5" t="s">
        <v>315</v>
      </c>
      <c r="Q103" s="5" t="s">
        <v>315</v>
      </c>
      <c r="R103" s="5" t="s">
        <v>315</v>
      </c>
      <c r="S103" s="5" t="s">
        <v>315</v>
      </c>
      <c r="T103" s="5" t="s">
        <v>315</v>
      </c>
      <c r="U103" s="5" t="s">
        <v>315</v>
      </c>
      <c r="V103" s="5" t="s">
        <v>315</v>
      </c>
      <c r="W103" s="5" t="s">
        <v>315</v>
      </c>
      <c r="Z103" s="17">
        <v>5480000000000</v>
      </c>
      <c r="AA103" s="17">
        <v>238000000000</v>
      </c>
      <c r="AK103" s="5" t="s">
        <v>315</v>
      </c>
      <c r="AL103" s="5" t="s">
        <v>315</v>
      </c>
      <c r="AM103" s="5" t="s">
        <v>315</v>
      </c>
      <c r="AN103" s="5" t="s">
        <v>315</v>
      </c>
      <c r="AO103" s="5" t="s">
        <v>315</v>
      </c>
      <c r="AP103" s="5" t="s">
        <v>315</v>
      </c>
      <c r="AQ103" s="5" t="s">
        <v>315</v>
      </c>
      <c r="AR103" s="5" t="s">
        <v>315</v>
      </c>
      <c r="AS103" s="5" t="s">
        <v>315</v>
      </c>
      <c r="AT103" s="5" t="s">
        <v>315</v>
      </c>
      <c r="AU103" s="5" t="s">
        <v>315</v>
      </c>
      <c r="AV103" s="5" t="s">
        <v>315</v>
      </c>
    </row>
    <row r="104" spans="1:48" x14ac:dyDescent="0.25">
      <c r="A104" s="5" t="s">
        <v>117</v>
      </c>
      <c r="B104" s="5" t="s">
        <v>118</v>
      </c>
      <c r="C104" s="5" t="s">
        <v>304</v>
      </c>
      <c r="D104" s="5">
        <v>2336.8262</v>
      </c>
      <c r="E104" s="5" t="s">
        <v>2</v>
      </c>
      <c r="F104" s="5" t="s">
        <v>23</v>
      </c>
      <c r="G104" s="5">
        <v>909.69010000000003</v>
      </c>
      <c r="H104" s="5">
        <v>979.78589999999997</v>
      </c>
      <c r="I104" s="5">
        <v>72.191999999999993</v>
      </c>
      <c r="J104" s="5">
        <v>6.5468000000000002</v>
      </c>
      <c r="K104" s="5" t="s">
        <v>3</v>
      </c>
      <c r="L104" s="5" t="s">
        <v>315</v>
      </c>
      <c r="M104" s="5" t="s">
        <v>315</v>
      </c>
      <c r="N104" s="5" t="s">
        <v>315</v>
      </c>
      <c r="O104" s="5" t="s">
        <v>315</v>
      </c>
      <c r="P104" s="5" t="s">
        <v>315</v>
      </c>
      <c r="Q104" s="5" t="s">
        <v>315</v>
      </c>
      <c r="R104" s="5" t="s">
        <v>315</v>
      </c>
      <c r="S104" s="5" t="s">
        <v>315</v>
      </c>
      <c r="T104" s="5" t="s">
        <v>315</v>
      </c>
      <c r="U104" s="5" t="s">
        <v>315</v>
      </c>
      <c r="V104" s="5" t="s">
        <v>315</v>
      </c>
      <c r="W104" s="5" t="s">
        <v>315</v>
      </c>
      <c r="Z104" s="17">
        <v>31325000000000</v>
      </c>
      <c r="AA104" s="17">
        <v>2014000000000</v>
      </c>
      <c r="AK104" s="5" t="s">
        <v>315</v>
      </c>
      <c r="AL104" s="5" t="s">
        <v>315</v>
      </c>
      <c r="AM104" s="5" t="s">
        <v>315</v>
      </c>
      <c r="AN104" s="5" t="s">
        <v>315</v>
      </c>
      <c r="AO104" s="5" t="s">
        <v>315</v>
      </c>
      <c r="AP104" s="5" t="s">
        <v>315</v>
      </c>
      <c r="AQ104" s="5" t="s">
        <v>315</v>
      </c>
      <c r="AR104" s="5" t="s">
        <v>315</v>
      </c>
      <c r="AS104" s="5" t="s">
        <v>315</v>
      </c>
      <c r="AT104" s="5" t="s">
        <v>315</v>
      </c>
      <c r="AU104" s="5" t="s">
        <v>315</v>
      </c>
      <c r="AV104" s="5" t="s">
        <v>315</v>
      </c>
    </row>
    <row r="105" spans="1:48" x14ac:dyDescent="0.25">
      <c r="A105" s="5" t="s">
        <v>123</v>
      </c>
      <c r="B105" s="5" t="s">
        <v>124</v>
      </c>
      <c r="C105" s="5" t="s">
        <v>304</v>
      </c>
      <c r="D105" s="5">
        <v>2336.83</v>
      </c>
      <c r="E105" s="5" t="s">
        <v>2</v>
      </c>
      <c r="F105" s="5" t="s">
        <v>23</v>
      </c>
      <c r="G105" s="5">
        <v>843.75620000000004</v>
      </c>
      <c r="H105" s="5">
        <v>907.07360000000006</v>
      </c>
      <c r="I105" s="5">
        <v>71.477500000000006</v>
      </c>
      <c r="J105" s="5">
        <v>3.5041000000000002</v>
      </c>
      <c r="K105" s="5" t="s">
        <v>3</v>
      </c>
      <c r="L105" s="5" t="s">
        <v>315</v>
      </c>
      <c r="M105" s="5" t="s">
        <v>315</v>
      </c>
      <c r="N105" s="5" t="s">
        <v>315</v>
      </c>
      <c r="O105" s="5" t="s">
        <v>315</v>
      </c>
      <c r="P105" s="5" t="s">
        <v>315</v>
      </c>
      <c r="Q105" s="5" t="s">
        <v>315</v>
      </c>
      <c r="R105" s="5" t="s">
        <v>315</v>
      </c>
      <c r="S105" s="5" t="s">
        <v>315</v>
      </c>
      <c r="T105" s="5" t="s">
        <v>315</v>
      </c>
      <c r="U105" s="5" t="s">
        <v>315</v>
      </c>
      <c r="V105" s="5" t="s">
        <v>315</v>
      </c>
      <c r="W105" s="5" t="s">
        <v>315</v>
      </c>
      <c r="Z105" s="17">
        <v>13500000000000</v>
      </c>
      <c r="AA105" s="17">
        <v>577000000000</v>
      </c>
      <c r="AK105" s="5" t="s">
        <v>315</v>
      </c>
      <c r="AL105" s="5" t="s">
        <v>315</v>
      </c>
      <c r="AM105" s="5" t="s">
        <v>315</v>
      </c>
      <c r="AN105" s="5" t="s">
        <v>315</v>
      </c>
      <c r="AO105" s="5" t="s">
        <v>315</v>
      </c>
      <c r="AP105" s="5" t="s">
        <v>315</v>
      </c>
      <c r="AQ105" s="6">
        <v>50.642000000000003</v>
      </c>
      <c r="AR105" s="6">
        <v>2.8163000000000001E-2</v>
      </c>
      <c r="AS105" s="6">
        <v>1.0187E-2</v>
      </c>
      <c r="AT105" s="6">
        <v>1.3045</v>
      </c>
      <c r="AU105" s="6">
        <v>9.2440000000000005E-3</v>
      </c>
      <c r="AV105" s="6">
        <v>1.1279999999999999</v>
      </c>
    </row>
    <row r="106" spans="1:48" x14ac:dyDescent="0.25">
      <c r="A106" s="5" t="s">
        <v>147</v>
      </c>
      <c r="B106" s="5" t="s">
        <v>148</v>
      </c>
      <c r="C106" s="5" t="s">
        <v>304</v>
      </c>
      <c r="D106" s="5">
        <v>2334.09</v>
      </c>
      <c r="E106" s="5" t="s">
        <v>2</v>
      </c>
      <c r="F106" s="5" t="s">
        <v>23</v>
      </c>
      <c r="G106" s="5">
        <v>843.02530000000002</v>
      </c>
      <c r="H106" s="5">
        <v>907.18129999999996</v>
      </c>
      <c r="I106" s="5">
        <v>67.090199999999996</v>
      </c>
      <c r="J106" s="5">
        <v>2.6621000000000001</v>
      </c>
      <c r="K106" s="5" t="s">
        <v>3</v>
      </c>
      <c r="L106" s="5" t="s">
        <v>315</v>
      </c>
      <c r="M106" s="5" t="s">
        <v>315</v>
      </c>
      <c r="N106" s="5" t="s">
        <v>315</v>
      </c>
      <c r="O106" s="5" t="s">
        <v>315</v>
      </c>
      <c r="P106" s="5" t="s">
        <v>315</v>
      </c>
      <c r="Q106" s="5" t="s">
        <v>315</v>
      </c>
      <c r="R106" s="5" t="s">
        <v>315</v>
      </c>
      <c r="S106" s="5" t="s">
        <v>315</v>
      </c>
      <c r="T106" s="5" t="s">
        <v>315</v>
      </c>
      <c r="U106" s="5" t="s">
        <v>315</v>
      </c>
      <c r="V106" s="5" t="s">
        <v>315</v>
      </c>
      <c r="W106" s="5" t="s">
        <v>315</v>
      </c>
      <c r="Z106" s="17">
        <v>12300000000000</v>
      </c>
      <c r="AA106" s="17">
        <v>476000000000</v>
      </c>
      <c r="AK106" s="5" t="s">
        <v>315</v>
      </c>
      <c r="AL106" s="5" t="s">
        <v>315</v>
      </c>
      <c r="AM106" s="5" t="s">
        <v>315</v>
      </c>
      <c r="AN106" s="5" t="s">
        <v>315</v>
      </c>
      <c r="AO106" s="5" t="s">
        <v>315</v>
      </c>
      <c r="AP106" s="5" t="s">
        <v>315</v>
      </c>
      <c r="AQ106" s="5" t="s">
        <v>315</v>
      </c>
      <c r="AR106" s="5" t="s">
        <v>315</v>
      </c>
      <c r="AS106" s="5" t="s">
        <v>315</v>
      </c>
      <c r="AT106" s="5" t="s">
        <v>315</v>
      </c>
      <c r="AU106" s="5" t="s">
        <v>315</v>
      </c>
      <c r="AV106" s="5" t="s">
        <v>315</v>
      </c>
    </row>
    <row r="107" spans="1:48" x14ac:dyDescent="0.25">
      <c r="A107" s="5" t="s">
        <v>195</v>
      </c>
      <c r="B107" s="5" t="s">
        <v>196</v>
      </c>
      <c r="C107" s="5" t="s">
        <v>304</v>
      </c>
      <c r="D107" s="5">
        <v>2326.5500000000002</v>
      </c>
      <c r="E107" s="5" t="s">
        <v>2</v>
      </c>
      <c r="F107" s="5" t="s">
        <v>23</v>
      </c>
      <c r="G107" s="5">
        <v>844.61620000000005</v>
      </c>
      <c r="H107" s="5">
        <v>909.71579999999994</v>
      </c>
      <c r="I107" s="5">
        <v>64.917699999999996</v>
      </c>
      <c r="J107" s="5">
        <v>2.6488999999999998</v>
      </c>
      <c r="K107" s="5" t="s">
        <v>3</v>
      </c>
      <c r="L107" s="5" t="s">
        <v>315</v>
      </c>
      <c r="M107" s="5" t="s">
        <v>315</v>
      </c>
      <c r="N107" s="5" t="s">
        <v>315</v>
      </c>
      <c r="O107" s="5" t="s">
        <v>315</v>
      </c>
      <c r="P107" s="5" t="s">
        <v>315</v>
      </c>
      <c r="Q107" s="5" t="s">
        <v>315</v>
      </c>
      <c r="R107" s="5" t="s">
        <v>315</v>
      </c>
      <c r="S107" s="5" t="s">
        <v>315</v>
      </c>
      <c r="T107" s="5" t="s">
        <v>315</v>
      </c>
      <c r="U107" s="5" t="s">
        <v>315</v>
      </c>
      <c r="V107" s="5" t="s">
        <v>315</v>
      </c>
      <c r="W107" s="5" t="s">
        <v>315</v>
      </c>
      <c r="Z107" s="17">
        <v>7310000000000</v>
      </c>
      <c r="AA107" s="17">
        <v>285000000000</v>
      </c>
      <c r="AK107" s="5" t="s">
        <v>315</v>
      </c>
      <c r="AL107" s="5" t="s">
        <v>315</v>
      </c>
      <c r="AM107" s="5" t="s">
        <v>315</v>
      </c>
      <c r="AN107" s="5" t="s">
        <v>315</v>
      </c>
      <c r="AO107" s="5" t="s">
        <v>315</v>
      </c>
      <c r="AP107" s="5" t="s">
        <v>315</v>
      </c>
      <c r="AQ107" s="5" t="s">
        <v>315</v>
      </c>
      <c r="AR107" s="5" t="s">
        <v>315</v>
      </c>
      <c r="AS107" s="5" t="s">
        <v>315</v>
      </c>
      <c r="AT107" s="5" t="s">
        <v>315</v>
      </c>
      <c r="AU107" s="5" t="s">
        <v>315</v>
      </c>
      <c r="AV107" s="5" t="s">
        <v>315</v>
      </c>
    </row>
    <row r="108" spans="1:48" x14ac:dyDescent="0.25">
      <c r="A108" s="5" t="s">
        <v>197</v>
      </c>
      <c r="B108" s="5" t="s">
        <v>198</v>
      </c>
      <c r="C108" s="5" t="s">
        <v>304</v>
      </c>
      <c r="D108" s="5">
        <v>2364.9699999999998</v>
      </c>
      <c r="E108" s="5" t="s">
        <v>2</v>
      </c>
      <c r="F108" s="5" t="s">
        <v>23</v>
      </c>
      <c r="G108" s="5">
        <v>844.98149999999998</v>
      </c>
      <c r="H108" s="5">
        <v>907.24519999999995</v>
      </c>
      <c r="I108" s="5">
        <v>65.467699999999994</v>
      </c>
      <c r="J108" s="5">
        <v>2.6892999999999998</v>
      </c>
      <c r="K108" s="5" t="s">
        <v>3</v>
      </c>
      <c r="L108" s="5" t="s">
        <v>315</v>
      </c>
      <c r="M108" s="5" t="s">
        <v>315</v>
      </c>
      <c r="N108" s="5" t="s">
        <v>315</v>
      </c>
      <c r="O108" s="5" t="s">
        <v>315</v>
      </c>
      <c r="P108" s="5" t="s">
        <v>315</v>
      </c>
      <c r="Q108" s="5" t="s">
        <v>315</v>
      </c>
      <c r="R108" s="5" t="s">
        <v>315</v>
      </c>
      <c r="S108" s="5" t="s">
        <v>315</v>
      </c>
      <c r="T108" s="5" t="s">
        <v>315</v>
      </c>
      <c r="U108" s="5" t="s">
        <v>315</v>
      </c>
      <c r="V108" s="5" t="s">
        <v>315</v>
      </c>
      <c r="W108" s="5" t="s">
        <v>315</v>
      </c>
      <c r="Z108" s="17">
        <v>15600000000000</v>
      </c>
      <c r="AA108" s="17">
        <v>597000000000</v>
      </c>
      <c r="AK108" s="5" t="s">
        <v>315</v>
      </c>
      <c r="AL108" s="5" t="s">
        <v>315</v>
      </c>
      <c r="AM108" s="5" t="s">
        <v>315</v>
      </c>
      <c r="AN108" s="5" t="s">
        <v>315</v>
      </c>
      <c r="AO108" s="5" t="s">
        <v>315</v>
      </c>
      <c r="AP108" s="5" t="s">
        <v>315</v>
      </c>
      <c r="AQ108" s="5" t="s">
        <v>315</v>
      </c>
      <c r="AR108" s="5" t="s">
        <v>315</v>
      </c>
      <c r="AS108" s="5" t="s">
        <v>315</v>
      </c>
      <c r="AT108" s="5" t="s">
        <v>315</v>
      </c>
      <c r="AU108" s="5" t="s">
        <v>315</v>
      </c>
      <c r="AV108" s="5" t="s">
        <v>315</v>
      </c>
    </row>
    <row r="109" spans="1:48" x14ac:dyDescent="0.25">
      <c r="A109" s="5" t="s">
        <v>269</v>
      </c>
      <c r="B109" s="5" t="s">
        <v>270</v>
      </c>
      <c r="C109" s="5" t="s">
        <v>304</v>
      </c>
      <c r="D109" s="5">
        <v>2326.3200000000002</v>
      </c>
      <c r="E109" s="5" t="s">
        <v>2</v>
      </c>
      <c r="F109" s="5" t="s">
        <v>23</v>
      </c>
      <c r="G109" s="5">
        <v>844.58270000000005</v>
      </c>
      <c r="H109" s="5">
        <v>909.68460000000005</v>
      </c>
      <c r="I109" s="5">
        <v>71.484999999999999</v>
      </c>
      <c r="J109" s="5">
        <v>2.1741000000000001</v>
      </c>
      <c r="K109" s="5">
        <v>1.7236</v>
      </c>
      <c r="L109" s="5" t="s">
        <v>315</v>
      </c>
      <c r="M109" s="5" t="s">
        <v>315</v>
      </c>
      <c r="N109" s="5" t="s">
        <v>315</v>
      </c>
      <c r="O109" s="5" t="s">
        <v>315</v>
      </c>
      <c r="P109" s="5" t="s">
        <v>315</v>
      </c>
      <c r="Q109" s="5" t="s">
        <v>315</v>
      </c>
      <c r="R109" s="5" t="s">
        <v>315</v>
      </c>
      <c r="S109" s="5" t="s">
        <v>315</v>
      </c>
      <c r="T109" s="5" t="s">
        <v>315</v>
      </c>
      <c r="U109" s="5" t="s">
        <v>315</v>
      </c>
      <c r="V109" s="5" t="s">
        <v>315</v>
      </c>
      <c r="W109" s="5" t="s">
        <v>315</v>
      </c>
      <c r="Z109" s="17">
        <v>6757500000000</v>
      </c>
      <c r="AA109" s="17">
        <v>319160000000</v>
      </c>
      <c r="AK109" s="5" t="s">
        <v>315</v>
      </c>
      <c r="AL109" s="5" t="s">
        <v>315</v>
      </c>
      <c r="AM109" s="5" t="s">
        <v>315</v>
      </c>
      <c r="AN109" s="5" t="s">
        <v>315</v>
      </c>
      <c r="AO109" s="5" t="s">
        <v>315</v>
      </c>
      <c r="AP109" s="5" t="s">
        <v>315</v>
      </c>
      <c r="AQ109" s="5" t="s">
        <v>315</v>
      </c>
      <c r="AR109" s="5" t="s">
        <v>315</v>
      </c>
      <c r="AS109" s="5" t="s">
        <v>315</v>
      </c>
      <c r="AT109" s="5" t="s">
        <v>315</v>
      </c>
      <c r="AU109" s="5" t="s">
        <v>315</v>
      </c>
      <c r="AV109" s="5" t="s">
        <v>315</v>
      </c>
    </row>
    <row r="110" spans="1:48" x14ac:dyDescent="0.25">
      <c r="A110" s="5" t="s">
        <v>279</v>
      </c>
      <c r="B110" s="5" t="s">
        <v>280</v>
      </c>
      <c r="C110" s="5" t="s">
        <v>304</v>
      </c>
      <c r="D110" s="5">
        <v>2347.88</v>
      </c>
      <c r="E110" s="5" t="s">
        <v>2</v>
      </c>
      <c r="F110" s="5" t="s">
        <v>23</v>
      </c>
      <c r="G110" s="5">
        <v>844.48099999999999</v>
      </c>
      <c r="H110" s="5">
        <v>909.62210000000005</v>
      </c>
      <c r="I110" s="5">
        <v>65.378</v>
      </c>
      <c r="J110" s="5">
        <v>1.4742</v>
      </c>
      <c r="K110" s="5">
        <v>1.7411000000000001</v>
      </c>
      <c r="L110" s="5" t="s">
        <v>315</v>
      </c>
      <c r="M110" s="5" t="s">
        <v>315</v>
      </c>
      <c r="N110" s="5" t="s">
        <v>315</v>
      </c>
      <c r="O110" s="5" t="s">
        <v>315</v>
      </c>
      <c r="P110" s="5" t="s">
        <v>315</v>
      </c>
      <c r="Q110" s="5" t="s">
        <v>315</v>
      </c>
      <c r="R110" s="5" t="s">
        <v>315</v>
      </c>
      <c r="S110" s="5" t="s">
        <v>315</v>
      </c>
      <c r="T110" s="5" t="s">
        <v>315</v>
      </c>
      <c r="U110" s="5" t="s">
        <v>315</v>
      </c>
      <c r="V110" s="5" t="s">
        <v>315</v>
      </c>
      <c r="W110" s="5" t="s">
        <v>315</v>
      </c>
      <c r="Z110" s="17">
        <v>10700000000000</v>
      </c>
      <c r="AA110" s="17">
        <v>713000000000</v>
      </c>
      <c r="AK110" s="5" t="s">
        <v>315</v>
      </c>
      <c r="AL110" s="5" t="s">
        <v>315</v>
      </c>
      <c r="AM110" s="5" t="s">
        <v>315</v>
      </c>
      <c r="AN110" s="5" t="s">
        <v>315</v>
      </c>
      <c r="AO110" s="5" t="s">
        <v>315</v>
      </c>
      <c r="AP110" s="5" t="s">
        <v>315</v>
      </c>
      <c r="AQ110" s="5" t="s">
        <v>315</v>
      </c>
      <c r="AR110" s="5" t="s">
        <v>315</v>
      </c>
      <c r="AS110" s="5" t="s">
        <v>315</v>
      </c>
      <c r="AT110" s="5" t="s">
        <v>315</v>
      </c>
      <c r="AU110" s="5" t="s">
        <v>315</v>
      </c>
      <c r="AV110" s="5" t="s">
        <v>315</v>
      </c>
    </row>
    <row r="111" spans="1:48" x14ac:dyDescent="0.25">
      <c r="A111" s="5" t="s">
        <v>157</v>
      </c>
      <c r="B111" s="5" t="s">
        <v>158</v>
      </c>
      <c r="C111" s="5" t="s">
        <v>308</v>
      </c>
      <c r="D111" s="5">
        <v>2467.3000000000002</v>
      </c>
      <c r="E111" s="5" t="s">
        <v>2</v>
      </c>
      <c r="F111" s="5" t="s">
        <v>23</v>
      </c>
      <c r="G111" s="5">
        <v>843.79740000000004</v>
      </c>
      <c r="H111" s="5">
        <v>907.93510000000003</v>
      </c>
      <c r="I111" s="5">
        <v>64.224500000000006</v>
      </c>
      <c r="J111" s="5">
        <v>3.4329999999999998</v>
      </c>
      <c r="K111" s="5" t="s">
        <v>3</v>
      </c>
      <c r="L111" s="5" t="s">
        <v>315</v>
      </c>
      <c r="M111" s="5" t="s">
        <v>315</v>
      </c>
      <c r="N111" s="5" t="s">
        <v>315</v>
      </c>
      <c r="O111" s="5" t="s">
        <v>315</v>
      </c>
      <c r="P111" s="5" t="s">
        <v>315</v>
      </c>
      <c r="Q111" s="5" t="s">
        <v>315</v>
      </c>
      <c r="R111" s="5" t="s">
        <v>315</v>
      </c>
      <c r="S111" s="5" t="s">
        <v>315</v>
      </c>
      <c r="T111" s="5" t="s">
        <v>315</v>
      </c>
      <c r="U111" s="5" t="s">
        <v>315</v>
      </c>
      <c r="V111" s="5" t="s">
        <v>315</v>
      </c>
      <c r="W111" s="5" t="s">
        <v>315</v>
      </c>
      <c r="Z111" s="17">
        <v>403000000000</v>
      </c>
      <c r="AA111" s="17">
        <v>15700000000</v>
      </c>
      <c r="AK111" s="5" t="s">
        <v>315</v>
      </c>
      <c r="AL111" s="5" t="s">
        <v>315</v>
      </c>
      <c r="AM111" s="5" t="s">
        <v>315</v>
      </c>
      <c r="AN111" s="5" t="s">
        <v>315</v>
      </c>
      <c r="AO111" s="5" t="s">
        <v>315</v>
      </c>
      <c r="AP111" s="5" t="s">
        <v>315</v>
      </c>
      <c r="AQ111" s="5" t="s">
        <v>315</v>
      </c>
      <c r="AR111" s="5" t="s">
        <v>315</v>
      </c>
      <c r="AS111" s="5" t="s">
        <v>315</v>
      </c>
      <c r="AT111" s="5" t="s">
        <v>315</v>
      </c>
      <c r="AU111" s="5" t="s">
        <v>315</v>
      </c>
      <c r="AV111" s="5" t="s">
        <v>315</v>
      </c>
    </row>
    <row r="112" spans="1:48" x14ac:dyDescent="0.25">
      <c r="A112" s="5" t="s">
        <v>221</v>
      </c>
      <c r="B112" s="5" t="s">
        <v>222</v>
      </c>
      <c r="C112" s="5" t="s">
        <v>308</v>
      </c>
      <c r="D112" s="5">
        <v>2465.9299999999998</v>
      </c>
      <c r="E112" s="5" t="s">
        <v>2</v>
      </c>
      <c r="F112" s="5" t="s">
        <v>23</v>
      </c>
      <c r="G112" s="5">
        <v>999.65800000000002</v>
      </c>
      <c r="H112" s="5">
        <v>1073.9647</v>
      </c>
      <c r="I112" s="5">
        <v>77.599999999999994</v>
      </c>
      <c r="J112" s="5">
        <v>1.71</v>
      </c>
      <c r="K112" s="5">
        <v>1.1299999999999999</v>
      </c>
      <c r="L112" s="5" t="s">
        <v>315</v>
      </c>
      <c r="M112" s="5" t="s">
        <v>315</v>
      </c>
      <c r="N112" s="5" t="s">
        <v>315</v>
      </c>
      <c r="O112" s="5" t="s">
        <v>315</v>
      </c>
      <c r="P112" s="5" t="s">
        <v>315</v>
      </c>
      <c r="Q112" s="5" t="s">
        <v>315</v>
      </c>
      <c r="R112" s="5" t="s">
        <v>315</v>
      </c>
      <c r="S112" s="5" t="s">
        <v>315</v>
      </c>
      <c r="T112" s="5" t="s">
        <v>315</v>
      </c>
      <c r="U112" s="5" t="s">
        <v>315</v>
      </c>
      <c r="V112" s="5" t="s">
        <v>315</v>
      </c>
      <c r="W112" s="5" t="s">
        <v>315</v>
      </c>
      <c r="Z112" s="17">
        <v>1010400000000</v>
      </c>
      <c r="AA112" s="17">
        <v>39120000000</v>
      </c>
      <c r="AK112" s="5" t="s">
        <v>315</v>
      </c>
      <c r="AL112" s="5" t="s">
        <v>315</v>
      </c>
      <c r="AM112" s="5" t="s">
        <v>315</v>
      </c>
      <c r="AN112" s="5" t="s">
        <v>315</v>
      </c>
      <c r="AO112" s="5" t="s">
        <v>315</v>
      </c>
      <c r="AP112" s="5" t="s">
        <v>315</v>
      </c>
      <c r="AQ112" s="5" t="s">
        <v>315</v>
      </c>
      <c r="AR112" s="5" t="s">
        <v>315</v>
      </c>
      <c r="AS112" s="5" t="s">
        <v>315</v>
      </c>
      <c r="AT112" s="5" t="s">
        <v>315</v>
      </c>
      <c r="AU112" s="5" t="s">
        <v>315</v>
      </c>
      <c r="AV112" s="5" t="s">
        <v>315</v>
      </c>
    </row>
    <row r="113" spans="1:48" x14ac:dyDescent="0.25">
      <c r="A113" s="5" t="s">
        <v>223</v>
      </c>
      <c r="B113" s="5" t="s">
        <v>224</v>
      </c>
      <c r="C113" s="5" t="s">
        <v>308</v>
      </c>
      <c r="D113" s="5">
        <v>2469.15</v>
      </c>
      <c r="E113" s="5" t="s">
        <v>2</v>
      </c>
      <c r="F113" s="5" t="s">
        <v>23</v>
      </c>
      <c r="G113" s="5">
        <v>999.61860000000001</v>
      </c>
      <c r="H113" s="5">
        <v>1073.8918000000001</v>
      </c>
      <c r="I113" s="5">
        <v>66.599999999999994</v>
      </c>
      <c r="J113" s="5">
        <v>1.5</v>
      </c>
      <c r="K113" s="5">
        <v>1.6</v>
      </c>
      <c r="L113" s="5" t="s">
        <v>315</v>
      </c>
      <c r="M113" s="5" t="s">
        <v>315</v>
      </c>
      <c r="N113" s="5" t="s">
        <v>315</v>
      </c>
      <c r="O113" s="5" t="s">
        <v>315</v>
      </c>
      <c r="P113" s="5" t="s">
        <v>315</v>
      </c>
      <c r="Q113" s="5" t="s">
        <v>315</v>
      </c>
      <c r="R113" s="5" t="s">
        <v>315</v>
      </c>
      <c r="S113" s="5" t="s">
        <v>315</v>
      </c>
      <c r="T113" s="5" t="s">
        <v>315</v>
      </c>
      <c r="U113" s="5" t="s">
        <v>315</v>
      </c>
      <c r="V113" s="5" t="s">
        <v>315</v>
      </c>
      <c r="W113" s="5" t="s">
        <v>315</v>
      </c>
      <c r="Z113" s="17">
        <v>1741100000000</v>
      </c>
      <c r="AA113" s="17">
        <v>78170000000</v>
      </c>
      <c r="AK113" s="5" t="s">
        <v>315</v>
      </c>
      <c r="AL113" s="5" t="s">
        <v>315</v>
      </c>
      <c r="AM113" s="5" t="s">
        <v>315</v>
      </c>
      <c r="AN113" s="5" t="s">
        <v>315</v>
      </c>
      <c r="AO113" s="5" t="s">
        <v>315</v>
      </c>
      <c r="AP113" s="5" t="s">
        <v>315</v>
      </c>
      <c r="AQ113" s="5" t="s">
        <v>315</v>
      </c>
      <c r="AR113" s="5" t="s">
        <v>315</v>
      </c>
      <c r="AS113" s="5" t="s">
        <v>315</v>
      </c>
      <c r="AT113" s="5" t="s">
        <v>315</v>
      </c>
      <c r="AU113" s="5" t="s">
        <v>315</v>
      </c>
      <c r="AV113" s="5" t="s">
        <v>315</v>
      </c>
    </row>
    <row r="114" spans="1:48" x14ac:dyDescent="0.25">
      <c r="A114" s="5" t="s">
        <v>235</v>
      </c>
      <c r="B114" s="5" t="s">
        <v>236</v>
      </c>
      <c r="C114" s="5" t="s">
        <v>308</v>
      </c>
      <c r="D114" s="5">
        <v>2465.8200000000002</v>
      </c>
      <c r="E114" s="5" t="s">
        <v>2</v>
      </c>
      <c r="F114" s="5" t="s">
        <v>23</v>
      </c>
      <c r="G114" s="5">
        <v>1050.0631000000001</v>
      </c>
      <c r="H114" s="5">
        <v>1128.0977</v>
      </c>
      <c r="I114" s="5">
        <v>83.7</v>
      </c>
      <c r="J114" s="5">
        <v>2.17</v>
      </c>
      <c r="K114" s="5">
        <v>1.88</v>
      </c>
      <c r="L114" s="5" t="s">
        <v>315</v>
      </c>
      <c r="M114" s="5" t="s">
        <v>315</v>
      </c>
      <c r="N114" s="5" t="s">
        <v>315</v>
      </c>
      <c r="O114" s="5" t="s">
        <v>315</v>
      </c>
      <c r="P114" s="5" t="s">
        <v>315</v>
      </c>
      <c r="Q114" s="5" t="s">
        <v>315</v>
      </c>
      <c r="R114" s="5" t="s">
        <v>315</v>
      </c>
      <c r="S114" s="5" t="s">
        <v>315</v>
      </c>
      <c r="T114" s="5" t="s">
        <v>315</v>
      </c>
      <c r="U114" s="5" t="s">
        <v>315</v>
      </c>
      <c r="V114" s="5" t="s">
        <v>315</v>
      </c>
      <c r="W114" s="5" t="s">
        <v>315</v>
      </c>
      <c r="Z114" s="17">
        <v>852010000000</v>
      </c>
      <c r="AA114" s="17">
        <v>49641000000</v>
      </c>
      <c r="AK114" s="5" t="s">
        <v>315</v>
      </c>
      <c r="AL114" s="5" t="s">
        <v>315</v>
      </c>
      <c r="AM114" s="5" t="s">
        <v>315</v>
      </c>
      <c r="AN114" s="5" t="s">
        <v>315</v>
      </c>
      <c r="AO114" s="5" t="s">
        <v>315</v>
      </c>
      <c r="AP114" s="5" t="s">
        <v>315</v>
      </c>
      <c r="AQ114" s="5" t="s">
        <v>315</v>
      </c>
      <c r="AR114" s="5" t="s">
        <v>315</v>
      </c>
      <c r="AS114" s="5" t="s">
        <v>315</v>
      </c>
      <c r="AT114" s="5" t="s">
        <v>315</v>
      </c>
      <c r="AU114" s="5" t="s">
        <v>315</v>
      </c>
      <c r="AV114" s="5" t="s">
        <v>315</v>
      </c>
    </row>
    <row r="115" spans="1:48" x14ac:dyDescent="0.25">
      <c r="A115" s="5" t="s">
        <v>263</v>
      </c>
      <c r="B115" s="5" t="s">
        <v>264</v>
      </c>
      <c r="C115" s="5" t="s">
        <v>308</v>
      </c>
      <c r="D115" s="5">
        <v>2464.52</v>
      </c>
      <c r="E115" s="5" t="s">
        <v>2</v>
      </c>
      <c r="F115" s="5" t="s">
        <v>23</v>
      </c>
      <c r="G115" s="5">
        <v>1049.9536000000001</v>
      </c>
      <c r="H115" s="5">
        <v>1128.0387000000001</v>
      </c>
      <c r="I115" s="5">
        <v>66.272000000000006</v>
      </c>
      <c r="J115" s="5">
        <v>1.266</v>
      </c>
      <c r="K115" s="5">
        <v>1.5618000000000001</v>
      </c>
      <c r="L115" s="5" t="s">
        <v>315</v>
      </c>
      <c r="M115" s="5" t="s">
        <v>315</v>
      </c>
      <c r="N115" s="5" t="s">
        <v>315</v>
      </c>
      <c r="O115" s="5" t="s">
        <v>315</v>
      </c>
      <c r="P115" s="5" t="s">
        <v>315</v>
      </c>
      <c r="Q115" s="5" t="s">
        <v>315</v>
      </c>
      <c r="R115" s="5" t="s">
        <v>315</v>
      </c>
      <c r="S115" s="5" t="s">
        <v>315</v>
      </c>
      <c r="T115" s="5" t="s">
        <v>315</v>
      </c>
      <c r="U115" s="5" t="s">
        <v>315</v>
      </c>
      <c r="V115" s="5" t="s">
        <v>315</v>
      </c>
      <c r="W115" s="5" t="s">
        <v>315</v>
      </c>
      <c r="Z115" s="17">
        <v>2639300000000</v>
      </c>
      <c r="AA115" s="17">
        <v>107400000000</v>
      </c>
      <c r="AK115" s="5" t="s">
        <v>315</v>
      </c>
      <c r="AL115" s="5" t="s">
        <v>315</v>
      </c>
      <c r="AM115" s="5" t="s">
        <v>315</v>
      </c>
      <c r="AN115" s="5" t="s">
        <v>315</v>
      </c>
      <c r="AO115" s="5" t="s">
        <v>315</v>
      </c>
      <c r="AP115" s="5" t="s">
        <v>315</v>
      </c>
      <c r="AQ115" s="5" t="s">
        <v>315</v>
      </c>
      <c r="AR115" s="5" t="s">
        <v>315</v>
      </c>
      <c r="AS115" s="5" t="s">
        <v>315</v>
      </c>
      <c r="AT115" s="5" t="s">
        <v>315</v>
      </c>
      <c r="AU115" s="5" t="s">
        <v>315</v>
      </c>
      <c r="AV115" s="5" t="s">
        <v>315</v>
      </c>
    </row>
    <row r="116" spans="1:48" x14ac:dyDescent="0.25">
      <c r="A116" s="5" t="s">
        <v>244</v>
      </c>
      <c r="B116" s="5" t="s">
        <v>245</v>
      </c>
      <c r="C116" s="5" t="s">
        <v>302</v>
      </c>
      <c r="D116" s="5">
        <v>2479.09</v>
      </c>
      <c r="E116" s="5" t="s">
        <v>2</v>
      </c>
      <c r="F116" s="5" t="s">
        <v>23</v>
      </c>
      <c r="G116" s="5">
        <v>999.58370000000002</v>
      </c>
      <c r="H116" s="5">
        <v>1073.8163999999999</v>
      </c>
      <c r="I116" s="5">
        <v>65.7</v>
      </c>
      <c r="J116" s="5">
        <v>3.25</v>
      </c>
      <c r="K116" s="5">
        <v>2.59</v>
      </c>
      <c r="L116" s="5" t="s">
        <v>315</v>
      </c>
      <c r="M116" s="5" t="s">
        <v>315</v>
      </c>
      <c r="N116" s="5" t="s">
        <v>315</v>
      </c>
      <c r="O116" s="5" t="s">
        <v>315</v>
      </c>
      <c r="P116" s="5" t="s">
        <v>315</v>
      </c>
      <c r="Q116" s="5" t="s">
        <v>315</v>
      </c>
      <c r="R116" s="5" t="s">
        <v>315</v>
      </c>
      <c r="S116" s="5" t="s">
        <v>315</v>
      </c>
      <c r="T116" s="5" t="s">
        <v>315</v>
      </c>
      <c r="U116" s="5" t="s">
        <v>315</v>
      </c>
      <c r="V116" s="5" t="s">
        <v>315</v>
      </c>
      <c r="W116" s="5" t="s">
        <v>315</v>
      </c>
      <c r="Z116" s="17">
        <v>1200000000000</v>
      </c>
      <c r="AA116" s="17">
        <v>97800000000</v>
      </c>
      <c r="AK116" s="5" t="s">
        <v>315</v>
      </c>
      <c r="AL116" s="5" t="s">
        <v>315</v>
      </c>
      <c r="AM116" s="5" t="s">
        <v>315</v>
      </c>
      <c r="AN116" s="5" t="s">
        <v>315</v>
      </c>
      <c r="AO116" s="5" t="s">
        <v>315</v>
      </c>
      <c r="AP116" s="5" t="s">
        <v>315</v>
      </c>
      <c r="AQ116" s="5" t="s">
        <v>315</v>
      </c>
      <c r="AR116" s="5" t="s">
        <v>315</v>
      </c>
      <c r="AS116" s="5" t="s">
        <v>315</v>
      </c>
      <c r="AT116" s="5" t="s">
        <v>315</v>
      </c>
      <c r="AU116" s="5" t="s">
        <v>315</v>
      </c>
      <c r="AV116" s="5" t="s">
        <v>315</v>
      </c>
    </row>
    <row r="117" spans="1:48" x14ac:dyDescent="0.25">
      <c r="A117" s="5" t="s">
        <v>255</v>
      </c>
      <c r="B117" s="5" t="s">
        <v>256</v>
      </c>
      <c r="C117" s="5" t="s">
        <v>302</v>
      </c>
      <c r="D117" s="5">
        <v>2469.79</v>
      </c>
      <c r="E117" s="5" t="s">
        <v>2</v>
      </c>
      <c r="F117" s="5" t="s">
        <v>23</v>
      </c>
      <c r="G117" s="5">
        <v>999.54740000000004</v>
      </c>
      <c r="H117" s="5">
        <v>1073.9231</v>
      </c>
      <c r="I117" s="5">
        <v>73.099999999999994</v>
      </c>
      <c r="J117" s="5">
        <v>3.22</v>
      </c>
      <c r="K117" s="5">
        <v>3.41</v>
      </c>
      <c r="L117" s="5" t="s">
        <v>315</v>
      </c>
      <c r="M117" s="5" t="s">
        <v>315</v>
      </c>
      <c r="N117" s="5" t="s">
        <v>315</v>
      </c>
      <c r="O117" s="5" t="s">
        <v>315</v>
      </c>
      <c r="P117" s="5" t="s">
        <v>315</v>
      </c>
      <c r="Q117" s="5" t="s">
        <v>315</v>
      </c>
      <c r="R117" s="5" t="s">
        <v>315</v>
      </c>
      <c r="S117" s="5" t="s">
        <v>315</v>
      </c>
      <c r="T117" s="5" t="s">
        <v>315</v>
      </c>
      <c r="U117" s="5" t="s">
        <v>315</v>
      </c>
      <c r="V117" s="5" t="s">
        <v>315</v>
      </c>
      <c r="W117" s="5" t="s">
        <v>315</v>
      </c>
      <c r="Z117" s="17">
        <v>250130000000</v>
      </c>
      <c r="AA117" s="17">
        <v>10532000000</v>
      </c>
      <c r="AK117" s="5" t="s">
        <v>315</v>
      </c>
      <c r="AL117" s="5" t="s">
        <v>315</v>
      </c>
      <c r="AM117" s="5" t="s">
        <v>315</v>
      </c>
      <c r="AN117" s="5" t="s">
        <v>315</v>
      </c>
      <c r="AO117" s="5" t="s">
        <v>315</v>
      </c>
      <c r="AP117" s="5" t="s">
        <v>315</v>
      </c>
      <c r="AQ117" s="5" t="s">
        <v>315</v>
      </c>
      <c r="AR117" s="5" t="s">
        <v>315</v>
      </c>
      <c r="AS117" s="5" t="s">
        <v>315</v>
      </c>
      <c r="AT117" s="5" t="s">
        <v>315</v>
      </c>
      <c r="AU117" s="5" t="s">
        <v>315</v>
      </c>
      <c r="AV117" s="5" t="s">
        <v>315</v>
      </c>
    </row>
    <row r="118" spans="1:48" x14ac:dyDescent="0.25">
      <c r="A118" s="5" t="s">
        <v>273</v>
      </c>
      <c r="B118" s="5" t="s">
        <v>274</v>
      </c>
      <c r="C118" s="5" t="s">
        <v>302</v>
      </c>
      <c r="D118" s="5">
        <v>2525.2399999999998</v>
      </c>
      <c r="E118" s="5" t="s">
        <v>2</v>
      </c>
      <c r="F118" s="5" t="s">
        <v>23</v>
      </c>
      <c r="G118" s="5">
        <v>999.55309999999997</v>
      </c>
      <c r="H118" s="5">
        <v>1077.3623</v>
      </c>
      <c r="I118" s="5">
        <v>64.117999999999995</v>
      </c>
      <c r="J118" s="5">
        <v>1.7038</v>
      </c>
      <c r="K118" s="5">
        <v>1.5045999999999999</v>
      </c>
      <c r="L118" s="5" t="s">
        <v>315</v>
      </c>
      <c r="M118" s="5" t="s">
        <v>315</v>
      </c>
      <c r="N118" s="5" t="s">
        <v>315</v>
      </c>
      <c r="O118" s="5" t="s">
        <v>315</v>
      </c>
      <c r="P118" s="5" t="s">
        <v>315</v>
      </c>
      <c r="Q118" s="5" t="s">
        <v>315</v>
      </c>
      <c r="R118" s="5" t="s">
        <v>315</v>
      </c>
      <c r="S118" s="5" t="s">
        <v>315</v>
      </c>
      <c r="T118" s="5" t="s">
        <v>315</v>
      </c>
      <c r="U118" s="5" t="s">
        <v>315</v>
      </c>
      <c r="V118" s="5" t="s">
        <v>315</v>
      </c>
      <c r="W118" s="5" t="s">
        <v>315</v>
      </c>
      <c r="Z118" s="17">
        <v>940070000000</v>
      </c>
      <c r="AA118" s="17">
        <v>32476000000</v>
      </c>
      <c r="AK118" s="5" t="s">
        <v>315</v>
      </c>
      <c r="AL118" s="5" t="s">
        <v>315</v>
      </c>
      <c r="AM118" s="5" t="s">
        <v>315</v>
      </c>
      <c r="AN118" s="5" t="s">
        <v>315</v>
      </c>
      <c r="AO118" s="5" t="s">
        <v>315</v>
      </c>
      <c r="AP118" s="5" t="s">
        <v>315</v>
      </c>
      <c r="AQ118" s="5" t="s">
        <v>315</v>
      </c>
      <c r="AR118" s="5" t="s">
        <v>315</v>
      </c>
      <c r="AS118" s="5" t="s">
        <v>315</v>
      </c>
      <c r="AT118" s="5" t="s">
        <v>315</v>
      </c>
      <c r="AU118" s="5" t="s">
        <v>315</v>
      </c>
      <c r="AV118" s="5" t="s">
        <v>315</v>
      </c>
    </row>
    <row r="119" spans="1:48" x14ac:dyDescent="0.25">
      <c r="A119" s="5" t="s">
        <v>199</v>
      </c>
      <c r="B119" s="5" t="s">
        <v>200</v>
      </c>
      <c r="C119" s="5" t="s">
        <v>311</v>
      </c>
      <c r="D119" s="5">
        <v>2158.0700000000002</v>
      </c>
      <c r="E119" s="5" t="s">
        <v>2</v>
      </c>
      <c r="F119" s="5" t="s">
        <v>23</v>
      </c>
      <c r="G119" s="5">
        <v>999.49919999999997</v>
      </c>
      <c r="H119" s="5">
        <v>1078.6647</v>
      </c>
      <c r="I119" s="5">
        <v>72.637100000000004</v>
      </c>
      <c r="J119" s="5">
        <v>4.5407000000000002</v>
      </c>
      <c r="K119" s="5" t="s">
        <v>3</v>
      </c>
      <c r="L119" s="5" t="s">
        <v>315</v>
      </c>
      <c r="M119" s="5" t="s">
        <v>315</v>
      </c>
      <c r="N119" s="5" t="s">
        <v>315</v>
      </c>
      <c r="O119" s="5" t="s">
        <v>315</v>
      </c>
      <c r="P119" s="5" t="s">
        <v>315</v>
      </c>
      <c r="Q119" s="5" t="s">
        <v>315</v>
      </c>
      <c r="R119" s="5" t="s">
        <v>315</v>
      </c>
      <c r="S119" s="5" t="s">
        <v>315</v>
      </c>
      <c r="T119" s="5" t="s">
        <v>315</v>
      </c>
      <c r="U119" s="5" t="s">
        <v>315</v>
      </c>
      <c r="V119" s="5" t="s">
        <v>315</v>
      </c>
      <c r="W119" s="5" t="s">
        <v>315</v>
      </c>
      <c r="Z119" s="17">
        <v>11425000000000</v>
      </c>
      <c r="AA119" s="17">
        <v>439360000000</v>
      </c>
      <c r="AK119" s="5" t="s">
        <v>315</v>
      </c>
      <c r="AL119" s="5" t="s">
        <v>315</v>
      </c>
      <c r="AM119" s="5" t="s">
        <v>315</v>
      </c>
      <c r="AN119" s="5" t="s">
        <v>315</v>
      </c>
      <c r="AO119" s="5" t="s">
        <v>315</v>
      </c>
      <c r="AP119" s="5" t="s">
        <v>315</v>
      </c>
      <c r="AQ119" s="5" t="s">
        <v>315</v>
      </c>
      <c r="AR119" s="5" t="s">
        <v>315</v>
      </c>
      <c r="AS119" s="5" t="s">
        <v>315</v>
      </c>
      <c r="AT119" s="5" t="s">
        <v>315</v>
      </c>
      <c r="AU119" s="5" t="s">
        <v>315</v>
      </c>
      <c r="AV119" s="5" t="s">
        <v>315</v>
      </c>
    </row>
    <row r="120" spans="1:48" x14ac:dyDescent="0.25">
      <c r="A120" s="5" t="s">
        <v>271</v>
      </c>
      <c r="B120" s="5" t="s">
        <v>272</v>
      </c>
      <c r="C120" s="5" t="s">
        <v>311</v>
      </c>
      <c r="D120" s="5">
        <v>2475.5500000000002</v>
      </c>
      <c r="E120" s="5" t="s">
        <v>2</v>
      </c>
      <c r="F120" s="5" t="s">
        <v>23</v>
      </c>
      <c r="G120" s="5">
        <v>1049.7634</v>
      </c>
      <c r="H120" s="5">
        <v>1127.9717000000001</v>
      </c>
      <c r="I120" s="5">
        <v>115.61</v>
      </c>
      <c r="J120" s="5">
        <v>6.2869000000000002</v>
      </c>
      <c r="K120" s="5">
        <v>6.7107000000000001</v>
      </c>
      <c r="L120" s="5" t="s">
        <v>315</v>
      </c>
      <c r="M120" s="5" t="s">
        <v>315</v>
      </c>
      <c r="N120" s="5" t="s">
        <v>315</v>
      </c>
      <c r="O120" s="5" t="s">
        <v>315</v>
      </c>
      <c r="P120" s="5" t="s">
        <v>315</v>
      </c>
      <c r="Q120" s="5" t="s">
        <v>315</v>
      </c>
      <c r="R120" s="5" t="s">
        <v>315</v>
      </c>
      <c r="S120" s="5" t="s">
        <v>315</v>
      </c>
      <c r="T120" s="5" t="s">
        <v>315</v>
      </c>
      <c r="U120" s="5" t="s">
        <v>315</v>
      </c>
      <c r="V120" s="5" t="s">
        <v>315</v>
      </c>
      <c r="W120" s="5" t="s">
        <v>315</v>
      </c>
      <c r="Z120" s="17">
        <v>310200000000</v>
      </c>
      <c r="AA120" s="17">
        <v>14774000000</v>
      </c>
      <c r="AK120" s="5" t="s">
        <v>315</v>
      </c>
      <c r="AL120" s="5" t="s">
        <v>315</v>
      </c>
      <c r="AM120" s="5" t="s">
        <v>315</v>
      </c>
      <c r="AN120" s="5" t="s">
        <v>315</v>
      </c>
      <c r="AO120" s="5" t="s">
        <v>315</v>
      </c>
      <c r="AP120" s="5" t="s">
        <v>315</v>
      </c>
      <c r="AQ120" s="5" t="s">
        <v>315</v>
      </c>
      <c r="AR120" s="5" t="s">
        <v>315</v>
      </c>
      <c r="AS120" s="5" t="s">
        <v>315</v>
      </c>
      <c r="AT120" s="5" t="s">
        <v>315</v>
      </c>
      <c r="AU120" s="5" t="s">
        <v>315</v>
      </c>
      <c r="AV120" s="5" t="s">
        <v>315</v>
      </c>
    </row>
    <row r="121" spans="1:48" x14ac:dyDescent="0.25">
      <c r="A121" s="5" t="s">
        <v>277</v>
      </c>
      <c r="B121" s="5" t="s">
        <v>278</v>
      </c>
      <c r="C121" s="5" t="s">
        <v>311</v>
      </c>
      <c r="D121" s="5">
        <v>2156.52</v>
      </c>
      <c r="E121" s="5" t="s">
        <v>2</v>
      </c>
      <c r="F121" s="5" t="s">
        <v>23</v>
      </c>
      <c r="G121" s="5">
        <v>1099.5218</v>
      </c>
      <c r="H121" s="5">
        <v>1178.7026000000001</v>
      </c>
      <c r="I121" s="5">
        <v>100.1</v>
      </c>
      <c r="J121" s="5">
        <v>2.3426</v>
      </c>
      <c r="K121" s="5">
        <v>2.1383999999999999</v>
      </c>
      <c r="L121" s="5" t="s">
        <v>315</v>
      </c>
      <c r="M121" s="5" t="s">
        <v>315</v>
      </c>
      <c r="N121" s="5" t="s">
        <v>315</v>
      </c>
      <c r="O121" s="5" t="s">
        <v>315</v>
      </c>
      <c r="P121" s="5" t="s">
        <v>315</v>
      </c>
      <c r="Q121" s="5" t="s">
        <v>315</v>
      </c>
      <c r="R121" s="5" t="s">
        <v>315</v>
      </c>
      <c r="S121" s="5" t="s">
        <v>315</v>
      </c>
      <c r="T121" s="5" t="s">
        <v>315</v>
      </c>
      <c r="U121" s="5" t="s">
        <v>315</v>
      </c>
      <c r="V121" s="5" t="s">
        <v>315</v>
      </c>
      <c r="W121" s="5" t="s">
        <v>315</v>
      </c>
      <c r="Z121" s="17">
        <v>7630000000000</v>
      </c>
      <c r="AA121" s="17">
        <v>364000000000</v>
      </c>
      <c r="AK121" s="5" t="s">
        <v>315</v>
      </c>
      <c r="AL121" s="5" t="s">
        <v>315</v>
      </c>
      <c r="AM121" s="5" t="s">
        <v>315</v>
      </c>
      <c r="AN121" s="5" t="s">
        <v>315</v>
      </c>
      <c r="AO121" s="5" t="s">
        <v>315</v>
      </c>
      <c r="AP121" s="5" t="s">
        <v>315</v>
      </c>
      <c r="AQ121" s="5" t="s">
        <v>315</v>
      </c>
      <c r="AR121" s="5" t="s">
        <v>315</v>
      </c>
      <c r="AS121" s="5" t="s">
        <v>315</v>
      </c>
      <c r="AT121" s="5" t="s">
        <v>315</v>
      </c>
      <c r="AU121" s="5" t="s">
        <v>315</v>
      </c>
      <c r="AV121" s="5" t="s">
        <v>315</v>
      </c>
    </row>
    <row r="122" spans="1:48" x14ac:dyDescent="0.25">
      <c r="A122" s="5" t="s">
        <v>179</v>
      </c>
      <c r="B122" s="5" t="s">
        <v>180</v>
      </c>
      <c r="C122" s="5" t="s">
        <v>310</v>
      </c>
      <c r="D122" s="5">
        <v>4873.9813999999997</v>
      </c>
      <c r="E122" s="5" t="s">
        <v>2</v>
      </c>
      <c r="F122" s="5" t="s">
        <v>23</v>
      </c>
      <c r="G122" s="5">
        <v>844.76949999999999</v>
      </c>
      <c r="H122" s="5">
        <v>909.31700000000001</v>
      </c>
      <c r="I122" s="5">
        <v>60.761299999999999</v>
      </c>
      <c r="J122" s="5">
        <v>2.4043999999999999</v>
      </c>
      <c r="K122" s="5" t="s">
        <v>3</v>
      </c>
      <c r="L122" s="5" t="s">
        <v>315</v>
      </c>
      <c r="M122" s="5" t="s">
        <v>315</v>
      </c>
      <c r="N122" s="5" t="s">
        <v>315</v>
      </c>
      <c r="O122" s="5" t="s">
        <v>315</v>
      </c>
      <c r="P122" s="5" t="s">
        <v>315</v>
      </c>
      <c r="Q122" s="5" t="s">
        <v>315</v>
      </c>
      <c r="R122" s="5" t="s">
        <v>315</v>
      </c>
      <c r="S122" s="5" t="s">
        <v>315</v>
      </c>
      <c r="T122" s="5" t="s">
        <v>315</v>
      </c>
      <c r="U122" s="5" t="s">
        <v>315</v>
      </c>
      <c r="V122" s="5" t="s">
        <v>315</v>
      </c>
      <c r="W122" s="5" t="s">
        <v>315</v>
      </c>
      <c r="Z122" s="17">
        <v>20310000000000</v>
      </c>
      <c r="AA122" s="17">
        <v>783110000000</v>
      </c>
      <c r="AK122" s="5" t="s">
        <v>315</v>
      </c>
      <c r="AL122" s="5" t="s">
        <v>315</v>
      </c>
      <c r="AM122" s="5" t="s">
        <v>315</v>
      </c>
      <c r="AN122" s="5" t="s">
        <v>315</v>
      </c>
      <c r="AO122" s="5" t="s">
        <v>315</v>
      </c>
      <c r="AP122" s="5" t="s">
        <v>315</v>
      </c>
      <c r="AQ122" s="5" t="s">
        <v>315</v>
      </c>
      <c r="AR122" s="5" t="s">
        <v>315</v>
      </c>
      <c r="AS122" s="5" t="s">
        <v>315</v>
      </c>
      <c r="AT122" s="5" t="s">
        <v>315</v>
      </c>
      <c r="AU122" s="5" t="s">
        <v>315</v>
      </c>
      <c r="AV122" s="5" t="s">
        <v>315</v>
      </c>
    </row>
    <row r="123" spans="1:48" x14ac:dyDescent="0.25">
      <c r="A123" s="5" t="s">
        <v>133</v>
      </c>
      <c r="B123" s="5" t="s">
        <v>134</v>
      </c>
      <c r="C123" s="5" t="s">
        <v>4</v>
      </c>
      <c r="D123" s="5">
        <v>15148.55</v>
      </c>
      <c r="E123" s="5" t="s">
        <v>3</v>
      </c>
      <c r="F123" s="5" t="s">
        <v>3</v>
      </c>
      <c r="G123" s="5">
        <v>1000</v>
      </c>
      <c r="H123" s="5">
        <v>1100</v>
      </c>
      <c r="I123" s="5">
        <v>135.3528</v>
      </c>
      <c r="J123" s="5">
        <v>13.0275</v>
      </c>
      <c r="K123" s="5" t="s">
        <v>3</v>
      </c>
      <c r="L123" s="5" t="s">
        <v>315</v>
      </c>
      <c r="M123" s="5" t="s">
        <v>315</v>
      </c>
      <c r="N123" s="5" t="s">
        <v>315</v>
      </c>
      <c r="O123" s="5" t="s">
        <v>315</v>
      </c>
      <c r="P123" s="5" t="s">
        <v>315</v>
      </c>
      <c r="Q123" s="5" t="s">
        <v>315</v>
      </c>
      <c r="R123" s="5" t="s">
        <v>315</v>
      </c>
      <c r="S123" s="5" t="s">
        <v>315</v>
      </c>
      <c r="T123" s="5" t="s">
        <v>315</v>
      </c>
      <c r="U123" s="5" t="s">
        <v>315</v>
      </c>
      <c r="V123" s="5" t="s">
        <v>315</v>
      </c>
      <c r="W123" s="5" t="s">
        <v>315</v>
      </c>
      <c r="Z123" s="17">
        <v>75899000000</v>
      </c>
      <c r="AA123" s="17">
        <v>2992500000</v>
      </c>
      <c r="AK123" s="5" t="s">
        <v>315</v>
      </c>
      <c r="AL123" s="5" t="s">
        <v>315</v>
      </c>
      <c r="AM123" s="5" t="s">
        <v>315</v>
      </c>
      <c r="AN123" s="5" t="s">
        <v>315</v>
      </c>
      <c r="AO123" s="5" t="s">
        <v>315</v>
      </c>
      <c r="AP123" s="5" t="s">
        <v>315</v>
      </c>
      <c r="AQ123" s="5" t="s">
        <v>315</v>
      </c>
      <c r="AR123" s="5" t="s">
        <v>315</v>
      </c>
      <c r="AS123" s="5" t="s">
        <v>315</v>
      </c>
      <c r="AT123" s="5" t="s">
        <v>315</v>
      </c>
      <c r="AU123" s="5" t="s">
        <v>315</v>
      </c>
      <c r="AV123" s="5" t="s">
        <v>315</v>
      </c>
    </row>
    <row r="124" spans="1:48" x14ac:dyDescent="0.25">
      <c r="A124" s="5" t="s">
        <v>135</v>
      </c>
      <c r="B124" s="5" t="s">
        <v>136</v>
      </c>
      <c r="C124" s="5" t="s">
        <v>4</v>
      </c>
      <c r="D124" s="5">
        <v>15178.656999999999</v>
      </c>
      <c r="E124" s="5" t="s">
        <v>3</v>
      </c>
      <c r="F124" s="5" t="s">
        <v>3</v>
      </c>
      <c r="G124" s="5">
        <v>1000</v>
      </c>
      <c r="H124" s="5">
        <v>1100</v>
      </c>
      <c r="I124" s="5">
        <v>130.88560000000001</v>
      </c>
      <c r="J124" s="5">
        <v>11.349500000000001</v>
      </c>
      <c r="K124" s="5" t="s">
        <v>3</v>
      </c>
      <c r="L124" s="5" t="s">
        <v>315</v>
      </c>
      <c r="M124" s="5" t="s">
        <v>315</v>
      </c>
      <c r="N124" s="5" t="s">
        <v>315</v>
      </c>
      <c r="O124" s="5" t="s">
        <v>315</v>
      </c>
      <c r="P124" s="5" t="s">
        <v>315</v>
      </c>
      <c r="Q124" s="5" t="s">
        <v>315</v>
      </c>
      <c r="R124" s="5" t="s">
        <v>315</v>
      </c>
      <c r="S124" s="5" t="s">
        <v>315</v>
      </c>
      <c r="T124" s="5" t="s">
        <v>315</v>
      </c>
      <c r="U124" s="5" t="s">
        <v>315</v>
      </c>
      <c r="V124" s="5" t="s">
        <v>315</v>
      </c>
      <c r="W124" s="5" t="s">
        <v>315</v>
      </c>
      <c r="Z124" s="17">
        <v>132180000000</v>
      </c>
      <c r="AA124" s="17">
        <v>5249900000</v>
      </c>
      <c r="AK124" s="5" t="s">
        <v>315</v>
      </c>
      <c r="AL124" s="5" t="s">
        <v>315</v>
      </c>
      <c r="AM124" s="5" t="s">
        <v>315</v>
      </c>
      <c r="AN124" s="5" t="s">
        <v>315</v>
      </c>
      <c r="AO124" s="5" t="s">
        <v>315</v>
      </c>
      <c r="AP124" s="5" t="s">
        <v>315</v>
      </c>
      <c r="AQ124" s="5" t="s">
        <v>315</v>
      </c>
      <c r="AR124" s="5" t="s">
        <v>315</v>
      </c>
      <c r="AS124" s="5" t="s">
        <v>315</v>
      </c>
      <c r="AT124" s="5" t="s">
        <v>315</v>
      </c>
      <c r="AU124" s="5" t="s">
        <v>315</v>
      </c>
      <c r="AV124" s="5" t="s">
        <v>315</v>
      </c>
    </row>
    <row r="125" spans="1:48" x14ac:dyDescent="0.25">
      <c r="A125" s="5" t="s">
        <v>17</v>
      </c>
      <c r="B125" s="5" t="s">
        <v>18</v>
      </c>
      <c r="C125" s="5" t="s">
        <v>304</v>
      </c>
      <c r="D125" s="5">
        <v>15135.33</v>
      </c>
      <c r="E125" s="5" t="s">
        <v>3</v>
      </c>
      <c r="F125" s="5" t="s">
        <v>3</v>
      </c>
      <c r="G125" s="5">
        <v>1000</v>
      </c>
      <c r="H125" s="5">
        <v>1100</v>
      </c>
      <c r="I125" s="5">
        <v>149.703</v>
      </c>
      <c r="J125" s="5">
        <v>18.254899999999999</v>
      </c>
      <c r="K125" s="5" t="s">
        <v>3</v>
      </c>
      <c r="L125" s="5" t="s">
        <v>315</v>
      </c>
      <c r="M125" s="5" t="s">
        <v>315</v>
      </c>
      <c r="N125" s="5" t="s">
        <v>315</v>
      </c>
      <c r="O125" s="5" t="s">
        <v>315</v>
      </c>
      <c r="P125" s="5" t="s">
        <v>315</v>
      </c>
      <c r="Q125" s="5" t="s">
        <v>315</v>
      </c>
      <c r="R125" s="5" t="s">
        <v>315</v>
      </c>
      <c r="S125" s="5" t="s">
        <v>315</v>
      </c>
      <c r="T125" s="5" t="s">
        <v>315</v>
      </c>
      <c r="U125" s="5" t="s">
        <v>315</v>
      </c>
      <c r="V125" s="5" t="s">
        <v>315</v>
      </c>
      <c r="W125" s="5" t="s">
        <v>315</v>
      </c>
      <c r="Z125" s="17">
        <v>67803000000</v>
      </c>
      <c r="AA125" s="17">
        <v>2729300000</v>
      </c>
      <c r="AK125" s="5" t="s">
        <v>315</v>
      </c>
      <c r="AL125" s="5" t="s">
        <v>315</v>
      </c>
      <c r="AM125" s="5" t="s">
        <v>315</v>
      </c>
      <c r="AN125" s="5" t="s">
        <v>315</v>
      </c>
      <c r="AO125" s="5" t="s">
        <v>315</v>
      </c>
      <c r="AP125" s="5" t="s">
        <v>315</v>
      </c>
      <c r="AQ125" s="5" t="s">
        <v>315</v>
      </c>
      <c r="AR125" s="5" t="s">
        <v>315</v>
      </c>
      <c r="AS125" s="5" t="s">
        <v>315</v>
      </c>
      <c r="AT125" s="5" t="s">
        <v>315</v>
      </c>
      <c r="AU125" s="5" t="s">
        <v>315</v>
      </c>
      <c r="AV125" s="5" t="s">
        <v>315</v>
      </c>
    </row>
    <row r="126" spans="1:48" x14ac:dyDescent="0.25">
      <c r="A126" s="5" t="s">
        <v>19</v>
      </c>
      <c r="B126" s="5" t="s">
        <v>20</v>
      </c>
      <c r="C126" s="5" t="s">
        <v>304</v>
      </c>
      <c r="D126" s="5">
        <v>15154.68</v>
      </c>
      <c r="E126" s="5" t="s">
        <v>3</v>
      </c>
      <c r="F126" s="5" t="s">
        <v>3</v>
      </c>
      <c r="G126" s="5">
        <v>1000</v>
      </c>
      <c r="H126" s="5">
        <v>1100</v>
      </c>
      <c r="I126" s="5">
        <v>144.14279999999999</v>
      </c>
      <c r="J126" s="5">
        <v>14.3377</v>
      </c>
      <c r="K126" s="5" t="s">
        <v>3</v>
      </c>
      <c r="L126" s="5" t="s">
        <v>315</v>
      </c>
      <c r="M126" s="5" t="s">
        <v>315</v>
      </c>
      <c r="N126" s="5" t="s">
        <v>315</v>
      </c>
      <c r="O126" s="5" t="s">
        <v>315</v>
      </c>
      <c r="P126" s="5" t="s">
        <v>315</v>
      </c>
      <c r="Q126" s="5" t="s">
        <v>315</v>
      </c>
      <c r="R126" s="5" t="s">
        <v>315</v>
      </c>
      <c r="S126" s="5" t="s">
        <v>315</v>
      </c>
      <c r="T126" s="5" t="s">
        <v>315</v>
      </c>
      <c r="U126" s="5" t="s">
        <v>315</v>
      </c>
      <c r="V126" s="5" t="s">
        <v>315</v>
      </c>
      <c r="W126" s="5" t="s">
        <v>315</v>
      </c>
      <c r="Z126" s="17">
        <v>84567000000</v>
      </c>
      <c r="AA126" s="17">
        <v>3408400000</v>
      </c>
      <c r="AK126" s="5" t="s">
        <v>315</v>
      </c>
      <c r="AL126" s="5" t="s">
        <v>315</v>
      </c>
      <c r="AM126" s="5" t="s">
        <v>315</v>
      </c>
      <c r="AN126" s="5" t="s">
        <v>315</v>
      </c>
      <c r="AO126" s="5" t="s">
        <v>315</v>
      </c>
      <c r="AP126" s="5" t="s">
        <v>315</v>
      </c>
      <c r="AQ126" s="5" t="s">
        <v>315</v>
      </c>
      <c r="AR126" s="5" t="s">
        <v>315</v>
      </c>
      <c r="AS126" s="5" t="s">
        <v>315</v>
      </c>
      <c r="AT126" s="5" t="s">
        <v>315</v>
      </c>
      <c r="AU126" s="5" t="s">
        <v>315</v>
      </c>
      <c r="AV126" s="5" t="s">
        <v>315</v>
      </c>
    </row>
    <row r="127" spans="1:48" x14ac:dyDescent="0.25">
      <c r="A127" s="5" t="s">
        <v>32</v>
      </c>
      <c r="B127" s="5" t="s">
        <v>33</v>
      </c>
      <c r="C127" s="5" t="s">
        <v>304</v>
      </c>
      <c r="D127" s="5">
        <v>15205.72</v>
      </c>
      <c r="E127" s="5" t="s">
        <v>3</v>
      </c>
      <c r="F127" s="5" t="s">
        <v>3</v>
      </c>
      <c r="G127" s="5">
        <v>1000</v>
      </c>
      <c r="H127" s="5">
        <v>1100</v>
      </c>
      <c r="I127" s="5">
        <v>141.80690000000001</v>
      </c>
      <c r="J127" s="5">
        <v>13.5268</v>
      </c>
      <c r="K127" s="5" t="s">
        <v>3</v>
      </c>
      <c r="L127" s="5" t="s">
        <v>315</v>
      </c>
      <c r="M127" s="5" t="s">
        <v>315</v>
      </c>
      <c r="N127" s="5" t="s">
        <v>315</v>
      </c>
      <c r="O127" s="5" t="s">
        <v>315</v>
      </c>
      <c r="P127" s="5" t="s">
        <v>315</v>
      </c>
      <c r="Q127" s="5" t="s">
        <v>315</v>
      </c>
      <c r="R127" s="5" t="s">
        <v>315</v>
      </c>
      <c r="S127" s="5" t="s">
        <v>315</v>
      </c>
      <c r="T127" s="5" t="s">
        <v>315</v>
      </c>
      <c r="U127" s="5" t="s">
        <v>315</v>
      </c>
      <c r="V127" s="5" t="s">
        <v>315</v>
      </c>
      <c r="W127" s="5" t="s">
        <v>315</v>
      </c>
      <c r="Z127" s="17">
        <v>72300000000</v>
      </c>
      <c r="AA127" s="17">
        <v>4080000000</v>
      </c>
      <c r="AK127" s="5" t="s">
        <v>315</v>
      </c>
      <c r="AL127" s="5" t="s">
        <v>315</v>
      </c>
      <c r="AM127" s="5" t="s">
        <v>315</v>
      </c>
      <c r="AN127" s="5" t="s">
        <v>315</v>
      </c>
      <c r="AO127" s="5" t="s">
        <v>315</v>
      </c>
      <c r="AP127" s="5" t="s">
        <v>315</v>
      </c>
      <c r="AQ127" s="5" t="s">
        <v>315</v>
      </c>
      <c r="AR127" s="5" t="s">
        <v>315</v>
      </c>
      <c r="AS127" s="5" t="s">
        <v>315</v>
      </c>
      <c r="AT127" s="5" t="s">
        <v>315</v>
      </c>
      <c r="AU127" s="5" t="s">
        <v>315</v>
      </c>
      <c r="AV127" s="5" t="s">
        <v>315</v>
      </c>
    </row>
    <row r="128" spans="1:48" x14ac:dyDescent="0.25">
      <c r="A128" s="5" t="s">
        <v>34</v>
      </c>
      <c r="B128" s="5" t="s">
        <v>35</v>
      </c>
      <c r="C128" s="5" t="s">
        <v>304</v>
      </c>
      <c r="D128" s="5">
        <v>15223.91</v>
      </c>
      <c r="E128" s="5" t="s">
        <v>3</v>
      </c>
      <c r="F128" s="5" t="s">
        <v>3</v>
      </c>
      <c r="G128" s="5">
        <v>1000</v>
      </c>
      <c r="H128" s="5">
        <v>1100</v>
      </c>
      <c r="I128" s="5">
        <v>139.18129999999999</v>
      </c>
      <c r="J128" s="5">
        <v>12.453799999999999</v>
      </c>
      <c r="K128" s="5" t="s">
        <v>3</v>
      </c>
      <c r="L128" s="5" t="s">
        <v>315</v>
      </c>
      <c r="M128" s="5" t="s">
        <v>315</v>
      </c>
      <c r="N128" s="5" t="s">
        <v>315</v>
      </c>
      <c r="O128" s="5" t="s">
        <v>315</v>
      </c>
      <c r="P128" s="5" t="s">
        <v>315</v>
      </c>
      <c r="Q128" s="5" t="s">
        <v>315</v>
      </c>
      <c r="R128" s="5" t="s">
        <v>315</v>
      </c>
      <c r="S128" s="5" t="s">
        <v>315</v>
      </c>
      <c r="T128" s="5" t="s">
        <v>315</v>
      </c>
      <c r="U128" s="5" t="s">
        <v>315</v>
      </c>
      <c r="V128" s="5" t="s">
        <v>315</v>
      </c>
      <c r="W128" s="5" t="s">
        <v>315</v>
      </c>
      <c r="Z128" s="17">
        <v>85500000000</v>
      </c>
      <c r="AA128" s="17">
        <v>6190000000</v>
      </c>
      <c r="AK128" s="5" t="s">
        <v>315</v>
      </c>
      <c r="AL128" s="5" t="s">
        <v>315</v>
      </c>
      <c r="AM128" s="5" t="s">
        <v>315</v>
      </c>
      <c r="AN128" s="5" t="s">
        <v>315</v>
      </c>
      <c r="AO128" s="5" t="s">
        <v>315</v>
      </c>
      <c r="AP128" s="5" t="s">
        <v>315</v>
      </c>
      <c r="AQ128" s="5" t="s">
        <v>315</v>
      </c>
      <c r="AR128" s="5" t="s">
        <v>315</v>
      </c>
      <c r="AS128" s="5" t="s">
        <v>315</v>
      </c>
      <c r="AT128" s="5" t="s">
        <v>315</v>
      </c>
      <c r="AU128" s="5" t="s">
        <v>315</v>
      </c>
      <c r="AV128" s="5" t="s">
        <v>315</v>
      </c>
    </row>
    <row r="129" spans="1:48" x14ac:dyDescent="0.25">
      <c r="A129" s="5" t="s">
        <v>50</v>
      </c>
      <c r="B129" s="5" t="s">
        <v>51</v>
      </c>
      <c r="C129" s="5" t="s">
        <v>304</v>
      </c>
      <c r="D129" s="5">
        <v>15070.06</v>
      </c>
      <c r="E129" s="5" t="s">
        <v>3</v>
      </c>
      <c r="F129" s="5" t="s">
        <v>3</v>
      </c>
      <c r="G129" s="5">
        <v>1000</v>
      </c>
      <c r="H129" s="5">
        <v>1100</v>
      </c>
      <c r="I129" s="5">
        <v>130.16030000000001</v>
      </c>
      <c r="J129" s="5">
        <v>11.277200000000001</v>
      </c>
      <c r="K129" s="5" t="s">
        <v>3</v>
      </c>
      <c r="L129" s="5" t="s">
        <v>315</v>
      </c>
      <c r="M129" s="5" t="s">
        <v>315</v>
      </c>
      <c r="N129" s="5" t="s">
        <v>315</v>
      </c>
      <c r="O129" s="5" t="s">
        <v>315</v>
      </c>
      <c r="P129" s="5" t="s">
        <v>315</v>
      </c>
      <c r="Q129" s="5" t="s">
        <v>315</v>
      </c>
      <c r="R129" s="5" t="s">
        <v>315</v>
      </c>
      <c r="S129" s="5" t="s">
        <v>315</v>
      </c>
      <c r="T129" s="5" t="s">
        <v>315</v>
      </c>
      <c r="U129" s="5" t="s">
        <v>315</v>
      </c>
      <c r="V129" s="5" t="s">
        <v>315</v>
      </c>
      <c r="W129" s="5" t="s">
        <v>315</v>
      </c>
      <c r="Z129" s="17">
        <v>64900000000</v>
      </c>
      <c r="AA129" s="17">
        <v>3850000000</v>
      </c>
      <c r="AK129" s="5" t="s">
        <v>315</v>
      </c>
      <c r="AL129" s="5" t="s">
        <v>315</v>
      </c>
      <c r="AM129" s="5" t="s">
        <v>315</v>
      </c>
      <c r="AN129" s="5" t="s">
        <v>315</v>
      </c>
      <c r="AO129" s="5" t="s">
        <v>315</v>
      </c>
      <c r="AP129" s="5" t="s">
        <v>315</v>
      </c>
      <c r="AQ129" s="5" t="s">
        <v>315</v>
      </c>
      <c r="AR129" s="5" t="s">
        <v>315</v>
      </c>
      <c r="AS129" s="5" t="s">
        <v>315</v>
      </c>
      <c r="AT129" s="5" t="s">
        <v>315</v>
      </c>
      <c r="AU129" s="5" t="s">
        <v>315</v>
      </c>
      <c r="AV129" s="5" t="s">
        <v>315</v>
      </c>
    </row>
    <row r="130" spans="1:48" x14ac:dyDescent="0.25">
      <c r="A130" s="5" t="s">
        <v>52</v>
      </c>
      <c r="B130" s="5" t="s">
        <v>53</v>
      </c>
      <c r="C130" s="5" t="s">
        <v>304</v>
      </c>
      <c r="D130" s="5">
        <v>15174.04</v>
      </c>
      <c r="E130" s="5" t="s">
        <v>3</v>
      </c>
      <c r="F130" s="5" t="s">
        <v>3</v>
      </c>
      <c r="G130" s="5">
        <v>1000</v>
      </c>
      <c r="H130" s="5">
        <v>1100</v>
      </c>
      <c r="I130" s="5">
        <v>134.1345</v>
      </c>
      <c r="J130" s="5">
        <v>14.0418</v>
      </c>
      <c r="K130" s="5" t="s">
        <v>3</v>
      </c>
      <c r="L130" s="5" t="s">
        <v>315</v>
      </c>
      <c r="M130" s="5" t="s">
        <v>315</v>
      </c>
      <c r="N130" s="5" t="s">
        <v>315</v>
      </c>
      <c r="O130" s="5" t="s">
        <v>315</v>
      </c>
      <c r="P130" s="5" t="s">
        <v>315</v>
      </c>
      <c r="Q130" s="5" t="s">
        <v>315</v>
      </c>
      <c r="R130" s="5" t="s">
        <v>315</v>
      </c>
      <c r="S130" s="5" t="s">
        <v>315</v>
      </c>
      <c r="T130" s="5" t="s">
        <v>315</v>
      </c>
      <c r="U130" s="5" t="s">
        <v>315</v>
      </c>
      <c r="V130" s="5" t="s">
        <v>315</v>
      </c>
      <c r="W130" s="5" t="s">
        <v>315</v>
      </c>
      <c r="Z130" s="17">
        <v>58300000000</v>
      </c>
      <c r="AA130" s="17">
        <v>4320000000</v>
      </c>
      <c r="AK130" s="5" t="s">
        <v>315</v>
      </c>
      <c r="AL130" s="5" t="s">
        <v>315</v>
      </c>
      <c r="AM130" s="5" t="s">
        <v>315</v>
      </c>
      <c r="AN130" s="5" t="s">
        <v>315</v>
      </c>
      <c r="AO130" s="5" t="s">
        <v>315</v>
      </c>
      <c r="AP130" s="5" t="s">
        <v>315</v>
      </c>
      <c r="AQ130" s="5" t="s">
        <v>315</v>
      </c>
      <c r="AR130" s="5" t="s">
        <v>315</v>
      </c>
      <c r="AS130" s="5" t="s">
        <v>315</v>
      </c>
      <c r="AT130" s="5" t="s">
        <v>315</v>
      </c>
      <c r="AU130" s="5" t="s">
        <v>315</v>
      </c>
      <c r="AV130" s="5" t="s">
        <v>315</v>
      </c>
    </row>
    <row r="131" spans="1:48" x14ac:dyDescent="0.25">
      <c r="A131" s="5" t="s">
        <v>79</v>
      </c>
      <c r="B131" s="5" t="s">
        <v>80</v>
      </c>
      <c r="C131" s="5" t="s">
        <v>304</v>
      </c>
      <c r="D131" s="5">
        <v>15125</v>
      </c>
      <c r="E131" s="5" t="s">
        <v>3</v>
      </c>
      <c r="F131" s="5" t="s">
        <v>3</v>
      </c>
      <c r="G131" s="5">
        <v>1000</v>
      </c>
      <c r="H131" s="5">
        <v>1100</v>
      </c>
      <c r="I131" s="5">
        <v>142.05770000000001</v>
      </c>
      <c r="J131" s="5">
        <v>17.6462</v>
      </c>
      <c r="K131" s="5" t="s">
        <v>3</v>
      </c>
      <c r="L131" s="5" t="s">
        <v>315</v>
      </c>
      <c r="M131" s="5" t="s">
        <v>315</v>
      </c>
      <c r="N131" s="5" t="s">
        <v>315</v>
      </c>
      <c r="O131" s="5" t="s">
        <v>315</v>
      </c>
      <c r="P131" s="5" t="s">
        <v>315</v>
      </c>
      <c r="Q131" s="5" t="s">
        <v>315</v>
      </c>
      <c r="R131" s="5" t="s">
        <v>315</v>
      </c>
      <c r="S131" s="5" t="s">
        <v>315</v>
      </c>
      <c r="T131" s="5" t="s">
        <v>315</v>
      </c>
      <c r="U131" s="5" t="s">
        <v>315</v>
      </c>
      <c r="V131" s="5" t="s">
        <v>315</v>
      </c>
      <c r="W131" s="5" t="s">
        <v>315</v>
      </c>
      <c r="Z131" s="17">
        <v>72300000000</v>
      </c>
      <c r="AA131" s="17">
        <v>6051500000</v>
      </c>
      <c r="AK131" s="5" t="s">
        <v>315</v>
      </c>
      <c r="AL131" s="5" t="s">
        <v>315</v>
      </c>
      <c r="AM131" s="5" t="s">
        <v>315</v>
      </c>
      <c r="AN131" s="5" t="s">
        <v>315</v>
      </c>
      <c r="AO131" s="5" t="s">
        <v>315</v>
      </c>
      <c r="AP131" s="5" t="s">
        <v>315</v>
      </c>
      <c r="AQ131" s="5" t="s">
        <v>315</v>
      </c>
      <c r="AR131" s="5" t="s">
        <v>315</v>
      </c>
      <c r="AS131" s="5" t="s">
        <v>315</v>
      </c>
      <c r="AT131" s="5" t="s">
        <v>315</v>
      </c>
      <c r="AU131" s="5" t="s">
        <v>315</v>
      </c>
      <c r="AV131" s="5" t="s">
        <v>315</v>
      </c>
    </row>
    <row r="132" spans="1:48" x14ac:dyDescent="0.25">
      <c r="A132" s="5" t="s">
        <v>81</v>
      </c>
      <c r="B132" s="5" t="s">
        <v>82</v>
      </c>
      <c r="C132" s="5" t="s">
        <v>304</v>
      </c>
      <c r="D132" s="5">
        <v>15124.77</v>
      </c>
      <c r="E132" s="5" t="s">
        <v>3</v>
      </c>
      <c r="F132" s="5" t="s">
        <v>3</v>
      </c>
      <c r="G132" s="5">
        <v>1000</v>
      </c>
      <c r="H132" s="5">
        <v>1100</v>
      </c>
      <c r="I132" s="5">
        <v>166.7098</v>
      </c>
      <c r="J132" s="5">
        <v>35.649099999999997</v>
      </c>
      <c r="K132" s="5" t="s">
        <v>3</v>
      </c>
      <c r="L132" s="5" t="s">
        <v>315</v>
      </c>
      <c r="M132" s="5" t="s">
        <v>315</v>
      </c>
      <c r="N132" s="5" t="s">
        <v>315</v>
      </c>
      <c r="O132" s="5" t="s">
        <v>315</v>
      </c>
      <c r="P132" s="5" t="s">
        <v>315</v>
      </c>
      <c r="Q132" s="5" t="s">
        <v>315</v>
      </c>
      <c r="R132" s="5" t="s">
        <v>315</v>
      </c>
      <c r="S132" s="5" t="s">
        <v>315</v>
      </c>
      <c r="T132" s="5" t="s">
        <v>315</v>
      </c>
      <c r="U132" s="5" t="s">
        <v>315</v>
      </c>
      <c r="V132" s="5" t="s">
        <v>315</v>
      </c>
      <c r="W132" s="5" t="s">
        <v>315</v>
      </c>
      <c r="Z132" s="17">
        <v>68000000000</v>
      </c>
      <c r="AA132" s="17">
        <v>5718800000</v>
      </c>
      <c r="AK132" s="5" t="s">
        <v>315</v>
      </c>
      <c r="AL132" s="5" t="s">
        <v>315</v>
      </c>
      <c r="AM132" s="5" t="s">
        <v>315</v>
      </c>
      <c r="AN132" s="5" t="s">
        <v>315</v>
      </c>
      <c r="AO132" s="5" t="s">
        <v>315</v>
      </c>
      <c r="AP132" s="5" t="s">
        <v>315</v>
      </c>
      <c r="AQ132" s="5" t="s">
        <v>315</v>
      </c>
      <c r="AR132" s="5" t="s">
        <v>315</v>
      </c>
      <c r="AS132" s="5" t="s">
        <v>315</v>
      </c>
      <c r="AT132" s="5" t="s">
        <v>315</v>
      </c>
      <c r="AU132" s="5" t="s">
        <v>315</v>
      </c>
      <c r="AV132" s="5" t="s">
        <v>315</v>
      </c>
    </row>
    <row r="133" spans="1:48" x14ac:dyDescent="0.25">
      <c r="A133" s="5" t="s">
        <v>159</v>
      </c>
      <c r="B133" s="5" t="s">
        <v>160</v>
      </c>
      <c r="C133" s="5" t="s">
        <v>304</v>
      </c>
      <c r="D133" s="5">
        <v>3314.4989999999998</v>
      </c>
      <c r="E133" s="5" t="s">
        <v>3</v>
      </c>
      <c r="F133" s="5" t="s">
        <v>3</v>
      </c>
      <c r="G133" s="5">
        <v>341</v>
      </c>
      <c r="H133" s="5">
        <v>1116</v>
      </c>
      <c r="I133" s="5">
        <v>32.194400000000002</v>
      </c>
      <c r="J133" s="5">
        <v>5.6147999999999998</v>
      </c>
      <c r="K133" s="5" t="s">
        <v>3</v>
      </c>
      <c r="L133" s="5" t="s">
        <v>315</v>
      </c>
      <c r="M133" s="5" t="s">
        <v>315</v>
      </c>
      <c r="N133" s="5" t="s">
        <v>315</v>
      </c>
      <c r="O133" s="5" t="s">
        <v>315</v>
      </c>
      <c r="P133" s="5" t="s">
        <v>315</v>
      </c>
      <c r="Q133" s="5" t="s">
        <v>315</v>
      </c>
      <c r="R133" s="5" t="s">
        <v>315</v>
      </c>
      <c r="S133" s="5" t="s">
        <v>315</v>
      </c>
      <c r="T133" s="5" t="s">
        <v>315</v>
      </c>
      <c r="U133" s="5" t="s">
        <v>315</v>
      </c>
      <c r="V133" s="5" t="s">
        <v>315</v>
      </c>
      <c r="W133" s="5" t="s">
        <v>315</v>
      </c>
      <c r="Z133" s="17">
        <v>18593000000</v>
      </c>
      <c r="AA133" s="17">
        <v>413510000</v>
      </c>
      <c r="AK133" s="5" t="s">
        <v>315</v>
      </c>
      <c r="AL133" s="5" t="s">
        <v>315</v>
      </c>
      <c r="AM133" s="5" t="s">
        <v>315</v>
      </c>
      <c r="AN133" s="5" t="s">
        <v>315</v>
      </c>
      <c r="AO133" s="5" t="s">
        <v>315</v>
      </c>
      <c r="AP133" s="5" t="s">
        <v>315</v>
      </c>
      <c r="AQ133" s="5" t="s">
        <v>315</v>
      </c>
      <c r="AR133" s="5" t="s">
        <v>315</v>
      </c>
      <c r="AS133" s="5" t="s">
        <v>315</v>
      </c>
      <c r="AT133" s="5" t="s">
        <v>315</v>
      </c>
      <c r="AU133" s="5" t="s">
        <v>315</v>
      </c>
      <c r="AV133" s="5" t="s">
        <v>315</v>
      </c>
    </row>
    <row r="134" spans="1:48" x14ac:dyDescent="0.25">
      <c r="A134" s="5" t="s">
        <v>57</v>
      </c>
      <c r="B134" s="5" t="s">
        <v>58</v>
      </c>
      <c r="C134" s="5" t="s">
        <v>306</v>
      </c>
      <c r="D134" s="5">
        <v>5912.95</v>
      </c>
      <c r="E134" s="5" t="s">
        <v>3</v>
      </c>
      <c r="F134" s="5" t="s">
        <v>3</v>
      </c>
      <c r="G134" s="5">
        <v>1475</v>
      </c>
      <c r="H134" s="5">
        <v>1495</v>
      </c>
      <c r="I134" s="5">
        <v>294.51119999999997</v>
      </c>
      <c r="J134" s="5">
        <v>29.520399999999999</v>
      </c>
      <c r="K134" s="5" t="s">
        <v>3</v>
      </c>
      <c r="L134" s="5" t="s">
        <v>315</v>
      </c>
      <c r="M134" s="5" t="s">
        <v>315</v>
      </c>
      <c r="N134" s="5" t="s">
        <v>315</v>
      </c>
      <c r="O134" s="5" t="s">
        <v>315</v>
      </c>
      <c r="P134" s="5" t="s">
        <v>315</v>
      </c>
      <c r="Q134" s="5" t="s">
        <v>315</v>
      </c>
      <c r="R134" s="5" t="s">
        <v>315</v>
      </c>
      <c r="S134" s="5" t="s">
        <v>315</v>
      </c>
      <c r="T134" s="5" t="s">
        <v>315</v>
      </c>
      <c r="U134" s="5" t="s">
        <v>315</v>
      </c>
      <c r="V134" s="5" t="s">
        <v>315</v>
      </c>
      <c r="W134" s="5" t="s">
        <v>315</v>
      </c>
      <c r="Z134" s="17">
        <v>16100000000000</v>
      </c>
      <c r="AA134" s="17">
        <v>749000000000</v>
      </c>
      <c r="AK134" s="5" t="s">
        <v>315</v>
      </c>
      <c r="AL134" s="5" t="s">
        <v>315</v>
      </c>
      <c r="AM134" s="5" t="s">
        <v>315</v>
      </c>
      <c r="AN134" s="5" t="s">
        <v>315</v>
      </c>
      <c r="AO134" s="5" t="s">
        <v>315</v>
      </c>
      <c r="AP134" s="5" t="s">
        <v>315</v>
      </c>
      <c r="AQ134" s="5" t="s">
        <v>315</v>
      </c>
      <c r="AR134" s="5" t="s">
        <v>315</v>
      </c>
      <c r="AS134" s="5" t="s">
        <v>315</v>
      </c>
      <c r="AT134" s="5" t="s">
        <v>315</v>
      </c>
      <c r="AU134" s="5" t="s">
        <v>315</v>
      </c>
      <c r="AV134" s="5" t="s">
        <v>315</v>
      </c>
    </row>
    <row r="135" spans="1:48" x14ac:dyDescent="0.25">
      <c r="A135" s="5" t="s">
        <v>59</v>
      </c>
      <c r="B135" s="5" t="s">
        <v>60</v>
      </c>
      <c r="C135" s="5" t="s">
        <v>306</v>
      </c>
      <c r="D135" s="5">
        <v>6034.86</v>
      </c>
      <c r="E135" s="5" t="s">
        <v>3</v>
      </c>
      <c r="F135" s="5" t="s">
        <v>3</v>
      </c>
      <c r="G135" s="5">
        <v>1475</v>
      </c>
      <c r="H135" s="5">
        <v>1495</v>
      </c>
      <c r="I135" s="5">
        <v>323.4393</v>
      </c>
      <c r="J135" s="5">
        <v>32.362900000000003</v>
      </c>
      <c r="K135" s="5" t="s">
        <v>3</v>
      </c>
      <c r="L135" s="5" t="s">
        <v>315</v>
      </c>
      <c r="M135" s="5" t="s">
        <v>315</v>
      </c>
      <c r="N135" s="5" t="s">
        <v>315</v>
      </c>
      <c r="O135" s="5" t="s">
        <v>315</v>
      </c>
      <c r="P135" s="5" t="s">
        <v>315</v>
      </c>
      <c r="Q135" s="5" t="s">
        <v>315</v>
      </c>
      <c r="R135" s="5" t="s">
        <v>315</v>
      </c>
      <c r="S135" s="5" t="s">
        <v>315</v>
      </c>
      <c r="T135" s="5" t="s">
        <v>315</v>
      </c>
      <c r="U135" s="5" t="s">
        <v>315</v>
      </c>
      <c r="V135" s="5" t="s">
        <v>315</v>
      </c>
      <c r="W135" s="5" t="s">
        <v>315</v>
      </c>
      <c r="Z135" s="17">
        <v>21100000000000</v>
      </c>
      <c r="AA135" s="17">
        <v>982000000000</v>
      </c>
      <c r="AK135" s="5" t="s">
        <v>315</v>
      </c>
      <c r="AL135" s="5" t="s">
        <v>315</v>
      </c>
      <c r="AM135" s="5" t="s">
        <v>315</v>
      </c>
      <c r="AN135" s="5" t="s">
        <v>315</v>
      </c>
      <c r="AO135" s="5" t="s">
        <v>315</v>
      </c>
      <c r="AP135" s="5" t="s">
        <v>315</v>
      </c>
      <c r="AQ135" s="5" t="s">
        <v>315</v>
      </c>
      <c r="AR135" s="5" t="s">
        <v>315</v>
      </c>
      <c r="AS135" s="5" t="s">
        <v>315</v>
      </c>
      <c r="AT135" s="5" t="s">
        <v>315</v>
      </c>
      <c r="AU135" s="5" t="s">
        <v>315</v>
      </c>
      <c r="AV135" s="5" t="s">
        <v>315</v>
      </c>
    </row>
    <row r="136" spans="1:48" x14ac:dyDescent="0.25">
      <c r="A136" s="5" t="s">
        <v>61</v>
      </c>
      <c r="B136" s="5" t="s">
        <v>62</v>
      </c>
      <c r="C136" s="5" t="s">
        <v>306</v>
      </c>
      <c r="D136" s="5">
        <v>6048.9</v>
      </c>
      <c r="E136" s="5" t="s">
        <v>3</v>
      </c>
      <c r="F136" s="5" t="s">
        <v>3</v>
      </c>
      <c r="G136" s="5">
        <v>1475</v>
      </c>
      <c r="H136" s="5">
        <v>1495</v>
      </c>
      <c r="I136" s="5">
        <v>327.68939999999998</v>
      </c>
      <c r="J136" s="5">
        <v>47.569699999999997</v>
      </c>
      <c r="K136" s="5" t="s">
        <v>3</v>
      </c>
      <c r="L136" s="5" t="s">
        <v>315</v>
      </c>
      <c r="M136" s="5" t="s">
        <v>315</v>
      </c>
      <c r="N136" s="5" t="s">
        <v>315</v>
      </c>
      <c r="O136" s="5" t="s">
        <v>315</v>
      </c>
      <c r="P136" s="5" t="s">
        <v>315</v>
      </c>
      <c r="Q136" s="5" t="s">
        <v>315</v>
      </c>
      <c r="R136" s="5" t="s">
        <v>315</v>
      </c>
      <c r="S136" s="5" t="s">
        <v>315</v>
      </c>
      <c r="T136" s="5" t="s">
        <v>315</v>
      </c>
      <c r="U136" s="5" t="s">
        <v>315</v>
      </c>
      <c r="V136" s="5" t="s">
        <v>315</v>
      </c>
      <c r="W136" s="5" t="s">
        <v>315</v>
      </c>
      <c r="Z136" s="17">
        <v>18300000000000</v>
      </c>
      <c r="AA136" s="17">
        <v>1040000000000</v>
      </c>
      <c r="AK136" s="5" t="s">
        <v>315</v>
      </c>
      <c r="AL136" s="5" t="s">
        <v>315</v>
      </c>
      <c r="AM136" s="5" t="s">
        <v>315</v>
      </c>
      <c r="AN136" s="5" t="s">
        <v>315</v>
      </c>
      <c r="AO136" s="5" t="s">
        <v>315</v>
      </c>
      <c r="AP136" s="5" t="s">
        <v>315</v>
      </c>
      <c r="AQ136" s="5" t="s">
        <v>315</v>
      </c>
      <c r="AR136" s="5" t="s">
        <v>315</v>
      </c>
      <c r="AS136" s="5" t="s">
        <v>315</v>
      </c>
      <c r="AT136" s="5" t="s">
        <v>315</v>
      </c>
      <c r="AU136" s="5" t="s">
        <v>315</v>
      </c>
      <c r="AV136" s="5" t="s">
        <v>315</v>
      </c>
    </row>
    <row r="137" spans="1:48" x14ac:dyDescent="0.25">
      <c r="Z137" s="17"/>
      <c r="AA137" s="17"/>
    </row>
  </sheetData>
  <sortState ref="A2:AA48">
    <sortCondition ref="C2:C48"/>
    <sortCondition ref="E2:E48"/>
    <sortCondition ref="F2:F48"/>
  </sortState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5"/>
  <sheetViews>
    <sheetView workbookViewId="0">
      <pane ySplit="1" topLeftCell="A2" activePane="bottomLeft" state="frozen"/>
      <selection pane="bottomLeft" activeCell="H15" sqref="A15:H17"/>
    </sheetView>
  </sheetViews>
  <sheetFormatPr defaultRowHeight="15" x14ac:dyDescent="0.25"/>
  <cols>
    <col min="1" max="1" width="16" bestFit="1" customWidth="1"/>
    <col min="2" max="4" width="16" customWidth="1"/>
    <col min="5" max="6" width="14" customWidth="1"/>
    <col min="7" max="7" width="14" bestFit="1" customWidth="1"/>
    <col min="8" max="10" width="14" customWidth="1"/>
    <col min="11" max="11" width="14.42578125" bestFit="1" customWidth="1"/>
    <col min="12" max="12" width="6" bestFit="1" customWidth="1"/>
    <col min="13" max="13" width="16.42578125" bestFit="1" customWidth="1"/>
    <col min="14" max="14" width="5" bestFit="1" customWidth="1"/>
    <col min="15" max="15" width="13.140625" bestFit="1" customWidth="1"/>
    <col min="16" max="16" width="4" bestFit="1" customWidth="1"/>
    <col min="17" max="17" width="12.7109375" bestFit="1" customWidth="1"/>
    <col min="18" max="18" width="6" bestFit="1" customWidth="1"/>
    <col min="19" max="19" width="14.42578125" bestFit="1" customWidth="1"/>
    <col min="20" max="20" width="6" bestFit="1" customWidth="1"/>
  </cols>
  <sheetData>
    <row r="1" spans="1:10" x14ac:dyDescent="0.25">
      <c r="C1" t="s">
        <v>355</v>
      </c>
      <c r="D1" t="s">
        <v>356</v>
      </c>
      <c r="E1" t="s">
        <v>357</v>
      </c>
      <c r="F1" t="s">
        <v>378</v>
      </c>
      <c r="G1" t="s">
        <v>359</v>
      </c>
      <c r="H1" t="s">
        <v>360</v>
      </c>
      <c r="I1" t="s">
        <v>361</v>
      </c>
      <c r="J1" t="s">
        <v>379</v>
      </c>
    </row>
    <row r="2" spans="1:10" x14ac:dyDescent="0.25">
      <c r="A2" t="s">
        <v>354</v>
      </c>
      <c r="C2">
        <v>90.8</v>
      </c>
      <c r="D2">
        <v>21.3</v>
      </c>
      <c r="E2">
        <v>34.1</v>
      </c>
    </row>
    <row r="3" spans="1:10" x14ac:dyDescent="0.25">
      <c r="A3" t="s">
        <v>358</v>
      </c>
      <c r="C3">
        <v>16.899999999999999</v>
      </c>
      <c r="D3">
        <v>33.5</v>
      </c>
      <c r="E3">
        <v>104.4</v>
      </c>
      <c r="G3">
        <v>238.8</v>
      </c>
      <c r="H3">
        <v>0.1</v>
      </c>
      <c r="I3">
        <v>97.4</v>
      </c>
    </row>
    <row r="4" spans="1:10" x14ac:dyDescent="0.25">
      <c r="A4" t="s">
        <v>362</v>
      </c>
      <c r="C4">
        <v>76.900000000000006</v>
      </c>
      <c r="D4">
        <v>120.2</v>
      </c>
      <c r="E4">
        <v>10.5</v>
      </c>
      <c r="G4">
        <v>189.8</v>
      </c>
      <c r="H4">
        <v>299.10000000000002</v>
      </c>
      <c r="I4">
        <v>227.5</v>
      </c>
    </row>
    <row r="5" spans="1:10" x14ac:dyDescent="0.25">
      <c r="A5" t="s">
        <v>363</v>
      </c>
      <c r="C5">
        <v>31.1</v>
      </c>
      <c r="D5">
        <v>34.5</v>
      </c>
      <c r="E5">
        <v>107.9</v>
      </c>
      <c r="G5">
        <v>35.9</v>
      </c>
      <c r="H5">
        <v>136.1</v>
      </c>
      <c r="I5">
        <v>91.1</v>
      </c>
    </row>
    <row r="6" spans="1:10" x14ac:dyDescent="0.25">
      <c r="A6" t="s">
        <v>364</v>
      </c>
      <c r="C6">
        <v>26.9</v>
      </c>
      <c r="D6">
        <v>29.6</v>
      </c>
      <c r="E6">
        <v>31.5</v>
      </c>
      <c r="G6">
        <v>198.8</v>
      </c>
      <c r="H6">
        <v>189.4</v>
      </c>
      <c r="I6">
        <v>124.5</v>
      </c>
    </row>
    <row r="7" spans="1:10" x14ac:dyDescent="0.25">
      <c r="A7" t="s">
        <v>365</v>
      </c>
      <c r="C7">
        <v>44.8</v>
      </c>
      <c r="D7">
        <v>29.6</v>
      </c>
      <c r="E7">
        <v>10.5</v>
      </c>
      <c r="G7">
        <v>166.7</v>
      </c>
      <c r="H7">
        <v>299.89999999999998</v>
      </c>
      <c r="I7">
        <v>281.8</v>
      </c>
    </row>
    <row r="8" spans="1:10" x14ac:dyDescent="0.25">
      <c r="A8" t="s">
        <v>366</v>
      </c>
      <c r="C8">
        <v>35</v>
      </c>
      <c r="D8">
        <v>10.199999999999999</v>
      </c>
      <c r="E8">
        <v>32.4</v>
      </c>
      <c r="G8">
        <v>299.89999999999998</v>
      </c>
      <c r="H8">
        <v>246.7</v>
      </c>
      <c r="I8">
        <v>65.099999999999994</v>
      </c>
    </row>
    <row r="9" spans="1:10" x14ac:dyDescent="0.25">
      <c r="A9" s="98" t="s">
        <v>367</v>
      </c>
      <c r="B9" s="35" t="s">
        <v>12</v>
      </c>
      <c r="C9">
        <v>36.700000000000003</v>
      </c>
      <c r="D9">
        <v>46.5</v>
      </c>
      <c r="E9">
        <v>45.1</v>
      </c>
      <c r="G9">
        <v>35.799999999999997</v>
      </c>
      <c r="H9">
        <v>45.8</v>
      </c>
      <c r="I9">
        <v>44.1</v>
      </c>
    </row>
    <row r="10" spans="1:10" x14ac:dyDescent="0.25">
      <c r="A10" t="s">
        <v>368</v>
      </c>
      <c r="B10" s="35" t="s">
        <v>14</v>
      </c>
      <c r="C10">
        <v>38.200000000000003</v>
      </c>
      <c r="D10">
        <v>52.7</v>
      </c>
      <c r="E10">
        <v>46.8</v>
      </c>
      <c r="G10">
        <v>38.200000000000003</v>
      </c>
      <c r="H10">
        <v>52.4</v>
      </c>
      <c r="I10">
        <v>47.3</v>
      </c>
    </row>
    <row r="11" spans="1:10" x14ac:dyDescent="0.25">
      <c r="A11" t="s">
        <v>369</v>
      </c>
      <c r="C11">
        <v>15.8</v>
      </c>
      <c r="D11">
        <v>27.4</v>
      </c>
      <c r="E11">
        <v>14.5</v>
      </c>
      <c r="G11">
        <v>0.1</v>
      </c>
      <c r="H11">
        <v>6.2</v>
      </c>
      <c r="I11">
        <v>201.6</v>
      </c>
    </row>
    <row r="12" spans="1:10" x14ac:dyDescent="0.25">
      <c r="A12" t="s">
        <v>370</v>
      </c>
      <c r="C12">
        <v>14.4</v>
      </c>
      <c r="D12">
        <v>55.5</v>
      </c>
      <c r="E12">
        <v>20.2</v>
      </c>
      <c r="G12">
        <v>199.6</v>
      </c>
      <c r="H12">
        <v>0.4</v>
      </c>
      <c r="I12">
        <v>0.4</v>
      </c>
    </row>
    <row r="13" spans="1:10" x14ac:dyDescent="0.25">
      <c r="A13" t="s">
        <v>371</v>
      </c>
      <c r="B13" s="35" t="s">
        <v>22</v>
      </c>
      <c r="C13">
        <v>34.799999999999997</v>
      </c>
      <c r="D13">
        <v>47.7</v>
      </c>
      <c r="E13">
        <v>43.7</v>
      </c>
      <c r="G13">
        <v>34.4</v>
      </c>
      <c r="H13">
        <v>46.6</v>
      </c>
      <c r="I13">
        <v>43.5</v>
      </c>
    </row>
    <row r="14" spans="1:10" x14ac:dyDescent="0.25">
      <c r="A14" t="s">
        <v>372</v>
      </c>
      <c r="C14">
        <v>31.3</v>
      </c>
      <c r="D14">
        <v>33.1</v>
      </c>
      <c r="E14">
        <v>26.3</v>
      </c>
      <c r="G14">
        <v>40.5</v>
      </c>
      <c r="H14">
        <v>192</v>
      </c>
      <c r="I14">
        <v>21.8</v>
      </c>
    </row>
    <row r="15" spans="1:10" x14ac:dyDescent="0.25">
      <c r="A15" t="s">
        <v>373</v>
      </c>
      <c r="C15">
        <v>14.1</v>
      </c>
      <c r="D15">
        <v>11.4</v>
      </c>
      <c r="E15">
        <v>23.4</v>
      </c>
      <c r="G15">
        <v>299.7</v>
      </c>
      <c r="H15">
        <v>268.39999999999998</v>
      </c>
      <c r="I15">
        <v>299.89999999999998</v>
      </c>
    </row>
    <row r="16" spans="1:10" x14ac:dyDescent="0.25">
      <c r="A16" t="s">
        <v>374</v>
      </c>
      <c r="C16">
        <v>14.5</v>
      </c>
      <c r="D16">
        <v>13</v>
      </c>
      <c r="E16">
        <v>21.8</v>
      </c>
      <c r="G16">
        <v>299.3</v>
      </c>
      <c r="H16">
        <v>174.3</v>
      </c>
      <c r="I16">
        <v>14.5</v>
      </c>
    </row>
    <row r="17" spans="1:10" x14ac:dyDescent="0.25">
      <c r="A17" t="s">
        <v>375</v>
      </c>
      <c r="C17">
        <v>30.3</v>
      </c>
      <c r="D17">
        <v>35.1</v>
      </c>
      <c r="E17">
        <v>29.7</v>
      </c>
      <c r="G17">
        <v>260.7</v>
      </c>
      <c r="H17">
        <v>35.200000000000003</v>
      </c>
      <c r="I17">
        <v>29.2</v>
      </c>
    </row>
    <row r="18" spans="1:10" x14ac:dyDescent="0.25">
      <c r="A18" t="s">
        <v>376</v>
      </c>
      <c r="C18">
        <v>37.299999999999997</v>
      </c>
      <c r="D18">
        <v>45</v>
      </c>
      <c r="E18">
        <v>36.700000000000003</v>
      </c>
      <c r="G18">
        <v>34.200000000000003</v>
      </c>
      <c r="H18">
        <v>44.1</v>
      </c>
      <c r="I18">
        <v>36.200000000000003</v>
      </c>
    </row>
    <row r="19" spans="1:10" x14ac:dyDescent="0.25">
      <c r="A19" t="s">
        <v>377</v>
      </c>
      <c r="C19">
        <v>87.7</v>
      </c>
      <c r="D19">
        <v>13.3</v>
      </c>
      <c r="E19">
        <v>15.1</v>
      </c>
      <c r="F19">
        <v>20.9</v>
      </c>
      <c r="G19">
        <v>0.3</v>
      </c>
      <c r="H19">
        <v>299.39999999999998</v>
      </c>
      <c r="I19">
        <v>244.1</v>
      </c>
      <c r="J19">
        <v>153.4</v>
      </c>
    </row>
    <row r="20" spans="1:10" x14ac:dyDescent="0.25">
      <c r="A20" t="s">
        <v>380</v>
      </c>
      <c r="C20">
        <v>25.8</v>
      </c>
      <c r="D20">
        <v>13.1</v>
      </c>
      <c r="E20">
        <v>30.4</v>
      </c>
      <c r="F20">
        <v>11.5</v>
      </c>
      <c r="G20">
        <v>287.7</v>
      </c>
      <c r="H20">
        <v>266.10000000000002</v>
      </c>
      <c r="I20">
        <v>284.60000000000002</v>
      </c>
      <c r="J20">
        <v>153</v>
      </c>
    </row>
    <row r="21" spans="1:10" x14ac:dyDescent="0.25">
      <c r="A21" t="s">
        <v>381</v>
      </c>
      <c r="C21">
        <v>45.5</v>
      </c>
      <c r="D21">
        <v>66</v>
      </c>
      <c r="E21">
        <v>69.400000000000006</v>
      </c>
      <c r="G21">
        <v>39.799999999999997</v>
      </c>
      <c r="H21">
        <v>73.599999999999994</v>
      </c>
      <c r="I21">
        <v>67.7</v>
      </c>
    </row>
    <row r="22" spans="1:10" x14ac:dyDescent="0.25">
      <c r="A22" t="s">
        <v>382</v>
      </c>
      <c r="C22">
        <v>44.2</v>
      </c>
      <c r="D22">
        <v>74.900000000000006</v>
      </c>
      <c r="E22">
        <v>63.8</v>
      </c>
      <c r="G22">
        <v>43.7</v>
      </c>
      <c r="H22">
        <v>73.5</v>
      </c>
      <c r="I22">
        <v>64</v>
      </c>
    </row>
    <row r="23" spans="1:10" x14ac:dyDescent="0.25">
      <c r="A23" t="s">
        <v>383</v>
      </c>
      <c r="C23">
        <v>59.4</v>
      </c>
      <c r="D23">
        <v>58.9</v>
      </c>
      <c r="E23">
        <v>64</v>
      </c>
      <c r="G23">
        <v>73.900000000000006</v>
      </c>
      <c r="H23">
        <v>58.8</v>
      </c>
      <c r="I23">
        <v>62.9</v>
      </c>
    </row>
    <row r="24" spans="1:10" x14ac:dyDescent="0.25">
      <c r="A24" t="s">
        <v>384</v>
      </c>
      <c r="B24" s="35" t="s">
        <v>64</v>
      </c>
      <c r="C24">
        <v>42.3</v>
      </c>
      <c r="D24">
        <v>91.3</v>
      </c>
      <c r="E24">
        <v>107.6</v>
      </c>
      <c r="F24">
        <v>49.6</v>
      </c>
      <c r="G24">
        <v>42</v>
      </c>
      <c r="H24">
        <v>42.9</v>
      </c>
      <c r="I24">
        <v>38.700000000000003</v>
      </c>
      <c r="J24">
        <v>49.4</v>
      </c>
    </row>
    <row r="25" spans="1:10" x14ac:dyDescent="0.25">
      <c r="A25" t="s">
        <v>385</v>
      </c>
      <c r="B25" s="35"/>
      <c r="C25">
        <v>32.9</v>
      </c>
      <c r="D25">
        <v>47</v>
      </c>
      <c r="E25">
        <v>48.5</v>
      </c>
      <c r="G25">
        <v>33.1</v>
      </c>
      <c r="H25">
        <v>47.1</v>
      </c>
      <c r="I25">
        <v>40</v>
      </c>
    </row>
    <row r="26" spans="1:10" x14ac:dyDescent="0.25">
      <c r="A26" t="s">
        <v>386</v>
      </c>
      <c r="B26" s="35" t="s">
        <v>74</v>
      </c>
      <c r="C26">
        <v>33</v>
      </c>
      <c r="D26">
        <v>79.8</v>
      </c>
      <c r="E26">
        <v>97.8</v>
      </c>
      <c r="F26">
        <v>37.9</v>
      </c>
      <c r="G26">
        <v>32.1</v>
      </c>
      <c r="H26">
        <v>48.2</v>
      </c>
      <c r="I26">
        <v>44.5</v>
      </c>
      <c r="J26">
        <v>37.1</v>
      </c>
    </row>
    <row r="27" spans="1:10" x14ac:dyDescent="0.25">
      <c r="A27" t="s">
        <v>387</v>
      </c>
      <c r="B27" s="35"/>
      <c r="C27">
        <v>11.5</v>
      </c>
      <c r="D27">
        <v>10.1</v>
      </c>
      <c r="E27">
        <v>11.3</v>
      </c>
      <c r="F27">
        <v>156.1</v>
      </c>
      <c r="G27">
        <v>244.8</v>
      </c>
      <c r="H27">
        <v>0</v>
      </c>
      <c r="I27">
        <v>40</v>
      </c>
      <c r="J27">
        <v>299.39999999999998</v>
      </c>
    </row>
    <row r="28" spans="1:10" x14ac:dyDescent="0.25">
      <c r="A28" t="s">
        <v>388</v>
      </c>
      <c r="B28" s="35"/>
      <c r="C28">
        <v>36.5</v>
      </c>
      <c r="D28">
        <v>45.8</v>
      </c>
      <c r="E28">
        <v>32.4</v>
      </c>
      <c r="F28">
        <v>13.7</v>
      </c>
      <c r="G28">
        <v>242.1</v>
      </c>
      <c r="H28">
        <v>299.8</v>
      </c>
      <c r="I28">
        <v>298.60000000000002</v>
      </c>
      <c r="J28">
        <v>168.5</v>
      </c>
    </row>
    <row r="29" spans="1:10" x14ac:dyDescent="0.25">
      <c r="A29" t="s">
        <v>389</v>
      </c>
      <c r="B29" s="35"/>
      <c r="C29">
        <v>31</v>
      </c>
      <c r="D29">
        <v>100.9</v>
      </c>
      <c r="E29">
        <v>118</v>
      </c>
      <c r="F29">
        <v>35.299999999999997</v>
      </c>
      <c r="G29">
        <v>30.7</v>
      </c>
      <c r="H29">
        <v>51.1</v>
      </c>
      <c r="I29">
        <v>50</v>
      </c>
      <c r="J29">
        <v>34.700000000000003</v>
      </c>
    </row>
    <row r="30" spans="1:10" x14ac:dyDescent="0.25">
      <c r="A30" t="s">
        <v>390</v>
      </c>
      <c r="C30">
        <v>30.5</v>
      </c>
      <c r="D30">
        <v>44.3</v>
      </c>
      <c r="E30">
        <v>37.4</v>
      </c>
      <c r="F30">
        <v>36.1</v>
      </c>
      <c r="G30">
        <v>29.4</v>
      </c>
      <c r="H30">
        <v>47</v>
      </c>
      <c r="I30">
        <v>37.4</v>
      </c>
      <c r="J30">
        <v>33.200000000000003</v>
      </c>
    </row>
    <row r="31" spans="1:10" x14ac:dyDescent="0.25">
      <c r="A31" t="s">
        <v>391</v>
      </c>
      <c r="C31">
        <v>33.799999999999997</v>
      </c>
      <c r="D31">
        <v>32.6</v>
      </c>
      <c r="E31">
        <v>17.899999999999999</v>
      </c>
    </row>
    <row r="32" spans="1:10" x14ac:dyDescent="0.25">
      <c r="A32" t="s">
        <v>392</v>
      </c>
      <c r="C32">
        <v>31.8</v>
      </c>
      <c r="D32">
        <v>48.8</v>
      </c>
      <c r="E32">
        <v>51.4</v>
      </c>
      <c r="F32">
        <v>20.3</v>
      </c>
      <c r="G32">
        <v>30.8</v>
      </c>
      <c r="H32">
        <v>59.4</v>
      </c>
      <c r="I32">
        <v>46.3</v>
      </c>
      <c r="J32">
        <v>0</v>
      </c>
    </row>
    <row r="33" spans="1:10" x14ac:dyDescent="0.25">
      <c r="A33" t="s">
        <v>393</v>
      </c>
      <c r="C33">
        <v>47.6</v>
      </c>
      <c r="D33">
        <v>50.5</v>
      </c>
      <c r="E33">
        <v>35</v>
      </c>
      <c r="F33">
        <v>54.5</v>
      </c>
      <c r="G33">
        <v>44.3</v>
      </c>
      <c r="H33">
        <v>48.9</v>
      </c>
      <c r="I33">
        <v>34.799999999999997</v>
      </c>
      <c r="J33">
        <v>53.6</v>
      </c>
    </row>
    <row r="34" spans="1:10" x14ac:dyDescent="0.25">
      <c r="A34" t="s">
        <v>394</v>
      </c>
      <c r="B34" s="35" t="s">
        <v>128</v>
      </c>
      <c r="G34">
        <v>36</v>
      </c>
      <c r="H34">
        <v>46.6</v>
      </c>
      <c r="I34">
        <v>40.799999999999997</v>
      </c>
      <c r="J34">
        <v>43.7</v>
      </c>
    </row>
    <row r="35" spans="1:10" x14ac:dyDescent="0.25">
      <c r="A35" t="s">
        <v>395</v>
      </c>
      <c r="C35">
        <v>0.1</v>
      </c>
      <c r="D35">
        <v>10.6</v>
      </c>
      <c r="E35">
        <v>39.799999999999997</v>
      </c>
      <c r="F35">
        <v>12.9</v>
      </c>
      <c r="G35">
        <v>283.8</v>
      </c>
      <c r="H35">
        <v>299.89999999999998</v>
      </c>
      <c r="I35">
        <v>299.5</v>
      </c>
      <c r="J35">
        <v>195.6</v>
      </c>
    </row>
    <row r="36" spans="1:10" x14ac:dyDescent="0.25">
      <c r="A36" t="s">
        <v>396</v>
      </c>
      <c r="C36">
        <v>280</v>
      </c>
      <c r="D36">
        <v>50.7</v>
      </c>
      <c r="E36">
        <v>27.2</v>
      </c>
      <c r="F36">
        <v>37</v>
      </c>
      <c r="G36">
        <v>0.8</v>
      </c>
      <c r="H36">
        <v>299.7</v>
      </c>
      <c r="I36">
        <v>202.3</v>
      </c>
      <c r="J36">
        <v>150.5</v>
      </c>
    </row>
    <row r="37" spans="1:10" x14ac:dyDescent="0.25">
      <c r="A37" t="s">
        <v>397</v>
      </c>
      <c r="B37" s="35" t="s">
        <v>140</v>
      </c>
      <c r="C37">
        <v>14.7</v>
      </c>
      <c r="D37">
        <v>28.1</v>
      </c>
      <c r="E37">
        <v>14.6</v>
      </c>
      <c r="F37">
        <v>14.3</v>
      </c>
      <c r="G37">
        <v>14.4</v>
      </c>
      <c r="H37">
        <v>14.2</v>
      </c>
      <c r="I37">
        <v>14.2</v>
      </c>
      <c r="J37">
        <v>14.1</v>
      </c>
    </row>
    <row r="38" spans="1:10" x14ac:dyDescent="0.25">
      <c r="A38" t="s">
        <v>398</v>
      </c>
      <c r="C38">
        <v>24.5</v>
      </c>
      <c r="D38">
        <v>33.9</v>
      </c>
      <c r="E38">
        <v>29.7</v>
      </c>
      <c r="F38">
        <v>18.100000000000001</v>
      </c>
      <c r="G38">
        <v>0</v>
      </c>
      <c r="H38">
        <v>12.9</v>
      </c>
      <c r="I38">
        <v>120.8</v>
      </c>
      <c r="J38">
        <v>15.9</v>
      </c>
    </row>
    <row r="39" spans="1:10" x14ac:dyDescent="0.25">
      <c r="A39" t="s">
        <v>399</v>
      </c>
      <c r="B39" s="35" t="s">
        <v>144</v>
      </c>
      <c r="C39">
        <v>37</v>
      </c>
      <c r="D39">
        <v>84.6</v>
      </c>
      <c r="E39">
        <v>38.4</v>
      </c>
      <c r="F39">
        <v>45.9</v>
      </c>
      <c r="G39">
        <v>37</v>
      </c>
      <c r="H39">
        <v>42.9</v>
      </c>
      <c r="I39">
        <v>37.200000000000003</v>
      </c>
      <c r="J39">
        <v>45.2</v>
      </c>
    </row>
    <row r="40" spans="1:10" x14ac:dyDescent="0.25">
      <c r="A40" t="s">
        <v>400</v>
      </c>
      <c r="B40" s="35" t="s">
        <v>146</v>
      </c>
      <c r="C40">
        <v>38</v>
      </c>
      <c r="D40">
        <v>71</v>
      </c>
      <c r="E40">
        <v>36</v>
      </c>
      <c r="F40">
        <v>49</v>
      </c>
      <c r="G40">
        <v>37.4</v>
      </c>
      <c r="H40">
        <v>39.799999999999997</v>
      </c>
      <c r="I40">
        <v>35.700000000000003</v>
      </c>
      <c r="J40">
        <v>47.9</v>
      </c>
    </row>
    <row r="41" spans="1:10" x14ac:dyDescent="0.25">
      <c r="A41" t="s">
        <v>401</v>
      </c>
      <c r="D41">
        <v>280.89999999999998</v>
      </c>
      <c r="E41">
        <v>299.89999999999998</v>
      </c>
      <c r="F41">
        <v>202.7</v>
      </c>
      <c r="H41">
        <v>214.3</v>
      </c>
      <c r="I41">
        <v>0.4</v>
      </c>
      <c r="J41">
        <v>299.39999999999998</v>
      </c>
    </row>
    <row r="42" spans="1:10" x14ac:dyDescent="0.25">
      <c r="A42" t="s">
        <v>402</v>
      </c>
      <c r="D42">
        <v>125.2</v>
      </c>
      <c r="E42">
        <v>263.3</v>
      </c>
      <c r="F42">
        <v>236</v>
      </c>
      <c r="H42">
        <v>269.89999999999998</v>
      </c>
      <c r="I42">
        <v>299.89999999999998</v>
      </c>
      <c r="J42">
        <v>299.60000000000002</v>
      </c>
    </row>
    <row r="43" spans="1:10" x14ac:dyDescent="0.25">
      <c r="A43" t="s">
        <v>403</v>
      </c>
      <c r="C43">
        <v>31.2</v>
      </c>
      <c r="D43">
        <v>53</v>
      </c>
      <c r="E43">
        <v>43.7</v>
      </c>
      <c r="F43">
        <v>37</v>
      </c>
      <c r="G43">
        <v>28.7</v>
      </c>
      <c r="H43">
        <v>51.4</v>
      </c>
      <c r="I43">
        <v>41.6</v>
      </c>
      <c r="J43">
        <v>35.4</v>
      </c>
    </row>
    <row r="44" spans="1:10" x14ac:dyDescent="0.25">
      <c r="A44" t="s">
        <v>404</v>
      </c>
      <c r="C44">
        <v>36.9</v>
      </c>
      <c r="D44">
        <v>57.7</v>
      </c>
      <c r="E44">
        <v>51.7</v>
      </c>
      <c r="F44">
        <v>38.6</v>
      </c>
      <c r="G44">
        <v>28.8</v>
      </c>
      <c r="H44">
        <v>55.7</v>
      </c>
      <c r="I44">
        <v>41.2</v>
      </c>
      <c r="J44">
        <v>37.6</v>
      </c>
    </row>
    <row r="45" spans="1:10" x14ac:dyDescent="0.25">
      <c r="A45" t="s">
        <v>405</v>
      </c>
      <c r="C45">
        <v>274.8</v>
      </c>
      <c r="D45">
        <v>70.7</v>
      </c>
      <c r="E45">
        <v>282.3</v>
      </c>
      <c r="F45">
        <v>60.4</v>
      </c>
      <c r="G45">
        <v>295.89999999999998</v>
      </c>
      <c r="H45">
        <v>195</v>
      </c>
      <c r="I45">
        <v>299.60000000000002</v>
      </c>
      <c r="J45">
        <v>299.8</v>
      </c>
    </row>
    <row r="46" spans="1:10" x14ac:dyDescent="0.25">
      <c r="A46" t="s">
        <v>406</v>
      </c>
      <c r="D46">
        <v>27.2</v>
      </c>
      <c r="E46">
        <v>29.2</v>
      </c>
      <c r="F46">
        <v>47.6</v>
      </c>
      <c r="H46">
        <v>40.700000000000003</v>
      </c>
      <c r="I46">
        <v>43.2</v>
      </c>
      <c r="J46">
        <v>157.6</v>
      </c>
    </row>
    <row r="47" spans="1:10" x14ac:dyDescent="0.25">
      <c r="A47" t="s">
        <v>407</v>
      </c>
      <c r="D47">
        <v>52.9</v>
      </c>
      <c r="E47">
        <v>42.7</v>
      </c>
      <c r="F47">
        <v>22.4</v>
      </c>
      <c r="H47">
        <v>189.1</v>
      </c>
      <c r="I47">
        <v>215.5</v>
      </c>
      <c r="J47">
        <v>25.6</v>
      </c>
    </row>
    <row r="48" spans="1:10" x14ac:dyDescent="0.25">
      <c r="A48" t="s">
        <v>408</v>
      </c>
      <c r="D48">
        <v>38.1</v>
      </c>
      <c r="E48">
        <v>35.6</v>
      </c>
      <c r="F48">
        <v>33.799999999999997</v>
      </c>
      <c r="H48">
        <v>0.3</v>
      </c>
      <c r="I48">
        <v>36</v>
      </c>
      <c r="J48">
        <v>33</v>
      </c>
    </row>
    <row r="49" spans="1:10" x14ac:dyDescent="0.25">
      <c r="A49" t="s">
        <v>409</v>
      </c>
      <c r="C49">
        <v>9.5</v>
      </c>
      <c r="D49">
        <v>12.9</v>
      </c>
      <c r="E49">
        <v>10.3</v>
      </c>
      <c r="F49">
        <v>40.5</v>
      </c>
      <c r="G49">
        <v>0.9</v>
      </c>
      <c r="H49">
        <v>272.3</v>
      </c>
      <c r="I49">
        <v>268.39999999999998</v>
      </c>
      <c r="J49">
        <v>0.1</v>
      </c>
    </row>
    <row r="50" spans="1:10" x14ac:dyDescent="0.25">
      <c r="A50" t="s">
        <v>410</v>
      </c>
      <c r="C50">
        <v>49.1</v>
      </c>
      <c r="D50">
        <v>52.7</v>
      </c>
      <c r="E50">
        <v>47</v>
      </c>
      <c r="F50">
        <v>56.4</v>
      </c>
      <c r="G50">
        <v>48.3</v>
      </c>
      <c r="H50">
        <v>52.7</v>
      </c>
      <c r="I50">
        <v>46.5</v>
      </c>
      <c r="J50">
        <v>57.3</v>
      </c>
    </row>
    <row r="51" spans="1:10" x14ac:dyDescent="0.25">
      <c r="A51" t="s">
        <v>411</v>
      </c>
      <c r="C51">
        <v>0.2</v>
      </c>
      <c r="D51">
        <v>0.7</v>
      </c>
      <c r="E51">
        <v>0</v>
      </c>
      <c r="F51">
        <v>0</v>
      </c>
    </row>
    <row r="52" spans="1:10" x14ac:dyDescent="0.25">
      <c r="A52" t="s">
        <v>412</v>
      </c>
      <c r="C52">
        <v>243.4</v>
      </c>
      <c r="D52">
        <v>240.8</v>
      </c>
      <c r="E52">
        <v>216.2</v>
      </c>
      <c r="F52">
        <v>299.5</v>
      </c>
    </row>
    <row r="53" spans="1:10" x14ac:dyDescent="0.25">
      <c r="A53" t="s">
        <v>413</v>
      </c>
      <c r="C53">
        <v>8.1999999999999993</v>
      </c>
      <c r="D53">
        <v>23.8</v>
      </c>
      <c r="E53">
        <v>59.2</v>
      </c>
      <c r="F53">
        <v>159.9</v>
      </c>
      <c r="G53">
        <v>34</v>
      </c>
      <c r="H53">
        <v>24.6</v>
      </c>
      <c r="I53">
        <v>19.5</v>
      </c>
      <c r="J53">
        <v>25.6</v>
      </c>
    </row>
    <row r="54" spans="1:10" x14ac:dyDescent="0.25">
      <c r="A54" t="s">
        <v>414</v>
      </c>
      <c r="C54">
        <v>43.6</v>
      </c>
      <c r="D54">
        <v>42.8</v>
      </c>
      <c r="E54">
        <v>33.299999999999997</v>
      </c>
      <c r="F54">
        <v>28.8</v>
      </c>
      <c r="G54">
        <v>40.1</v>
      </c>
      <c r="H54">
        <v>32.299999999999997</v>
      </c>
      <c r="I54">
        <v>22.5</v>
      </c>
      <c r="J54">
        <v>142.69999999999999</v>
      </c>
    </row>
    <row r="55" spans="1:10" x14ac:dyDescent="0.25">
      <c r="A55" t="s">
        <v>415</v>
      </c>
      <c r="C55">
        <v>33.4</v>
      </c>
      <c r="D55">
        <v>25.1</v>
      </c>
      <c r="E55">
        <v>47.4</v>
      </c>
      <c r="F55">
        <v>23.7</v>
      </c>
      <c r="G55">
        <v>19.8</v>
      </c>
      <c r="H55">
        <v>126.6</v>
      </c>
      <c r="I55">
        <v>52.1</v>
      </c>
      <c r="J55">
        <v>18.399999999999999</v>
      </c>
    </row>
    <row r="56" spans="1:10" x14ac:dyDescent="0.25">
      <c r="A56" t="s">
        <v>416</v>
      </c>
      <c r="C56">
        <v>31.7</v>
      </c>
      <c r="D56">
        <v>84</v>
      </c>
      <c r="E56">
        <v>40.5</v>
      </c>
      <c r="F56">
        <v>37.799999999999997</v>
      </c>
      <c r="G56">
        <v>31.7</v>
      </c>
      <c r="H56">
        <v>43</v>
      </c>
      <c r="I56">
        <v>39.700000000000003</v>
      </c>
      <c r="J56">
        <v>36.4</v>
      </c>
    </row>
    <row r="57" spans="1:10" x14ac:dyDescent="0.25">
      <c r="A57" t="s">
        <v>417</v>
      </c>
      <c r="C57">
        <v>39.6</v>
      </c>
      <c r="D57">
        <v>41.4</v>
      </c>
      <c r="E57">
        <v>34.5</v>
      </c>
      <c r="F57">
        <v>46.4</v>
      </c>
      <c r="G57">
        <v>39.6</v>
      </c>
      <c r="H57">
        <v>38.700000000000003</v>
      </c>
      <c r="I57">
        <v>33.5</v>
      </c>
      <c r="J57">
        <v>44.4</v>
      </c>
    </row>
    <row r="58" spans="1:10" x14ac:dyDescent="0.25">
      <c r="A58" t="s">
        <v>418</v>
      </c>
      <c r="C58">
        <v>27.7</v>
      </c>
      <c r="D58">
        <v>44.3</v>
      </c>
      <c r="E58">
        <v>40.6</v>
      </c>
      <c r="F58">
        <v>33.9</v>
      </c>
      <c r="G58">
        <v>28</v>
      </c>
      <c r="H58">
        <v>43</v>
      </c>
      <c r="I58">
        <v>38.5</v>
      </c>
      <c r="J58">
        <v>31.9</v>
      </c>
    </row>
    <row r="59" spans="1:10" x14ac:dyDescent="0.25">
      <c r="A59" t="s">
        <v>419</v>
      </c>
      <c r="C59">
        <v>25.3</v>
      </c>
      <c r="D59">
        <v>31.9</v>
      </c>
      <c r="E59">
        <v>28.2</v>
      </c>
      <c r="F59">
        <v>29.2</v>
      </c>
      <c r="G59">
        <v>29</v>
      </c>
      <c r="H59">
        <v>42.7</v>
      </c>
      <c r="I59">
        <v>28.1</v>
      </c>
      <c r="J59">
        <v>27.8</v>
      </c>
    </row>
    <row r="60" spans="1:10" x14ac:dyDescent="0.25">
      <c r="A60" t="s">
        <v>420</v>
      </c>
      <c r="C60">
        <v>46.7</v>
      </c>
      <c r="D60">
        <v>18.399999999999999</v>
      </c>
      <c r="E60">
        <v>20.2</v>
      </c>
      <c r="F60">
        <v>32.5</v>
      </c>
      <c r="G60">
        <v>39.299999999999997</v>
      </c>
      <c r="H60">
        <v>148.30000000000001</v>
      </c>
      <c r="I60">
        <v>13.1</v>
      </c>
      <c r="J60">
        <v>27.1</v>
      </c>
    </row>
    <row r="61" spans="1:10" x14ac:dyDescent="0.25">
      <c r="A61" t="s">
        <v>421</v>
      </c>
      <c r="C61">
        <v>40.1</v>
      </c>
      <c r="D61">
        <v>93.9</v>
      </c>
      <c r="E61">
        <v>40.799999999999997</v>
      </c>
      <c r="F61">
        <v>49.8</v>
      </c>
      <c r="G61">
        <v>39.5</v>
      </c>
      <c r="H61">
        <v>47.9</v>
      </c>
      <c r="I61">
        <v>39.6</v>
      </c>
      <c r="J61">
        <v>50.3</v>
      </c>
    </row>
    <row r="62" spans="1:10" x14ac:dyDescent="0.25">
      <c r="A62" t="s">
        <v>422</v>
      </c>
      <c r="C62">
        <v>43.7</v>
      </c>
      <c r="D62">
        <v>53.4</v>
      </c>
      <c r="E62">
        <v>37.1</v>
      </c>
      <c r="F62">
        <v>26.5</v>
      </c>
      <c r="G62">
        <v>16.3</v>
      </c>
      <c r="H62">
        <v>0.6</v>
      </c>
      <c r="I62">
        <v>40</v>
      </c>
      <c r="J62">
        <v>31</v>
      </c>
    </row>
    <row r="63" spans="1:10" x14ac:dyDescent="0.25">
      <c r="A63" t="s">
        <v>423</v>
      </c>
      <c r="C63">
        <v>64</v>
      </c>
      <c r="D63">
        <v>63.8</v>
      </c>
      <c r="E63">
        <v>47.5</v>
      </c>
      <c r="F63">
        <v>65.599999999999994</v>
      </c>
      <c r="G63">
        <v>57.1</v>
      </c>
      <c r="H63">
        <v>64.3</v>
      </c>
      <c r="I63">
        <v>0.1</v>
      </c>
      <c r="J63">
        <v>142.69999999999999</v>
      </c>
    </row>
    <row r="64" spans="1:10" x14ac:dyDescent="0.25">
      <c r="A64" t="s">
        <v>424</v>
      </c>
      <c r="C64">
        <v>49.4</v>
      </c>
      <c r="D64">
        <v>11</v>
      </c>
      <c r="E64">
        <v>15.1</v>
      </c>
      <c r="F64">
        <v>188.7</v>
      </c>
      <c r="G64">
        <v>55.1</v>
      </c>
      <c r="H64">
        <v>269.89999999999998</v>
      </c>
      <c r="I64">
        <v>189.9</v>
      </c>
      <c r="J64">
        <v>45.2</v>
      </c>
    </row>
    <row r="65" spans="1:10" x14ac:dyDescent="0.25">
      <c r="A65" t="s">
        <v>425</v>
      </c>
      <c r="C65">
        <v>55.5</v>
      </c>
      <c r="D65">
        <v>24.1</v>
      </c>
      <c r="E65">
        <v>27.1</v>
      </c>
      <c r="F65">
        <v>48.9</v>
      </c>
      <c r="G65">
        <v>299.7</v>
      </c>
      <c r="H65">
        <v>135.9</v>
      </c>
      <c r="I65">
        <v>195.2</v>
      </c>
      <c r="J65">
        <v>171.4</v>
      </c>
    </row>
    <row r="66" spans="1:10" x14ac:dyDescent="0.25">
      <c r="A66" t="s">
        <v>426</v>
      </c>
      <c r="C66">
        <v>32.4</v>
      </c>
      <c r="D66">
        <v>45.6</v>
      </c>
      <c r="E66">
        <v>37.799999999999997</v>
      </c>
      <c r="F66">
        <v>31.8</v>
      </c>
      <c r="G66">
        <v>26.4</v>
      </c>
      <c r="H66">
        <v>44.1</v>
      </c>
      <c r="I66">
        <v>35.5</v>
      </c>
      <c r="J66">
        <v>33.1</v>
      </c>
    </row>
    <row r="67" spans="1:10" x14ac:dyDescent="0.25">
      <c r="A67" t="s">
        <v>427</v>
      </c>
      <c r="C67">
        <v>17</v>
      </c>
      <c r="D67">
        <v>30.7</v>
      </c>
      <c r="E67">
        <v>25.9</v>
      </c>
      <c r="F67">
        <v>21.6</v>
      </c>
      <c r="G67">
        <v>16.2</v>
      </c>
      <c r="H67">
        <v>31.2</v>
      </c>
      <c r="I67">
        <v>27.7</v>
      </c>
      <c r="J67">
        <v>20</v>
      </c>
    </row>
    <row r="68" spans="1:10" x14ac:dyDescent="0.25">
      <c r="A68" t="s">
        <v>428</v>
      </c>
      <c r="C68">
        <v>13.4</v>
      </c>
      <c r="D68">
        <v>14.4</v>
      </c>
      <c r="E68">
        <v>16</v>
      </c>
      <c r="F68">
        <v>14.1</v>
      </c>
      <c r="G68">
        <v>12.1</v>
      </c>
      <c r="H68">
        <v>16</v>
      </c>
      <c r="I68">
        <v>13.6</v>
      </c>
      <c r="J68">
        <v>13.2</v>
      </c>
    </row>
    <row r="69" spans="1:10" x14ac:dyDescent="0.25">
      <c r="A69" t="s">
        <v>429</v>
      </c>
      <c r="C69">
        <v>30.2</v>
      </c>
      <c r="D69">
        <v>38.9</v>
      </c>
      <c r="E69">
        <v>34.4</v>
      </c>
      <c r="F69">
        <v>36.6</v>
      </c>
      <c r="G69">
        <v>26.7</v>
      </c>
      <c r="H69">
        <v>37.6</v>
      </c>
      <c r="I69">
        <v>33.9</v>
      </c>
      <c r="J69">
        <v>35.5</v>
      </c>
    </row>
    <row r="70" spans="1:10" x14ac:dyDescent="0.25">
      <c r="A70" t="s">
        <v>430</v>
      </c>
      <c r="C70">
        <v>32.1</v>
      </c>
      <c r="D70">
        <v>64.900000000000006</v>
      </c>
      <c r="E70">
        <v>43.7</v>
      </c>
      <c r="F70">
        <v>40.200000000000003</v>
      </c>
      <c r="G70">
        <v>32.799999999999997</v>
      </c>
      <c r="H70">
        <v>49.6</v>
      </c>
      <c r="I70">
        <v>44.2</v>
      </c>
      <c r="J70">
        <v>38.6</v>
      </c>
    </row>
    <row r="71" spans="1:10" x14ac:dyDescent="0.25">
      <c r="A71" t="s">
        <v>431</v>
      </c>
      <c r="C71">
        <v>36.6</v>
      </c>
      <c r="D71">
        <v>48.3</v>
      </c>
      <c r="E71">
        <v>28.9</v>
      </c>
      <c r="F71">
        <v>42.8</v>
      </c>
      <c r="G71">
        <v>34.799999999999997</v>
      </c>
      <c r="H71">
        <v>36.200000000000003</v>
      </c>
      <c r="I71">
        <v>27.2</v>
      </c>
      <c r="J71">
        <v>42.4</v>
      </c>
    </row>
    <row r="72" spans="1:10" x14ac:dyDescent="0.25">
      <c r="A72" t="s">
        <v>432</v>
      </c>
      <c r="C72">
        <v>298</v>
      </c>
      <c r="D72">
        <v>69</v>
      </c>
      <c r="E72">
        <v>77.400000000000006</v>
      </c>
      <c r="F72">
        <v>17.2</v>
      </c>
      <c r="G72">
        <v>122.6</v>
      </c>
      <c r="H72">
        <v>244.3</v>
      </c>
      <c r="I72">
        <v>185.1</v>
      </c>
      <c r="J72">
        <v>299.5</v>
      </c>
    </row>
    <row r="73" spans="1:10" x14ac:dyDescent="0.25">
      <c r="A73" t="s">
        <v>433</v>
      </c>
      <c r="C73">
        <v>39.700000000000003</v>
      </c>
      <c r="D73">
        <v>39.700000000000003</v>
      </c>
      <c r="E73">
        <v>33.700000000000003</v>
      </c>
      <c r="F73">
        <v>48.4</v>
      </c>
      <c r="G73">
        <v>41.3</v>
      </c>
      <c r="H73">
        <v>39.299999999999997</v>
      </c>
      <c r="I73">
        <v>33.4</v>
      </c>
      <c r="J73">
        <v>48.3</v>
      </c>
    </row>
    <row r="74" spans="1:10" x14ac:dyDescent="0.25">
      <c r="A74" t="s">
        <v>434</v>
      </c>
      <c r="C74">
        <v>18.3</v>
      </c>
      <c r="D74">
        <v>20</v>
      </c>
      <c r="E74">
        <v>21</v>
      </c>
    </row>
    <row r="75" spans="1:10" x14ac:dyDescent="0.25">
      <c r="A75" t="s">
        <v>435</v>
      </c>
      <c r="C75">
        <v>31.8</v>
      </c>
      <c r="D75">
        <v>84</v>
      </c>
      <c r="E75">
        <v>44.5</v>
      </c>
      <c r="F75">
        <v>35.200000000000003</v>
      </c>
      <c r="G75">
        <v>31.5</v>
      </c>
      <c r="H75">
        <v>48.8</v>
      </c>
      <c r="I75">
        <v>43.5</v>
      </c>
      <c r="J75">
        <v>34.1</v>
      </c>
    </row>
    <row r="76" spans="1:10" x14ac:dyDescent="0.25">
      <c r="A76" t="s">
        <v>436</v>
      </c>
      <c r="C76">
        <v>249.3</v>
      </c>
      <c r="D76">
        <v>44.9</v>
      </c>
      <c r="E76">
        <v>28.2</v>
      </c>
      <c r="F76">
        <v>43.1</v>
      </c>
      <c r="G76">
        <v>27.4</v>
      </c>
      <c r="H76">
        <v>146</v>
      </c>
      <c r="I76">
        <v>32.799999999999997</v>
      </c>
      <c r="J76">
        <v>43.4</v>
      </c>
    </row>
    <row r="77" spans="1:10" x14ac:dyDescent="0.25">
      <c r="A77" t="s">
        <v>437</v>
      </c>
      <c r="C77">
        <v>33.799999999999997</v>
      </c>
      <c r="D77">
        <v>28</v>
      </c>
      <c r="E77">
        <v>32</v>
      </c>
      <c r="F77">
        <v>38.1</v>
      </c>
      <c r="G77">
        <v>31.4</v>
      </c>
      <c r="H77">
        <v>26.6</v>
      </c>
      <c r="I77">
        <v>119.4</v>
      </c>
      <c r="J77">
        <v>31.5</v>
      </c>
    </row>
    <row r="78" spans="1:10" x14ac:dyDescent="0.25">
      <c r="A78" t="s">
        <v>438</v>
      </c>
      <c r="C78">
        <v>35.9</v>
      </c>
      <c r="D78">
        <v>41.7</v>
      </c>
      <c r="E78">
        <v>33.799999999999997</v>
      </c>
      <c r="F78">
        <v>21.9</v>
      </c>
      <c r="G78">
        <v>0.4</v>
      </c>
      <c r="H78">
        <v>225.8</v>
      </c>
      <c r="I78">
        <v>129.30000000000001</v>
      </c>
      <c r="J78">
        <v>28</v>
      </c>
    </row>
    <row r="79" spans="1:10" x14ac:dyDescent="0.25">
      <c r="A79" t="s">
        <v>439</v>
      </c>
      <c r="C79">
        <v>26.3</v>
      </c>
      <c r="D79">
        <v>21.4</v>
      </c>
      <c r="E79">
        <v>33.799999999999997</v>
      </c>
      <c r="F79">
        <v>36.700000000000003</v>
      </c>
      <c r="G79">
        <v>25.3</v>
      </c>
      <c r="H79">
        <v>30</v>
      </c>
      <c r="I79">
        <v>31.7</v>
      </c>
      <c r="J79">
        <v>36.6</v>
      </c>
    </row>
    <row r="80" spans="1:10" x14ac:dyDescent="0.25">
      <c r="A80" t="s">
        <v>440</v>
      </c>
      <c r="C80">
        <v>25.8</v>
      </c>
      <c r="D80">
        <v>24.5</v>
      </c>
      <c r="E80">
        <v>32.700000000000003</v>
      </c>
      <c r="F80">
        <v>32.1</v>
      </c>
      <c r="G80">
        <v>25.1</v>
      </c>
      <c r="H80">
        <v>26.6</v>
      </c>
      <c r="I80">
        <v>30.7</v>
      </c>
      <c r="J80">
        <v>29.1</v>
      </c>
    </row>
    <row r="81" spans="1:10" x14ac:dyDescent="0.25">
      <c r="A81" t="s">
        <v>441</v>
      </c>
      <c r="C81">
        <v>26</v>
      </c>
      <c r="D81">
        <v>30.1</v>
      </c>
      <c r="E81">
        <v>24.1</v>
      </c>
      <c r="F81">
        <v>25.5</v>
      </c>
      <c r="G81">
        <v>27.1</v>
      </c>
      <c r="H81">
        <v>26.8</v>
      </c>
      <c r="I81">
        <v>22</v>
      </c>
      <c r="J81">
        <v>25.9</v>
      </c>
    </row>
    <row r="82" spans="1:10" x14ac:dyDescent="0.25">
      <c r="A82" t="s">
        <v>442</v>
      </c>
      <c r="C82">
        <v>36.799999999999997</v>
      </c>
      <c r="D82">
        <v>38.5</v>
      </c>
      <c r="E82">
        <v>41.6</v>
      </c>
      <c r="F82">
        <v>38.1</v>
      </c>
      <c r="G82">
        <v>28.9</v>
      </c>
      <c r="H82">
        <v>40.5</v>
      </c>
      <c r="I82">
        <v>39.1</v>
      </c>
      <c r="J82">
        <v>35.1</v>
      </c>
    </row>
    <row r="83" spans="1:10" x14ac:dyDescent="0.25">
      <c r="A83" t="s">
        <v>443</v>
      </c>
      <c r="C83">
        <v>37.200000000000003</v>
      </c>
      <c r="E83">
        <v>34.9</v>
      </c>
      <c r="F83">
        <v>49.6</v>
      </c>
      <c r="G83">
        <v>35.700000000000003</v>
      </c>
      <c r="I83">
        <v>33.700000000000003</v>
      </c>
      <c r="J83">
        <v>47</v>
      </c>
    </row>
    <row r="84" spans="1:10" x14ac:dyDescent="0.25">
      <c r="A84" t="s">
        <v>444</v>
      </c>
      <c r="C84">
        <v>25.4</v>
      </c>
      <c r="D84">
        <v>38.5</v>
      </c>
      <c r="E84">
        <v>36</v>
      </c>
      <c r="F84">
        <v>33.4</v>
      </c>
      <c r="G84">
        <v>25.5</v>
      </c>
      <c r="H84">
        <v>32.299999999999997</v>
      </c>
      <c r="I84">
        <v>33.200000000000003</v>
      </c>
      <c r="J84">
        <v>37.700000000000003</v>
      </c>
    </row>
    <row r="85" spans="1:10" x14ac:dyDescent="0.25">
      <c r="A85" t="s">
        <v>445</v>
      </c>
      <c r="C85">
        <v>32.5</v>
      </c>
      <c r="D85">
        <v>40.200000000000003</v>
      </c>
      <c r="E85">
        <v>37.1</v>
      </c>
      <c r="F85">
        <v>41.2</v>
      </c>
      <c r="G85">
        <v>34.799999999999997</v>
      </c>
      <c r="H85">
        <v>41.1</v>
      </c>
      <c r="I85">
        <v>35.9</v>
      </c>
      <c r="J85">
        <v>41.6</v>
      </c>
    </row>
    <row r="86" spans="1:10" x14ac:dyDescent="0.25">
      <c r="A86" t="s">
        <v>446</v>
      </c>
      <c r="C86">
        <v>26.2</v>
      </c>
      <c r="D86">
        <v>39.4</v>
      </c>
      <c r="E86">
        <v>34.1</v>
      </c>
      <c r="F86">
        <v>32.799999999999997</v>
      </c>
      <c r="G86">
        <v>26.4</v>
      </c>
      <c r="H86">
        <v>39.5</v>
      </c>
      <c r="I86">
        <v>33.4</v>
      </c>
      <c r="J86">
        <v>31.8</v>
      </c>
    </row>
    <row r="87" spans="1:10" x14ac:dyDescent="0.25">
      <c r="A87" t="s">
        <v>447</v>
      </c>
      <c r="C87">
        <v>298.60000000000002</v>
      </c>
      <c r="D87">
        <v>299.89999999999998</v>
      </c>
      <c r="E87">
        <v>9.3000000000000007</v>
      </c>
      <c r="F87">
        <v>0.2</v>
      </c>
      <c r="G87">
        <v>271.2</v>
      </c>
      <c r="H87">
        <v>0</v>
      </c>
      <c r="I87">
        <v>204.6</v>
      </c>
      <c r="J87">
        <v>1.2</v>
      </c>
    </row>
    <row r="88" spans="1:10" x14ac:dyDescent="0.25">
      <c r="A88" t="s">
        <v>448</v>
      </c>
      <c r="C88">
        <v>29.7</v>
      </c>
      <c r="D88">
        <v>44.9</v>
      </c>
      <c r="E88">
        <v>42.9</v>
      </c>
      <c r="F88">
        <v>36.700000000000003</v>
      </c>
      <c r="G88">
        <v>29.9</v>
      </c>
      <c r="H88">
        <v>44.1</v>
      </c>
      <c r="I88">
        <v>45.6</v>
      </c>
      <c r="J88">
        <v>34.9</v>
      </c>
    </row>
    <row r="89" spans="1:10" x14ac:dyDescent="0.25">
      <c r="A89" t="s">
        <v>449</v>
      </c>
      <c r="C89">
        <v>27.9</v>
      </c>
      <c r="D89">
        <v>46.7</v>
      </c>
      <c r="E89">
        <v>43.5</v>
      </c>
      <c r="F89">
        <v>34</v>
      </c>
      <c r="G89">
        <v>27.3</v>
      </c>
      <c r="H89">
        <v>47.1</v>
      </c>
      <c r="I89">
        <v>45.7</v>
      </c>
      <c r="J89">
        <v>32.9</v>
      </c>
    </row>
    <row r="90" spans="1:10" x14ac:dyDescent="0.25">
      <c r="A90" t="s">
        <v>450</v>
      </c>
      <c r="C90">
        <v>25.1</v>
      </c>
      <c r="D90">
        <v>33.6</v>
      </c>
      <c r="E90">
        <v>24.3</v>
      </c>
      <c r="F90">
        <v>30.2</v>
      </c>
      <c r="G90">
        <v>28.2</v>
      </c>
      <c r="H90">
        <v>30.6</v>
      </c>
      <c r="I90">
        <v>28</v>
      </c>
      <c r="J90">
        <v>35</v>
      </c>
    </row>
    <row r="91" spans="1:10" x14ac:dyDescent="0.25">
      <c r="A91" t="s">
        <v>451</v>
      </c>
      <c r="C91">
        <v>20.5</v>
      </c>
      <c r="D91">
        <v>35</v>
      </c>
      <c r="E91">
        <v>27.3</v>
      </c>
      <c r="F91">
        <v>152.69999999999999</v>
      </c>
      <c r="G91">
        <v>30.5</v>
      </c>
      <c r="H91">
        <v>59.6</v>
      </c>
      <c r="I91">
        <v>14.5</v>
      </c>
      <c r="J91">
        <v>172.9</v>
      </c>
    </row>
    <row r="92" spans="1:10" x14ac:dyDescent="0.25">
      <c r="A92" t="s">
        <v>452</v>
      </c>
      <c r="C92">
        <v>41.3</v>
      </c>
      <c r="D92">
        <v>50.2</v>
      </c>
      <c r="E92">
        <v>29.5</v>
      </c>
      <c r="G92">
        <v>37.299999999999997</v>
      </c>
      <c r="H92">
        <v>57.8</v>
      </c>
      <c r="I92">
        <v>33.700000000000003</v>
      </c>
    </row>
    <row r="93" spans="1:10" x14ac:dyDescent="0.25">
      <c r="A93" t="s">
        <v>453</v>
      </c>
      <c r="C93">
        <v>23.1</v>
      </c>
      <c r="D93">
        <v>54.3</v>
      </c>
      <c r="E93">
        <v>33.5</v>
      </c>
      <c r="G93">
        <v>24.1</v>
      </c>
      <c r="H93">
        <v>299.8</v>
      </c>
      <c r="I93">
        <v>33.200000000000003</v>
      </c>
    </row>
    <row r="94" spans="1:10" x14ac:dyDescent="0.25">
      <c r="A94" t="s">
        <v>454</v>
      </c>
      <c r="C94">
        <v>29.4</v>
      </c>
      <c r="D94">
        <v>35.700000000000003</v>
      </c>
      <c r="E94">
        <v>32.700000000000003</v>
      </c>
      <c r="G94">
        <v>28.5</v>
      </c>
      <c r="H94">
        <v>35</v>
      </c>
      <c r="I94">
        <v>35.4</v>
      </c>
    </row>
    <row r="95" spans="1:10" x14ac:dyDescent="0.25">
      <c r="A95" t="s">
        <v>455</v>
      </c>
      <c r="C95">
        <v>15</v>
      </c>
      <c r="D95">
        <v>41.6</v>
      </c>
      <c r="E95">
        <v>15.4</v>
      </c>
      <c r="F95">
        <v>18.7</v>
      </c>
      <c r="G95">
        <v>14.2</v>
      </c>
      <c r="H95">
        <v>31.6</v>
      </c>
      <c r="I95">
        <v>15.8</v>
      </c>
      <c r="J95">
        <v>20.6</v>
      </c>
    </row>
    <row r="96" spans="1:10" x14ac:dyDescent="0.25">
      <c r="A96" t="s">
        <v>456</v>
      </c>
      <c r="C96">
        <v>0</v>
      </c>
      <c r="D96">
        <v>195</v>
      </c>
      <c r="E96">
        <v>210.8</v>
      </c>
      <c r="F96">
        <v>13.2</v>
      </c>
      <c r="G96">
        <v>234.9</v>
      </c>
      <c r="H96">
        <v>0.2</v>
      </c>
      <c r="I96">
        <v>0.8</v>
      </c>
      <c r="J96">
        <v>299.7</v>
      </c>
    </row>
    <row r="97" spans="1:10" x14ac:dyDescent="0.25">
      <c r="A97" t="s">
        <v>457</v>
      </c>
      <c r="C97">
        <v>12.3</v>
      </c>
      <c r="D97">
        <v>12.9</v>
      </c>
      <c r="E97">
        <v>12.7</v>
      </c>
      <c r="F97">
        <v>12.6</v>
      </c>
      <c r="G97">
        <v>12.3</v>
      </c>
      <c r="H97">
        <v>12</v>
      </c>
      <c r="I97">
        <v>12.5</v>
      </c>
      <c r="J97">
        <v>12.3</v>
      </c>
    </row>
    <row r="98" spans="1:10" x14ac:dyDescent="0.25">
      <c r="A98" t="s">
        <v>458</v>
      </c>
      <c r="C98">
        <v>299.89999999999998</v>
      </c>
      <c r="D98">
        <v>299.60000000000002</v>
      </c>
      <c r="E98">
        <v>175</v>
      </c>
      <c r="F98">
        <v>289.7</v>
      </c>
      <c r="G98">
        <v>299.7</v>
      </c>
      <c r="H98">
        <v>0.1</v>
      </c>
      <c r="I98">
        <v>229.7</v>
      </c>
      <c r="J98">
        <v>299.39999999999998</v>
      </c>
    </row>
    <row r="99" spans="1:10" x14ac:dyDescent="0.25">
      <c r="A99" t="s">
        <v>459</v>
      </c>
      <c r="C99">
        <v>14.3</v>
      </c>
      <c r="D99">
        <v>23.7</v>
      </c>
      <c r="E99">
        <v>22.6</v>
      </c>
      <c r="F99">
        <v>19.7</v>
      </c>
      <c r="G99">
        <v>15</v>
      </c>
      <c r="H99">
        <v>21.9</v>
      </c>
      <c r="I99">
        <v>22.6</v>
      </c>
      <c r="J99">
        <v>16.8</v>
      </c>
    </row>
    <row r="100" spans="1:10" x14ac:dyDescent="0.25">
      <c r="A100" t="s">
        <v>460</v>
      </c>
      <c r="C100">
        <v>28.5</v>
      </c>
      <c r="D100">
        <v>32.799999999999997</v>
      </c>
      <c r="E100">
        <v>41.3</v>
      </c>
      <c r="F100">
        <v>33.1</v>
      </c>
      <c r="G100">
        <v>25.3</v>
      </c>
      <c r="H100">
        <v>32.4</v>
      </c>
      <c r="I100">
        <v>42.1</v>
      </c>
      <c r="J100">
        <v>30.9</v>
      </c>
    </row>
    <row r="101" spans="1:10" x14ac:dyDescent="0.25">
      <c r="A101" t="s">
        <v>461</v>
      </c>
      <c r="C101">
        <v>31</v>
      </c>
      <c r="D101">
        <v>29.5</v>
      </c>
      <c r="E101">
        <v>29.4</v>
      </c>
      <c r="F101">
        <v>24.8</v>
      </c>
      <c r="G101">
        <v>26.9</v>
      </c>
      <c r="H101">
        <v>25.4</v>
      </c>
      <c r="I101">
        <v>26.5</v>
      </c>
      <c r="J101">
        <v>20.2</v>
      </c>
    </row>
    <row r="102" spans="1:10" x14ac:dyDescent="0.25">
      <c r="A102" t="s">
        <v>462</v>
      </c>
      <c r="C102">
        <v>26.9</v>
      </c>
      <c r="D102">
        <v>25.4</v>
      </c>
      <c r="E102">
        <v>34.200000000000003</v>
      </c>
      <c r="F102">
        <v>28</v>
      </c>
      <c r="G102">
        <v>28.5</v>
      </c>
      <c r="H102">
        <v>25.4</v>
      </c>
      <c r="I102">
        <v>30.9</v>
      </c>
      <c r="J102">
        <v>31.4</v>
      </c>
    </row>
    <row r="103" spans="1:10" x14ac:dyDescent="0.25">
      <c r="A103" t="s">
        <v>463</v>
      </c>
      <c r="C103">
        <v>18.3</v>
      </c>
      <c r="D103">
        <v>30.3</v>
      </c>
      <c r="E103">
        <v>25.5</v>
      </c>
      <c r="F103">
        <v>43.3</v>
      </c>
      <c r="G103">
        <v>57.5</v>
      </c>
      <c r="H103">
        <v>2</v>
      </c>
      <c r="I103">
        <v>53.3</v>
      </c>
      <c r="J103">
        <v>28.4</v>
      </c>
    </row>
    <row r="104" spans="1:10" x14ac:dyDescent="0.25">
      <c r="A104" t="s">
        <v>464</v>
      </c>
      <c r="C104">
        <v>20.2</v>
      </c>
      <c r="D104">
        <v>33.799999999999997</v>
      </c>
      <c r="E104">
        <v>43.4</v>
      </c>
      <c r="F104">
        <v>14.2</v>
      </c>
      <c r="G104">
        <v>274</v>
      </c>
      <c r="H104">
        <v>245.6</v>
      </c>
      <c r="I104">
        <v>41.1</v>
      </c>
      <c r="J104">
        <v>153.4</v>
      </c>
    </row>
    <row r="105" spans="1:10" x14ac:dyDescent="0.25">
      <c r="A105" t="s">
        <v>465</v>
      </c>
      <c r="C105">
        <v>28</v>
      </c>
      <c r="D105">
        <v>32.4</v>
      </c>
      <c r="E105">
        <v>25</v>
      </c>
      <c r="F105">
        <v>32</v>
      </c>
      <c r="G105">
        <v>27.8</v>
      </c>
      <c r="H105">
        <v>34</v>
      </c>
      <c r="I105">
        <v>23.2</v>
      </c>
      <c r="J105">
        <v>30.2</v>
      </c>
    </row>
    <row r="106" spans="1:10" x14ac:dyDescent="0.25">
      <c r="A106" t="s">
        <v>466</v>
      </c>
      <c r="C106">
        <v>25.2</v>
      </c>
      <c r="D106">
        <v>37.200000000000003</v>
      </c>
      <c r="E106">
        <v>25.6</v>
      </c>
      <c r="F106">
        <v>31.2</v>
      </c>
      <c r="G106">
        <v>28.6</v>
      </c>
      <c r="H106">
        <v>41.4</v>
      </c>
      <c r="I106">
        <v>28.7</v>
      </c>
      <c r="J106">
        <v>24.3</v>
      </c>
    </row>
    <row r="107" spans="1:10" x14ac:dyDescent="0.25">
      <c r="A107" t="s">
        <v>467</v>
      </c>
      <c r="C107">
        <v>31</v>
      </c>
      <c r="D107">
        <v>27.9</v>
      </c>
      <c r="E107">
        <v>37.799999999999997</v>
      </c>
      <c r="F107">
        <v>30.4</v>
      </c>
      <c r="G107">
        <v>27</v>
      </c>
      <c r="H107">
        <v>31.3</v>
      </c>
      <c r="I107">
        <v>37.4</v>
      </c>
      <c r="J107">
        <v>32.9</v>
      </c>
    </row>
    <row r="108" spans="1:10" x14ac:dyDescent="0.25">
      <c r="A108" t="s">
        <v>468</v>
      </c>
      <c r="C108">
        <v>28.1</v>
      </c>
      <c r="D108">
        <v>46.5</v>
      </c>
      <c r="E108">
        <v>42.5</v>
      </c>
      <c r="F108">
        <v>35.799999999999997</v>
      </c>
      <c r="G108">
        <v>28.1</v>
      </c>
      <c r="H108">
        <v>44.3</v>
      </c>
      <c r="I108">
        <v>44.9</v>
      </c>
      <c r="J108">
        <v>36</v>
      </c>
    </row>
    <row r="109" spans="1:10" x14ac:dyDescent="0.25">
      <c r="A109" t="s">
        <v>469</v>
      </c>
      <c r="C109">
        <v>55.9</v>
      </c>
      <c r="D109">
        <v>6.1</v>
      </c>
      <c r="E109">
        <v>99.4</v>
      </c>
      <c r="F109">
        <v>59.2</v>
      </c>
      <c r="G109">
        <v>10.4</v>
      </c>
      <c r="H109">
        <v>10.6</v>
      </c>
      <c r="I109">
        <v>10.7</v>
      </c>
      <c r="J109">
        <v>10.5</v>
      </c>
    </row>
    <row r="110" spans="1:10" x14ac:dyDescent="0.25">
      <c r="A110" t="s">
        <v>470</v>
      </c>
      <c r="C110">
        <v>24.1</v>
      </c>
      <c r="D110">
        <v>25.3</v>
      </c>
      <c r="E110">
        <v>33.4</v>
      </c>
      <c r="F110">
        <v>42.4</v>
      </c>
      <c r="G110">
        <v>28.8</v>
      </c>
      <c r="H110">
        <v>38.1</v>
      </c>
      <c r="I110">
        <v>31.6</v>
      </c>
      <c r="J110">
        <v>32.9</v>
      </c>
    </row>
    <row r="111" spans="1:10" x14ac:dyDescent="0.25">
      <c r="A111" t="s">
        <v>471</v>
      </c>
      <c r="C111">
        <v>25.1</v>
      </c>
      <c r="D111">
        <v>34.1</v>
      </c>
      <c r="E111">
        <v>39</v>
      </c>
      <c r="F111">
        <v>32.1</v>
      </c>
      <c r="G111">
        <v>24.7</v>
      </c>
      <c r="H111">
        <v>143.30000000000001</v>
      </c>
      <c r="I111">
        <v>40.200000000000003</v>
      </c>
      <c r="J111">
        <v>31.5</v>
      </c>
    </row>
    <row r="112" spans="1:10" x14ac:dyDescent="0.25">
      <c r="A112" t="s">
        <v>472</v>
      </c>
      <c r="C112">
        <v>10.199999999999999</v>
      </c>
      <c r="D112">
        <v>10.199999999999999</v>
      </c>
      <c r="E112">
        <v>10.199999999999999</v>
      </c>
      <c r="F112">
        <v>22.3</v>
      </c>
      <c r="G112">
        <v>16.8</v>
      </c>
      <c r="H112">
        <v>12</v>
      </c>
      <c r="I112">
        <v>12.8</v>
      </c>
      <c r="J112">
        <v>13.6</v>
      </c>
    </row>
    <row r="113" spans="1:10" x14ac:dyDescent="0.25">
      <c r="A113" t="s">
        <v>473</v>
      </c>
      <c r="C113">
        <v>11.5</v>
      </c>
      <c r="D113">
        <v>12.1</v>
      </c>
      <c r="E113">
        <v>11.9</v>
      </c>
      <c r="F113">
        <v>12.3</v>
      </c>
      <c r="G113">
        <v>11.4</v>
      </c>
      <c r="H113">
        <v>12</v>
      </c>
      <c r="I113">
        <v>11.8</v>
      </c>
      <c r="J113">
        <v>12</v>
      </c>
    </row>
    <row r="114" spans="1:10" x14ac:dyDescent="0.25">
      <c r="A114" t="s">
        <v>474</v>
      </c>
      <c r="C114">
        <v>26.5</v>
      </c>
      <c r="D114">
        <v>43.4</v>
      </c>
      <c r="E114">
        <v>41</v>
      </c>
      <c r="F114">
        <v>32.9</v>
      </c>
      <c r="G114">
        <v>24.4</v>
      </c>
      <c r="H114">
        <v>44.1</v>
      </c>
      <c r="I114">
        <v>37.9</v>
      </c>
      <c r="J114">
        <v>29.5</v>
      </c>
    </row>
    <row r="115" spans="1:10" x14ac:dyDescent="0.25">
      <c r="A115" t="s">
        <v>475</v>
      </c>
      <c r="C115">
        <v>33.4</v>
      </c>
      <c r="D115">
        <v>35.200000000000003</v>
      </c>
      <c r="E115">
        <v>34.200000000000003</v>
      </c>
      <c r="F115">
        <v>39.799999999999997</v>
      </c>
      <c r="G115">
        <v>34.4</v>
      </c>
      <c r="H115">
        <v>31.8</v>
      </c>
      <c r="I115">
        <v>34.5</v>
      </c>
      <c r="J115">
        <v>38.200000000000003</v>
      </c>
    </row>
    <row r="116" spans="1:10" x14ac:dyDescent="0.25">
      <c r="A116" t="s">
        <v>476</v>
      </c>
      <c r="C116">
        <v>28.1</v>
      </c>
      <c r="D116">
        <v>41.2</v>
      </c>
      <c r="E116">
        <v>38.799999999999997</v>
      </c>
      <c r="F116">
        <v>32.6</v>
      </c>
      <c r="G116">
        <v>27.6</v>
      </c>
      <c r="H116">
        <v>40</v>
      </c>
      <c r="I116">
        <v>39.200000000000003</v>
      </c>
      <c r="J116">
        <v>30.9</v>
      </c>
    </row>
    <row r="117" spans="1:10" x14ac:dyDescent="0.25">
      <c r="A117" t="s">
        <v>477</v>
      </c>
      <c r="C117">
        <v>74.8</v>
      </c>
      <c r="D117">
        <v>41.9</v>
      </c>
      <c r="E117">
        <v>203.9</v>
      </c>
      <c r="F117">
        <v>158.1</v>
      </c>
    </row>
    <row r="118" spans="1:10" x14ac:dyDescent="0.25">
      <c r="A118" t="s">
        <v>478</v>
      </c>
      <c r="C118">
        <v>33.200000000000003</v>
      </c>
      <c r="D118">
        <v>29.4</v>
      </c>
      <c r="E118">
        <v>16</v>
      </c>
      <c r="F118">
        <v>36.200000000000003</v>
      </c>
    </row>
    <row r="119" spans="1:10" x14ac:dyDescent="0.25">
      <c r="A119" t="s">
        <v>479</v>
      </c>
      <c r="C119">
        <v>20.8</v>
      </c>
      <c r="D119">
        <v>14.8</v>
      </c>
      <c r="E119">
        <v>171.4</v>
      </c>
      <c r="F119">
        <v>46.3</v>
      </c>
    </row>
    <row r="120" spans="1:10" x14ac:dyDescent="0.25">
      <c r="A120" t="s">
        <v>480</v>
      </c>
      <c r="C120">
        <v>14.9</v>
      </c>
      <c r="E120">
        <v>14.8</v>
      </c>
      <c r="F120">
        <v>299.7</v>
      </c>
      <c r="G120">
        <v>14.5</v>
      </c>
      <c r="I120">
        <v>15.6</v>
      </c>
      <c r="J120">
        <v>14.7</v>
      </c>
    </row>
    <row r="121" spans="1:10" x14ac:dyDescent="0.25">
      <c r="A121" t="s">
        <v>481</v>
      </c>
      <c r="C121">
        <v>11.1</v>
      </c>
      <c r="D121">
        <v>10.6</v>
      </c>
      <c r="E121">
        <v>10.6</v>
      </c>
      <c r="F121">
        <v>199.1</v>
      </c>
      <c r="G121">
        <v>9.6999999999999993</v>
      </c>
      <c r="H121">
        <v>131.1</v>
      </c>
      <c r="I121">
        <v>112.6</v>
      </c>
      <c r="J121">
        <v>169.6</v>
      </c>
    </row>
    <row r="122" spans="1:10" x14ac:dyDescent="0.25">
      <c r="A122" t="s">
        <v>482</v>
      </c>
      <c r="C122">
        <v>41.1</v>
      </c>
      <c r="D122">
        <v>16.399999999999999</v>
      </c>
      <c r="E122">
        <v>41.4</v>
      </c>
      <c r="F122">
        <v>295.5</v>
      </c>
      <c r="G122">
        <v>51.5</v>
      </c>
      <c r="H122">
        <v>168.7</v>
      </c>
      <c r="I122">
        <v>19.5</v>
      </c>
      <c r="J122">
        <v>22.7</v>
      </c>
    </row>
    <row r="123" spans="1:10" x14ac:dyDescent="0.25">
      <c r="A123" t="s">
        <v>483</v>
      </c>
      <c r="C123">
        <v>37.1</v>
      </c>
      <c r="D123">
        <v>158.6</v>
      </c>
      <c r="E123">
        <v>205.5</v>
      </c>
      <c r="F123">
        <v>0.4</v>
      </c>
      <c r="G123">
        <v>0</v>
      </c>
      <c r="H123">
        <v>0.1</v>
      </c>
      <c r="I123">
        <v>28.7</v>
      </c>
      <c r="J123">
        <v>138.4</v>
      </c>
    </row>
    <row r="124" spans="1:10" x14ac:dyDescent="0.25">
      <c r="A124" t="s">
        <v>484</v>
      </c>
      <c r="C124">
        <v>14.1</v>
      </c>
      <c r="D124">
        <v>59.5</v>
      </c>
      <c r="E124">
        <v>51.4</v>
      </c>
      <c r="F124">
        <v>0.3</v>
      </c>
      <c r="G124">
        <v>268.39999999999998</v>
      </c>
      <c r="H124">
        <v>299.60000000000002</v>
      </c>
      <c r="I124">
        <v>136.5</v>
      </c>
      <c r="J124">
        <v>9.6</v>
      </c>
    </row>
    <row r="125" spans="1:10" x14ac:dyDescent="0.25">
      <c r="A125" t="s">
        <v>485</v>
      </c>
      <c r="C125">
        <v>299.3</v>
      </c>
      <c r="D125">
        <v>41.4</v>
      </c>
      <c r="E125">
        <v>117.5</v>
      </c>
      <c r="F125">
        <v>261.39999999999998</v>
      </c>
      <c r="G125">
        <v>299.89999999999998</v>
      </c>
      <c r="H125">
        <v>40.200000000000003</v>
      </c>
      <c r="I125">
        <v>127.8</v>
      </c>
      <c r="J125">
        <v>28.2</v>
      </c>
    </row>
  </sheetData>
  <sortState ref="A2:J125">
    <sortCondition ref="B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9"/>
  <sheetViews>
    <sheetView zoomScale="85" zoomScaleNormal="85" workbookViewId="0">
      <pane ySplit="1" topLeftCell="A2" activePane="bottomLeft" state="frozen"/>
      <selection pane="bottomLeft" activeCell="K1" sqref="K1:N28"/>
    </sheetView>
  </sheetViews>
  <sheetFormatPr defaultColWidth="20.140625" defaultRowHeight="18.75" customHeight="1" x14ac:dyDescent="0.25"/>
  <cols>
    <col min="1" max="1" width="20.140625" style="112"/>
    <col min="2" max="2" width="20.140625" style="115"/>
    <col min="3" max="3" width="20.140625" style="116"/>
    <col min="4" max="4" width="20.140625" style="115"/>
    <col min="5" max="5" width="20.140625" style="116"/>
    <col min="6" max="6" width="20.140625" style="115"/>
    <col min="7" max="7" width="20.140625" style="116"/>
    <col min="8" max="8" width="20.140625" style="115"/>
    <col min="9" max="9" width="20.140625" style="116"/>
    <col min="10" max="16384" width="20.140625" style="112"/>
  </cols>
  <sheetData>
    <row r="1" spans="1:15" ht="18.75" customHeight="1" x14ac:dyDescent="0.25">
      <c r="A1" s="108" t="s">
        <v>504</v>
      </c>
      <c r="B1" s="110" t="s">
        <v>507</v>
      </c>
      <c r="C1" s="102" t="s">
        <v>511</v>
      </c>
      <c r="D1" s="110" t="s">
        <v>508</v>
      </c>
      <c r="E1" s="102" t="s">
        <v>512</v>
      </c>
      <c r="F1" s="110" t="s">
        <v>509</v>
      </c>
      <c r="G1" s="102" t="s">
        <v>513</v>
      </c>
      <c r="H1" s="110" t="s">
        <v>510</v>
      </c>
      <c r="I1" s="102" t="s">
        <v>514</v>
      </c>
      <c r="J1" s="108" t="s">
        <v>515</v>
      </c>
      <c r="K1" s="108" t="s">
        <v>516</v>
      </c>
      <c r="L1" s="108" t="s">
        <v>517</v>
      </c>
      <c r="M1" s="108" t="s">
        <v>518</v>
      </c>
      <c r="N1" s="108" t="s">
        <v>519</v>
      </c>
      <c r="O1" s="112" t="s">
        <v>520</v>
      </c>
    </row>
    <row r="2" spans="1:15" ht="18.75" customHeight="1" x14ac:dyDescent="0.25">
      <c r="A2" s="109" t="s">
        <v>393</v>
      </c>
      <c r="B2" s="111">
        <v>16.927</v>
      </c>
      <c r="C2" s="104">
        <v>24.878</v>
      </c>
      <c r="D2" s="111">
        <v>20.896999999999998</v>
      </c>
      <c r="E2" s="104">
        <v>28.626000000000001</v>
      </c>
      <c r="F2" s="111">
        <v>24.645</v>
      </c>
      <c r="G2" s="104">
        <v>22.922000000000001</v>
      </c>
      <c r="H2" s="111">
        <v>11.682</v>
      </c>
      <c r="I2" s="104">
        <v>29.611000000000001</v>
      </c>
      <c r="J2" s="113">
        <f t="shared" ref="J2:J39" si="0">AVERAGE(C2,E2,G2,I2)</f>
        <v>26.509250000000002</v>
      </c>
      <c r="K2" s="114">
        <f t="shared" ref="K2:K28" si="1">1-C2/$J2</f>
        <v>6.1535124532003049E-2</v>
      </c>
      <c r="L2" s="114">
        <f>1-E2/$J2</f>
        <v>-7.9849486499995237E-2</v>
      </c>
      <c r="M2" s="114">
        <f t="shared" ref="M2:M11" si="2">1-G2/$J2</f>
        <v>0.1353206899478484</v>
      </c>
      <c r="N2" s="114">
        <f t="shared" ref="N2:N19" si="3">1-I2/$J2</f>
        <v>-0.11700632797985611</v>
      </c>
      <c r="O2" s="112" t="b">
        <f t="shared" ref="O2:O39" si="4">OR(ISBLANK(L2), ISBLANK(M2), ISBLANK(N2), ISBLANK(K2))</f>
        <v>0</v>
      </c>
    </row>
    <row r="3" spans="1:15" ht="18.75" customHeight="1" x14ac:dyDescent="0.25">
      <c r="A3" s="108" t="s">
        <v>492</v>
      </c>
      <c r="B3" s="111">
        <v>42.427999999999997</v>
      </c>
      <c r="C3" s="104">
        <v>21.382000000000001</v>
      </c>
      <c r="D3" s="111">
        <v>79.867999999999995</v>
      </c>
      <c r="E3" s="104">
        <v>24.562999999999999</v>
      </c>
      <c r="F3" s="111">
        <v>101.51</v>
      </c>
      <c r="G3" s="104">
        <v>20.37</v>
      </c>
      <c r="H3" s="111">
        <v>36.325000000000003</v>
      </c>
      <c r="I3" s="104">
        <v>25.922000000000001</v>
      </c>
      <c r="J3" s="113">
        <f t="shared" si="0"/>
        <v>23.059249999999999</v>
      </c>
      <c r="K3" s="114">
        <f t="shared" si="1"/>
        <v>7.2736537398224055E-2</v>
      </c>
      <c r="L3" s="114">
        <f>1-E3/$J3</f>
        <v>-6.5212441861725701E-2</v>
      </c>
      <c r="M3" s="114">
        <f t="shared" si="2"/>
        <v>0.1166234808157246</v>
      </c>
      <c r="N3" s="114">
        <f t="shared" si="3"/>
        <v>-0.12414757635222307</v>
      </c>
      <c r="O3" s="112" t="b">
        <f t="shared" si="4"/>
        <v>0</v>
      </c>
    </row>
    <row r="4" spans="1:15" ht="18.75" customHeight="1" x14ac:dyDescent="0.25">
      <c r="A4" s="109" t="s">
        <v>410</v>
      </c>
      <c r="B4" s="111">
        <v>17.73</v>
      </c>
      <c r="C4" s="104">
        <v>25.931999999999999</v>
      </c>
      <c r="D4" s="111">
        <v>27.652000000000001</v>
      </c>
      <c r="E4" s="104">
        <v>29.667000000000002</v>
      </c>
      <c r="F4" s="111">
        <v>34.078000000000003</v>
      </c>
      <c r="G4" s="104">
        <v>26.012</v>
      </c>
      <c r="H4" s="111">
        <v>15.115</v>
      </c>
      <c r="I4" s="104">
        <v>30.827999999999999</v>
      </c>
      <c r="J4" s="113">
        <f t="shared" si="0"/>
        <v>28.109750000000002</v>
      </c>
      <c r="K4" s="114">
        <f t="shared" si="1"/>
        <v>7.7473118757726556E-2</v>
      </c>
      <c r="L4" s="114">
        <f>1-E4/$J4</f>
        <v>-5.5398927418422339E-2</v>
      </c>
      <c r="M4" s="114">
        <f t="shared" si="2"/>
        <v>7.4627131155559967E-2</v>
      </c>
      <c r="N4" s="114">
        <f t="shared" si="3"/>
        <v>-9.6701322494863851E-2</v>
      </c>
      <c r="O4" s="112" t="b">
        <f t="shared" si="4"/>
        <v>0</v>
      </c>
    </row>
    <row r="5" spans="1:15" ht="18.75" customHeight="1" x14ac:dyDescent="0.25">
      <c r="A5" s="109" t="s">
        <v>431</v>
      </c>
      <c r="B5" s="111">
        <v>26.297000000000001</v>
      </c>
      <c r="C5" s="104">
        <v>20.382000000000001</v>
      </c>
      <c r="D5" s="111"/>
      <c r="E5" s="104"/>
      <c r="F5" s="111">
        <v>12.614000000000001</v>
      </c>
      <c r="G5" s="104">
        <v>18.277999999999999</v>
      </c>
      <c r="H5" s="111">
        <v>23.454000000000001</v>
      </c>
      <c r="I5" s="104">
        <v>24.494</v>
      </c>
      <c r="J5" s="113">
        <f t="shared" si="0"/>
        <v>21.051333333333332</v>
      </c>
      <c r="K5" s="114">
        <f t="shared" si="1"/>
        <v>3.1795294043132527E-2</v>
      </c>
      <c r="L5" s="114"/>
      <c r="M5" s="114">
        <f t="shared" si="2"/>
        <v>0.13174145738987242</v>
      </c>
      <c r="N5" s="114">
        <f t="shared" si="3"/>
        <v>-0.16353675143300506</v>
      </c>
      <c r="O5" s="112" t="b">
        <f t="shared" si="4"/>
        <v>1</v>
      </c>
    </row>
    <row r="6" spans="1:15" ht="18.75" customHeight="1" x14ac:dyDescent="0.25">
      <c r="A6" s="108" t="s">
        <v>500</v>
      </c>
      <c r="B6" s="111">
        <v>18.074000000000002</v>
      </c>
      <c r="C6" s="104">
        <v>21.192</v>
      </c>
      <c r="D6" s="111">
        <v>35.32</v>
      </c>
      <c r="E6" s="104">
        <v>26.704999999999998</v>
      </c>
      <c r="F6" s="111">
        <v>44.713000000000001</v>
      </c>
      <c r="G6" s="104">
        <v>22.966999999999999</v>
      </c>
      <c r="H6" s="111">
        <v>18.882000000000001</v>
      </c>
      <c r="I6" s="104">
        <v>25.385000000000002</v>
      </c>
      <c r="J6" s="113">
        <f t="shared" si="0"/>
        <v>24.062250000000002</v>
      </c>
      <c r="K6" s="114">
        <f t="shared" si="1"/>
        <v>0.11928435620110345</v>
      </c>
      <c r="L6" s="114">
        <f t="shared" ref="L6:L11" si="5">1-E6/$J6</f>
        <v>-0.10982971251649354</v>
      </c>
      <c r="M6" s="114">
        <f t="shared" si="2"/>
        <v>4.5517356024478373E-2</v>
      </c>
      <c r="N6" s="114">
        <f t="shared" si="3"/>
        <v>-5.4971999709087838E-2</v>
      </c>
      <c r="O6" s="112" t="b">
        <f t="shared" si="4"/>
        <v>0</v>
      </c>
    </row>
    <row r="7" spans="1:15" ht="18.75" customHeight="1" x14ac:dyDescent="0.25">
      <c r="A7" s="108" t="s">
        <v>446</v>
      </c>
      <c r="B7" s="111">
        <v>57.133000000000003</v>
      </c>
      <c r="C7" s="104">
        <v>17.239999999999998</v>
      </c>
      <c r="D7" s="111">
        <v>26.608000000000001</v>
      </c>
      <c r="E7" s="104">
        <v>24.143999999999998</v>
      </c>
      <c r="F7" s="111">
        <v>31.763999999999999</v>
      </c>
      <c r="G7" s="104">
        <v>21.791</v>
      </c>
      <c r="H7" s="111">
        <v>58.622</v>
      </c>
      <c r="I7" s="104">
        <v>21.5</v>
      </c>
      <c r="J7" s="113">
        <f t="shared" si="0"/>
        <v>21.168749999999999</v>
      </c>
      <c r="K7" s="114">
        <f t="shared" si="1"/>
        <v>0.18559196929436084</v>
      </c>
      <c r="L7" s="114">
        <f t="shared" si="5"/>
        <v>-0.14054915854738703</v>
      </c>
      <c r="M7" s="114">
        <f t="shared" si="2"/>
        <v>-2.9394744611750845E-2</v>
      </c>
      <c r="N7" s="114">
        <f t="shared" si="3"/>
        <v>-1.564806613522296E-2</v>
      </c>
      <c r="O7" s="112" t="b">
        <f t="shared" si="4"/>
        <v>0</v>
      </c>
    </row>
    <row r="8" spans="1:15" ht="18.75" customHeight="1" x14ac:dyDescent="0.25">
      <c r="A8" s="108" t="s">
        <v>476</v>
      </c>
      <c r="B8" s="111">
        <v>52.078000000000003</v>
      </c>
      <c r="C8" s="104">
        <v>17.64</v>
      </c>
      <c r="D8" s="111">
        <v>107.08</v>
      </c>
      <c r="E8" s="104">
        <v>24.45</v>
      </c>
      <c r="F8" s="111">
        <v>31.106999999999999</v>
      </c>
      <c r="G8" s="104">
        <v>23.018000000000001</v>
      </c>
      <c r="H8" s="111">
        <v>12.909000000000001</v>
      </c>
      <c r="I8" s="104">
        <v>21.603000000000002</v>
      </c>
      <c r="J8" s="113">
        <f t="shared" si="0"/>
        <v>21.677750000000003</v>
      </c>
      <c r="K8" s="114">
        <f t="shared" si="1"/>
        <v>0.18626241192005633</v>
      </c>
      <c r="L8" s="114">
        <f t="shared" si="5"/>
        <v>-0.12788458211760889</v>
      </c>
      <c r="M8" s="114">
        <f t="shared" si="2"/>
        <v>-6.182606589706019E-2</v>
      </c>
      <c r="N8" s="114">
        <f t="shared" si="3"/>
        <v>3.4482360946131996E-3</v>
      </c>
      <c r="O8" s="112" t="b">
        <f t="shared" si="4"/>
        <v>0</v>
      </c>
    </row>
    <row r="9" spans="1:15" ht="18.75" customHeight="1" x14ac:dyDescent="0.25">
      <c r="A9" s="109" t="s">
        <v>448</v>
      </c>
      <c r="B9" s="111">
        <v>63.656999999999996</v>
      </c>
      <c r="C9" s="104">
        <v>18.533999999999999</v>
      </c>
      <c r="D9" s="111">
        <v>29.943999999999999</v>
      </c>
      <c r="E9" s="104">
        <v>25.765000000000001</v>
      </c>
      <c r="F9" s="111">
        <v>36.753</v>
      </c>
      <c r="G9" s="104">
        <v>24.51</v>
      </c>
      <c r="H9" s="111">
        <v>61.796999999999997</v>
      </c>
      <c r="I9" s="104">
        <v>22.87</v>
      </c>
      <c r="J9" s="113">
        <f t="shared" si="0"/>
        <v>22.919750000000001</v>
      </c>
      <c r="K9" s="114">
        <f t="shared" si="1"/>
        <v>0.19135243621767262</v>
      </c>
      <c r="L9" s="114">
        <f t="shared" si="5"/>
        <v>-0.12413966120921915</v>
      </c>
      <c r="M9" s="114">
        <f t="shared" si="2"/>
        <v>-6.9383392052705606E-2</v>
      </c>
      <c r="N9" s="114">
        <f t="shared" si="3"/>
        <v>2.1706170442522543E-3</v>
      </c>
      <c r="O9" s="112" t="b">
        <f t="shared" si="4"/>
        <v>0</v>
      </c>
    </row>
    <row r="10" spans="1:15" ht="18.75" customHeight="1" x14ac:dyDescent="0.25">
      <c r="A10" s="109" t="s">
        <v>468</v>
      </c>
      <c r="B10" s="111">
        <v>11.8</v>
      </c>
      <c r="C10" s="104">
        <v>17.677</v>
      </c>
      <c r="D10" s="111">
        <v>24.452999999999999</v>
      </c>
      <c r="E10" s="104">
        <v>26.155000000000001</v>
      </c>
      <c r="F10" s="111">
        <v>29.704000000000001</v>
      </c>
      <c r="G10" s="104">
        <v>23.59</v>
      </c>
      <c r="H10" s="111">
        <v>12.68</v>
      </c>
      <c r="I10" s="104">
        <v>22.46</v>
      </c>
      <c r="J10" s="113">
        <f t="shared" si="0"/>
        <v>22.470500000000001</v>
      </c>
      <c r="K10" s="114">
        <f t="shared" si="1"/>
        <v>0.21332413608953971</v>
      </c>
      <c r="L10" s="114">
        <f t="shared" si="5"/>
        <v>-0.16397053915133175</v>
      </c>
      <c r="M10" s="114">
        <f t="shared" si="2"/>
        <v>-4.9820876259985214E-2</v>
      </c>
      <c r="N10" s="114">
        <f t="shared" si="3"/>
        <v>4.6727932177748066E-4</v>
      </c>
      <c r="O10" s="112" t="b">
        <f t="shared" si="4"/>
        <v>0</v>
      </c>
    </row>
    <row r="11" spans="1:15" ht="18.75" customHeight="1" x14ac:dyDescent="0.25">
      <c r="A11" s="109" t="s">
        <v>449</v>
      </c>
      <c r="B11" s="111">
        <v>55.222999999999999</v>
      </c>
      <c r="C11" s="104">
        <v>17.728000000000002</v>
      </c>
      <c r="D11" s="111">
        <v>26.006</v>
      </c>
      <c r="E11" s="104">
        <v>26.126999999999999</v>
      </c>
      <c r="F11" s="111">
        <v>32.058999999999997</v>
      </c>
      <c r="G11" s="104">
        <v>24.611999999999998</v>
      </c>
      <c r="H11" s="111">
        <v>14.162000000000001</v>
      </c>
      <c r="I11" s="104">
        <v>22.082000000000001</v>
      </c>
      <c r="J11" s="113">
        <f t="shared" si="0"/>
        <v>22.637250000000002</v>
      </c>
      <c r="K11" s="114">
        <f t="shared" si="1"/>
        <v>0.21686600625075925</v>
      </c>
      <c r="L11" s="114">
        <f t="shared" si="5"/>
        <v>-0.15415962627969382</v>
      </c>
      <c r="M11" s="114">
        <f t="shared" si="2"/>
        <v>-8.7234535997084306E-2</v>
      </c>
      <c r="N11" s="114">
        <f t="shared" si="3"/>
        <v>2.4528156026019099E-2</v>
      </c>
      <c r="O11" s="112" t="b">
        <f t="shared" si="4"/>
        <v>0</v>
      </c>
    </row>
    <row r="12" spans="1:15" ht="18.75" customHeight="1" x14ac:dyDescent="0.25">
      <c r="A12" s="109" t="s">
        <v>386</v>
      </c>
      <c r="B12" s="111">
        <v>77.363</v>
      </c>
      <c r="C12" s="104">
        <v>19.797999999999998</v>
      </c>
      <c r="D12" s="111"/>
      <c r="E12" s="104"/>
      <c r="F12" s="111"/>
      <c r="G12" s="104"/>
      <c r="H12" s="111">
        <v>44.292000000000002</v>
      </c>
      <c r="I12" s="104">
        <v>23.241</v>
      </c>
      <c r="J12" s="113">
        <f t="shared" si="0"/>
        <v>21.519500000000001</v>
      </c>
      <c r="K12" s="114">
        <f t="shared" si="1"/>
        <v>7.9997211831130066E-2</v>
      </c>
      <c r="L12" s="114"/>
      <c r="M12" s="114"/>
      <c r="N12" s="114">
        <f t="shared" si="3"/>
        <v>-7.9997211831129844E-2</v>
      </c>
      <c r="O12" s="112" t="b">
        <f t="shared" si="4"/>
        <v>1</v>
      </c>
    </row>
    <row r="13" spans="1:15" ht="18.75" customHeight="1" x14ac:dyDescent="0.25">
      <c r="A13" s="109" t="s">
        <v>400</v>
      </c>
      <c r="B13" s="111">
        <v>11.192</v>
      </c>
      <c r="C13" s="104">
        <v>21.350999999999999</v>
      </c>
      <c r="D13" s="111"/>
      <c r="E13" s="104"/>
      <c r="F13" s="111">
        <v>21.748000000000001</v>
      </c>
      <c r="G13" s="104">
        <v>21.696000000000002</v>
      </c>
      <c r="H13" s="111">
        <v>162.97</v>
      </c>
      <c r="I13" s="104">
        <v>26.75</v>
      </c>
      <c r="J13" s="113">
        <f t="shared" si="0"/>
        <v>23.265666666666664</v>
      </c>
      <c r="K13" s="114">
        <f t="shared" si="1"/>
        <v>8.2295800679112241E-2</v>
      </c>
      <c r="L13" s="114"/>
      <c r="M13" s="114">
        <f>1-G13/$J13</f>
        <v>6.7467083112454529E-2</v>
      </c>
      <c r="N13" s="114">
        <f t="shared" si="3"/>
        <v>-0.14976288379156699</v>
      </c>
      <c r="O13" s="112" t="b">
        <f t="shared" si="4"/>
        <v>1</v>
      </c>
    </row>
    <row r="14" spans="1:15" ht="18.75" customHeight="1" x14ac:dyDescent="0.25">
      <c r="A14" s="109" t="s">
        <v>416</v>
      </c>
      <c r="B14" s="111">
        <v>61.594000000000001</v>
      </c>
      <c r="C14" s="104">
        <v>19.073</v>
      </c>
      <c r="D14" s="111"/>
      <c r="E14" s="104"/>
      <c r="F14" s="111">
        <v>27.440999999999999</v>
      </c>
      <c r="G14" s="104">
        <v>22.48</v>
      </c>
      <c r="H14" s="111">
        <v>46.87</v>
      </c>
      <c r="I14" s="104">
        <v>22.725000000000001</v>
      </c>
      <c r="J14" s="113">
        <f t="shared" si="0"/>
        <v>21.425999999999998</v>
      </c>
      <c r="K14" s="114">
        <f t="shared" si="1"/>
        <v>0.1098198450480723</v>
      </c>
      <c r="L14" s="114"/>
      <c r="M14" s="114"/>
      <c r="N14" s="114">
        <f t="shared" si="3"/>
        <v>-6.0627275273033021E-2</v>
      </c>
      <c r="O14" s="112" t="b">
        <f t="shared" si="4"/>
        <v>1</v>
      </c>
    </row>
    <row r="15" spans="1:15" ht="18.75" customHeight="1" x14ac:dyDescent="0.25">
      <c r="A15" s="109" t="s">
        <v>399</v>
      </c>
      <c r="B15" s="111">
        <v>13.678000000000001</v>
      </c>
      <c r="C15" s="104">
        <v>20.998000000000001</v>
      </c>
      <c r="D15" s="111"/>
      <c r="E15" s="104"/>
      <c r="F15" s="111">
        <v>27.440999999999999</v>
      </c>
      <c r="G15" s="104">
        <v>22.48</v>
      </c>
      <c r="H15" s="111">
        <v>206.82</v>
      </c>
      <c r="I15" s="104">
        <v>25.573</v>
      </c>
      <c r="J15" s="113">
        <f t="shared" si="0"/>
        <v>23.016999999999999</v>
      </c>
      <c r="K15" s="114">
        <f t="shared" si="1"/>
        <v>8.7717773819350864E-2</v>
      </c>
      <c r="L15" s="114"/>
      <c r="M15" s="114">
        <f>1-G15/$J15</f>
        <v>2.3330581743928325E-2</v>
      </c>
      <c r="N15" s="114">
        <f t="shared" si="3"/>
        <v>-0.1110483555632793</v>
      </c>
      <c r="O15" s="112" t="b">
        <f t="shared" si="4"/>
        <v>1</v>
      </c>
    </row>
    <row r="16" spans="1:15" ht="18.75" customHeight="1" x14ac:dyDescent="0.25">
      <c r="A16" s="109" t="s">
        <v>421</v>
      </c>
      <c r="B16" s="111">
        <v>18.411999999999999</v>
      </c>
      <c r="C16" s="104">
        <v>21.920999999999999</v>
      </c>
      <c r="D16" s="111"/>
      <c r="E16" s="104"/>
      <c r="F16" s="111">
        <v>28.39</v>
      </c>
      <c r="G16" s="104">
        <v>23.323</v>
      </c>
      <c r="H16" s="111">
        <v>53.69</v>
      </c>
      <c r="I16" s="104">
        <v>26.943000000000001</v>
      </c>
      <c r="J16" s="113">
        <f t="shared" si="0"/>
        <v>24.062333333333331</v>
      </c>
      <c r="K16" s="114">
        <f t="shared" si="1"/>
        <v>8.8991092578996178E-2</v>
      </c>
      <c r="L16" s="114"/>
      <c r="M16" s="114">
        <f>1-G16/$J16</f>
        <v>3.0725753944615963E-2</v>
      </c>
      <c r="N16" s="114">
        <f t="shared" si="3"/>
        <v>-0.11971684652361247</v>
      </c>
      <c r="O16" s="112" t="b">
        <f t="shared" si="4"/>
        <v>1</v>
      </c>
    </row>
    <row r="17" spans="1:15" ht="18.75" customHeight="1" x14ac:dyDescent="0.25">
      <c r="A17" s="109" t="s">
        <v>384</v>
      </c>
      <c r="B17" s="111">
        <v>92.991</v>
      </c>
      <c r="C17" s="104">
        <v>22.832000000000001</v>
      </c>
      <c r="D17" s="111"/>
      <c r="E17" s="104"/>
      <c r="F17" s="111"/>
      <c r="G17" s="104"/>
      <c r="H17" s="111">
        <v>53.177</v>
      </c>
      <c r="I17" s="104">
        <v>27.414000000000001</v>
      </c>
      <c r="J17" s="113">
        <f t="shared" si="0"/>
        <v>25.123000000000001</v>
      </c>
      <c r="K17" s="114">
        <f t="shared" si="1"/>
        <v>9.1191338614019068E-2</v>
      </c>
      <c r="L17" s="114"/>
      <c r="M17" s="114"/>
      <c r="N17" s="114">
        <f t="shared" si="3"/>
        <v>-9.1191338614019068E-2</v>
      </c>
      <c r="O17" s="112" t="b">
        <f t="shared" si="4"/>
        <v>1</v>
      </c>
    </row>
    <row r="18" spans="1:15" ht="18.75" customHeight="1" x14ac:dyDescent="0.25">
      <c r="A18" s="108" t="s">
        <v>389</v>
      </c>
      <c r="B18" s="111">
        <v>99.064999999999998</v>
      </c>
      <c r="C18" s="104">
        <v>19.262</v>
      </c>
      <c r="D18" s="111"/>
      <c r="E18" s="104"/>
      <c r="F18" s="111"/>
      <c r="G18" s="104"/>
      <c r="H18" s="111">
        <v>59.463999999999999</v>
      </c>
      <c r="I18" s="104">
        <v>23.169</v>
      </c>
      <c r="J18" s="113">
        <f t="shared" si="0"/>
        <v>21.215499999999999</v>
      </c>
      <c r="K18" s="114">
        <f t="shared" si="1"/>
        <v>9.2078904574485532E-2</v>
      </c>
      <c r="L18" s="114"/>
      <c r="M18" s="114"/>
      <c r="N18" s="114">
        <f t="shared" si="3"/>
        <v>-9.2078904574485643E-2</v>
      </c>
      <c r="O18" s="112" t="b">
        <f t="shared" si="4"/>
        <v>1</v>
      </c>
    </row>
    <row r="19" spans="1:15" ht="18.75" customHeight="1" x14ac:dyDescent="0.25">
      <c r="A19" s="108" t="s">
        <v>501</v>
      </c>
      <c r="B19" s="111">
        <v>27.451000000000001</v>
      </c>
      <c r="C19" s="104">
        <v>17.350999999999999</v>
      </c>
      <c r="D19" s="111"/>
      <c r="E19" s="104"/>
      <c r="F19" s="111">
        <v>16.271999999999998</v>
      </c>
      <c r="G19" s="104">
        <v>20.452999999999999</v>
      </c>
      <c r="H19" s="111">
        <v>28.103000000000002</v>
      </c>
      <c r="I19" s="104">
        <v>20.126999999999999</v>
      </c>
      <c r="J19" s="113">
        <f t="shared" si="0"/>
        <v>19.310333333333332</v>
      </c>
      <c r="K19" s="114">
        <f t="shared" si="1"/>
        <v>0.10146553658662893</v>
      </c>
      <c r="L19" s="114"/>
      <c r="M19" s="114">
        <f>1-G19/$J19</f>
        <v>-5.9173844746336135E-2</v>
      </c>
      <c r="N19" s="114">
        <f t="shared" si="3"/>
        <v>-4.2291691840292689E-2</v>
      </c>
      <c r="O19" s="112" t="b">
        <f t="shared" si="4"/>
        <v>1</v>
      </c>
    </row>
    <row r="20" spans="1:15" ht="18.75" customHeight="1" x14ac:dyDescent="0.25">
      <c r="A20" s="109" t="s">
        <v>367</v>
      </c>
      <c r="B20" s="111">
        <v>39.066000000000003</v>
      </c>
      <c r="C20" s="104">
        <v>21.202999999999999</v>
      </c>
      <c r="D20" s="111">
        <v>35.651000000000003</v>
      </c>
      <c r="E20" s="104">
        <v>26.408000000000001</v>
      </c>
      <c r="F20" s="111">
        <v>45.344999999999999</v>
      </c>
      <c r="G20" s="104">
        <v>24.852</v>
      </c>
      <c r="H20" s="111"/>
      <c r="I20" s="104"/>
      <c r="J20" s="113">
        <f t="shared" si="0"/>
        <v>24.154333333333337</v>
      </c>
      <c r="K20" s="114">
        <f t="shared" si="1"/>
        <v>0.12218649517684899</v>
      </c>
      <c r="L20" s="114">
        <f>1-E20/$J20</f>
        <v>-9.3302789009563458E-2</v>
      </c>
      <c r="M20" s="114">
        <f>1-G20/$J20</f>
        <v>-2.8883706167285306E-2</v>
      </c>
      <c r="N20" s="114"/>
      <c r="O20" s="112" t="b">
        <f t="shared" si="4"/>
        <v>1</v>
      </c>
    </row>
    <row r="21" spans="1:15" ht="18.75" customHeight="1" x14ac:dyDescent="0.25">
      <c r="A21" s="109" t="s">
        <v>435</v>
      </c>
      <c r="B21" s="111">
        <v>46.524000000000001</v>
      </c>
      <c r="C21" s="104">
        <v>19.634</v>
      </c>
      <c r="D21" s="111"/>
      <c r="E21" s="104"/>
      <c r="F21" s="111">
        <v>24.658000000000001</v>
      </c>
      <c r="G21" s="104">
        <v>24.635999999999999</v>
      </c>
      <c r="H21" s="111">
        <v>44.037999999999997</v>
      </c>
      <c r="I21" s="104">
        <v>22.954999999999998</v>
      </c>
      <c r="J21" s="113">
        <f t="shared" si="0"/>
        <v>22.408333333333331</v>
      </c>
      <c r="K21" s="114">
        <f t="shared" si="1"/>
        <v>0.12380810710301215</v>
      </c>
      <c r="L21" s="114"/>
      <c r="M21" s="114">
        <f>1-G21/$J21</f>
        <v>-9.9412420974339888E-2</v>
      </c>
      <c r="N21" s="114">
        <f>1-I21/$J21</f>
        <v>-2.4395686128672489E-2</v>
      </c>
      <c r="O21" s="112" t="b">
        <f t="shared" si="4"/>
        <v>1</v>
      </c>
    </row>
    <row r="22" spans="1:15" ht="18.75" customHeight="1" x14ac:dyDescent="0.25">
      <c r="A22" s="108" t="s">
        <v>502</v>
      </c>
      <c r="B22" s="111">
        <v>45.881999999999998</v>
      </c>
      <c r="C22" s="104">
        <v>18.106999999999999</v>
      </c>
      <c r="D22" s="111"/>
      <c r="E22" s="104"/>
      <c r="F22" s="111">
        <v>14.44</v>
      </c>
      <c r="G22" s="104">
        <v>22.140999999999998</v>
      </c>
      <c r="H22" s="111">
        <v>49.468000000000004</v>
      </c>
      <c r="I22" s="104">
        <v>22.146000000000001</v>
      </c>
      <c r="J22" s="113">
        <f t="shared" si="0"/>
        <v>20.797999999999998</v>
      </c>
      <c r="K22" s="114">
        <f t="shared" si="1"/>
        <v>0.12938744110010569</v>
      </c>
      <c r="L22" s="114"/>
      <c r="M22" s="114">
        <f>1-G22/$J22</f>
        <v>-6.4573516684296672E-2</v>
      </c>
      <c r="N22" s="114">
        <f>1-I22/$J22</f>
        <v>-6.4813924415809243E-2</v>
      </c>
      <c r="O22" s="112" t="b">
        <f t="shared" si="4"/>
        <v>1</v>
      </c>
    </row>
    <row r="23" spans="1:15" ht="18.75" customHeight="1" x14ac:dyDescent="0.25">
      <c r="A23" s="108" t="s">
        <v>429</v>
      </c>
      <c r="B23" s="111">
        <v>17.379000000000001</v>
      </c>
      <c r="C23" s="104">
        <v>18.462</v>
      </c>
      <c r="D23" s="111">
        <v>31.190999999999999</v>
      </c>
      <c r="E23" s="104">
        <v>23.202999999999999</v>
      </c>
      <c r="F23" s="111">
        <v>8.3770000000000007</v>
      </c>
      <c r="G23" s="104">
        <v>20.943000000000001</v>
      </c>
      <c r="H23" s="111">
        <v>15.672000000000001</v>
      </c>
      <c r="I23" s="104">
        <v>22.03</v>
      </c>
      <c r="J23" s="113">
        <f t="shared" si="0"/>
        <v>21.159500000000001</v>
      </c>
      <c r="K23" s="114">
        <f t="shared" si="1"/>
        <v>0.12748410879274097</v>
      </c>
      <c r="L23" s="114">
        <f t="shared" ref="L23:L39" si="6">1-E23/$J23</f>
        <v>-9.6576006049292173E-2</v>
      </c>
      <c r="M23" s="114"/>
      <c r="N23" s="114">
        <f>1-I23/$J23</f>
        <v>-4.1139913514024462E-2</v>
      </c>
      <c r="O23" s="112" t="b">
        <f t="shared" si="4"/>
        <v>1</v>
      </c>
    </row>
    <row r="24" spans="1:15" ht="18.75" customHeight="1" x14ac:dyDescent="0.25">
      <c r="A24" s="109" t="s">
        <v>371</v>
      </c>
      <c r="B24" s="111">
        <v>101.64</v>
      </c>
      <c r="C24" s="104">
        <v>20.738</v>
      </c>
      <c r="D24" s="111">
        <v>117.06</v>
      </c>
      <c r="E24" s="104">
        <v>26.972999999999999</v>
      </c>
      <c r="F24" s="111">
        <v>128.33000000000001</v>
      </c>
      <c r="G24" s="104">
        <v>24.265999999999998</v>
      </c>
      <c r="H24" s="111"/>
      <c r="I24" s="104"/>
      <c r="J24" s="113">
        <f t="shared" si="0"/>
        <v>23.992333333333335</v>
      </c>
      <c r="K24" s="114">
        <f t="shared" si="1"/>
        <v>0.13564055184294987</v>
      </c>
      <c r="L24" s="114">
        <f t="shared" si="6"/>
        <v>-0.1242341303471941</v>
      </c>
      <c r="M24" s="114">
        <f t="shared" ref="M24:M35" si="7">1-G24/$J24</f>
        <v>-1.1406421495755437E-2</v>
      </c>
      <c r="N24" s="114"/>
      <c r="O24" s="112" t="b">
        <f t="shared" si="4"/>
        <v>1</v>
      </c>
    </row>
    <row r="25" spans="1:15" ht="18.75" customHeight="1" x14ac:dyDescent="0.25">
      <c r="A25" s="108" t="s">
        <v>390</v>
      </c>
      <c r="B25" s="111">
        <v>12.089</v>
      </c>
      <c r="C25" s="104">
        <v>19.178000000000001</v>
      </c>
      <c r="D25" s="111">
        <v>13.939</v>
      </c>
      <c r="E25" s="104">
        <v>26.184999999999999</v>
      </c>
      <c r="F25" s="111">
        <v>16.608000000000001</v>
      </c>
      <c r="G25" s="104">
        <v>22.155999999999999</v>
      </c>
      <c r="H25" s="111">
        <v>0.49785000000000001</v>
      </c>
      <c r="I25" s="104">
        <v>21.690999999999999</v>
      </c>
      <c r="J25" s="113">
        <f t="shared" si="0"/>
        <v>22.302500000000002</v>
      </c>
      <c r="K25" s="114">
        <f t="shared" si="1"/>
        <v>0.14009640174868287</v>
      </c>
      <c r="L25" s="114">
        <f t="shared" si="6"/>
        <v>-0.17408362291222934</v>
      </c>
      <c r="M25" s="114">
        <f t="shared" si="7"/>
        <v>6.5687703172291334E-3</v>
      </c>
      <c r="N25" s="114"/>
      <c r="O25" s="112" t="b">
        <f t="shared" si="4"/>
        <v>1</v>
      </c>
    </row>
    <row r="26" spans="1:15" ht="18.75" customHeight="1" x14ac:dyDescent="0.25">
      <c r="A26" s="109" t="s">
        <v>368</v>
      </c>
      <c r="B26" s="111">
        <v>55.854999999999997</v>
      </c>
      <c r="C26" s="104">
        <v>21.695</v>
      </c>
      <c r="D26" s="111">
        <v>55.503</v>
      </c>
      <c r="E26" s="104">
        <v>29.638000000000002</v>
      </c>
      <c r="F26" s="111">
        <v>66.790000000000006</v>
      </c>
      <c r="G26" s="104">
        <v>25.864999999999998</v>
      </c>
      <c r="H26" s="111"/>
      <c r="I26" s="104"/>
      <c r="J26" s="113">
        <f t="shared" si="0"/>
        <v>25.732666666666663</v>
      </c>
      <c r="K26" s="114">
        <f t="shared" si="1"/>
        <v>0.15690821005725519</v>
      </c>
      <c r="L26" s="114">
        <f t="shared" si="6"/>
        <v>-0.15176558978211885</v>
      </c>
      <c r="M26" s="114">
        <f t="shared" si="7"/>
        <v>-5.1426202751367889E-3</v>
      </c>
      <c r="N26" s="114"/>
      <c r="O26" s="112" t="b">
        <f t="shared" si="4"/>
        <v>1</v>
      </c>
    </row>
    <row r="27" spans="1:15" ht="18.75" customHeight="1" x14ac:dyDescent="0.25">
      <c r="A27" s="109" t="s">
        <v>385</v>
      </c>
      <c r="B27" s="111">
        <v>32.034999999999997</v>
      </c>
      <c r="C27" s="104">
        <v>19.876999999999999</v>
      </c>
      <c r="D27" s="111">
        <v>35.712000000000003</v>
      </c>
      <c r="E27" s="104">
        <v>27.216000000000001</v>
      </c>
      <c r="F27" s="111">
        <v>44.264000000000003</v>
      </c>
      <c r="G27" s="104">
        <v>26.143000000000001</v>
      </c>
      <c r="H27" s="111"/>
      <c r="I27" s="104"/>
      <c r="J27" s="113">
        <f t="shared" si="0"/>
        <v>24.412000000000003</v>
      </c>
      <c r="K27" s="114">
        <f t="shared" si="1"/>
        <v>0.18576929378993956</v>
      </c>
      <c r="L27" s="114">
        <f t="shared" si="6"/>
        <v>-0.114861543503195</v>
      </c>
      <c r="M27" s="114">
        <f t="shared" si="7"/>
        <v>-7.090775028674412E-2</v>
      </c>
      <c r="N27" s="114"/>
      <c r="O27" s="112" t="b">
        <f t="shared" si="4"/>
        <v>1</v>
      </c>
    </row>
    <row r="28" spans="1:15" ht="18.75" customHeight="1" x14ac:dyDescent="0.25">
      <c r="A28" s="109" t="s">
        <v>392</v>
      </c>
      <c r="B28" s="111">
        <v>29.783999999999999</v>
      </c>
      <c r="C28" s="104">
        <v>19.718</v>
      </c>
      <c r="D28" s="111">
        <v>36.881999999999998</v>
      </c>
      <c r="E28" s="104">
        <v>28.59</v>
      </c>
      <c r="F28" s="111">
        <v>44.444000000000003</v>
      </c>
      <c r="G28" s="104">
        <v>27.38</v>
      </c>
      <c r="H28" s="111"/>
      <c r="I28" s="104"/>
      <c r="J28" s="113">
        <f t="shared" si="0"/>
        <v>25.229333333333333</v>
      </c>
      <c r="K28" s="114">
        <f t="shared" si="1"/>
        <v>0.21844942395095657</v>
      </c>
      <c r="L28" s="114">
        <f t="shared" si="6"/>
        <v>-0.13320473522883414</v>
      </c>
      <c r="M28" s="114">
        <f t="shared" si="7"/>
        <v>-8.5244688722122319E-2</v>
      </c>
      <c r="N28" s="114"/>
      <c r="O28" s="112" t="b">
        <f t="shared" si="4"/>
        <v>1</v>
      </c>
    </row>
    <row r="29" spans="1:15" ht="18.75" customHeight="1" x14ac:dyDescent="0.25">
      <c r="A29" s="109" t="s">
        <v>432</v>
      </c>
      <c r="B29" s="111"/>
      <c r="C29" s="104"/>
      <c r="D29" s="111">
        <v>72.256</v>
      </c>
      <c r="E29" s="104">
        <v>37.353999999999999</v>
      </c>
      <c r="F29" s="111">
        <v>81.507999999999996</v>
      </c>
      <c r="G29" s="104">
        <v>40.65</v>
      </c>
      <c r="H29" s="111"/>
      <c r="I29" s="104"/>
      <c r="J29" s="113">
        <f t="shared" si="0"/>
        <v>39.001999999999995</v>
      </c>
      <c r="K29" s="114"/>
      <c r="L29" s="114">
        <f t="shared" si="6"/>
        <v>4.2254243372134681E-2</v>
      </c>
      <c r="M29" s="114">
        <f t="shared" si="7"/>
        <v>-4.2254243372134903E-2</v>
      </c>
      <c r="N29" s="114"/>
      <c r="O29" s="112" t="b">
        <f t="shared" si="4"/>
        <v>1</v>
      </c>
    </row>
    <row r="30" spans="1:15" ht="18.75" customHeight="1" x14ac:dyDescent="0.25">
      <c r="A30" s="108" t="s">
        <v>489</v>
      </c>
      <c r="B30" s="111"/>
      <c r="C30" s="104"/>
      <c r="D30" s="111">
        <v>30.04</v>
      </c>
      <c r="E30" s="104">
        <v>2.4133</v>
      </c>
      <c r="F30" s="111">
        <v>29.856999999999999</v>
      </c>
      <c r="G30" s="104">
        <v>2.2946</v>
      </c>
      <c r="H30" s="111"/>
      <c r="I30" s="104"/>
      <c r="J30" s="113">
        <f t="shared" si="0"/>
        <v>2.3539500000000002</v>
      </c>
      <c r="K30" s="114"/>
      <c r="L30" s="114">
        <f t="shared" si="6"/>
        <v>-2.5212939951995583E-2</v>
      </c>
      <c r="M30" s="114">
        <f t="shared" si="7"/>
        <v>2.5212939951995694E-2</v>
      </c>
      <c r="N30" s="114"/>
      <c r="O30" s="112" t="b">
        <f t="shared" si="4"/>
        <v>1</v>
      </c>
    </row>
    <row r="31" spans="1:15" ht="18.75" customHeight="1" x14ac:dyDescent="0.25">
      <c r="A31" s="108" t="s">
        <v>498</v>
      </c>
      <c r="B31" s="111"/>
      <c r="C31" s="104"/>
      <c r="D31" s="111">
        <v>13.771000000000001</v>
      </c>
      <c r="E31" s="104">
        <v>5.4810999999999996</v>
      </c>
      <c r="F31" s="111">
        <v>16.481999999999999</v>
      </c>
      <c r="G31" s="104">
        <v>5.0002000000000004</v>
      </c>
      <c r="H31" s="111"/>
      <c r="I31" s="104"/>
      <c r="J31" s="113">
        <f t="shared" si="0"/>
        <v>5.2406500000000005</v>
      </c>
      <c r="K31" s="114"/>
      <c r="L31" s="114">
        <f t="shared" si="6"/>
        <v>-4.5881713146269876E-2</v>
      </c>
      <c r="M31" s="114">
        <f t="shared" si="7"/>
        <v>4.5881713146269987E-2</v>
      </c>
      <c r="N31" s="114"/>
      <c r="O31" s="112" t="b">
        <f t="shared" si="4"/>
        <v>1</v>
      </c>
    </row>
    <row r="32" spans="1:15" ht="18.75" customHeight="1" x14ac:dyDescent="0.25">
      <c r="A32" s="108" t="s">
        <v>376</v>
      </c>
      <c r="B32" s="111"/>
      <c r="C32" s="104"/>
      <c r="D32" s="111">
        <v>10.205</v>
      </c>
      <c r="E32" s="104">
        <v>26.001000000000001</v>
      </c>
      <c r="F32" s="111">
        <v>12.148</v>
      </c>
      <c r="G32" s="104">
        <v>23.076000000000001</v>
      </c>
      <c r="H32" s="111"/>
      <c r="I32" s="104"/>
      <c r="J32" s="113">
        <f t="shared" si="0"/>
        <v>24.538499999999999</v>
      </c>
      <c r="K32" s="114"/>
      <c r="L32" s="114">
        <f t="shared" si="6"/>
        <v>-5.9600220062351106E-2</v>
      </c>
      <c r="M32" s="114">
        <f t="shared" si="7"/>
        <v>5.9600220062350995E-2</v>
      </c>
      <c r="N32" s="114"/>
      <c r="O32" s="112" t="b">
        <f t="shared" si="4"/>
        <v>1</v>
      </c>
    </row>
    <row r="33" spans="1:15" ht="18.75" customHeight="1" x14ac:dyDescent="0.25">
      <c r="A33" s="108" t="s">
        <v>493</v>
      </c>
      <c r="B33" s="111"/>
      <c r="C33" s="104"/>
      <c r="D33" s="111">
        <v>10.326000000000001</v>
      </c>
      <c r="E33" s="104">
        <v>20.236000000000001</v>
      </c>
      <c r="F33" s="111">
        <v>13.222</v>
      </c>
      <c r="G33" s="104">
        <v>17.652000000000001</v>
      </c>
      <c r="H33" s="111"/>
      <c r="I33" s="104"/>
      <c r="J33" s="113">
        <f t="shared" si="0"/>
        <v>18.944000000000003</v>
      </c>
      <c r="K33" s="114"/>
      <c r="L33" s="114">
        <f t="shared" si="6"/>
        <v>-6.8201013513513375E-2</v>
      </c>
      <c r="M33" s="114">
        <f t="shared" si="7"/>
        <v>6.8201013513513598E-2</v>
      </c>
      <c r="N33" s="114"/>
      <c r="O33" s="112" t="b">
        <f t="shared" si="4"/>
        <v>1</v>
      </c>
    </row>
    <row r="34" spans="1:15" ht="18.75" customHeight="1" x14ac:dyDescent="0.25">
      <c r="A34" s="108" t="s">
        <v>496</v>
      </c>
      <c r="B34" s="111"/>
      <c r="C34" s="104"/>
      <c r="D34" s="111">
        <v>12.77</v>
      </c>
      <c r="E34" s="104">
        <v>23.239000000000001</v>
      </c>
      <c r="F34" s="111">
        <v>15.164</v>
      </c>
      <c r="G34" s="104">
        <v>20.006</v>
      </c>
      <c r="H34" s="111"/>
      <c r="I34" s="104"/>
      <c r="J34" s="113">
        <f t="shared" si="0"/>
        <v>21.622500000000002</v>
      </c>
      <c r="K34" s="114"/>
      <c r="L34" s="114">
        <f t="shared" si="6"/>
        <v>-7.476008787143007E-2</v>
      </c>
      <c r="M34" s="114">
        <f t="shared" si="7"/>
        <v>7.4760087871430292E-2</v>
      </c>
      <c r="N34" s="114"/>
      <c r="O34" s="112" t="b">
        <f t="shared" si="4"/>
        <v>1</v>
      </c>
    </row>
    <row r="35" spans="1:15" ht="18.75" customHeight="1" x14ac:dyDescent="0.25">
      <c r="A35" s="108" t="s">
        <v>472</v>
      </c>
      <c r="B35" s="111"/>
      <c r="C35" s="104"/>
      <c r="D35" s="111">
        <v>143.80000000000001</v>
      </c>
      <c r="E35" s="104">
        <v>3.6150000000000002</v>
      </c>
      <c r="F35" s="111">
        <v>166.16</v>
      </c>
      <c r="G35" s="104">
        <v>2.9741</v>
      </c>
      <c r="H35" s="111">
        <v>1197.7</v>
      </c>
      <c r="I35" s="104">
        <v>12.728999999999999</v>
      </c>
      <c r="J35" s="113">
        <f t="shared" si="0"/>
        <v>6.4393666666666673</v>
      </c>
      <c r="K35" s="114"/>
      <c r="L35" s="114">
        <f t="shared" si="6"/>
        <v>0.43860938705152164</v>
      </c>
      <c r="M35" s="114">
        <f t="shared" si="7"/>
        <v>0.53813780858365989</v>
      </c>
      <c r="N35" s="114">
        <f>1-I35/$J35</f>
        <v>-0.9767471956351812</v>
      </c>
      <c r="O35" s="112" t="b">
        <f t="shared" si="4"/>
        <v>1</v>
      </c>
    </row>
    <row r="36" spans="1:15" ht="18.75" customHeight="1" x14ac:dyDescent="0.25">
      <c r="A36" s="108" t="s">
        <v>397</v>
      </c>
      <c r="B36" s="111"/>
      <c r="C36" s="104"/>
      <c r="D36" s="111">
        <v>35.228999999999999</v>
      </c>
      <c r="E36" s="104">
        <v>19.545999999999999</v>
      </c>
      <c r="F36" s="111"/>
      <c r="G36" s="104"/>
      <c r="H36" s="111">
        <v>64.304000000000002</v>
      </c>
      <c r="I36" s="104">
        <v>8.8879999999999999</v>
      </c>
      <c r="J36" s="113">
        <f t="shared" si="0"/>
        <v>14.216999999999999</v>
      </c>
      <c r="K36" s="114"/>
      <c r="L36" s="114">
        <f t="shared" si="6"/>
        <v>-0.37483294647253307</v>
      </c>
      <c r="M36" s="114"/>
      <c r="N36" s="114">
        <f>1-I36/$J36</f>
        <v>0.37483294647253285</v>
      </c>
      <c r="O36" s="112" t="b">
        <f t="shared" si="4"/>
        <v>1</v>
      </c>
    </row>
    <row r="37" spans="1:15" ht="18.75" customHeight="1" x14ac:dyDescent="0.25">
      <c r="A37" s="109" t="s">
        <v>403</v>
      </c>
      <c r="B37" s="111"/>
      <c r="C37" s="104"/>
      <c r="D37" s="111">
        <v>44.066000000000003</v>
      </c>
      <c r="E37" s="104">
        <v>28.847999999999999</v>
      </c>
      <c r="F37" s="111"/>
      <c r="G37" s="104"/>
      <c r="H37" s="111">
        <v>23.238</v>
      </c>
      <c r="I37" s="104">
        <v>23.550999999999998</v>
      </c>
      <c r="J37" s="113">
        <f t="shared" si="0"/>
        <v>26.1995</v>
      </c>
      <c r="K37" s="114"/>
      <c r="L37" s="114">
        <f t="shared" si="6"/>
        <v>-0.10108971545258494</v>
      </c>
      <c r="M37" s="114"/>
      <c r="N37" s="114">
        <f>1-I37/$J37</f>
        <v>0.10108971545258505</v>
      </c>
      <c r="O37" s="112" t="b">
        <f t="shared" si="4"/>
        <v>1</v>
      </c>
    </row>
    <row r="38" spans="1:15" ht="18.75" customHeight="1" x14ac:dyDescent="0.25">
      <c r="A38" s="108" t="s">
        <v>417</v>
      </c>
      <c r="B38" s="111"/>
      <c r="C38" s="104"/>
      <c r="D38" s="111">
        <v>35.281999999999996</v>
      </c>
      <c r="E38" s="104">
        <v>24.510999999999999</v>
      </c>
      <c r="F38" s="111"/>
      <c r="G38" s="104"/>
      <c r="H38" s="111"/>
      <c r="I38" s="104"/>
      <c r="J38" s="113">
        <f t="shared" si="0"/>
        <v>24.510999999999999</v>
      </c>
      <c r="K38" s="114"/>
      <c r="L38" s="114">
        <f t="shared" si="6"/>
        <v>0</v>
      </c>
      <c r="M38" s="114"/>
      <c r="N38" s="114"/>
      <c r="O38" s="112" t="b">
        <f t="shared" si="4"/>
        <v>1</v>
      </c>
    </row>
    <row r="39" spans="1:15" ht="18.75" customHeight="1" x14ac:dyDescent="0.25">
      <c r="A39" s="108" t="s">
        <v>418</v>
      </c>
      <c r="B39" s="111"/>
      <c r="C39" s="104"/>
      <c r="D39" s="111">
        <v>10.885</v>
      </c>
      <c r="E39" s="104">
        <v>24.954999999999998</v>
      </c>
      <c r="F39" s="111"/>
      <c r="G39" s="104"/>
      <c r="H39" s="111"/>
      <c r="I39" s="104"/>
      <c r="J39" s="113">
        <f t="shared" si="0"/>
        <v>24.954999999999998</v>
      </c>
      <c r="K39" s="114"/>
      <c r="L39" s="114">
        <f t="shared" si="6"/>
        <v>0</v>
      </c>
      <c r="M39" s="114"/>
      <c r="N39" s="114"/>
      <c r="O39" s="112" t="b">
        <f t="shared" si="4"/>
        <v>1</v>
      </c>
    </row>
  </sheetData>
  <sortState ref="A2:O39">
    <sortCondition ref="O2:O39"/>
  </sortState>
  <conditionalFormatting sqref="J1:N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Data</vt:lpstr>
      <vt:lpstr>Xray Only</vt:lpstr>
      <vt:lpstr>Auto_Widths</vt:lpstr>
      <vt:lpstr>Width_Corr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Lahmann</dc:creator>
  <cp:lastModifiedBy>Brandon Lahmann</cp:lastModifiedBy>
  <dcterms:created xsi:type="dcterms:W3CDTF">2019-03-25T18:44:19Z</dcterms:created>
  <dcterms:modified xsi:type="dcterms:W3CDTF">2019-10-15T16:58:51Z</dcterms:modified>
</cp:coreProperties>
</file>