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es1\Desktop\pega SKO\pega SKO\assets\js\"/>
    </mc:Choice>
  </mc:AlternateContent>
  <xr:revisionPtr revIDLastSave="0" documentId="10_ncr:100000_{6365721C-BB90-4D39-ABC6-D5CB07B3EA38}" xr6:coauthVersionLast="31" xr6:coauthVersionMax="31" xr10:uidLastSave="{00000000-0000-0000-0000-000000000000}"/>
  <bookViews>
    <workbookView minimized="1" xWindow="0" yWindow="0" windowWidth="17712" windowHeight="6984" tabRatio="602" xr2:uid="{00000000-000D-0000-FFFF-FFFF00000000}"/>
  </bookViews>
  <sheets>
    <sheet name="SKO 2019 Attendees" sheetId="12" r:id="rId1"/>
    <sheet name="Cancellations" sheetId="34" r:id="rId2"/>
    <sheet name="Dept. Summary" sheetId="10" r:id="rId3"/>
    <sheet name="Breakouts" sheetId="35" r:id="rId4"/>
    <sheet name="Rollout Schedule" sheetId="33" r:id="rId5"/>
    <sheet name="Travel Rules" sheetId="31" r:id="rId6"/>
    <sheet name="Industry-Regions" sheetId="30" r:id="rId7"/>
    <sheet name="F&amp;B" sheetId="36" r:id="rId8"/>
    <sheet name="Invitee Status" sheetId="19" state="hidden" r:id="rId9"/>
    <sheet name="Industry Summary " sheetId="20" state="hidden" r:id="rId10"/>
    <sheet name="Industry Summary" sheetId="21" state="hidden" r:id="rId11"/>
    <sheet name="Industry Summary_11Dec" sheetId="22" state="hidden" r:id="rId12"/>
    <sheet name="Industry Summary 14Dec" sheetId="27" state="hidden" r:id="rId13"/>
    <sheet name="Dept Summary" sheetId="2" state="hidden" r:id="rId14"/>
  </sheets>
  <externalReferences>
    <externalReference r:id="rId15"/>
    <externalReference r:id="rId16"/>
  </externalReferences>
  <definedNames>
    <definedName name="_xlnm._FilterDatabase" localSheetId="1" hidden="1">Cancellations!$A$1:$M$74</definedName>
    <definedName name="_xlnm._FilterDatabase" localSheetId="0" hidden="1">'SKO 2019 Attendees'!$A$1:$AP$1260</definedName>
    <definedName name="_xlnm._FilterDatabase" localSheetId="5" hidden="1">'Travel Rules'!$A$1:$H$8</definedName>
  </definedNames>
  <calcPr calcId="179017"/>
</workbook>
</file>

<file path=xl/calcChain.xml><?xml version="1.0" encoding="utf-8"?>
<calcChain xmlns="http://schemas.openxmlformats.org/spreadsheetml/2006/main">
  <c r="AM684" i="12" l="1"/>
  <c r="AM1260" i="12" l="1"/>
  <c r="D28" i="10"/>
  <c r="D30" i="10" s="1"/>
  <c r="AM1259" i="12"/>
  <c r="AN88" i="34" l="1"/>
  <c r="AN87" i="34"/>
  <c r="AM1258" i="12" l="1"/>
  <c r="B76" i="35" l="1"/>
  <c r="B52" i="35"/>
  <c r="B36" i="35"/>
  <c r="AM1256" i="12" l="1"/>
  <c r="AM1257" i="12"/>
  <c r="AM1255" i="12" l="1"/>
  <c r="AM1254" i="12"/>
  <c r="AM1253" i="12" l="1"/>
  <c r="AM1252" i="12" l="1"/>
  <c r="C3" i="10"/>
  <c r="B49" i="35"/>
  <c r="M16" i="10"/>
  <c r="AM1250" i="12" l="1"/>
  <c r="AM1249" i="12"/>
  <c r="AM1248" i="12"/>
  <c r="AM1247" i="12"/>
  <c r="AM1245" i="12"/>
  <c r="AM1244" i="12"/>
  <c r="AM1243" i="12"/>
  <c r="AM1242" i="12"/>
  <c r="AM1241" i="12"/>
  <c r="AM1240" i="12"/>
  <c r="AM1239" i="12"/>
  <c r="AM1251" i="12"/>
  <c r="AM1246" i="12"/>
  <c r="AM414" i="12"/>
  <c r="AM1234" i="12" l="1"/>
  <c r="AM1229" i="12"/>
  <c r="AM1228" i="12"/>
  <c r="AM1230" i="12"/>
  <c r="AM1231" i="12"/>
  <c r="AM1232" i="12"/>
  <c r="AM1233" i="12"/>
  <c r="AM1238" i="12" l="1"/>
  <c r="AM1237" i="12"/>
  <c r="AM1236" i="12"/>
  <c r="AM1235" i="12"/>
  <c r="I34" i="35" l="1"/>
  <c r="I31" i="35"/>
  <c r="I28" i="35"/>
  <c r="I32" i="35"/>
  <c r="I27" i="35"/>
  <c r="I29" i="35"/>
  <c r="I33" i="35"/>
  <c r="I30" i="35"/>
  <c r="I35" i="35" l="1"/>
  <c r="E11" i="33"/>
  <c r="D11" i="33"/>
  <c r="C11" i="33"/>
  <c r="B11" i="33" l="1"/>
  <c r="B75" i="35" l="1"/>
  <c r="B74" i="35"/>
  <c r="B73" i="35"/>
  <c r="B72" i="35"/>
  <c r="B71" i="35"/>
  <c r="B70" i="35"/>
  <c r="B69" i="35"/>
  <c r="B68" i="35"/>
  <c r="B67" i="35"/>
  <c r="B66" i="35"/>
  <c r="B65" i="35"/>
  <c r="B64" i="35"/>
  <c r="B63" i="35"/>
  <c r="B62" i="35"/>
  <c r="B61" i="35"/>
  <c r="B60" i="35"/>
  <c r="B59" i="35"/>
  <c r="B58" i="35"/>
  <c r="B57" i="35"/>
  <c r="B51" i="35"/>
  <c r="B50" i="35"/>
  <c r="B48" i="35"/>
  <c r="B47" i="35"/>
  <c r="B46" i="35"/>
  <c r="B45" i="35"/>
  <c r="B44" i="35"/>
  <c r="B43" i="35"/>
  <c r="B42" i="35"/>
  <c r="B41" i="35"/>
  <c r="B29" i="35"/>
  <c r="B28" i="35"/>
  <c r="AM432" i="12" l="1"/>
  <c r="AM439" i="12"/>
  <c r="AM450" i="12"/>
  <c r="AM790" i="12"/>
  <c r="AM1039" i="12"/>
  <c r="AM1187" i="12"/>
  <c r="B18" i="35" l="1"/>
  <c r="J16" i="10" l="1"/>
  <c r="N16" i="10"/>
  <c r="K16" i="10"/>
  <c r="G16" i="10"/>
  <c r="H16" i="10"/>
  <c r="D16" i="10"/>
  <c r="N3" i="10"/>
  <c r="M3" i="10"/>
  <c r="K3" i="10"/>
  <c r="J3" i="10"/>
  <c r="H3" i="10"/>
  <c r="G3" i="10"/>
  <c r="C16" i="10"/>
  <c r="E16" i="10" l="1"/>
  <c r="F16" i="10"/>
  <c r="H17" i="35" l="1"/>
  <c r="G17" i="35"/>
  <c r="F17" i="35"/>
  <c r="F21" i="35" s="1"/>
  <c r="E16" i="35"/>
  <c r="E14" i="35"/>
  <c r="E13" i="35"/>
  <c r="E12" i="35"/>
  <c r="E11" i="35"/>
  <c r="E10" i="35"/>
  <c r="E9" i="35"/>
  <c r="E8" i="35"/>
  <c r="E7" i="35"/>
  <c r="E6" i="35"/>
  <c r="E15" i="35"/>
  <c r="E20" i="35"/>
  <c r="E19" i="35"/>
  <c r="E17" i="35"/>
  <c r="E5" i="35"/>
  <c r="D20" i="35"/>
  <c r="D19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E21" i="35" l="1"/>
  <c r="D21" i="35"/>
  <c r="H21" i="35" l="1"/>
  <c r="B35" i="35" l="1"/>
  <c r="B34" i="35"/>
  <c r="B32" i="35"/>
  <c r="B33" i="35"/>
  <c r="B27" i="35"/>
  <c r="B31" i="35"/>
  <c r="B30" i="35"/>
  <c r="L20" i="35"/>
  <c r="K20" i="35"/>
  <c r="I20" i="35"/>
  <c r="G20" i="35"/>
  <c r="J20" i="35"/>
  <c r="C20" i="35"/>
  <c r="B20" i="35"/>
  <c r="L19" i="35"/>
  <c r="K19" i="35"/>
  <c r="I19" i="35"/>
  <c r="G19" i="35"/>
  <c r="J19" i="35"/>
  <c r="C19" i="35"/>
  <c r="B19" i="35"/>
  <c r="L17" i="35"/>
  <c r="K17" i="35"/>
  <c r="I17" i="35"/>
  <c r="J17" i="35"/>
  <c r="C17" i="35"/>
  <c r="B17" i="35" s="1"/>
  <c r="L16" i="35"/>
  <c r="K16" i="35"/>
  <c r="I16" i="35"/>
  <c r="J16" i="35"/>
  <c r="C16" i="35"/>
  <c r="B16" i="35"/>
  <c r="L15" i="35"/>
  <c r="K15" i="35"/>
  <c r="I15" i="35"/>
  <c r="G15" i="35"/>
  <c r="J15" i="35"/>
  <c r="C15" i="35"/>
  <c r="B15" i="35"/>
  <c r="L14" i="35"/>
  <c r="K14" i="35"/>
  <c r="I14" i="35"/>
  <c r="G14" i="35"/>
  <c r="J14" i="35"/>
  <c r="C14" i="35"/>
  <c r="B14" i="35"/>
  <c r="L13" i="35"/>
  <c r="K13" i="35"/>
  <c r="I13" i="35"/>
  <c r="G13" i="35"/>
  <c r="J13" i="35"/>
  <c r="C13" i="35"/>
  <c r="B13" i="35"/>
  <c r="L12" i="35"/>
  <c r="K12" i="35"/>
  <c r="I12" i="35"/>
  <c r="G12" i="35"/>
  <c r="J12" i="35"/>
  <c r="C12" i="35"/>
  <c r="B12" i="35"/>
  <c r="L11" i="35"/>
  <c r="K11" i="35"/>
  <c r="I11" i="35"/>
  <c r="G11" i="35"/>
  <c r="J11" i="35"/>
  <c r="C11" i="35"/>
  <c r="B11" i="35"/>
  <c r="L10" i="35"/>
  <c r="K10" i="35"/>
  <c r="I10" i="35"/>
  <c r="G10" i="35"/>
  <c r="J10" i="35"/>
  <c r="C10" i="35"/>
  <c r="B10" i="35"/>
  <c r="L9" i="35"/>
  <c r="K9" i="35"/>
  <c r="I9" i="35"/>
  <c r="G9" i="35"/>
  <c r="J9" i="35"/>
  <c r="C9" i="35"/>
  <c r="B9" i="35"/>
  <c r="L8" i="35"/>
  <c r="K8" i="35"/>
  <c r="I8" i="35"/>
  <c r="G8" i="35"/>
  <c r="J8" i="35"/>
  <c r="C8" i="35"/>
  <c r="B8" i="35"/>
  <c r="L7" i="35"/>
  <c r="K7" i="35"/>
  <c r="I7" i="35"/>
  <c r="G7" i="35"/>
  <c r="J7" i="35"/>
  <c r="C7" i="35"/>
  <c r="B7" i="35"/>
  <c r="L6" i="35"/>
  <c r="K6" i="35"/>
  <c r="I6" i="35"/>
  <c r="G6" i="35"/>
  <c r="J6" i="35"/>
  <c r="C6" i="35"/>
  <c r="B6" i="35"/>
  <c r="L5" i="35"/>
  <c r="K5" i="35"/>
  <c r="I5" i="35"/>
  <c r="G5" i="35"/>
  <c r="J5" i="35"/>
  <c r="C5" i="35"/>
  <c r="B5" i="35"/>
  <c r="N18" i="10"/>
  <c r="N17" i="10"/>
  <c r="N15" i="10"/>
  <c r="N14" i="10"/>
  <c r="N13" i="10"/>
  <c r="N12" i="10"/>
  <c r="N11" i="10"/>
  <c r="N10" i="10"/>
  <c r="N9" i="10"/>
  <c r="N8" i="10"/>
  <c r="N7" i="10"/>
  <c r="N6" i="10"/>
  <c r="N5" i="10"/>
  <c r="N4" i="10"/>
  <c r="K18" i="10"/>
  <c r="K17" i="10"/>
  <c r="K15" i="10"/>
  <c r="K14" i="10"/>
  <c r="K13" i="10"/>
  <c r="K12" i="10"/>
  <c r="K11" i="10"/>
  <c r="K10" i="10"/>
  <c r="K9" i="10"/>
  <c r="K8" i="10"/>
  <c r="K7" i="10"/>
  <c r="K6" i="10"/>
  <c r="K5" i="10"/>
  <c r="K4" i="10"/>
  <c r="H18" i="10"/>
  <c r="H17" i="10"/>
  <c r="H15" i="10"/>
  <c r="H14" i="10"/>
  <c r="H13" i="10"/>
  <c r="H12" i="10"/>
  <c r="H11" i="10"/>
  <c r="H10" i="10"/>
  <c r="H9" i="10"/>
  <c r="H8" i="10"/>
  <c r="H7" i="10"/>
  <c r="H6" i="10"/>
  <c r="H5" i="10"/>
  <c r="H4" i="10"/>
  <c r="B37" i="35" l="1"/>
  <c r="J21" i="35"/>
  <c r="L21" i="35"/>
  <c r="I21" i="35"/>
  <c r="C21" i="35"/>
  <c r="K21" i="35"/>
  <c r="B53" i="35" s="1"/>
  <c r="G21" i="35"/>
  <c r="B21" i="35"/>
  <c r="B77" i="35"/>
  <c r="N19" i="10"/>
  <c r="K19" i="10"/>
  <c r="B22" i="35" l="1"/>
  <c r="B23" i="35"/>
  <c r="D18" i="10" l="1"/>
  <c r="D17" i="10"/>
  <c r="D15" i="10"/>
  <c r="D14" i="10"/>
  <c r="D13" i="10"/>
  <c r="D12" i="10"/>
  <c r="D11" i="10"/>
  <c r="D9" i="10"/>
  <c r="D10" i="10"/>
  <c r="D8" i="10"/>
  <c r="D7" i="10"/>
  <c r="D6" i="10"/>
  <c r="D5" i="10"/>
  <c r="D4" i="10"/>
  <c r="M8" i="10" l="1"/>
  <c r="J8" i="10"/>
  <c r="G8" i="10"/>
  <c r="I8" i="10" s="1"/>
  <c r="C8" i="10"/>
  <c r="E8" i="10" l="1"/>
  <c r="F8" i="10"/>
  <c r="J10" i="10"/>
  <c r="L10" i="10" s="1"/>
  <c r="G10" i="10"/>
  <c r="I10" i="10" s="1"/>
  <c r="C10" i="10"/>
  <c r="E10" i="10" l="1"/>
  <c r="F10" i="10"/>
  <c r="B14" i="31"/>
  <c r="B10" i="31"/>
  <c r="B17" i="31"/>
  <c r="B16" i="31"/>
  <c r="B12" i="31"/>
  <c r="B13" i="31"/>
  <c r="B11" i="31"/>
  <c r="B8" i="31"/>
  <c r="B7" i="31"/>
  <c r="B6" i="31"/>
  <c r="B5" i="31"/>
  <c r="B4" i="31"/>
  <c r="B3" i="31"/>
  <c r="B2" i="31"/>
  <c r="E4" i="33"/>
  <c r="D4" i="33"/>
  <c r="C4" i="33"/>
  <c r="E18" i="33"/>
  <c r="D18" i="33"/>
  <c r="C18" i="33"/>
  <c r="E17" i="33"/>
  <c r="E16" i="33"/>
  <c r="E15" i="33"/>
  <c r="E14" i="33"/>
  <c r="E13" i="33"/>
  <c r="E12" i="33"/>
  <c r="E10" i="33"/>
  <c r="E9" i="33"/>
  <c r="E8" i="33"/>
  <c r="E7" i="33"/>
  <c r="E6" i="33"/>
  <c r="E5" i="33"/>
  <c r="E3" i="33"/>
  <c r="D17" i="33"/>
  <c r="D16" i="33"/>
  <c r="D15" i="33"/>
  <c r="D14" i="33"/>
  <c r="D13" i="33"/>
  <c r="D12" i="33"/>
  <c r="D10" i="33"/>
  <c r="D9" i="33"/>
  <c r="D8" i="33"/>
  <c r="D7" i="33"/>
  <c r="D6" i="33"/>
  <c r="D5" i="33"/>
  <c r="D3" i="33"/>
  <c r="C17" i="33"/>
  <c r="C16" i="33"/>
  <c r="C15" i="33"/>
  <c r="C14" i="33"/>
  <c r="C13" i="33"/>
  <c r="C12" i="33"/>
  <c r="C10" i="33"/>
  <c r="C9" i="33"/>
  <c r="C8" i="33"/>
  <c r="C7" i="33"/>
  <c r="C6" i="33"/>
  <c r="C5" i="33"/>
  <c r="C3" i="33"/>
  <c r="M5" i="10"/>
  <c r="J5" i="10"/>
  <c r="G5" i="10"/>
  <c r="I5" i="10" s="1"/>
  <c r="C5" i="10"/>
  <c r="C11" i="10"/>
  <c r="G9" i="10"/>
  <c r="I9" i="10" s="1"/>
  <c r="C9" i="10"/>
  <c r="M18" i="10"/>
  <c r="C12" i="10"/>
  <c r="F12" i="10" s="1"/>
  <c r="J18" i="10"/>
  <c r="G18" i="10"/>
  <c r="I18" i="10" s="1"/>
  <c r="G17" i="10"/>
  <c r="I17" i="10" s="1"/>
  <c r="J17" i="10"/>
  <c r="M17" i="10"/>
  <c r="G15" i="10"/>
  <c r="I15" i="10" s="1"/>
  <c r="J15" i="10"/>
  <c r="L15" i="10" s="1"/>
  <c r="M15" i="10"/>
  <c r="O15" i="10" s="1"/>
  <c r="M14" i="10"/>
  <c r="O14" i="10" s="1"/>
  <c r="J14" i="10"/>
  <c r="L14" i="10" s="1"/>
  <c r="G14" i="10"/>
  <c r="I14" i="10" s="1"/>
  <c r="G13" i="10"/>
  <c r="I13" i="10" s="1"/>
  <c r="J13" i="10"/>
  <c r="L13" i="10" s="1"/>
  <c r="M13" i="10"/>
  <c r="O13" i="10" s="1"/>
  <c r="M12" i="10"/>
  <c r="O12" i="10" s="1"/>
  <c r="J12" i="10"/>
  <c r="L12" i="10" s="1"/>
  <c r="G12" i="10"/>
  <c r="I12" i="10" s="1"/>
  <c r="M11" i="10"/>
  <c r="O11" i="10" s="1"/>
  <c r="J11" i="10"/>
  <c r="L11" i="10" s="1"/>
  <c r="G11" i="10"/>
  <c r="I11" i="10" s="1"/>
  <c r="M10" i="10"/>
  <c r="O10" i="10" s="1"/>
  <c r="M9" i="10"/>
  <c r="O9" i="10" s="1"/>
  <c r="J9" i="10"/>
  <c r="L9" i="10" s="1"/>
  <c r="M6" i="10"/>
  <c r="J6" i="10"/>
  <c r="L6" i="10" s="1"/>
  <c r="G6" i="10"/>
  <c r="I6" i="10" s="1"/>
  <c r="M7" i="10"/>
  <c r="J7" i="10"/>
  <c r="G7" i="10"/>
  <c r="I7" i="10" s="1"/>
  <c r="M4" i="10"/>
  <c r="O4" i="10" s="1"/>
  <c r="J4" i="10"/>
  <c r="L4" i="10" s="1"/>
  <c r="G4" i="10"/>
  <c r="I4" i="10" s="1"/>
  <c r="O3" i="10"/>
  <c r="L3" i="10"/>
  <c r="C18" i="10"/>
  <c r="F18" i="10" s="1"/>
  <c r="C17" i="10"/>
  <c r="F17" i="10" s="1"/>
  <c r="C15" i="10"/>
  <c r="F15" i="10" s="1"/>
  <c r="C14" i="10"/>
  <c r="F14" i="10" s="1"/>
  <c r="C13" i="10"/>
  <c r="F13" i="10" s="1"/>
  <c r="C7" i="10"/>
  <c r="F7" i="10" s="1"/>
  <c r="C6" i="10"/>
  <c r="F6" i="10" s="1"/>
  <c r="C4" i="10"/>
  <c r="F4" i="10" s="1"/>
  <c r="B25" i="2"/>
  <c r="C25" i="2"/>
  <c r="D25" i="2"/>
  <c r="E9" i="10" l="1"/>
  <c r="F9" i="10"/>
  <c r="E5" i="10"/>
  <c r="F5" i="10"/>
  <c r="E11" i="10"/>
  <c r="F11" i="10"/>
  <c r="E17" i="10"/>
  <c r="E12" i="10"/>
  <c r="E4" i="10"/>
  <c r="E15" i="10"/>
  <c r="E6" i="10"/>
  <c r="E13" i="10"/>
  <c r="E18" i="10"/>
  <c r="E7" i="10"/>
  <c r="E14" i="10"/>
  <c r="B18" i="33"/>
  <c r="E19" i="33"/>
  <c r="B9" i="33"/>
  <c r="B6" i="33"/>
  <c r="B10" i="33"/>
  <c r="B15" i="33"/>
  <c r="B8" i="33"/>
  <c r="B3" i="33"/>
  <c r="B13" i="33"/>
  <c r="B17" i="33"/>
  <c r="B7" i="33"/>
  <c r="B4" i="33"/>
  <c r="M19" i="10"/>
  <c r="O19" i="10" s="1"/>
  <c r="B12" i="33"/>
  <c r="B16" i="33"/>
  <c r="D19" i="33"/>
  <c r="B14" i="33"/>
  <c r="B18" i="31"/>
  <c r="G19" i="10"/>
  <c r="J19" i="10"/>
  <c r="L19" i="10" s="1"/>
  <c r="B5" i="33"/>
  <c r="C19" i="33"/>
  <c r="C19" i="10"/>
  <c r="B19" i="33" l="1"/>
  <c r="I3" i="10" l="1"/>
  <c r="H19" i="10" l="1"/>
  <c r="F3" i="10"/>
  <c r="F19" i="10" l="1"/>
  <c r="I19" i="10"/>
  <c r="AM1178" i="12" l="1"/>
  <c r="D3" i="10"/>
  <c r="D19" i="10" s="1"/>
  <c r="E19" i="10" s="1"/>
  <c r="E3" i="10" l="1"/>
  <c r="AM1209" i="12" l="1"/>
  <c r="AM1218" i="12"/>
  <c r="AM1219" i="12"/>
  <c r="AM1220" i="12"/>
  <c r="AM1221" i="12"/>
  <c r="AM1222" i="12"/>
  <c r="AM1223" i="12"/>
  <c r="AM1224" i="12"/>
  <c r="AM1225" i="12"/>
  <c r="AM1226" i="12"/>
  <c r="AM1227" i="12"/>
  <c r="AM429" i="12"/>
  <c r="AM520" i="12"/>
  <c r="AM521" i="12"/>
  <c r="AM1173" i="12"/>
  <c r="AM1174" i="12"/>
  <c r="AM1175" i="12"/>
  <c r="AM1200" i="12"/>
  <c r="AM1201" i="12"/>
  <c r="AM1202" i="12"/>
  <c r="AM1203" i="12"/>
  <c r="AM1204" i="12"/>
  <c r="AM1205" i="12"/>
  <c r="AM1207" i="12"/>
  <c r="AM1208" i="12"/>
  <c r="AM1210" i="12"/>
  <c r="AM1211" i="12"/>
  <c r="AM1212" i="12"/>
  <c r="AM1213" i="12"/>
  <c r="AM1214" i="12"/>
  <c r="AM1215" i="12"/>
  <c r="AM1216" i="12"/>
  <c r="AM1217" i="12"/>
  <c r="AM528" i="12"/>
  <c r="AM529" i="12"/>
  <c r="AM1199" i="12"/>
  <c r="AM1198" i="12"/>
  <c r="AM1197" i="12"/>
  <c r="AM1196" i="12"/>
  <c r="AM1195" i="12"/>
  <c r="AM1194" i="12"/>
  <c r="AM1193" i="12"/>
  <c r="AM1192" i="12"/>
  <c r="AM1191" i="12"/>
  <c r="AM1190" i="12"/>
  <c r="AM1189" i="12"/>
  <c r="AM1188" i="12"/>
  <c r="AM1186" i="12"/>
  <c r="AM1185" i="12"/>
  <c r="AM1184" i="12"/>
  <c r="AM1183" i="12"/>
  <c r="AM1182" i="12"/>
  <c r="AM1181" i="12"/>
  <c r="AM1180" i="12"/>
  <c r="AM1179" i="12"/>
  <c r="AM1177" i="12"/>
  <c r="AM1176" i="12"/>
  <c r="AM464" i="12"/>
  <c r="AM428" i="12"/>
  <c r="AM395" i="12"/>
  <c r="AM1172" i="12"/>
  <c r="AM1171" i="12"/>
  <c r="AM1170" i="12"/>
  <c r="AM1169" i="12"/>
  <c r="AM1168" i="12"/>
  <c r="AM1114" i="12"/>
  <c r="AM1167" i="12"/>
  <c r="AM1166" i="12"/>
  <c r="AM1165" i="12"/>
  <c r="AM1164" i="12"/>
  <c r="AM1163" i="12"/>
  <c r="AM1162" i="12"/>
  <c r="AM1161" i="12"/>
  <c r="AM1160" i="12"/>
  <c r="AM1159" i="12"/>
  <c r="AM1152" i="12"/>
  <c r="AM376" i="12"/>
  <c r="AM338" i="12"/>
  <c r="AM463" i="12"/>
  <c r="AM846" i="12"/>
  <c r="AM1026" i="12"/>
  <c r="AM753" i="12"/>
  <c r="AM848" i="12"/>
  <c r="AM952" i="12"/>
  <c r="AM896" i="12"/>
  <c r="AM991" i="12"/>
  <c r="AM1113" i="12"/>
  <c r="AM20" i="12"/>
  <c r="AM334" i="12"/>
  <c r="AM84" i="12"/>
  <c r="AM457" i="12"/>
  <c r="AM1045" i="12"/>
  <c r="AM1101" i="12"/>
  <c r="AM1115" i="12"/>
  <c r="AM1111" i="12"/>
  <c r="AM379" i="12"/>
  <c r="AM1068" i="12"/>
  <c r="AM293" i="12"/>
  <c r="AM270" i="12"/>
  <c r="AM314" i="12"/>
  <c r="AM526" i="12"/>
  <c r="AM525" i="12"/>
  <c r="AM523" i="12"/>
  <c r="AM522" i="12"/>
  <c r="AM519" i="12"/>
  <c r="AM517" i="12"/>
  <c r="AM516" i="12"/>
  <c r="AM515" i="12"/>
  <c r="AM514" i="12"/>
  <c r="AM513" i="12"/>
  <c r="AM511" i="12"/>
  <c r="AM509" i="12"/>
  <c r="AM508" i="12"/>
  <c r="AM507" i="12"/>
  <c r="AM506" i="12"/>
  <c r="AM504" i="12"/>
  <c r="AM503" i="12"/>
  <c r="AM501" i="12"/>
  <c r="AM499" i="12"/>
  <c r="AM495" i="12"/>
  <c r="AM493" i="12"/>
  <c r="AM491" i="12"/>
  <c r="AM490" i="12"/>
  <c r="AM487" i="12"/>
  <c r="AM485" i="12"/>
  <c r="AM483" i="12"/>
  <c r="AM482" i="12"/>
  <c r="AM480" i="12"/>
  <c r="AM479" i="12"/>
  <c r="AM477" i="12"/>
  <c r="AM476" i="12"/>
  <c r="AM474" i="12"/>
  <c r="AM471" i="12"/>
  <c r="AM468" i="12"/>
  <c r="AM467" i="12"/>
  <c r="AM466" i="12"/>
  <c r="AM347" i="12"/>
  <c r="AM2" i="12"/>
  <c r="AM3" i="12"/>
  <c r="AM4" i="12"/>
  <c r="AM5" i="12"/>
  <c r="AM6" i="12"/>
  <c r="AM7" i="12"/>
  <c r="AM8" i="12"/>
  <c r="AM9" i="12"/>
  <c r="AM10" i="12"/>
  <c r="AM11" i="12"/>
  <c r="AM12" i="12"/>
  <c r="AM13" i="12"/>
  <c r="AM14" i="12"/>
  <c r="AM15" i="12"/>
  <c r="AM17" i="12"/>
  <c r="AM18" i="12"/>
  <c r="AM19" i="12"/>
  <c r="AM22" i="12"/>
  <c r="AM24" i="12"/>
  <c r="AM25" i="12"/>
  <c r="AM28" i="12"/>
  <c r="AM29" i="12"/>
  <c r="AM30" i="12"/>
  <c r="AM31" i="12"/>
  <c r="AM32" i="12"/>
  <c r="AM33" i="12"/>
  <c r="AM34" i="12"/>
  <c r="AM35" i="12"/>
  <c r="AM36" i="12"/>
  <c r="AM37" i="12"/>
  <c r="AM38" i="12"/>
  <c r="AM39" i="12"/>
  <c r="AM40" i="12"/>
  <c r="AM41" i="12"/>
  <c r="AM42" i="12"/>
  <c r="AM43" i="12"/>
  <c r="AM44" i="12"/>
  <c r="AM45" i="12"/>
  <c r="AM46" i="12"/>
  <c r="AM47" i="12"/>
  <c r="AM48" i="12"/>
  <c r="AM49" i="12"/>
  <c r="AM50" i="12"/>
  <c r="AM51" i="12"/>
  <c r="AM52" i="12"/>
  <c r="AM53" i="12"/>
  <c r="AM54" i="12"/>
  <c r="AM55" i="12"/>
  <c r="AM56" i="12"/>
  <c r="AM57" i="12"/>
  <c r="AM58" i="12"/>
  <c r="AM59" i="12"/>
  <c r="AM60" i="12"/>
  <c r="AM61" i="12"/>
  <c r="AM62" i="12"/>
  <c r="AM63" i="12"/>
  <c r="AM64" i="12"/>
  <c r="AM65" i="12"/>
  <c r="AM66" i="12"/>
  <c r="AM67" i="12"/>
  <c r="AM68" i="12"/>
  <c r="AM69" i="12"/>
  <c r="AM70" i="12"/>
  <c r="AM71" i="12"/>
  <c r="AM72" i="12"/>
  <c r="AM73" i="12"/>
  <c r="AM74" i="12"/>
  <c r="AM75" i="12"/>
  <c r="AM76" i="12"/>
  <c r="AM77" i="12"/>
  <c r="AM78" i="12"/>
  <c r="AM79" i="12"/>
  <c r="AM80" i="12"/>
  <c r="AM81" i="12"/>
  <c r="AM82" i="12"/>
  <c r="AM83" i="12"/>
  <c r="AM85" i="12"/>
  <c r="AM86" i="12"/>
  <c r="AM87" i="12"/>
  <c r="AM88" i="12"/>
  <c r="AM89" i="12"/>
  <c r="AM90" i="12"/>
  <c r="AM91" i="12"/>
  <c r="AM92" i="12"/>
  <c r="AM93" i="12"/>
  <c r="AM94" i="12"/>
  <c r="AM95" i="12"/>
  <c r="AM96" i="12"/>
  <c r="AM97" i="12"/>
  <c r="AM98" i="12"/>
  <c r="AM99" i="12"/>
  <c r="AM100" i="12"/>
  <c r="AM101" i="12"/>
  <c r="AM102" i="12"/>
  <c r="AM103" i="12"/>
  <c r="AM104" i="12"/>
  <c r="AM105" i="12"/>
  <c r="AM106" i="12"/>
  <c r="AM107" i="12"/>
  <c r="AM108" i="12"/>
  <c r="AM109" i="12"/>
  <c r="AM110" i="12"/>
  <c r="AM111" i="12"/>
  <c r="AM112" i="12"/>
  <c r="AM114" i="12"/>
  <c r="AM115" i="12"/>
  <c r="AM116" i="12"/>
  <c r="AM117" i="12"/>
  <c r="AM118" i="12"/>
  <c r="AM119" i="12"/>
  <c r="AM120" i="12"/>
  <c r="AM121" i="12"/>
  <c r="AM122" i="12"/>
  <c r="AM123" i="12"/>
  <c r="AM124" i="12"/>
  <c r="AM125" i="12"/>
  <c r="AM126" i="12"/>
  <c r="AM127" i="12"/>
  <c r="AM128" i="12"/>
  <c r="AM129" i="12"/>
  <c r="AM130" i="12"/>
  <c r="AM131" i="12"/>
  <c r="AM132" i="12"/>
  <c r="AM133" i="12"/>
  <c r="AM134" i="12"/>
  <c r="AM135" i="12"/>
  <c r="AM136" i="12"/>
  <c r="AM137" i="12"/>
  <c r="AM138" i="12"/>
  <c r="AM139" i="12"/>
  <c r="AM140" i="12"/>
  <c r="AM141" i="12"/>
  <c r="AM142" i="12"/>
  <c r="AM143" i="12"/>
  <c r="AM144" i="12"/>
  <c r="AM145" i="12"/>
  <c r="AM146" i="12"/>
  <c r="AM147" i="12"/>
  <c r="AM148" i="12"/>
  <c r="AM149" i="12"/>
  <c r="AM150" i="12"/>
  <c r="AM151" i="12"/>
  <c r="AM152" i="12"/>
  <c r="AM153" i="12"/>
  <c r="AM1070" i="12"/>
  <c r="AM154" i="12"/>
  <c r="AM155" i="12"/>
  <c r="AM156" i="12"/>
  <c r="AM157" i="12"/>
  <c r="AM158" i="12"/>
  <c r="AM159" i="12"/>
  <c r="AM160" i="12"/>
  <c r="AM161" i="12"/>
  <c r="AM162" i="12"/>
  <c r="AM163" i="12"/>
  <c r="AM164" i="12"/>
  <c r="AM165" i="12"/>
  <c r="AM166" i="12"/>
  <c r="AM167" i="12"/>
  <c r="AM168" i="12"/>
  <c r="AM169" i="12"/>
  <c r="AM170" i="12"/>
  <c r="AM171" i="12"/>
  <c r="AM172" i="12"/>
  <c r="AM173" i="12"/>
  <c r="AM174" i="12"/>
  <c r="AM175" i="12"/>
  <c r="AM176" i="12"/>
  <c r="AM177" i="12"/>
  <c r="AM178" i="12"/>
  <c r="AM179" i="12"/>
  <c r="AM180" i="12"/>
  <c r="AM181" i="12"/>
  <c r="AM182" i="12"/>
  <c r="AM183" i="12"/>
  <c r="AM184" i="12"/>
  <c r="AM185" i="12"/>
  <c r="AM186" i="12"/>
  <c r="AM187" i="12"/>
  <c r="AM188" i="12"/>
  <c r="AM189" i="12"/>
  <c r="AM190" i="12"/>
  <c r="AM191" i="12"/>
  <c r="AM193" i="12"/>
  <c r="AM194" i="12"/>
  <c r="AM196" i="12"/>
  <c r="AM197" i="12"/>
  <c r="AM198" i="12"/>
  <c r="AM199" i="12"/>
  <c r="AM200" i="12"/>
  <c r="AM201" i="12"/>
  <c r="AM202" i="12"/>
  <c r="AM203" i="12"/>
  <c r="AM204" i="12"/>
  <c r="AM205" i="12"/>
  <c r="AM206" i="12"/>
  <c r="AM207" i="12"/>
  <c r="AM208" i="12"/>
  <c r="AM209" i="12"/>
  <c r="AM210" i="12"/>
  <c r="AM211" i="12"/>
  <c r="AM212" i="12"/>
  <c r="AM213" i="12"/>
  <c r="AM214" i="12"/>
  <c r="AM215" i="12"/>
  <c r="AM216" i="12"/>
  <c r="AM217" i="12"/>
  <c r="AM218" i="12"/>
  <c r="AM219" i="12"/>
  <c r="AM220" i="12"/>
  <c r="AM221" i="12"/>
  <c r="AM222" i="12"/>
  <c r="AM223" i="12"/>
  <c r="AM224" i="12"/>
  <c r="AM225" i="12"/>
  <c r="AM226" i="12"/>
  <c r="AM227" i="12"/>
  <c r="AM228" i="12"/>
  <c r="AM229" i="12"/>
  <c r="AM230" i="12"/>
  <c r="AM231" i="12"/>
  <c r="AM232" i="12"/>
  <c r="AM233" i="12"/>
  <c r="AM234" i="12"/>
  <c r="AM235" i="12"/>
  <c r="AM236" i="12"/>
  <c r="AM237" i="12"/>
  <c r="AM238" i="12"/>
  <c r="AM239" i="12"/>
  <c r="AM240" i="12"/>
  <c r="AM242" i="12"/>
  <c r="AM243" i="12"/>
  <c r="AM244" i="12"/>
  <c r="AM245" i="12"/>
  <c r="AM246" i="12"/>
  <c r="AM247" i="12"/>
  <c r="AM248" i="12"/>
  <c r="AM249" i="12"/>
  <c r="AM250" i="12"/>
  <c r="AM251" i="12"/>
  <c r="AM252" i="12"/>
  <c r="AM253" i="12"/>
  <c r="AM254" i="12"/>
  <c r="AM255" i="12"/>
  <c r="AM256" i="12"/>
  <c r="AM257" i="12"/>
  <c r="AM258" i="12"/>
  <c r="AM259" i="12"/>
  <c r="AM261" i="12"/>
  <c r="AM262" i="12"/>
  <c r="AM263" i="12"/>
  <c r="AM264" i="12"/>
  <c r="AM265" i="12"/>
  <c r="AM266" i="12"/>
  <c r="AM267" i="12"/>
  <c r="AM268" i="12"/>
  <c r="AM269" i="12"/>
  <c r="AM271" i="12"/>
  <c r="AM272" i="12"/>
  <c r="AM273" i="12"/>
  <c r="AM274" i="12"/>
  <c r="AM275" i="12"/>
  <c r="AM276" i="12"/>
  <c r="AM277" i="12"/>
  <c r="AM278" i="12"/>
  <c r="AM279" i="12"/>
  <c r="AM280" i="12"/>
  <c r="AM281" i="12"/>
  <c r="AM282" i="12"/>
  <c r="AM283" i="12"/>
  <c r="AM284" i="12"/>
  <c r="AM285" i="12"/>
  <c r="AM286" i="12"/>
  <c r="AM287" i="12"/>
  <c r="AM288" i="12"/>
  <c r="AM289" i="12"/>
  <c r="AM290" i="12"/>
  <c r="AM291" i="12"/>
  <c r="AM292" i="12"/>
  <c r="AM294" i="12"/>
  <c r="AM295" i="12"/>
  <c r="AM296" i="12"/>
  <c r="AM297" i="12"/>
  <c r="AM298" i="12"/>
  <c r="AM300" i="12"/>
  <c r="AM301" i="12"/>
  <c r="AM302" i="12"/>
  <c r="AM303" i="12"/>
  <c r="AM304" i="12"/>
  <c r="AM305" i="12"/>
  <c r="AM306" i="12"/>
  <c r="AM307" i="12"/>
  <c r="AM308" i="12"/>
  <c r="AM309" i="12"/>
  <c r="AM310" i="12"/>
  <c r="AM311" i="12"/>
  <c r="AM312" i="12"/>
  <c r="AM313" i="12"/>
  <c r="AM315" i="12"/>
  <c r="AM316" i="12"/>
  <c r="AM317" i="12"/>
  <c r="AM318" i="12"/>
  <c r="AM319" i="12"/>
  <c r="AM320" i="12"/>
  <c r="AM321" i="12"/>
  <c r="AM322" i="12"/>
  <c r="AM323" i="12"/>
  <c r="AM324" i="12"/>
  <c r="AM325" i="12"/>
  <c r="AM326" i="12"/>
  <c r="AM327" i="12"/>
  <c r="AM328" i="12"/>
  <c r="AM329" i="12"/>
  <c r="AM330" i="12"/>
  <c r="AM331" i="12"/>
  <c r="AM332" i="12"/>
  <c r="AM333" i="12"/>
  <c r="AM335" i="12"/>
  <c r="AM336" i="12"/>
  <c r="AM337" i="12"/>
  <c r="AM339" i="12"/>
  <c r="AM340" i="12"/>
  <c r="AM341" i="12"/>
  <c r="AM342" i="12"/>
  <c r="AM343" i="12"/>
  <c r="AM344" i="12"/>
  <c r="AM345" i="12"/>
  <c r="AM346" i="12"/>
  <c r="AM348" i="12"/>
  <c r="AM349" i="12"/>
  <c r="AM350" i="12"/>
  <c r="AM351" i="12"/>
  <c r="AM352" i="12"/>
  <c r="AM354" i="12"/>
  <c r="AM355" i="12"/>
  <c r="AM356" i="12"/>
  <c r="AM357" i="12"/>
  <c r="AM358" i="12"/>
  <c r="AM359" i="12"/>
  <c r="AM360" i="12"/>
  <c r="AM361" i="12"/>
  <c r="AM362" i="12"/>
  <c r="AM363" i="12"/>
  <c r="AM364" i="12"/>
  <c r="AM365" i="12"/>
  <c r="AM366" i="12"/>
  <c r="AM367" i="12"/>
  <c r="AM368" i="12"/>
  <c r="AM369" i="12"/>
  <c r="AM370" i="12"/>
  <c r="AM371" i="12"/>
  <c r="AM372" i="12"/>
  <c r="AM373" i="12"/>
  <c r="AM374" i="12"/>
  <c r="AM375" i="12"/>
  <c r="AM377" i="12"/>
  <c r="AM353" i="12"/>
  <c r="AM378" i="12"/>
  <c r="AM381" i="12"/>
  <c r="AM382" i="12"/>
  <c r="AM383" i="12"/>
  <c r="AM389" i="12"/>
  <c r="AM392" i="12"/>
  <c r="AM393" i="12"/>
  <c r="AM394" i="12"/>
  <c r="AM396" i="12"/>
  <c r="AM397" i="12"/>
  <c r="AM398" i="12"/>
  <c r="AM399" i="12"/>
  <c r="AM400" i="12"/>
  <c r="AM401" i="12"/>
  <c r="AM402" i="12"/>
  <c r="AM403" i="12"/>
  <c r="AM404" i="12"/>
  <c r="AM405" i="12"/>
  <c r="AM406" i="12"/>
  <c r="AM407" i="12"/>
  <c r="AM408" i="12"/>
  <c r="AM409" i="12"/>
  <c r="AM410" i="12"/>
  <c r="AM411" i="12"/>
  <c r="AM412" i="12"/>
  <c r="AM413" i="12"/>
  <c r="AM415" i="12"/>
  <c r="AM416" i="12"/>
  <c r="AM417" i="12"/>
  <c r="AM418" i="12"/>
  <c r="AM419" i="12"/>
  <c r="AM420" i="12"/>
  <c r="AM421" i="12"/>
  <c r="AM422" i="12"/>
  <c r="AM423" i="12"/>
  <c r="AM424" i="12"/>
  <c r="AM425" i="12"/>
  <c r="AM426" i="12"/>
  <c r="AM427" i="12"/>
  <c r="AM431" i="12"/>
  <c r="AM433" i="12"/>
  <c r="AM434" i="12"/>
  <c r="AM435" i="12"/>
  <c r="AM436" i="12"/>
  <c r="AM437" i="12"/>
  <c r="AM440" i="12"/>
  <c r="AM441" i="12"/>
  <c r="AM442" i="12"/>
  <c r="AM443" i="12"/>
  <c r="AM444" i="12"/>
  <c r="AM445" i="12"/>
  <c r="AM446" i="12"/>
  <c r="AM448" i="12"/>
  <c r="AM449" i="12"/>
  <c r="AM451" i="12"/>
  <c r="AM452" i="12"/>
  <c r="AM453" i="12"/>
  <c r="AM454" i="12"/>
  <c r="AM455" i="12"/>
  <c r="AM456" i="12"/>
  <c r="AM458" i="12"/>
  <c r="AM459" i="12"/>
  <c r="AM460" i="12"/>
  <c r="AM461" i="12"/>
  <c r="AM465" i="12"/>
  <c r="AM469" i="12"/>
  <c r="AM470" i="12"/>
  <c r="AM472" i="12"/>
  <c r="AM473" i="12"/>
  <c r="AM475" i="12"/>
  <c r="AM478" i="12"/>
  <c r="AM481" i="12"/>
  <c r="AM484" i="12"/>
  <c r="AM486" i="12"/>
  <c r="AM488" i="12"/>
  <c r="AM489" i="12"/>
  <c r="AM492" i="12"/>
  <c r="AM494" i="12"/>
  <c r="AM496" i="12"/>
  <c r="AM497" i="12"/>
  <c r="AM498" i="12"/>
  <c r="AM500" i="12"/>
  <c r="AM502" i="12"/>
  <c r="AM505" i="12"/>
  <c r="AM510" i="12"/>
  <c r="AM512" i="12"/>
  <c r="AM524" i="12"/>
  <c r="AM527" i="12"/>
  <c r="AM531" i="12"/>
  <c r="AM532" i="12"/>
  <c r="AM533" i="12"/>
  <c r="AM534" i="12"/>
  <c r="AM535" i="12"/>
  <c r="AM536" i="12"/>
  <c r="AM537" i="12"/>
  <c r="AM538" i="12"/>
  <c r="AM539" i="12"/>
  <c r="AM540" i="12"/>
  <c r="AM541" i="12"/>
  <c r="AM542" i="12"/>
  <c r="AM543" i="12"/>
  <c r="AM544" i="12"/>
  <c r="AM545" i="12"/>
  <c r="AM546" i="12"/>
  <c r="AM547" i="12"/>
  <c r="AM548" i="12"/>
  <c r="AM549" i="12"/>
  <c r="AM550" i="12"/>
  <c r="AM551" i="12"/>
  <c r="AM552" i="12"/>
  <c r="AM553" i="12"/>
  <c r="AM554" i="12"/>
  <c r="AM555" i="12"/>
  <c r="AM556" i="12"/>
  <c r="AM557" i="12"/>
  <c r="AM558" i="12"/>
  <c r="AM559" i="12"/>
  <c r="AM560" i="12"/>
  <c r="AM561" i="12"/>
  <c r="AM562" i="12"/>
  <c r="AM563" i="12"/>
  <c r="AM564" i="12"/>
  <c r="AM565" i="12"/>
  <c r="AM566" i="12"/>
  <c r="AM567" i="12"/>
  <c r="AM568" i="12"/>
  <c r="AM569" i="12"/>
  <c r="AM570" i="12"/>
  <c r="AM571" i="12"/>
  <c r="AM572" i="12"/>
  <c r="AM573" i="12"/>
  <c r="AM574" i="12"/>
  <c r="AM575" i="12"/>
  <c r="AM576" i="12"/>
  <c r="AM577" i="12"/>
  <c r="AM578" i="12"/>
  <c r="AM579" i="12"/>
  <c r="AM580" i="12"/>
  <c r="AM581" i="12"/>
  <c r="AM582" i="12"/>
  <c r="AM583" i="12"/>
  <c r="AM584" i="12"/>
  <c r="AM585" i="12"/>
  <c r="AM586" i="12"/>
  <c r="AM587" i="12"/>
  <c r="AM588" i="12"/>
  <c r="AM589" i="12"/>
  <c r="AM590" i="12"/>
  <c r="AM591" i="12"/>
  <c r="AM592" i="12"/>
  <c r="AM593" i="12"/>
  <c r="AM594" i="12"/>
  <c r="AM595" i="12"/>
  <c r="AM596" i="12"/>
  <c r="AM597" i="12"/>
  <c r="AM598" i="12"/>
  <c r="AM599" i="12"/>
  <c r="AM600" i="12"/>
  <c r="AM601" i="12"/>
  <c r="AM602" i="12"/>
  <c r="AM603" i="12"/>
  <c r="AM604" i="12"/>
  <c r="AM605" i="12"/>
  <c r="AM606" i="12"/>
  <c r="AM607" i="12"/>
  <c r="AM608" i="12"/>
  <c r="AM609" i="12"/>
  <c r="AM610" i="12"/>
  <c r="AM611" i="12"/>
  <c r="AM612" i="12"/>
  <c r="AM613" i="12"/>
  <c r="AM614" i="12"/>
  <c r="AM615" i="12"/>
  <c r="AM616" i="12"/>
  <c r="AM617" i="12"/>
  <c r="AM618" i="12"/>
  <c r="AM619" i="12"/>
  <c r="AM620" i="12"/>
  <c r="AM621" i="12"/>
  <c r="AM622" i="12"/>
  <c r="AM623" i="12"/>
  <c r="AM624" i="12"/>
  <c r="AM625" i="12"/>
  <c r="AM626" i="12"/>
  <c r="AM627" i="12"/>
  <c r="AM628" i="12"/>
  <c r="AM629" i="12"/>
  <c r="AM630" i="12"/>
  <c r="AM631" i="12"/>
  <c r="AM632" i="12"/>
  <c r="AM633" i="12"/>
  <c r="AM634" i="12"/>
  <c r="AM635" i="12"/>
  <c r="AM636" i="12"/>
  <c r="AM637" i="12"/>
  <c r="AM638" i="12"/>
  <c r="AM639" i="12"/>
  <c r="AM640" i="12"/>
  <c r="AM641" i="12"/>
  <c r="AM642" i="12"/>
  <c r="AM643" i="12"/>
  <c r="AM644" i="12"/>
  <c r="AM645" i="12"/>
  <c r="AM646" i="12"/>
  <c r="AM647" i="12"/>
  <c r="AM648" i="12"/>
  <c r="AM649" i="12"/>
  <c r="AM650" i="12"/>
  <c r="AM651" i="12"/>
  <c r="AM652" i="12"/>
  <c r="AM653" i="12"/>
  <c r="AM654" i="12"/>
  <c r="AM655" i="12"/>
  <c r="AM656" i="12"/>
  <c r="AM657" i="12"/>
  <c r="AM658" i="12"/>
  <c r="AM659" i="12"/>
  <c r="AM660" i="12"/>
  <c r="AM661" i="12"/>
  <c r="AM662" i="12"/>
  <c r="AM663" i="12"/>
  <c r="AM664" i="12"/>
  <c r="AM665" i="12"/>
  <c r="AM666" i="12"/>
  <c r="AM667" i="12"/>
  <c r="AM668" i="12"/>
  <c r="AM669" i="12"/>
  <c r="AM670" i="12"/>
  <c r="AM671" i="12"/>
  <c r="AM672" i="12"/>
  <c r="AM673" i="12"/>
  <c r="AM674" i="12"/>
  <c r="AM676" i="12"/>
  <c r="AM677" i="12"/>
  <c r="AM678" i="12"/>
  <c r="AM679" i="12"/>
  <c r="AM680" i="12"/>
  <c r="AM681" i="12"/>
  <c r="AM682" i="12"/>
  <c r="AM685" i="12"/>
  <c r="AM686" i="12"/>
  <c r="AM687" i="12"/>
  <c r="AM688" i="12"/>
  <c r="AM689" i="12"/>
  <c r="AM690" i="12"/>
  <c r="AM691" i="12"/>
  <c r="AM692" i="12"/>
  <c r="AM693" i="12"/>
  <c r="AM694" i="12"/>
  <c r="AM695" i="12"/>
  <c r="AM696" i="12"/>
  <c r="AM697" i="12"/>
  <c r="AM698" i="12"/>
  <c r="AM699" i="12"/>
  <c r="AM700" i="12"/>
  <c r="AM701" i="12"/>
  <c r="AM702" i="12"/>
  <c r="AM703" i="12"/>
  <c r="AM704" i="12"/>
  <c r="AM705" i="12"/>
  <c r="AM706" i="12"/>
  <c r="AM707" i="12"/>
  <c r="AM708" i="12"/>
  <c r="AM709" i="12"/>
  <c r="AM710" i="12"/>
  <c r="AM711" i="12"/>
  <c r="AM712" i="12"/>
  <c r="AM713" i="12"/>
  <c r="AM714" i="12"/>
  <c r="AM715" i="12"/>
  <c r="AM716" i="12"/>
  <c r="AM717" i="12"/>
  <c r="AM718" i="12"/>
  <c r="AM719" i="12"/>
  <c r="AM720" i="12"/>
  <c r="AM721" i="12"/>
  <c r="AM722" i="12"/>
  <c r="AM723" i="12"/>
  <c r="AM726" i="12"/>
  <c r="AM727" i="12"/>
  <c r="AM728" i="12"/>
  <c r="AM729" i="12"/>
  <c r="AM730" i="12"/>
  <c r="AM731" i="12"/>
  <c r="AM732" i="12"/>
  <c r="AM733" i="12"/>
  <c r="AM734" i="12"/>
  <c r="AM735" i="12"/>
  <c r="AM736" i="12"/>
  <c r="AM737" i="12"/>
  <c r="AM738" i="12"/>
  <c r="AM739" i="12"/>
  <c r="AM740" i="12"/>
  <c r="AM741" i="12"/>
  <c r="AM742" i="12"/>
  <c r="AM743" i="12"/>
  <c r="AM744" i="12"/>
  <c r="AM745" i="12"/>
  <c r="AM746" i="12"/>
  <c r="AM747" i="12"/>
  <c r="AM748" i="12"/>
  <c r="AM749" i="12"/>
  <c r="AM750" i="12"/>
  <c r="AM751" i="12"/>
  <c r="AM752" i="12"/>
  <c r="AM754" i="12"/>
  <c r="AM755" i="12"/>
  <c r="AM756" i="12"/>
  <c r="AM757" i="12"/>
  <c r="AM758" i="12"/>
  <c r="AM759" i="12"/>
  <c r="AM760" i="12"/>
  <c r="AM761" i="12"/>
  <c r="AM762" i="12"/>
  <c r="AM763" i="12"/>
  <c r="AM764" i="12"/>
  <c r="AM765" i="12"/>
  <c r="AM766" i="12"/>
  <c r="AM767" i="12"/>
  <c r="AM768" i="12"/>
  <c r="AM769" i="12"/>
  <c r="AM770" i="12"/>
  <c r="AM771" i="12"/>
  <c r="AM772" i="12"/>
  <c r="AM774" i="12"/>
  <c r="AM775" i="12"/>
  <c r="AM776" i="12"/>
  <c r="AM777" i="12"/>
  <c r="AM778" i="12"/>
  <c r="AM779" i="12"/>
  <c r="AM780" i="12"/>
  <c r="AM781" i="12"/>
  <c r="AM782" i="12"/>
  <c r="AM783" i="12"/>
  <c r="AM784" i="12"/>
  <c r="AM785" i="12"/>
  <c r="AM786" i="12"/>
  <c r="AM787" i="12"/>
  <c r="AM788" i="12"/>
  <c r="AM789" i="12"/>
  <c r="AM791" i="12"/>
  <c r="AM792" i="12"/>
  <c r="AM793" i="12"/>
  <c r="AM794" i="12"/>
  <c r="AM795" i="12"/>
  <c r="AM796" i="12"/>
  <c r="AM797" i="12"/>
  <c r="AM798" i="12"/>
  <c r="AM799" i="12"/>
  <c r="AM800" i="12"/>
  <c r="AM801" i="12"/>
  <c r="AM802" i="12"/>
  <c r="AM803" i="12"/>
  <c r="AM804" i="12"/>
  <c r="AM805" i="12"/>
  <c r="AM806" i="12"/>
  <c r="AM807" i="12"/>
  <c r="AM808" i="12"/>
  <c r="AM809" i="12"/>
  <c r="AM810" i="12"/>
  <c r="AM811" i="12"/>
  <c r="AM812" i="12"/>
  <c r="AM813" i="12"/>
  <c r="AM814" i="12"/>
  <c r="AM815" i="12"/>
  <c r="AM816" i="12"/>
  <c r="AM817" i="12"/>
  <c r="AM818" i="12"/>
  <c r="AM819" i="12"/>
  <c r="AM820" i="12"/>
  <c r="AM821" i="12"/>
  <c r="AM822" i="12"/>
  <c r="AM823" i="12"/>
  <c r="AM824" i="12"/>
  <c r="AM825" i="12"/>
  <c r="AM826" i="12"/>
  <c r="AM827" i="12"/>
  <c r="AM828" i="12"/>
  <c r="AM829" i="12"/>
  <c r="AM830" i="12"/>
  <c r="AM831" i="12"/>
  <c r="AM832" i="12"/>
  <c r="AM833" i="12"/>
  <c r="AM834" i="12"/>
  <c r="AM835" i="12"/>
  <c r="AM836" i="12"/>
  <c r="AM837" i="12"/>
  <c r="AM838" i="12"/>
  <c r="AM839" i="12"/>
  <c r="AM840" i="12"/>
  <c r="AM841" i="12"/>
  <c r="AM842" i="12"/>
  <c r="AM843" i="12"/>
  <c r="AM844" i="12"/>
  <c r="AM845" i="12"/>
  <c r="AM847" i="12"/>
  <c r="AM849" i="12"/>
  <c r="AM850" i="12"/>
  <c r="AM851" i="12"/>
  <c r="AM852" i="12"/>
  <c r="AM853" i="12"/>
  <c r="AM854" i="12"/>
  <c r="AM855" i="12"/>
  <c r="AM856" i="12"/>
  <c r="AM857" i="12"/>
  <c r="AM858" i="12"/>
  <c r="AM859" i="12"/>
  <c r="AM860" i="12"/>
  <c r="AM861" i="12"/>
  <c r="AM862" i="12"/>
  <c r="AM863" i="12"/>
  <c r="AM864" i="12"/>
  <c r="AM865" i="12"/>
  <c r="AM866" i="12"/>
  <c r="AM867" i="12"/>
  <c r="AM868" i="12"/>
  <c r="AM869" i="12"/>
  <c r="AM870" i="12"/>
  <c r="AM871" i="12"/>
  <c r="AM872" i="12"/>
  <c r="AM873" i="12"/>
  <c r="AM874" i="12"/>
  <c r="AM875" i="12"/>
  <c r="AM876" i="12"/>
  <c r="AM877" i="12"/>
  <c r="AM878" i="12"/>
  <c r="AM879" i="12"/>
  <c r="AM880" i="12"/>
  <c r="AM881" i="12"/>
  <c r="AM882" i="12"/>
  <c r="AM883" i="12"/>
  <c r="AM884" i="12"/>
  <c r="AM885" i="12"/>
  <c r="AM886" i="12"/>
  <c r="AM887" i="12"/>
  <c r="AM888" i="12"/>
  <c r="AM889" i="12"/>
  <c r="AM890" i="12"/>
  <c r="AM891" i="12"/>
  <c r="AM892" i="12"/>
  <c r="AM893" i="12"/>
  <c r="AM894" i="12"/>
  <c r="AM895" i="12"/>
  <c r="AM898" i="12"/>
  <c r="AM899" i="12"/>
  <c r="AM900" i="12"/>
  <c r="AM901" i="12"/>
  <c r="AM902" i="12"/>
  <c r="AM903" i="12"/>
  <c r="AM904" i="12"/>
  <c r="AM905" i="12"/>
  <c r="AM906" i="12"/>
  <c r="AM907" i="12"/>
  <c r="AM908" i="12"/>
  <c r="AM909" i="12"/>
  <c r="AM910" i="12"/>
  <c r="AM911" i="12"/>
  <c r="AM912" i="12"/>
  <c r="AM914" i="12"/>
  <c r="AM915" i="12"/>
  <c r="AM916" i="12"/>
  <c r="AM917" i="12"/>
  <c r="AM918" i="12"/>
  <c r="AM919" i="12"/>
  <c r="AM920" i="12"/>
  <c r="AM921" i="12"/>
  <c r="AM922" i="12"/>
  <c r="AM923" i="12"/>
  <c r="AM924" i="12"/>
  <c r="AM925" i="12"/>
  <c r="AM926" i="12"/>
  <c r="AM927" i="12"/>
  <c r="AM928" i="12"/>
  <c r="AM929" i="12"/>
  <c r="AM931" i="12"/>
  <c r="AM932" i="12"/>
  <c r="AM933" i="12"/>
  <c r="AM934" i="12"/>
  <c r="AM935" i="12"/>
  <c r="AM936" i="12"/>
  <c r="AM937" i="12"/>
  <c r="AM938" i="12"/>
  <c r="AM939" i="12"/>
  <c r="AM940" i="12"/>
  <c r="AM941" i="12"/>
  <c r="AM942" i="12"/>
  <c r="AM943" i="12"/>
  <c r="AM944" i="12"/>
  <c r="AM945" i="12"/>
  <c r="AM946" i="12"/>
  <c r="AM947" i="12"/>
  <c r="AM948" i="12"/>
  <c r="AM949" i="12"/>
  <c r="AM950" i="12"/>
  <c r="AM951" i="12"/>
  <c r="AM953" i="12"/>
  <c r="AM954" i="12"/>
  <c r="AM955" i="12"/>
  <c r="AM956" i="12"/>
  <c r="AM957" i="12"/>
  <c r="AM958" i="12"/>
  <c r="AM959" i="12"/>
  <c r="AM960" i="12"/>
  <c r="AM961" i="12"/>
  <c r="AM962" i="12"/>
  <c r="AM963" i="12"/>
  <c r="AM964" i="12"/>
  <c r="AM965" i="12"/>
  <c r="AM966" i="12"/>
  <c r="AM967" i="12"/>
  <c r="AM968" i="12"/>
  <c r="AM969" i="12"/>
  <c r="AM970" i="12"/>
  <c r="AM971" i="12"/>
  <c r="AM972" i="12"/>
  <c r="AM973" i="12"/>
  <c r="AM974" i="12"/>
  <c r="AM975" i="12"/>
  <c r="AM976" i="12"/>
  <c r="AM977" i="12"/>
  <c r="AM978" i="12"/>
  <c r="AM979" i="12"/>
  <c r="AM980" i="12"/>
  <c r="AM981" i="12"/>
  <c r="AM982" i="12"/>
  <c r="AM983" i="12"/>
  <c r="AM984" i="12"/>
  <c r="AM985" i="12"/>
  <c r="AM986" i="12"/>
  <c r="AM987" i="12"/>
  <c r="AM988" i="12"/>
  <c r="AM989" i="12"/>
  <c r="AM990" i="12"/>
  <c r="AM992" i="12"/>
  <c r="AM993" i="12"/>
  <c r="AM994" i="12"/>
  <c r="AM995" i="12"/>
  <c r="AM996" i="12"/>
  <c r="AM997" i="12"/>
  <c r="AM998" i="12"/>
  <c r="AM999" i="12"/>
  <c r="AM1000" i="12"/>
  <c r="AM1001" i="12"/>
  <c r="AM1002" i="12"/>
  <c r="AM1003" i="12"/>
  <c r="AM1004" i="12"/>
  <c r="AM1005" i="12"/>
  <c r="AM1006" i="12"/>
  <c r="AM1007" i="12"/>
  <c r="AM1008" i="12"/>
  <c r="AM1009" i="12"/>
  <c r="AM1010" i="12"/>
  <c r="AM1011" i="12"/>
  <c r="AM1012" i="12"/>
  <c r="AM1013" i="12"/>
  <c r="AM1014" i="12"/>
  <c r="AM1015" i="12"/>
  <c r="AM1016" i="12"/>
  <c r="AM1017" i="12"/>
  <c r="AM1018" i="12"/>
  <c r="AM1019" i="12"/>
  <c r="AM1020" i="12"/>
  <c r="AM1021" i="12"/>
  <c r="AM1022" i="12"/>
  <c r="AM1023" i="12"/>
  <c r="AM1024" i="12"/>
  <c r="AM1025" i="12"/>
  <c r="AM1027" i="12"/>
  <c r="AM1028" i="12"/>
  <c r="AM1029" i="12"/>
  <c r="AM1030" i="12"/>
  <c r="AM1031" i="12"/>
  <c r="AM1032" i="12"/>
  <c r="AM1033" i="12"/>
  <c r="AM1034" i="12"/>
  <c r="AM1035" i="12"/>
  <c r="AM930" i="12"/>
  <c r="AM1036" i="12"/>
  <c r="AM1037" i="12"/>
  <c r="AM1038" i="12"/>
  <c r="AM1040" i="12"/>
  <c r="AM1041" i="12"/>
  <c r="AM1042" i="12"/>
  <c r="AM1043" i="12"/>
  <c r="AM1044" i="12"/>
  <c r="AM1046" i="12"/>
  <c r="AM1047" i="12"/>
  <c r="AM1048" i="12"/>
  <c r="AM1049" i="12"/>
  <c r="AM1050" i="12"/>
  <c r="AM1051" i="12"/>
  <c r="AM1052" i="12"/>
  <c r="AM1053" i="12"/>
  <c r="AM1054" i="12"/>
  <c r="AM1055" i="12"/>
  <c r="AM1056" i="12"/>
  <c r="AM1057" i="12"/>
  <c r="AM1058" i="12"/>
  <c r="AM1059" i="12"/>
  <c r="AM1060" i="12"/>
  <c r="AM1061" i="12"/>
  <c r="AM1062" i="12"/>
  <c r="AM1063" i="12"/>
  <c r="AM1064" i="12"/>
  <c r="AM1065" i="12"/>
  <c r="AM1066" i="12"/>
  <c r="AM1067" i="12"/>
  <c r="AM1069" i="12"/>
  <c r="AM1071" i="12"/>
  <c r="AM1072" i="12"/>
  <c r="AM1073" i="12"/>
  <c r="AM1074" i="12"/>
  <c r="AM1075" i="12"/>
  <c r="AM1076" i="12"/>
  <c r="AM1077" i="12"/>
  <c r="AM1078" i="12"/>
  <c r="AM1079" i="12"/>
  <c r="AM1080" i="12"/>
  <c r="AM1081" i="12"/>
  <c r="AM1082" i="12"/>
  <c r="AM1083" i="12"/>
  <c r="AM1084" i="12"/>
  <c r="AM1085" i="12"/>
  <c r="AM1086" i="12"/>
  <c r="AM1087" i="12"/>
  <c r="AM1088" i="12"/>
  <c r="AM1089" i="12"/>
  <c r="AM1090" i="12"/>
  <c r="AM1091" i="12"/>
  <c r="AM1092" i="12"/>
  <c r="AM1093" i="12"/>
  <c r="AM1094" i="12"/>
  <c r="AM1095" i="12"/>
  <c r="AM1096" i="12"/>
  <c r="AM1097" i="12"/>
  <c r="AM1098" i="12"/>
  <c r="AM1099" i="12"/>
  <c r="AM1100" i="12"/>
  <c r="AM1102" i="12"/>
  <c r="AM1103" i="12"/>
  <c r="AM1104" i="12"/>
  <c r="AM1105" i="12"/>
  <c r="AM1106" i="12"/>
  <c r="AM1107" i="12"/>
  <c r="AM1108" i="12"/>
  <c r="AM1109" i="12"/>
  <c r="AM1112" i="12"/>
  <c r="AM1116" i="12"/>
  <c r="AM1117" i="12"/>
  <c r="AM1118" i="12"/>
  <c r="AM1119" i="12"/>
  <c r="AM1120" i="12"/>
  <c r="AM1121" i="12"/>
  <c r="AM1123" i="12"/>
  <c r="AM1124" i="12"/>
  <c r="AM1125" i="12"/>
  <c r="AM1126" i="12"/>
  <c r="AM1127" i="12"/>
  <c r="AM1128" i="12"/>
  <c r="AM1129" i="12"/>
  <c r="AM1130" i="12"/>
  <c r="AM1131" i="12"/>
  <c r="AM1132" i="12"/>
  <c r="AM1133" i="12"/>
  <c r="AM1134" i="12"/>
  <c r="AM1135" i="12"/>
  <c r="AM1136" i="12"/>
  <c r="AM1137" i="12"/>
  <c r="AM1138" i="12"/>
  <c r="AM1139" i="12"/>
  <c r="AM1140" i="12"/>
  <c r="AM1141" i="12"/>
  <c r="AM1142" i="12"/>
  <c r="AM1143" i="12"/>
  <c r="AM1144" i="12"/>
  <c r="AM1145" i="12"/>
  <c r="AM1146" i="12"/>
  <c r="AM1147" i="12"/>
  <c r="AM1148" i="12"/>
  <c r="AM1157" i="12"/>
  <c r="AM1149" i="12"/>
  <c r="AM1150" i="12"/>
  <c r="AM1151" i="12"/>
  <c r="AM1153" i="12"/>
  <c r="AM1154" i="12"/>
  <c r="AM1155" i="12"/>
  <c r="AM1156" i="12"/>
  <c r="AM1158" i="12"/>
  <c r="AM447" i="12"/>
  <c r="AM724" i="12"/>
  <c r="AM725" i="12"/>
  <c r="AM773" i="12"/>
  <c r="AM897" i="12"/>
  <c r="AM1122" i="12"/>
  <c r="AM518" i="12"/>
  <c r="AM675" i="12"/>
  <c r="AM1110" i="12"/>
  <c r="AM260" i="12"/>
  <c r="AM390" i="12"/>
  <c r="AM380" i="12"/>
  <c r="AM386" i="12"/>
  <c r="AM388" i="12"/>
  <c r="AM385" i="12"/>
  <c r="AM27" i="12"/>
  <c r="AM384" i="12"/>
  <c r="AM391" i="12"/>
  <c r="AM26" i="12"/>
  <c r="AM23" i="12"/>
  <c r="AM21" i="12"/>
  <c r="AM113" i="12"/>
  <c r="AM241" i="12"/>
  <c r="AM299" i="12"/>
  <c r="AM192" i="12"/>
  <c r="AM195" i="12"/>
  <c r="AM683" i="12"/>
  <c r="AM387" i="12"/>
  <c r="AM438" i="12"/>
  <c r="AM430" i="12"/>
  <c r="AM462" i="12"/>
  <c r="K1206" i="12"/>
  <c r="AM1206" i="12"/>
</calcChain>
</file>

<file path=xl/sharedStrings.xml><?xml version="1.0" encoding="utf-8"?>
<sst xmlns="http://schemas.openxmlformats.org/spreadsheetml/2006/main" count="27716" uniqueCount="6855">
  <si>
    <t>Empl ID</t>
  </si>
  <si>
    <t>Est. Rollout Date</t>
  </si>
  <si>
    <t>Registration Date</t>
  </si>
  <si>
    <t>Approved by</t>
  </si>
  <si>
    <t>Role</t>
  </si>
  <si>
    <t>Travel Group</t>
  </si>
  <si>
    <t>First Name</t>
  </si>
  <si>
    <t>Last Name</t>
  </si>
  <si>
    <t>Email Address</t>
  </si>
  <si>
    <t>Hire Date</t>
  </si>
  <si>
    <t>Business Card Title</t>
  </si>
  <si>
    <t>Functional Area</t>
  </si>
  <si>
    <t>Manager</t>
  </si>
  <si>
    <t>FLT Alignment</t>
  </si>
  <si>
    <t>HR Location</t>
  </si>
  <si>
    <t>Demographic</t>
  </si>
  <si>
    <t xml:space="preserve"> Sales Managers Meeting Attendee</t>
  </si>
  <si>
    <t>Alliances Attendee</t>
  </si>
  <si>
    <t>SE Meeting Attendees</t>
  </si>
  <si>
    <t>QBR Attendee</t>
  </si>
  <si>
    <t>Hotel Conf #</t>
  </si>
  <si>
    <t>Arrival Date</t>
  </si>
  <si>
    <t>Departure Date</t>
  </si>
  <si>
    <t>Comments</t>
  </si>
  <si>
    <t>BARNC</t>
  </si>
  <si>
    <t>Default - AE</t>
  </si>
  <si>
    <t>AE</t>
  </si>
  <si>
    <t>APAC</t>
  </si>
  <si>
    <t>Carmen</t>
  </si>
  <si>
    <t>Barnett</t>
  </si>
  <si>
    <t>carmen.barnett@pega.com</t>
  </si>
  <si>
    <t>Account Executive</t>
  </si>
  <si>
    <t>Sales - Asia Pacific - AU</t>
  </si>
  <si>
    <t>van Rensburg, Greg</t>
  </si>
  <si>
    <t>Kra, Douglas I</t>
  </si>
  <si>
    <t>Australia - Melbourne</t>
  </si>
  <si>
    <t>x</t>
  </si>
  <si>
    <t>DAWSB</t>
  </si>
  <si>
    <t>Brad</t>
  </si>
  <si>
    <t>Dawson</t>
  </si>
  <si>
    <t>bradley.dawson@pega.com</t>
  </si>
  <si>
    <t>McCormack, Luke</t>
  </si>
  <si>
    <t>Australia - Canberra</t>
  </si>
  <si>
    <t>FAZAD</t>
  </si>
  <si>
    <t>Dane</t>
  </si>
  <si>
    <t>Fazakerley</t>
  </si>
  <si>
    <t>dane.fazakerley@pega.com</t>
  </si>
  <si>
    <t>Hackney, Kellie</t>
  </si>
  <si>
    <t>Australia - Sydney</t>
  </si>
  <si>
    <t>FERNB1</t>
  </si>
  <si>
    <t>Bronson</t>
  </si>
  <si>
    <t>Fernandez</t>
  </si>
  <si>
    <t>bronson.fernandez@pega.com</t>
  </si>
  <si>
    <t>HASHS1</t>
  </si>
  <si>
    <t>Shinsaku</t>
  </si>
  <si>
    <t>Hashimoto</t>
  </si>
  <si>
    <t>shinsaku.hashimoto@pega.com</t>
  </si>
  <si>
    <t>Sales - Asia Pacific - JP</t>
  </si>
  <si>
    <t>Japan</t>
  </si>
  <si>
    <t>Watanabe, Nobuhiko</t>
  </si>
  <si>
    <t>Japan - Tokyo</t>
  </si>
  <si>
    <t>HILLD1</t>
  </si>
  <si>
    <t>David</t>
  </si>
  <si>
    <t>Hill</t>
  </si>
  <si>
    <t>david.hill@pega.com</t>
  </si>
  <si>
    <t>New Zealand - Remote</t>
  </si>
  <si>
    <t>HOOPG</t>
  </si>
  <si>
    <t>George</t>
  </si>
  <si>
    <t>Hooper</t>
  </si>
  <si>
    <t>george.hooper@pega.com</t>
  </si>
  <si>
    <t>HUEE1</t>
  </si>
  <si>
    <t>Evans</t>
  </si>
  <si>
    <t>Hue</t>
  </si>
  <si>
    <t>evans.hue@pega.com</t>
  </si>
  <si>
    <t>Gaddes, Paul</t>
  </si>
  <si>
    <t>China - Hong Kong</t>
  </si>
  <si>
    <t>HURLM</t>
  </si>
  <si>
    <t>Michael</t>
  </si>
  <si>
    <t>Hurley</t>
  </si>
  <si>
    <t>michael.hurley@pega.com</t>
  </si>
  <si>
    <t>HYNEP</t>
  </si>
  <si>
    <t>Peter</t>
  </si>
  <si>
    <t>Hynes</t>
  </si>
  <si>
    <t>peter.hynes@pega.com</t>
  </si>
  <si>
    <t>Australia - Brisbane</t>
  </si>
  <si>
    <t>KULKO</t>
  </si>
  <si>
    <t>Omkar</t>
  </si>
  <si>
    <t>Kulkarni</t>
  </si>
  <si>
    <t>omkar.kulkarni@in.pega.com</t>
  </si>
  <si>
    <t>Eadunuri, Suman</t>
  </si>
  <si>
    <t>Trefler, Leon M</t>
  </si>
  <si>
    <t>India - Remote</t>
  </si>
  <si>
    <t>India</t>
  </si>
  <si>
    <t>KUNHD</t>
  </si>
  <si>
    <t>Deepak</t>
  </si>
  <si>
    <t>Kunhikannan</t>
  </si>
  <si>
    <t>deepak.kunhikannan@in.pega.com</t>
  </si>
  <si>
    <t>Sales Director</t>
  </si>
  <si>
    <t>India - Karnataka - Bangalore</t>
  </si>
  <si>
    <t>LIOUE</t>
  </si>
  <si>
    <t>Eugene</t>
  </si>
  <si>
    <t>Liou</t>
  </si>
  <si>
    <t>eugene.liou@pega.com</t>
  </si>
  <si>
    <t>Singapore - Remote</t>
  </si>
  <si>
    <t>flights unavailable 1/16</t>
  </si>
  <si>
    <t>MIYAY</t>
  </si>
  <si>
    <t>Yuuki</t>
  </si>
  <si>
    <t>Miyagawa</t>
  </si>
  <si>
    <t>yuuki.miyagawa@pega.com</t>
  </si>
  <si>
    <t>MURPK2</t>
  </si>
  <si>
    <t>Kevin</t>
  </si>
  <si>
    <t>Murphy</t>
  </si>
  <si>
    <t>kevin.murphy@pega.com</t>
  </si>
  <si>
    <t>NIKOA1</t>
  </si>
  <si>
    <t>Aleksandar</t>
  </si>
  <si>
    <t>Nikolic</t>
  </si>
  <si>
    <t>aleksandar.nikolic@pega.com</t>
  </si>
  <si>
    <t>OCONC</t>
  </si>
  <si>
    <t>Chris</t>
  </si>
  <si>
    <t>O'Connor</t>
  </si>
  <si>
    <t>chris.oconnor@pega.com</t>
  </si>
  <si>
    <t>OKADH</t>
  </si>
  <si>
    <t>Hideo</t>
  </si>
  <si>
    <t>Okada</t>
  </si>
  <si>
    <t>hideo.okada@pega.com</t>
  </si>
  <si>
    <t>POSAP</t>
  </si>
  <si>
    <t>Prapun</t>
  </si>
  <si>
    <t>Posaiyakup</t>
  </si>
  <si>
    <t>prapun.posaiyakup@pega.com</t>
  </si>
  <si>
    <t>Thailand - Remote</t>
  </si>
  <si>
    <t>RYBAS</t>
  </si>
  <si>
    <t>Sam</t>
  </si>
  <si>
    <t>Ryba</t>
  </si>
  <si>
    <t>sam.ryba@pega.com</t>
  </si>
  <si>
    <t>SAKIK</t>
  </si>
  <si>
    <t>Ken</t>
  </si>
  <si>
    <t>Saki</t>
  </si>
  <si>
    <t>kentaro.saki@pega.com</t>
  </si>
  <si>
    <t>SHIMM</t>
  </si>
  <si>
    <t>Masao</t>
  </si>
  <si>
    <t>Shimada</t>
  </si>
  <si>
    <t>masao.shimada@pega.com</t>
  </si>
  <si>
    <t>SHIOR</t>
  </si>
  <si>
    <t>Ryo</t>
  </si>
  <si>
    <t>Shioya</t>
  </si>
  <si>
    <t>ryo.shioya@pega.com</t>
  </si>
  <si>
    <t>SNOWP</t>
  </si>
  <si>
    <t>Snow</t>
  </si>
  <si>
    <t>peter.snow@pega.com</t>
  </si>
  <si>
    <t>TAKAK</t>
  </si>
  <si>
    <t>Katsumi</t>
  </si>
  <si>
    <t>Takagi</t>
  </si>
  <si>
    <t>katsumi.takagi@pega.com</t>
  </si>
  <si>
    <t>TANP1</t>
  </si>
  <si>
    <t>Philip</t>
  </si>
  <si>
    <t>Tan</t>
  </si>
  <si>
    <t>philip.tan@pega.com</t>
  </si>
  <si>
    <t>TONKD</t>
  </si>
  <si>
    <t>Dave</t>
  </si>
  <si>
    <t>Tonkin</t>
  </si>
  <si>
    <t>dave.tonkin@pega.com</t>
  </si>
  <si>
    <t>WARRJ1</t>
  </si>
  <si>
    <t>John</t>
  </si>
  <si>
    <t>Warren</t>
  </si>
  <si>
    <t>john.warren@pega.com</t>
  </si>
  <si>
    <t>WELLA</t>
  </si>
  <si>
    <t>Andrew</t>
  </si>
  <si>
    <t>Welling</t>
  </si>
  <si>
    <t>andrew.welling@pega.com</t>
  </si>
  <si>
    <t>WUM01</t>
  </si>
  <si>
    <t>Michelle</t>
  </si>
  <si>
    <t>Wu</t>
  </si>
  <si>
    <t>michelle.wu@pega.com</t>
  </si>
  <si>
    <t>CHANA2</t>
  </si>
  <si>
    <t>Ken Nicolson</t>
  </si>
  <si>
    <t>Alliances</t>
  </si>
  <si>
    <t>Arvind</t>
  </si>
  <si>
    <t>Chandrashekar</t>
  </si>
  <si>
    <t>arvind.chandrashekar@in.pega.com</t>
  </si>
  <si>
    <t>Strategic Alliance Executive</t>
  </si>
  <si>
    <t>Global Alliances - IN - HYD</t>
  </si>
  <si>
    <t>SV, Kris</t>
  </si>
  <si>
    <t>KIMUS</t>
  </si>
  <si>
    <t>Shingo</t>
  </si>
  <si>
    <t>Kimura</t>
  </si>
  <si>
    <t>shingo.kimura@pega.com</t>
  </si>
  <si>
    <t>KWANN</t>
  </si>
  <si>
    <t>Kenny</t>
  </si>
  <si>
    <t>Kwan</t>
  </si>
  <si>
    <t>kenny.kwan@pega.com</t>
  </si>
  <si>
    <t>Global Alliances - Asia Pacific - AU</t>
  </si>
  <si>
    <t>Nicholson, Zoe</t>
  </si>
  <si>
    <t>NICHZ</t>
  </si>
  <si>
    <t>Zoe</t>
  </si>
  <si>
    <t>Nicholson</t>
  </si>
  <si>
    <t>zoe.nicholson@pega.com</t>
  </si>
  <si>
    <t>Director, Strategic Alliances</t>
  </si>
  <si>
    <t>Tapaninen, Jukka</t>
  </si>
  <si>
    <t>Need approval if 1/10 should hit event budget/personal card. Zoe Nicholson said Luke approved arriving on Thursday.</t>
  </si>
  <si>
    <t>SHIVS1</t>
  </si>
  <si>
    <t>Salil</t>
  </si>
  <si>
    <t>Shivhare</t>
  </si>
  <si>
    <t>salil.shivhare@in.pega.com</t>
  </si>
  <si>
    <t>SVK01</t>
  </si>
  <si>
    <t>Kris</t>
  </si>
  <si>
    <t>SV</t>
  </si>
  <si>
    <t>kris.sv@in.pega.com</t>
  </si>
  <si>
    <t>Sr Director Industry Applications</t>
  </si>
  <si>
    <t>Akgonul, Kerim K</t>
  </si>
  <si>
    <t>India - Telangana - Hyderabad</t>
  </si>
  <si>
    <t>YEHA1</t>
  </si>
  <si>
    <t>An San</t>
  </si>
  <si>
    <t>Yeh</t>
  </si>
  <si>
    <t>ansan.yeh@pega.com</t>
  </si>
  <si>
    <t>HOLD</t>
  </si>
  <si>
    <t>Jha</t>
  </si>
  <si>
    <t>GLAND</t>
  </si>
  <si>
    <t>Ken Stillwell</t>
  </si>
  <si>
    <t>Legal</t>
  </si>
  <si>
    <t>Glanz</t>
  </si>
  <si>
    <t>David.Glanz@pega.com</t>
  </si>
  <si>
    <t>Senior Business Officer</t>
  </si>
  <si>
    <t>Wendel, Aaron Michael</t>
  </si>
  <si>
    <t>Stillwell, Ken</t>
  </si>
  <si>
    <t>ISHID</t>
  </si>
  <si>
    <t>Yoshi</t>
  </si>
  <si>
    <t>Ishida</t>
  </si>
  <si>
    <t>Tsuyoshi.Ishida@pega.com</t>
  </si>
  <si>
    <t>KELAP</t>
  </si>
  <si>
    <t>Paul</t>
  </si>
  <si>
    <t>Kelada</t>
  </si>
  <si>
    <t>Paul.Kelada@pega.com</t>
  </si>
  <si>
    <t>COELM1</t>
  </si>
  <si>
    <t>Amie Preston</t>
  </si>
  <si>
    <t>Marketing</t>
  </si>
  <si>
    <t>Molita</t>
  </si>
  <si>
    <t>Coelho</t>
  </si>
  <si>
    <t>molita.coelho@pega.com</t>
  </si>
  <si>
    <t>Regional Marketing Manager</t>
  </si>
  <si>
    <t>Nelson, Cathy</t>
  </si>
  <si>
    <t>Libretto, Tom</t>
  </si>
  <si>
    <t>HASER</t>
  </si>
  <si>
    <t>Rei</t>
  </si>
  <si>
    <t>Hasegawa</t>
  </si>
  <si>
    <t>rei.hasegawa@pega.com</t>
  </si>
  <si>
    <t>Sr. Manager, Regional Marketing</t>
  </si>
  <si>
    <t>BRADS</t>
  </si>
  <si>
    <t>Hirschkind</t>
  </si>
  <si>
    <t>Pega Consulting</t>
  </si>
  <si>
    <t>Bradon</t>
  </si>
  <si>
    <t>sam.bradon@pega.com</t>
  </si>
  <si>
    <t>Regional Director, ANZ</t>
  </si>
  <si>
    <t>Kersivien, Adam</t>
  </si>
  <si>
    <t>BYRNP</t>
  </si>
  <si>
    <t>Phil</t>
  </si>
  <si>
    <t>Byrne</t>
  </si>
  <si>
    <t>phil.byrne@pega.com</t>
  </si>
  <si>
    <t>Practice Leader</t>
  </si>
  <si>
    <t>Bradon, Sam</t>
  </si>
  <si>
    <t>CAMPJ2</t>
  </si>
  <si>
    <t>Jamie</t>
  </si>
  <si>
    <t>Campbell</t>
  </si>
  <si>
    <t>jamie.campbell@pega.com</t>
  </si>
  <si>
    <t>COLLS2</t>
  </si>
  <si>
    <t>Steve</t>
  </si>
  <si>
    <t>Collins</t>
  </si>
  <si>
    <t>steve.collins@pega.com</t>
  </si>
  <si>
    <t>DEANP</t>
  </si>
  <si>
    <t>Lino</t>
  </si>
  <si>
    <t>De Angelis</t>
  </si>
  <si>
    <t>lino.deangelis@pega.com</t>
  </si>
  <si>
    <t>FUENA</t>
  </si>
  <si>
    <t>Fuentes</t>
  </si>
  <si>
    <t>andrew.fuentes@pega.com</t>
  </si>
  <si>
    <t>Reid, Darren Frederick</t>
  </si>
  <si>
    <t>GUPTH</t>
  </si>
  <si>
    <t>Himanshu</t>
  </si>
  <si>
    <t>Gupta</t>
  </si>
  <si>
    <t>himanshu.gupta@in.pega.com</t>
  </si>
  <si>
    <t>Sr. Manager - Delivery</t>
  </si>
  <si>
    <t>Victor, Suraj</t>
  </si>
  <si>
    <t>HORGS</t>
  </si>
  <si>
    <t>Sean</t>
  </si>
  <si>
    <t>Horgan</t>
  </si>
  <si>
    <t>sean.horgan@pega.com</t>
  </si>
  <si>
    <t>Regional Director - Greater China</t>
  </si>
  <si>
    <t>KAUSD</t>
  </si>
  <si>
    <t>Kaushik</t>
  </si>
  <si>
    <t>deepak.kaushik@pega.com</t>
  </si>
  <si>
    <t>Prof Svcs - APAC - ASEAN - TH</t>
  </si>
  <si>
    <t>KERSA</t>
  </si>
  <si>
    <t>Adam</t>
  </si>
  <si>
    <t>Kersivien</t>
  </si>
  <si>
    <t>adam.kersivien@pega.com</t>
  </si>
  <si>
    <t>Senior Regional Delivery Director, APAC</t>
  </si>
  <si>
    <t>MAKIY</t>
  </si>
  <si>
    <t>Yuichiro</t>
  </si>
  <si>
    <t>Maki</t>
  </si>
  <si>
    <t>yuichiro.maki@pega.com</t>
  </si>
  <si>
    <t>Practice Director</t>
  </si>
  <si>
    <t>PERRR1</t>
  </si>
  <si>
    <t>Robert</t>
  </si>
  <si>
    <t>Perry</t>
  </si>
  <si>
    <t>robert.perry@pega.com</t>
  </si>
  <si>
    <t>Regional Delivery Director</t>
  </si>
  <si>
    <t>Account Executives - Enterprise</t>
  </si>
  <si>
    <t>POOLD</t>
  </si>
  <si>
    <t>Poole</t>
  </si>
  <si>
    <t>david.poole@pega.com</t>
  </si>
  <si>
    <t>REIDD</t>
  </si>
  <si>
    <t>Darren</t>
  </si>
  <si>
    <t>Reid</t>
  </si>
  <si>
    <t>darren.reid@pega.com</t>
  </si>
  <si>
    <t>Regional Director - Asia</t>
  </si>
  <si>
    <t>SAHNJ</t>
  </si>
  <si>
    <t>Jasmine</t>
  </si>
  <si>
    <t>Sahni</t>
  </si>
  <si>
    <t>jasmine.sahni@pega.com</t>
  </si>
  <si>
    <t>SEETR</t>
  </si>
  <si>
    <t>Raj</t>
  </si>
  <si>
    <t>Seetharaman</t>
  </si>
  <si>
    <t>raj.seetharaman@in.pega.com</t>
  </si>
  <si>
    <t>VICTS</t>
  </si>
  <si>
    <t>Suraj</t>
  </si>
  <si>
    <t>Victor</t>
  </si>
  <si>
    <t>suraj.victor@in.pega.com</t>
  </si>
  <si>
    <t>WONGW</t>
  </si>
  <si>
    <t>Richard</t>
  </si>
  <si>
    <t>Wong</t>
  </si>
  <si>
    <t>whyemeng.wong@pega.com</t>
  </si>
  <si>
    <t>WIGGD</t>
  </si>
  <si>
    <t>Wiggins</t>
  </si>
  <si>
    <t>david.wiggins@pega.com</t>
  </si>
  <si>
    <t>AGUSA</t>
  </si>
  <si>
    <t>McCabe/Everhard</t>
  </si>
  <si>
    <t>Sales Consulting</t>
  </si>
  <si>
    <t>Andri</t>
  </si>
  <si>
    <t>Agustinus</t>
  </si>
  <si>
    <t>andri.agustinus@pega.com</t>
  </si>
  <si>
    <t>Manager, Sales Consulting</t>
  </si>
  <si>
    <t>AINSJ</t>
  </si>
  <si>
    <t>Jeff</t>
  </si>
  <si>
    <t>Ainsworth</t>
  </si>
  <si>
    <t>jeff.ainsworth@pega.com</t>
  </si>
  <si>
    <t>Senior Solutions Consultant</t>
  </si>
  <si>
    <t>Sales Support - APAC - AU</t>
  </si>
  <si>
    <t>Public Sector</t>
  </si>
  <si>
    <t>Brown, Andrew</t>
  </si>
  <si>
    <t>BAILM</t>
  </si>
  <si>
    <t>Bailey</t>
  </si>
  <si>
    <t>michael.bailey@pega.com</t>
  </si>
  <si>
    <t>Solutions Consultant</t>
  </si>
  <si>
    <t>BERTA</t>
  </si>
  <si>
    <t>Alex</t>
  </si>
  <si>
    <t>Berton</t>
  </si>
  <si>
    <t>alex.berton@pega.com</t>
  </si>
  <si>
    <t>Sr. Decisioning Consultant</t>
  </si>
  <si>
    <t>Manufacturing</t>
  </si>
  <si>
    <t>Nalliah, Will Nishan</t>
  </si>
  <si>
    <t>BROWA1</t>
  </si>
  <si>
    <t>Brown</t>
  </si>
  <si>
    <t>andrew.brown@pega.com</t>
  </si>
  <si>
    <t>CAOJ1</t>
  </si>
  <si>
    <t>Jason</t>
  </si>
  <si>
    <t>Cao</t>
  </si>
  <si>
    <t>jason.cao@pega.com</t>
  </si>
  <si>
    <t>Principal Solution Consultant</t>
  </si>
  <si>
    <t>Financial Services</t>
  </si>
  <si>
    <t>Agustinus, Andri</t>
  </si>
  <si>
    <t>CHANC</t>
  </si>
  <si>
    <t>Chee Loong</t>
  </si>
  <si>
    <t>Chang</t>
  </si>
  <si>
    <t>cheeloong.chang@pega.com</t>
  </si>
  <si>
    <t>Senior Solution Consultant</t>
  </si>
  <si>
    <t>Insurance</t>
  </si>
  <si>
    <t>COETH</t>
  </si>
  <si>
    <t>Hendrik</t>
  </si>
  <si>
    <t>Coetzee</t>
  </si>
  <si>
    <t>hendrik.coetzee@pega.com</t>
  </si>
  <si>
    <t>Communications &amp; Consumer Services</t>
  </si>
  <si>
    <t>COHEA1</t>
  </si>
  <si>
    <t>Alistair</t>
  </si>
  <si>
    <t>Cohen</t>
  </si>
  <si>
    <t>alistair.cohen@pega.com</t>
  </si>
  <si>
    <t>Sales Consultant II</t>
  </si>
  <si>
    <t>CROOG</t>
  </si>
  <si>
    <t>Graham</t>
  </si>
  <si>
    <t>Crooks</t>
  </si>
  <si>
    <t>graham.crooks@pega.com</t>
  </si>
  <si>
    <t>Solution Architect</t>
  </si>
  <si>
    <t>DADIS</t>
  </si>
  <si>
    <t>Satish</t>
  </si>
  <si>
    <t>Dadi</t>
  </si>
  <si>
    <t>Satish.Dadi@in.pega.com</t>
  </si>
  <si>
    <t>Principal Business Process Developer</t>
  </si>
  <si>
    <t>Application Development, Enablement &amp; Sales</t>
  </si>
  <si>
    <t>DUBEA1</t>
  </si>
  <si>
    <t>Abhishek</t>
  </si>
  <si>
    <t>Dubey</t>
  </si>
  <si>
    <t>abhishek.dubey@pega.com</t>
  </si>
  <si>
    <t>Sales Consultant</t>
  </si>
  <si>
    <t>EMERL</t>
  </si>
  <si>
    <t>Lee</t>
  </si>
  <si>
    <t>Emery</t>
  </si>
  <si>
    <t>lee.emery@pega.com</t>
  </si>
  <si>
    <t>FAKHH</t>
  </si>
  <si>
    <t>Husna</t>
  </si>
  <si>
    <t>Fakhera</t>
  </si>
  <si>
    <t>husna.fakhera@in.pega.com</t>
  </si>
  <si>
    <t>HUADL</t>
  </si>
  <si>
    <t>Dan</t>
  </si>
  <si>
    <t>Hua Dong</t>
  </si>
  <si>
    <t>dan.huadong@pega.com</t>
  </si>
  <si>
    <t>Senior Sales Consultant</t>
  </si>
  <si>
    <t>China - Beijing</t>
  </si>
  <si>
    <t>ITOT1</t>
  </si>
  <si>
    <t>Tomotake</t>
  </si>
  <si>
    <t>Ito</t>
  </si>
  <si>
    <t>tomotake.ito@pega.com</t>
  </si>
  <si>
    <t>Uchiyama, Yutaro</t>
  </si>
  <si>
    <t>Japan - Remote</t>
  </si>
  <si>
    <t>JOSHK</t>
  </si>
  <si>
    <t>Kaveesh</t>
  </si>
  <si>
    <t>Joshi</t>
  </si>
  <si>
    <t>Kaveesh.Joshi@in.pega.com</t>
  </si>
  <si>
    <t>Senior Business Process Developer</t>
  </si>
  <si>
    <t>KANAM</t>
  </si>
  <si>
    <t>Moritaka</t>
  </si>
  <si>
    <t>Kanai</t>
  </si>
  <si>
    <t>moritaka.kanai@pega.com</t>
  </si>
  <si>
    <t>MAROB</t>
  </si>
  <si>
    <t>Burachet</t>
  </si>
  <si>
    <t>Maroungsilp</t>
  </si>
  <si>
    <t>burachet.maroungsilp@pega.com</t>
  </si>
  <si>
    <t>Sr. Solutions Consultant</t>
  </si>
  <si>
    <t>MOHIS</t>
  </si>
  <si>
    <t>Sachin</t>
  </si>
  <si>
    <t>Mohite</t>
  </si>
  <si>
    <t>sachin.mohite@pega.com</t>
  </si>
  <si>
    <t>NALLW</t>
  </si>
  <si>
    <t>Will</t>
  </si>
  <si>
    <t>Nalliah</t>
  </si>
  <si>
    <t>will.nalliah@pega.com</t>
  </si>
  <si>
    <t>PATNN</t>
  </si>
  <si>
    <t>Nishant</t>
  </si>
  <si>
    <t>Patnaik</t>
  </si>
  <si>
    <t>nishant.patnaik@pega.com</t>
  </si>
  <si>
    <t>Sr. Solutions Engineer</t>
  </si>
  <si>
    <t>POPOD</t>
  </si>
  <si>
    <t>Popovich</t>
  </si>
  <si>
    <t>david.popovich@pega.com</t>
  </si>
  <si>
    <t>KODUS</t>
  </si>
  <si>
    <t>Srinivas</t>
  </si>
  <si>
    <t>Rao</t>
  </si>
  <si>
    <t>SrinivasRao.Koduri@in.pega.com</t>
  </si>
  <si>
    <t>Principal Solutions Engineer</t>
  </si>
  <si>
    <t>SAKAY</t>
  </si>
  <si>
    <t>Yukari</t>
  </si>
  <si>
    <t>Sakai</t>
  </si>
  <si>
    <t>yukari.sakai@pega.com</t>
  </si>
  <si>
    <t>SASAM</t>
  </si>
  <si>
    <t>Mitsuru</t>
  </si>
  <si>
    <t>Sasanuma</t>
  </si>
  <si>
    <t>mitsuru.sasanuma@pega.com</t>
  </si>
  <si>
    <t>Principal Solutions Consultant</t>
  </si>
  <si>
    <t>SCOMG</t>
  </si>
  <si>
    <t>Guil</t>
  </si>
  <si>
    <t>Scomparim</t>
  </si>
  <si>
    <t>guilherme.scomparim@pega.com</t>
  </si>
  <si>
    <t>SHART</t>
  </si>
  <si>
    <t>Tushar</t>
  </si>
  <si>
    <t>Sharma</t>
  </si>
  <si>
    <t>Tushar.Sharma@in.pega.com</t>
  </si>
  <si>
    <t>SINHP</t>
  </si>
  <si>
    <t>Pranay</t>
  </si>
  <si>
    <t>Sinha</t>
  </si>
  <si>
    <t>pranay.sinha@in.pega.com</t>
  </si>
  <si>
    <t>Solution Consultant</t>
  </si>
  <si>
    <t>SRIVG1</t>
  </si>
  <si>
    <t>Gaurav</t>
  </si>
  <si>
    <t>Srivastava</t>
  </si>
  <si>
    <t>gaurav.srivastava@pega.com</t>
  </si>
  <si>
    <t>Senior Decisioning Consultant</t>
  </si>
  <si>
    <t>TAW01</t>
  </si>
  <si>
    <t>Wilson</t>
  </si>
  <si>
    <t>Ta</t>
  </si>
  <si>
    <t>wilson.ta@pega.com</t>
  </si>
  <si>
    <t>Sales Consultant III</t>
  </si>
  <si>
    <t>TAKAA</t>
  </si>
  <si>
    <t>Ayano</t>
  </si>
  <si>
    <t>Takahashi</t>
  </si>
  <si>
    <t>ayano.takahashi@pega.com</t>
  </si>
  <si>
    <t>TONGC</t>
  </si>
  <si>
    <t>Vincent</t>
  </si>
  <si>
    <t>Tong</t>
  </si>
  <si>
    <t>vincent.tong@pega.com</t>
  </si>
  <si>
    <t>TRIVN1</t>
  </si>
  <si>
    <t>Nilesh</t>
  </si>
  <si>
    <t>Trivedi</t>
  </si>
  <si>
    <t>nilesh.trivedi@pega.com</t>
  </si>
  <si>
    <t>Healthcare &amp; Life Sciences</t>
  </si>
  <si>
    <t>UCHIY</t>
  </si>
  <si>
    <t>Yutaro</t>
  </si>
  <si>
    <t>Uchiyama</t>
  </si>
  <si>
    <t>yutaro.uchiyama@pega.com</t>
  </si>
  <si>
    <t>Manager, Solutions Consulting</t>
  </si>
  <si>
    <t>VASUB1</t>
  </si>
  <si>
    <t>Badri Narayanan</t>
  </si>
  <si>
    <t>Vasudevan</t>
  </si>
  <si>
    <t>badri.vasudevan@pega.com</t>
  </si>
  <si>
    <t>WONGD</t>
  </si>
  <si>
    <t>Daniel</t>
  </si>
  <si>
    <t>daniel.wong@pega.com</t>
  </si>
  <si>
    <t>Cloud Services Business and Strategy Executive</t>
  </si>
  <si>
    <t>WONGG</t>
  </si>
  <si>
    <t>Gary</t>
  </si>
  <si>
    <t>gary.wong@pega.com</t>
  </si>
  <si>
    <t>Toru</t>
  </si>
  <si>
    <t>Otsuka</t>
  </si>
  <si>
    <t>Toru.Otsuka@pega.com</t>
  </si>
  <si>
    <t>EADUS</t>
  </si>
  <si>
    <t>Liz McCormick</t>
  </si>
  <si>
    <t>Sales Mgmt</t>
  </si>
  <si>
    <t>Suman</t>
  </si>
  <si>
    <t>Eadunuri</t>
  </si>
  <si>
    <t>suman.eadunuri@in.pega.com</t>
  </si>
  <si>
    <t>VP &amp; Managing Director</t>
  </si>
  <si>
    <t>Pyle, Mike R</t>
  </si>
  <si>
    <t>GADDP</t>
  </si>
  <si>
    <t>Gaddes</t>
  </si>
  <si>
    <t>paul.gaddes@pega.com</t>
  </si>
  <si>
    <t>Managing Director, Sales - Asia</t>
  </si>
  <si>
    <t>HACKK</t>
  </si>
  <si>
    <t>Kellie</t>
  </si>
  <si>
    <t>Hackney</t>
  </si>
  <si>
    <t>kellie.hackney@pega.com</t>
  </si>
  <si>
    <t>Sales Manager</t>
  </si>
  <si>
    <t>MCCOL</t>
  </si>
  <si>
    <t>Luke</t>
  </si>
  <si>
    <t>McCormack</t>
  </si>
  <si>
    <t>luke.mccormack@pega.com</t>
  </si>
  <si>
    <t>Vice President and Managing Director, APAC</t>
  </si>
  <si>
    <t>VANRG</t>
  </si>
  <si>
    <t>Greg</t>
  </si>
  <si>
    <t>van Rensburg</t>
  </si>
  <si>
    <t>greg.vanrensburg@pega.com</t>
  </si>
  <si>
    <t>WATAN</t>
  </si>
  <si>
    <t>Nobuhiko</t>
  </si>
  <si>
    <t>Watanabe</t>
  </si>
  <si>
    <t>nobu.watanabe@pega.com</t>
  </si>
  <si>
    <t>VP and Managing Director, Japan</t>
  </si>
  <si>
    <t>BP001</t>
  </si>
  <si>
    <t>Solutions Eng</t>
  </si>
  <si>
    <t>Prathibha</t>
  </si>
  <si>
    <t>B</t>
  </si>
  <si>
    <t>prathibha.b@in.pega.com</t>
  </si>
  <si>
    <t>Solutions Engineer</t>
  </si>
  <si>
    <t>CL001</t>
  </si>
  <si>
    <t>Lekshmi</t>
  </si>
  <si>
    <t>C</t>
  </si>
  <si>
    <t>lekshmi.c@in.pega.com</t>
  </si>
  <si>
    <t>Architect</t>
  </si>
  <si>
    <t>ERANR</t>
  </si>
  <si>
    <t>Raghavendra</t>
  </si>
  <si>
    <t>Eranki</t>
  </si>
  <si>
    <t>raghavendra.eranki@in.pega.com</t>
  </si>
  <si>
    <t>Senior Solutions Engineer</t>
  </si>
  <si>
    <t>GANGS4</t>
  </si>
  <si>
    <t>Sai Sruthi</t>
  </si>
  <si>
    <t>Gangam</t>
  </si>
  <si>
    <t>saisruthi.gangam@in.pega.com</t>
  </si>
  <si>
    <t>GANUN</t>
  </si>
  <si>
    <t>Nandana</t>
  </si>
  <si>
    <t>Ganu</t>
  </si>
  <si>
    <t>nandana.ganu@pega.com</t>
  </si>
  <si>
    <t>Technical Lead</t>
  </si>
  <si>
    <t>Singh, Ravinder</t>
  </si>
  <si>
    <t>KALIP</t>
  </si>
  <si>
    <t>Precious</t>
  </si>
  <si>
    <t>Kalia</t>
  </si>
  <si>
    <t>precious.kalia@in.pega.com</t>
  </si>
  <si>
    <t>KASAM</t>
  </si>
  <si>
    <t>Monty</t>
  </si>
  <si>
    <t>Kasal</t>
  </si>
  <si>
    <t>monty.kasal@in.pega.com</t>
  </si>
  <si>
    <t>Associate Solutions Engineer</t>
  </si>
  <si>
    <t>KATAS</t>
  </si>
  <si>
    <t>Sandeep</t>
  </si>
  <si>
    <t>Katakam</t>
  </si>
  <si>
    <t>sandeep.katakam@in.pega.com</t>
  </si>
  <si>
    <t>KODMD</t>
  </si>
  <si>
    <t>Dinesh Reddy</t>
  </si>
  <si>
    <t>Kodmoor</t>
  </si>
  <si>
    <t>dineshreddy.kodmoor@in.pega.com</t>
  </si>
  <si>
    <t>KOLLV2</t>
  </si>
  <si>
    <t>Vijaya</t>
  </si>
  <si>
    <t>Kolli</t>
  </si>
  <si>
    <t>vijaya.kolli@in.pega.com</t>
  </si>
  <si>
    <t>KOLLO</t>
  </si>
  <si>
    <t>OOHA</t>
  </si>
  <si>
    <t>Kollipara</t>
  </si>
  <si>
    <t>ooha.kollipara@in.pega.com</t>
  </si>
  <si>
    <t>KOTTS2</t>
  </si>
  <si>
    <t>Shree</t>
  </si>
  <si>
    <t>Kotti</t>
  </si>
  <si>
    <t>shree.kotti@in.pega.com</t>
  </si>
  <si>
    <t>KUMMK</t>
  </si>
  <si>
    <t>Karthik</t>
  </si>
  <si>
    <t>Kummera</t>
  </si>
  <si>
    <t>karthik.kummera@in.pega.com</t>
  </si>
  <si>
    <t>SATHS1</t>
  </si>
  <si>
    <t>SHRAVYA</t>
  </si>
  <si>
    <t>Sathunuri</t>
  </si>
  <si>
    <t>shravya.sathunuri@in.pega.com</t>
  </si>
  <si>
    <t>SETHH</t>
  </si>
  <si>
    <t>Heena</t>
  </si>
  <si>
    <t>Sethi</t>
  </si>
  <si>
    <t>heena.sethi@in.pega.com</t>
  </si>
  <si>
    <t>Solution Engineer</t>
  </si>
  <si>
    <t>SINGR7</t>
  </si>
  <si>
    <t>Ravinder</t>
  </si>
  <si>
    <t>Singh</t>
  </si>
  <si>
    <t>ravinder.singh@in.pega.com</t>
  </si>
  <si>
    <t>Senior Manager, Sales Engineering</t>
  </si>
  <si>
    <t>TAYAM</t>
  </si>
  <si>
    <t>Mehnaz</t>
  </si>
  <si>
    <t>Tayammun</t>
  </si>
  <si>
    <t>mehnaz.tayammun@in.pega.com</t>
  </si>
  <si>
    <t>VANTM</t>
  </si>
  <si>
    <t>Mihira</t>
  </si>
  <si>
    <t>Vanta</t>
  </si>
  <si>
    <t>mihira.vanta@in.pega.com</t>
  </si>
  <si>
    <t>ALBER</t>
  </si>
  <si>
    <t>EMEA</t>
  </si>
  <si>
    <t>Roel</t>
  </si>
  <si>
    <t>Albers</t>
  </si>
  <si>
    <t>roel.albers@pega.com</t>
  </si>
  <si>
    <t>Sales - EU - OTHER - NL</t>
  </si>
  <si>
    <t>Kramer, Ronald</t>
  </si>
  <si>
    <t>Netherlands - Amsterdam</t>
  </si>
  <si>
    <t>ALLEJ1</t>
  </si>
  <si>
    <t>Allen</t>
  </si>
  <si>
    <t>john.allen@pega.com</t>
  </si>
  <si>
    <t>Sales - EU - CM - UK</t>
  </si>
  <si>
    <t>Case, Iain</t>
  </si>
  <si>
    <t>UK - Remote</t>
  </si>
  <si>
    <t>ALTHS</t>
  </si>
  <si>
    <t>Stefan</t>
  </si>
  <si>
    <t>Althaus</t>
  </si>
  <si>
    <t>stefan.althaus@pega.com</t>
  </si>
  <si>
    <t>Amberger, Bernd</t>
  </si>
  <si>
    <t>Germany - Bavaria</t>
  </si>
  <si>
    <t>AUGUL</t>
  </si>
  <si>
    <t>Lorenzo</t>
  </si>
  <si>
    <t>Augugliaro</t>
  </si>
  <si>
    <t>lorenzo.augugliaro@pega.com</t>
  </si>
  <si>
    <t>Sales - EU - GOV - UK</t>
  </si>
  <si>
    <t>Haydn-Lee, Simon</t>
  </si>
  <si>
    <t>UK - Reading</t>
  </si>
  <si>
    <t>AUGUJ1</t>
  </si>
  <si>
    <t>Jessie</t>
  </si>
  <si>
    <t>Augustijn</t>
  </si>
  <si>
    <t>jessie.augustijn@pega.com</t>
  </si>
  <si>
    <t>Van Wees, Jacqueline</t>
  </si>
  <si>
    <t>Netherlands - Remote</t>
  </si>
  <si>
    <t>AVCIE</t>
  </si>
  <si>
    <t>Emre</t>
  </si>
  <si>
    <t>Avci</t>
  </si>
  <si>
    <t>emre.avci@pega.com</t>
  </si>
  <si>
    <t>Giritlioglu, Bogac</t>
  </si>
  <si>
    <t>Turkey - Istanbul</t>
  </si>
  <si>
    <t>AYREK</t>
  </si>
  <si>
    <t>Kieran</t>
  </si>
  <si>
    <t>Ayres</t>
  </si>
  <si>
    <t>kieran.ayres@pega.com</t>
  </si>
  <si>
    <t>Sales - EU - OTHER - UK</t>
  </si>
  <si>
    <t>Corporate Markets</t>
  </si>
  <si>
    <t>Dawkes, Graham</t>
  </si>
  <si>
    <t>BENOA</t>
  </si>
  <si>
    <t>Andy</t>
  </si>
  <si>
    <t>Benouali</t>
  </si>
  <si>
    <t>andy.benouali@pega.com</t>
  </si>
  <si>
    <t>Client Director</t>
  </si>
  <si>
    <t>Milton, Paula</t>
  </si>
  <si>
    <t>BHATU</t>
  </si>
  <si>
    <t>Unmukt</t>
  </si>
  <si>
    <t>Bhatnagar</t>
  </si>
  <si>
    <t>unmukt.bhatnagar@pega.com</t>
  </si>
  <si>
    <t>BIANM</t>
  </si>
  <si>
    <t>Michele</t>
  </si>
  <si>
    <t>Bianco</t>
  </si>
  <si>
    <t>michele.bianco@pega.com</t>
  </si>
  <si>
    <t>Lei, Roberto</t>
  </si>
  <si>
    <t>Italy - Remote</t>
  </si>
  <si>
    <t>BIJLN</t>
  </si>
  <si>
    <t>Niels</t>
  </si>
  <si>
    <t>Bijl</t>
  </si>
  <si>
    <t>niels.bijl@pega.com</t>
  </si>
  <si>
    <t>BILBA</t>
  </si>
  <si>
    <t>Bilby</t>
  </si>
  <si>
    <t>andrew.bilby@pega.com</t>
  </si>
  <si>
    <t>BIRCL</t>
  </si>
  <si>
    <t>Birch</t>
  </si>
  <si>
    <t>lee.birch@pega.com</t>
  </si>
  <si>
    <t>BOISJ</t>
  </si>
  <si>
    <t>Jan Willem</t>
  </si>
  <si>
    <t>Boissevain</t>
  </si>
  <si>
    <t>j.boissevain@pega.com</t>
  </si>
  <si>
    <t>Customer Success Manager</t>
  </si>
  <si>
    <t>Sales - EU - Corporate - NL</t>
  </si>
  <si>
    <t>Pottinga, Epco</t>
  </si>
  <si>
    <t>BRASL1</t>
  </si>
  <si>
    <t>Leo</t>
  </si>
  <si>
    <t>Bras</t>
  </si>
  <si>
    <t>leo.bras@pega.com</t>
  </si>
  <si>
    <t>CHAMC</t>
  </si>
  <si>
    <t>Col</t>
  </si>
  <si>
    <t>Chambers</t>
  </si>
  <si>
    <t>col.chambers@pega.com</t>
  </si>
  <si>
    <t>CHURT</t>
  </si>
  <si>
    <t>Tom</t>
  </si>
  <si>
    <t>Churchill</t>
  </si>
  <si>
    <t>tom.churchill@pega.com</t>
  </si>
  <si>
    <t>CLAUK</t>
  </si>
  <si>
    <t>Kay Uwe</t>
  </si>
  <si>
    <t>Claussen</t>
  </si>
  <si>
    <t>kayuwe.claussen@pega.com</t>
  </si>
  <si>
    <t>Wischerhoff, Frank</t>
  </si>
  <si>
    <t>Germany - Rhineland-Palatinate</t>
  </si>
  <si>
    <t>COTRA</t>
  </si>
  <si>
    <t>Alessandro</t>
  </si>
  <si>
    <t>Cotrufo</t>
  </si>
  <si>
    <t>alessandro.cotrufo@pega.com</t>
  </si>
  <si>
    <t>Sales - EU - OTHER - IT</t>
  </si>
  <si>
    <t>COXA1</t>
  </si>
  <si>
    <t>Alejandro</t>
  </si>
  <si>
    <t>Cox</t>
  </si>
  <si>
    <t>alejandro.cox@pega.com</t>
  </si>
  <si>
    <t>Smith, Robert</t>
  </si>
  <si>
    <t>DACUG</t>
  </si>
  <si>
    <t>Guillaume</t>
  </si>
  <si>
    <t>Daculsi</t>
  </si>
  <si>
    <t>guillaume.daculsi@pega.com</t>
  </si>
  <si>
    <t>Sales - EU - OTHER - FR</t>
  </si>
  <si>
    <t>Mosewicz, Vladimir</t>
  </si>
  <si>
    <t>France - Remote</t>
  </si>
  <si>
    <t>DAGNP</t>
  </si>
  <si>
    <t>Pierre</t>
  </si>
  <si>
    <t>Dagnicourt</t>
  </si>
  <si>
    <t>pierre.dagnicourt@pega.com</t>
  </si>
  <si>
    <t>ERBEO</t>
  </si>
  <si>
    <t>Olaf</t>
  </si>
  <si>
    <t>Erber</t>
  </si>
  <si>
    <t>olaf.erber@pega.com</t>
  </si>
  <si>
    <t>Carney, Martin</t>
  </si>
  <si>
    <t>Germany - Hesse</t>
  </si>
  <si>
    <t>ERNSL</t>
  </si>
  <si>
    <t>Lars</t>
  </si>
  <si>
    <t>Ernsting</t>
  </si>
  <si>
    <t>lars.ernsting@pega.com</t>
  </si>
  <si>
    <t>FELLA</t>
  </si>
  <si>
    <t>Anton</t>
  </si>
  <si>
    <t>Feller</t>
  </si>
  <si>
    <t>anton.feller@pega.com</t>
  </si>
  <si>
    <t>Sales - EU - FS - GE</t>
  </si>
  <si>
    <t>Hellweg, Thomas</t>
  </si>
  <si>
    <t>FINDB</t>
  </si>
  <si>
    <t>Benjamin</t>
  </si>
  <si>
    <t>Findlay</t>
  </si>
  <si>
    <t>benjamin.findlay@pega.com</t>
  </si>
  <si>
    <t>FINSL</t>
  </si>
  <si>
    <t>Default - Sales</t>
  </si>
  <si>
    <t>Lothar</t>
  </si>
  <si>
    <t>Finster</t>
  </si>
  <si>
    <t>lothar.finster@pega.com</t>
  </si>
  <si>
    <t>Sales - EU - Corporate - GE</t>
  </si>
  <si>
    <t>Esch, Harald</t>
  </si>
  <si>
    <t>FOURJ</t>
  </si>
  <si>
    <t>Jean-Claude</t>
  </si>
  <si>
    <t>Fourny</t>
  </si>
  <si>
    <t>jean-claude.fourny@pega.com</t>
  </si>
  <si>
    <t>Brillot, Erwan</t>
  </si>
  <si>
    <t>FRANJ1</t>
  </si>
  <si>
    <t>Francis</t>
  </si>
  <si>
    <t>jamie.francis@pega.com</t>
  </si>
  <si>
    <t>GIBSR</t>
  </si>
  <si>
    <t>Rob</t>
  </si>
  <si>
    <t>Gibson</t>
  </si>
  <si>
    <t>robert.gibson@pega.com</t>
  </si>
  <si>
    <t>Germany - North Rhine-Westphalia</t>
  </si>
  <si>
    <t>GTZA1</t>
  </si>
  <si>
    <t>Andreas</t>
  </si>
  <si>
    <t>Goetz</t>
  </si>
  <si>
    <t>andreas.goetz@pega.com</t>
  </si>
  <si>
    <t>Wagner, Christian</t>
  </si>
  <si>
    <t>Switzerland - Remote</t>
  </si>
  <si>
    <t>GONZJ</t>
  </si>
  <si>
    <t>Jose</t>
  </si>
  <si>
    <t>Gonzalez Redondo</t>
  </si>
  <si>
    <t>jose.gonzalezredondo@pega.com</t>
  </si>
  <si>
    <t>Perez Fernandez, Diego</t>
  </si>
  <si>
    <t>Spain - Remote</t>
  </si>
  <si>
    <t>GOODB</t>
  </si>
  <si>
    <t>Barry</t>
  </si>
  <si>
    <t>Goodridge</t>
  </si>
  <si>
    <t>barry.goodridge@pega.com</t>
  </si>
  <si>
    <t>Senior Account Manager</t>
  </si>
  <si>
    <t>GOTHR</t>
  </si>
  <si>
    <t>Rikard</t>
  </si>
  <si>
    <t>Gothe</t>
  </si>
  <si>
    <t>rikard.gothe@pega.com</t>
  </si>
  <si>
    <t>Lagerqvist, Magnus</t>
  </si>
  <si>
    <t>Sweden - Remote</t>
  </si>
  <si>
    <t>HADLK</t>
  </si>
  <si>
    <t>Hadley</t>
  </si>
  <si>
    <t>kevin.hadley@pega.com</t>
  </si>
  <si>
    <t>HAIDR</t>
  </si>
  <si>
    <t>Ramzy</t>
  </si>
  <si>
    <t>Haidar</t>
  </si>
  <si>
    <t>ramzy.haidar@pega.com</t>
  </si>
  <si>
    <t>HELLV</t>
  </si>
  <si>
    <t>Vesa</t>
  </si>
  <si>
    <t>Helleniemi</t>
  </si>
  <si>
    <t>vesa.helleniemi@pega.com</t>
  </si>
  <si>
    <t>HILLA</t>
  </si>
  <si>
    <t>Anthony</t>
  </si>
  <si>
    <t>anthony.hill@pega.com</t>
  </si>
  <si>
    <t>HODAM</t>
  </si>
  <si>
    <t>Mikaël</t>
  </si>
  <si>
    <t>Hodara</t>
  </si>
  <si>
    <t>mikael.hodara@pega.com</t>
  </si>
  <si>
    <t>HOLMJ</t>
  </si>
  <si>
    <t>Jonas</t>
  </si>
  <si>
    <t>Holmgren</t>
  </si>
  <si>
    <t>jonas.holmgren@pega.com</t>
  </si>
  <si>
    <t>Brand, Derk-Jan</t>
  </si>
  <si>
    <t>HOLSD</t>
  </si>
  <si>
    <t>Dietmar</t>
  </si>
  <si>
    <t>Holst</t>
  </si>
  <si>
    <t>dietmar.holst@pega.com</t>
  </si>
  <si>
    <t>Germany - Baden-Wurttembrg</t>
  </si>
  <si>
    <t>HONEP</t>
  </si>
  <si>
    <t>Honey</t>
  </si>
  <si>
    <t>paul.honey@pega.com</t>
  </si>
  <si>
    <t>HROBT</t>
  </si>
  <si>
    <t>Tobias</t>
  </si>
  <si>
    <t>Hrobarsch</t>
  </si>
  <si>
    <t>tobias.hrobarsch@pega.com</t>
  </si>
  <si>
    <t>Germany - Berlin</t>
  </si>
  <si>
    <t>HUIJA</t>
  </si>
  <si>
    <t>Alphons</t>
  </si>
  <si>
    <t>Huijsser</t>
  </si>
  <si>
    <t>alphons.huijsser@pega.com</t>
  </si>
  <si>
    <t>HYLAK</t>
  </si>
  <si>
    <t>Karen</t>
  </si>
  <si>
    <t>Hyland</t>
  </si>
  <si>
    <t>karen.hyland@pega.com</t>
  </si>
  <si>
    <t>JASSS</t>
  </si>
  <si>
    <t>Sonia</t>
  </si>
  <si>
    <t>Jassi</t>
  </si>
  <si>
    <t>sonia.jassi@pega.com</t>
  </si>
  <si>
    <t>KALFV</t>
  </si>
  <si>
    <t>Viktoria</t>
  </si>
  <si>
    <t>Kalfaki</t>
  </si>
  <si>
    <t>viktoria.kalfaki@pega.com</t>
  </si>
  <si>
    <t>KARAO</t>
  </si>
  <si>
    <t>Oliver</t>
  </si>
  <si>
    <t>Karalus</t>
  </si>
  <si>
    <t>oliver.karalus@pega.com</t>
  </si>
  <si>
    <t>Sales - EU - INS - GE</t>
  </si>
  <si>
    <t>KAZAD</t>
  </si>
  <si>
    <t>Delly</t>
  </si>
  <si>
    <t>Kazadi</t>
  </si>
  <si>
    <t>delly.kazadi@pega.com</t>
  </si>
  <si>
    <t>KELEJ</t>
  </si>
  <si>
    <t>Joe</t>
  </si>
  <si>
    <t>Keleher</t>
  </si>
  <si>
    <t>joe.keleher@pega.com</t>
  </si>
  <si>
    <t>KIDDN</t>
  </si>
  <si>
    <t>Default - BGR</t>
  </si>
  <si>
    <t>Nathan</t>
  </si>
  <si>
    <t>Kiddle</t>
  </si>
  <si>
    <t>nathan.kiddle@pega.com</t>
  </si>
  <si>
    <t>Business Generation Representative</t>
  </si>
  <si>
    <t>Sales - EU - Corporate - INS - UK</t>
  </si>
  <si>
    <t>LAVIJ</t>
  </si>
  <si>
    <t>Jean Philippe</t>
  </si>
  <si>
    <t>Laville</t>
  </si>
  <si>
    <t>jeanphilippe.laville@pega.com</t>
  </si>
  <si>
    <t>LENZK</t>
  </si>
  <si>
    <t>Kai</t>
  </si>
  <si>
    <t>Lenz</t>
  </si>
  <si>
    <t>kai.lenz@pega.com</t>
  </si>
  <si>
    <t>Account Director</t>
  </si>
  <si>
    <t>LINDP</t>
  </si>
  <si>
    <t>Lindholm</t>
  </si>
  <si>
    <t>peter.lindholm@pega.com</t>
  </si>
  <si>
    <t>MADEL</t>
  </si>
  <si>
    <t>Laurent</t>
  </si>
  <si>
    <t>Madec</t>
  </si>
  <si>
    <t>laurent.madec@pega.com</t>
  </si>
  <si>
    <t>MARQM</t>
  </si>
  <si>
    <t>Mirene</t>
  </si>
  <si>
    <t>Marques</t>
  </si>
  <si>
    <t>mirene.marques@pega.com</t>
  </si>
  <si>
    <t>MASSR</t>
  </si>
  <si>
    <t>Rodolphe</t>
  </si>
  <si>
    <t>Masson</t>
  </si>
  <si>
    <t>rodolphe.masson@pega.com</t>
  </si>
  <si>
    <t>MATHW1</t>
  </si>
  <si>
    <t>Werner</t>
  </si>
  <si>
    <t>Mathijs</t>
  </si>
  <si>
    <t>werner.mathijs@pega.com</t>
  </si>
  <si>
    <t>MEIED</t>
  </si>
  <si>
    <t>Meier</t>
  </si>
  <si>
    <t>daniel.meier@pega.com</t>
  </si>
  <si>
    <t>MENSA</t>
  </si>
  <si>
    <t>Anna</t>
  </si>
  <si>
    <t>Menshikova</t>
  </si>
  <si>
    <t>anna.menshikova@pega.com</t>
  </si>
  <si>
    <t>Sales - EU - RU</t>
  </si>
  <si>
    <t>Lobov, Sergei</t>
  </si>
  <si>
    <t>Russia - Remote</t>
  </si>
  <si>
    <t>MESNA</t>
  </si>
  <si>
    <t>Alain</t>
  </si>
  <si>
    <t>Mesnager</t>
  </si>
  <si>
    <t>alain.mesnager@pega.com</t>
  </si>
  <si>
    <t>NAEEH</t>
  </si>
  <si>
    <t>Haris</t>
  </si>
  <si>
    <t>Naeem</t>
  </si>
  <si>
    <t>haris.naeem@pega.com</t>
  </si>
  <si>
    <t>OHRSN</t>
  </si>
  <si>
    <t>Niklas</t>
  </si>
  <si>
    <t>Ohrstrom</t>
  </si>
  <si>
    <t>niklas.ohrstrom@pega.com</t>
  </si>
  <si>
    <t>OLSSO</t>
  </si>
  <si>
    <t>Oscar</t>
  </si>
  <si>
    <t>Olsson</t>
  </si>
  <si>
    <t>oscar.olsson@pega.com</t>
  </si>
  <si>
    <t>OSBON</t>
  </si>
  <si>
    <t>Neil</t>
  </si>
  <si>
    <t>Osborne</t>
  </si>
  <si>
    <t>neil.osborne@pega.com</t>
  </si>
  <si>
    <t>OSMUN</t>
  </si>
  <si>
    <t>Niclas</t>
  </si>
  <si>
    <t>Osmund</t>
  </si>
  <si>
    <t>niclas.osmund@pega.com</t>
  </si>
  <si>
    <t>OTTOK</t>
  </si>
  <si>
    <t>Karsten</t>
  </si>
  <si>
    <t>Otto</t>
  </si>
  <si>
    <t>karsten.otto@pega.com</t>
  </si>
  <si>
    <t>PALMM1</t>
  </si>
  <si>
    <t>Matt</t>
  </si>
  <si>
    <t>Palmer</t>
  </si>
  <si>
    <t>matt.palmer@pega.com</t>
  </si>
  <si>
    <t>PEARJ</t>
  </si>
  <si>
    <t>Jonathan</t>
  </si>
  <si>
    <t>Pearson</t>
  </si>
  <si>
    <t>jonathan.pearson@pega.com</t>
  </si>
  <si>
    <t>PETTA</t>
  </si>
  <si>
    <t>Anders</t>
  </si>
  <si>
    <t>Pettersson</t>
  </si>
  <si>
    <t>anders.pettersson@pega.com</t>
  </si>
  <si>
    <t>PINAA</t>
  </si>
  <si>
    <t>Pina</t>
  </si>
  <si>
    <t>alejandro.pina@pega.com</t>
  </si>
  <si>
    <t>PLANJ1</t>
  </si>
  <si>
    <t>Jeremy</t>
  </si>
  <si>
    <t>Plane</t>
  </si>
  <si>
    <t>jeremy.plane@pega.com</t>
  </si>
  <si>
    <t>PORTD</t>
  </si>
  <si>
    <t>Douglas</t>
  </si>
  <si>
    <t>Porter</t>
  </si>
  <si>
    <t>douglas.porter@pega.com</t>
  </si>
  <si>
    <t>POSTD</t>
  </si>
  <si>
    <t>Daniela</t>
  </si>
  <si>
    <t>Postel</t>
  </si>
  <si>
    <t>daniela.postel@pega.com</t>
  </si>
  <si>
    <t>POTTS1</t>
  </si>
  <si>
    <t>Potter</t>
  </si>
  <si>
    <t>stephen.potter@pega.com</t>
  </si>
  <si>
    <t>POUTM</t>
  </si>
  <si>
    <t>Marten</t>
  </si>
  <si>
    <t>Poutsma</t>
  </si>
  <si>
    <t>marten.poutsma@pega.com</t>
  </si>
  <si>
    <t>RAMSA1</t>
  </si>
  <si>
    <t>André</t>
  </si>
  <si>
    <t>Ramseier</t>
  </si>
  <si>
    <t>andre.ramseier@pega.com</t>
  </si>
  <si>
    <t>RAYD1</t>
  </si>
  <si>
    <t>Ray</t>
  </si>
  <si>
    <t>dave.ray@pega.com</t>
  </si>
  <si>
    <t>RAZIF</t>
  </si>
  <si>
    <t>Frederic</t>
  </si>
  <si>
    <t>Razil</t>
  </si>
  <si>
    <t>frederic.razil@pega.com</t>
  </si>
  <si>
    <t>REPEG</t>
  </si>
  <si>
    <t>Giusy</t>
  </si>
  <si>
    <t>Repetti</t>
  </si>
  <si>
    <t>giuseppina.repetti@pega.com</t>
  </si>
  <si>
    <t>ROTHW</t>
  </si>
  <si>
    <t>Wolfgang</t>
  </si>
  <si>
    <t>Roth</t>
  </si>
  <si>
    <t>wolfgang.roth@pega.com</t>
  </si>
  <si>
    <t>SALOL</t>
  </si>
  <si>
    <t>Salomon</t>
  </si>
  <si>
    <t>laurent.salomon@pega.com</t>
  </si>
  <si>
    <t>SANDM</t>
  </si>
  <si>
    <t>Sander</t>
  </si>
  <si>
    <t>michael.sander@pega.com</t>
  </si>
  <si>
    <t>SAUBG</t>
  </si>
  <si>
    <t>Georg</t>
  </si>
  <si>
    <t>Sauberer</t>
  </si>
  <si>
    <t>georg.sauberer@pega.com</t>
  </si>
  <si>
    <t>Germany - Austria</t>
  </si>
  <si>
    <t>SCHAT1</t>
  </si>
  <si>
    <t>Thorsten</t>
  </si>
  <si>
    <t>Scharnberg</t>
  </si>
  <si>
    <t>thorsten.scharnberg@pega.com</t>
  </si>
  <si>
    <t>Germany - Schleswig-Holstein</t>
  </si>
  <si>
    <t>SCHEV</t>
  </si>
  <si>
    <t>Scheiblin</t>
  </si>
  <si>
    <t>vincent.scheiblin@pega.com</t>
  </si>
  <si>
    <t>SKELA</t>
  </si>
  <si>
    <t>Alastair</t>
  </si>
  <si>
    <t>Skelton</t>
  </si>
  <si>
    <t>alastair.skelton@pega.com</t>
  </si>
  <si>
    <t>STARW</t>
  </si>
  <si>
    <t>Wayne</t>
  </si>
  <si>
    <t>Starr</t>
  </si>
  <si>
    <t>wayne.starr@pega.com</t>
  </si>
  <si>
    <t>STEIC</t>
  </si>
  <si>
    <t>Christian</t>
  </si>
  <si>
    <t>Steiner</t>
  </si>
  <si>
    <t>christian.steiner@pega.com</t>
  </si>
  <si>
    <t>STEMS</t>
  </si>
  <si>
    <t>Stephan</t>
  </si>
  <si>
    <t>Stemmler</t>
  </si>
  <si>
    <t>stephan.stemmler@pega.com</t>
  </si>
  <si>
    <t>STOCB</t>
  </si>
  <si>
    <t>Beth</t>
  </si>
  <si>
    <t>Stockham</t>
  </si>
  <si>
    <t>beth.stockham@pega.com</t>
  </si>
  <si>
    <t>STYLR</t>
  </si>
  <si>
    <t>Roger</t>
  </si>
  <si>
    <t>Styles</t>
  </si>
  <si>
    <t>roger.styles@pega.com</t>
  </si>
  <si>
    <t>SWANW</t>
  </si>
  <si>
    <t>Willem-Paul</t>
  </si>
  <si>
    <t>Swanborn</t>
  </si>
  <si>
    <t>willem-paul.swanborn@pega.com</t>
  </si>
  <si>
    <t>Van Maanen, Hendrik-Jan</t>
  </si>
  <si>
    <t>TAYLK</t>
  </si>
  <si>
    <t>Taylor</t>
  </si>
  <si>
    <t>kevin.taylor@pega.com</t>
  </si>
  <si>
    <t>TELLE</t>
  </si>
  <si>
    <t>Elena</t>
  </si>
  <si>
    <t>Tello de Miguel</t>
  </si>
  <si>
    <t>elena.tellodemiguel@pega.com</t>
  </si>
  <si>
    <t>TOMKD</t>
  </si>
  <si>
    <t>Tomkins</t>
  </si>
  <si>
    <t>david.tomkins@pega.com</t>
  </si>
  <si>
    <t>TROTJ</t>
  </si>
  <si>
    <t>Trott</t>
  </si>
  <si>
    <t>jonathan.trott@pega.com</t>
  </si>
  <si>
    <t>TYCHV</t>
  </si>
  <si>
    <t>Vadim</t>
  </si>
  <si>
    <t>Tychkin</t>
  </si>
  <si>
    <t>vadim.tychkin@pega.com</t>
  </si>
  <si>
    <t>UITDR</t>
  </si>
  <si>
    <t>Roderick</t>
  </si>
  <si>
    <t>Uitdehaag</t>
  </si>
  <si>
    <t>roderick.uitdehaag@pega.com</t>
  </si>
  <si>
    <t>VAHLS</t>
  </si>
  <si>
    <t>Silke</t>
  </si>
  <si>
    <t>Vahle</t>
  </si>
  <si>
    <t>silke.vahle@pega.com</t>
  </si>
  <si>
    <t>VANDR1</t>
  </si>
  <si>
    <t>Ron</t>
  </si>
  <si>
    <t>van der Touw</t>
  </si>
  <si>
    <t>ron.vandertouw@pega.com</t>
  </si>
  <si>
    <t>VANZH</t>
  </si>
  <si>
    <t>Hans</t>
  </si>
  <si>
    <t>van Zalingen</t>
  </si>
  <si>
    <t>hans.vanzalingen@pega.com</t>
  </si>
  <si>
    <t>VIZIM</t>
  </si>
  <si>
    <t>Maurizio</t>
  </si>
  <si>
    <t>Viziano</t>
  </si>
  <si>
    <t>maurizio.viziano@pega.com</t>
  </si>
  <si>
    <t>Italy - Rome</t>
  </si>
  <si>
    <t>DEWAN</t>
  </si>
  <si>
    <t>Norbert</t>
  </si>
  <si>
    <t>Waal</t>
  </si>
  <si>
    <t>norbert.waal@pega.com</t>
  </si>
  <si>
    <t>WATST</t>
  </si>
  <si>
    <t>Tim</t>
  </si>
  <si>
    <t>Watson</t>
  </si>
  <si>
    <t>tim.watson@pega.com</t>
  </si>
  <si>
    <t>WHITJ</t>
  </si>
  <si>
    <t>White</t>
  </si>
  <si>
    <t>jamie.white@pega.com</t>
  </si>
  <si>
    <t>WOLFM1</t>
  </si>
  <si>
    <t>Mario</t>
  </si>
  <si>
    <t>Wolff</t>
  </si>
  <si>
    <t>mario.wolff@pega.com</t>
  </si>
  <si>
    <t>ZEIDN</t>
  </si>
  <si>
    <t>Nicole</t>
  </si>
  <si>
    <t>Zeidler</t>
  </si>
  <si>
    <t>nicole.zeidler@pega.com</t>
  </si>
  <si>
    <t>ZUBAC</t>
  </si>
  <si>
    <t>Zubani</t>
  </si>
  <si>
    <t>christian.zubani@pega.com</t>
  </si>
  <si>
    <t>SALHY</t>
  </si>
  <si>
    <t>Youssif</t>
  </si>
  <si>
    <t>Salhiu</t>
  </si>
  <si>
    <t>youssif.salhiu@pega.com</t>
  </si>
  <si>
    <t>ALCAM</t>
  </si>
  <si>
    <t>Miguel</t>
  </si>
  <si>
    <t>Alcala</t>
  </si>
  <si>
    <t>miguel.alcala@pega.com</t>
  </si>
  <si>
    <t>Benisti, David</t>
  </si>
  <si>
    <t>BENID</t>
  </si>
  <si>
    <t>Benisti</t>
  </si>
  <si>
    <t>david.benisti@pega.com</t>
  </si>
  <si>
    <t>SAE Team Lead</t>
  </si>
  <si>
    <t>BOLLJ</t>
  </si>
  <si>
    <t>Bollada</t>
  </si>
  <si>
    <t>john.bollada@pega.com</t>
  </si>
  <si>
    <t>Nicolson, Ken</t>
  </si>
  <si>
    <t>FAIRT</t>
  </si>
  <si>
    <t>Fairn</t>
  </si>
  <si>
    <t>tim.fairn@pega.com</t>
  </si>
  <si>
    <t>HOFFE</t>
  </si>
  <si>
    <t>Erika</t>
  </si>
  <si>
    <t>Hoffmann</t>
  </si>
  <si>
    <t>erika.hoffmann@pega.com</t>
  </si>
  <si>
    <t>Sr. Strategic Alliance Executive</t>
  </si>
  <si>
    <t>Global Alliances - GE</t>
  </si>
  <si>
    <t>JANTH</t>
  </si>
  <si>
    <t>Haro</t>
  </si>
  <si>
    <t>Jantzen</t>
  </si>
  <si>
    <t>haro.jantzen@pega.com</t>
  </si>
  <si>
    <t>Strategic Alliance Executive III</t>
  </si>
  <si>
    <t>Van Deursen, Dan</t>
  </si>
  <si>
    <t>KOLLT</t>
  </si>
  <si>
    <t>Tommy</t>
  </si>
  <si>
    <t>Kollberg</t>
  </si>
  <si>
    <t>tommy.kollberg@pega.com</t>
  </si>
  <si>
    <t>MANZE</t>
  </si>
  <si>
    <t>Enrico</t>
  </si>
  <si>
    <t>Manzoni</t>
  </si>
  <si>
    <t>enrico.manzoni@pega.com</t>
  </si>
  <si>
    <t>OZELH</t>
  </si>
  <si>
    <t>Huseyin</t>
  </si>
  <si>
    <t>Ozel</t>
  </si>
  <si>
    <t>huseyin.ozel@pega.com</t>
  </si>
  <si>
    <t>SULLK</t>
  </si>
  <si>
    <t>Sullivan</t>
  </si>
  <si>
    <t>kevin.sullivan@pega.com</t>
  </si>
  <si>
    <t>Fairn, Tim</t>
  </si>
  <si>
    <t>TAPAJ</t>
  </si>
  <si>
    <t>Jukka</t>
  </si>
  <si>
    <t>Tapaninen</t>
  </si>
  <si>
    <t>jukka.tapaninen@pega.com</t>
  </si>
  <si>
    <t>VP, International Alliances</t>
  </si>
  <si>
    <t>TIPED</t>
  </si>
  <si>
    <t>Diana</t>
  </si>
  <si>
    <t>Tipei</t>
  </si>
  <si>
    <t>diana.tipei@pega.com</t>
  </si>
  <si>
    <t>UNDEP</t>
  </si>
  <si>
    <t>Underhill</t>
  </si>
  <si>
    <t>phil.underhill@pega.com</t>
  </si>
  <si>
    <t>VANDD1</t>
  </si>
  <si>
    <t>Van Deursen</t>
  </si>
  <si>
    <t>dan.vandeursen@pega.com</t>
  </si>
  <si>
    <t>ZAKIN</t>
  </si>
  <si>
    <t>D. Donelan</t>
  </si>
  <si>
    <t>Enablement</t>
  </si>
  <si>
    <t>Nataliia</t>
  </si>
  <si>
    <t>Zakir</t>
  </si>
  <si>
    <t>nataliia.zakir@pega.com</t>
  </si>
  <si>
    <t>EMEA Sales Enablement Programme Manager</t>
  </si>
  <si>
    <t>Donelan, Dave J.</t>
  </si>
  <si>
    <t>Taylor, Jeff</t>
  </si>
  <si>
    <t>AROND</t>
  </si>
  <si>
    <t>Dmitri</t>
  </si>
  <si>
    <t>Aronov</t>
  </si>
  <si>
    <t>Dmitri.Aronov@pega.com</t>
  </si>
  <si>
    <t>Associate Business Officer</t>
  </si>
  <si>
    <t>BISHH</t>
  </si>
  <si>
    <t>Doug Kra</t>
  </si>
  <si>
    <t>Harvey</t>
  </si>
  <si>
    <t>Bishop</t>
  </si>
  <si>
    <t>harvey.bishop@pega.com</t>
  </si>
  <si>
    <t>Managing Business Officer and Senior Legal Director, EMEA</t>
  </si>
  <si>
    <t>Cushing, Matthew</t>
  </si>
  <si>
    <t>JACOA2</t>
  </si>
  <si>
    <t>Axel</t>
  </si>
  <si>
    <t>Jacob</t>
  </si>
  <si>
    <t>Axel.Jacob@pega.com</t>
  </si>
  <si>
    <t>RICHS2</t>
  </si>
  <si>
    <t>Stephen</t>
  </si>
  <si>
    <t>Richards</t>
  </si>
  <si>
    <t>Stephen.Richards@pega.com</t>
  </si>
  <si>
    <t>RIZZM</t>
  </si>
  <si>
    <t>Maria</t>
  </si>
  <si>
    <t>Rizzi</t>
  </si>
  <si>
    <t>Maria.Rizzi@pega.com</t>
  </si>
  <si>
    <t>Business Officer</t>
  </si>
  <si>
    <t>SOARE</t>
  </si>
  <si>
    <t>Eva</t>
  </si>
  <si>
    <t>Soares de Sousa</t>
  </si>
  <si>
    <t>BARRA2</t>
  </si>
  <si>
    <t>Barraclough</t>
  </si>
  <si>
    <t>andy.barraclough@pega.com</t>
  </si>
  <si>
    <t>Sr. Director, Regional Marketing, International</t>
  </si>
  <si>
    <t>Preston, Amie</t>
  </si>
  <si>
    <t>DONKD</t>
  </si>
  <si>
    <t>Dirk</t>
  </si>
  <si>
    <t>Donkers</t>
  </si>
  <si>
    <t>dirk.donkers@pega.com</t>
  </si>
  <si>
    <t>Barraclough, Andy</t>
  </si>
  <si>
    <t>HENGS</t>
  </si>
  <si>
    <t>Sylvia</t>
  </si>
  <si>
    <t>Hengstler</t>
  </si>
  <si>
    <t>sylvia.hengstler@pega.com</t>
  </si>
  <si>
    <t>Senior Regional Marketing Manager</t>
  </si>
  <si>
    <t>Meister, Michael</t>
  </si>
  <si>
    <t>KENTM</t>
  </si>
  <si>
    <t>Kent</t>
  </si>
  <si>
    <t>matt.kent@pega.com</t>
  </si>
  <si>
    <t>Manifold, Steven</t>
  </si>
  <si>
    <t>LEEA1</t>
  </si>
  <si>
    <t>Sandy</t>
  </si>
  <si>
    <t>sandy.lee@pega.com</t>
  </si>
  <si>
    <t>Customer Engagement Associate</t>
  </si>
  <si>
    <t>MANIS1</t>
  </si>
  <si>
    <t>Steven</t>
  </si>
  <si>
    <t>Manifold</t>
  </si>
  <si>
    <t>steven.manifold@pega.com</t>
  </si>
  <si>
    <t>Director, Regional Marketing</t>
  </si>
  <si>
    <t>MASSI</t>
  </si>
  <si>
    <t>Isabelle</t>
  </si>
  <si>
    <t>Massa</t>
  </si>
  <si>
    <t>isabelle.massa@pega.com</t>
  </si>
  <si>
    <t>Manager, Regional Marketing</t>
  </si>
  <si>
    <t>MEISM</t>
  </si>
  <si>
    <t>Meister</t>
  </si>
  <si>
    <t>michael.meister@pega.com</t>
  </si>
  <si>
    <t>AHLBJ</t>
  </si>
  <si>
    <t>Ahlberg</t>
  </si>
  <si>
    <t>john.ahlberg@pega.com</t>
  </si>
  <si>
    <t>Leamy, Matthew James</t>
  </si>
  <si>
    <t>BAKEM</t>
  </si>
  <si>
    <t>Mark</t>
  </si>
  <si>
    <t>Baker</t>
  </si>
  <si>
    <t>mark.baker@pega.com</t>
  </si>
  <si>
    <t>Prof Services - EU - UK</t>
  </si>
  <si>
    <t>BARID</t>
  </si>
  <si>
    <t>Dmitry</t>
  </si>
  <si>
    <t>Barishev</t>
  </si>
  <si>
    <t>dmitry.barishev@pega.com</t>
  </si>
  <si>
    <t>Kornegoor, Arjan</t>
  </si>
  <si>
    <t>BRESE</t>
  </si>
  <si>
    <t>Erwin</t>
  </si>
  <si>
    <t>Bresser</t>
  </si>
  <si>
    <t>erwin.bresser@pega.com</t>
  </si>
  <si>
    <t>BUERU</t>
  </si>
  <si>
    <t>Uwe</t>
  </si>
  <si>
    <t>Buergin</t>
  </si>
  <si>
    <t>uwe.buergin@pega.com</t>
  </si>
  <si>
    <t>Prof Services - EU - CH</t>
  </si>
  <si>
    <t>Kurschner, Jens</t>
  </si>
  <si>
    <t>DAVII1</t>
  </si>
  <si>
    <t>Ian</t>
  </si>
  <si>
    <t>Davies</t>
  </si>
  <si>
    <t>ian.davies@pega.com</t>
  </si>
  <si>
    <t>DEBRJ</t>
  </si>
  <si>
    <t>de Bruin</t>
  </si>
  <si>
    <t>john.debruin@pega.com</t>
  </si>
  <si>
    <t>DECHP</t>
  </si>
  <si>
    <t>de Chauliac</t>
  </si>
  <si>
    <t>pierre.dechauliac@pega.com</t>
  </si>
  <si>
    <t>Kassardjian, Ivan</t>
  </si>
  <si>
    <t>EASTP</t>
  </si>
  <si>
    <t>East</t>
  </si>
  <si>
    <t>paul.east@pega.com</t>
  </si>
  <si>
    <t>Director, Pega Consulting Methodology and Governance</t>
  </si>
  <si>
    <t>ELHAT</t>
  </si>
  <si>
    <t>Tony</t>
  </si>
  <si>
    <t>El Hawa</t>
  </si>
  <si>
    <t>tony.elhawa@pega.com</t>
  </si>
  <si>
    <t>FIEGT</t>
  </si>
  <si>
    <t>Fiege</t>
  </si>
  <si>
    <t>thorsten.fiege@pega.com</t>
  </si>
  <si>
    <t>FLEMS</t>
  </si>
  <si>
    <t>Fleming</t>
  </si>
  <si>
    <t>steve.fleming@pega.com</t>
  </si>
  <si>
    <t>GIRLS</t>
  </si>
  <si>
    <t>Girlich</t>
  </si>
  <si>
    <t>stefan.girlich@pega.com</t>
  </si>
  <si>
    <t>Insurance Practice Leader</t>
  </si>
  <si>
    <t>GIUDL</t>
  </si>
  <si>
    <t>Luca</t>
  </si>
  <si>
    <t>Giudici</t>
  </si>
  <si>
    <t>luca.giudici@pega.com</t>
  </si>
  <si>
    <t>GUTHM</t>
  </si>
  <si>
    <t>Guthrie</t>
  </si>
  <si>
    <t>mark.guthrie@pega.com</t>
  </si>
  <si>
    <t>HARTK</t>
  </si>
  <si>
    <t>Hart</t>
  </si>
  <si>
    <t>kevin.hart@pega.com</t>
  </si>
  <si>
    <t>Decisioning and Analytics Consulting Manager</t>
  </si>
  <si>
    <t>Prof Services - Consulting Manager - UK</t>
  </si>
  <si>
    <t>Menacher, Brigitte</t>
  </si>
  <si>
    <t>HENNU</t>
  </si>
  <si>
    <t>Udo</t>
  </si>
  <si>
    <t>Henning</t>
  </si>
  <si>
    <t>udo.henning@pega.com</t>
  </si>
  <si>
    <t>HERMA</t>
  </si>
  <si>
    <t>Angel</t>
  </si>
  <si>
    <t>Hermira</t>
  </si>
  <si>
    <t>angel.hermira@pega.com</t>
  </si>
  <si>
    <t>Team Leader, Robotics</t>
  </si>
  <si>
    <t>HERRV</t>
  </si>
  <si>
    <t>Volker</t>
  </si>
  <si>
    <t>Herrmann</t>
  </si>
  <si>
    <t>volker.herrmann@pega.com</t>
  </si>
  <si>
    <t>JIMEF</t>
  </si>
  <si>
    <t>Javier</t>
  </si>
  <si>
    <t>Jimenez Gonzalez</t>
  </si>
  <si>
    <t>javier.jimenezgonzalez@pega.com</t>
  </si>
  <si>
    <t>KASSI</t>
  </si>
  <si>
    <t>Ivan</t>
  </si>
  <si>
    <t>Kassardjian</t>
  </si>
  <si>
    <t>ivan.kassardjian@pega.com</t>
  </si>
  <si>
    <t>Regional Director, West</t>
  </si>
  <si>
    <t>Koehler, Walter</t>
  </si>
  <si>
    <t>KOEHW</t>
  </si>
  <si>
    <t>Walter</t>
  </si>
  <si>
    <t>Koehler</t>
  </si>
  <si>
    <t>walter.koehler@pega.com</t>
  </si>
  <si>
    <t>VP, Pega Consulting, EMEA</t>
  </si>
  <si>
    <t>KORNA1</t>
  </si>
  <si>
    <t>Arjan</t>
  </si>
  <si>
    <t>Kornegoor</t>
  </si>
  <si>
    <t>arjan.kornegoor@pega.com</t>
  </si>
  <si>
    <t>KROLP</t>
  </si>
  <si>
    <t>Pawel</t>
  </si>
  <si>
    <t>Krol</t>
  </si>
  <si>
    <t>pawel.krol@pega.com</t>
  </si>
  <si>
    <t>Consulting Manager</t>
  </si>
  <si>
    <t>Przybylo, Mateusz</t>
  </si>
  <si>
    <t>Poland - Krakow</t>
  </si>
  <si>
    <t>KRSCJ</t>
  </si>
  <si>
    <t>Jens</t>
  </si>
  <si>
    <t>Kurschner</t>
  </si>
  <si>
    <t>jens.kuerschner@pega.com</t>
  </si>
  <si>
    <t>Regional Director DACH</t>
  </si>
  <si>
    <t>LAMMD</t>
  </si>
  <si>
    <t>Dion</t>
  </si>
  <si>
    <t>Lammers</t>
  </si>
  <si>
    <t>dion.lammers@pega.com</t>
  </si>
  <si>
    <t>O'Kane, Barry</t>
  </si>
  <si>
    <t>LANGP1</t>
  </si>
  <si>
    <t>Philippe</t>
  </si>
  <si>
    <t>Langlois</t>
  </si>
  <si>
    <t>philippe.langlois@pega.com</t>
  </si>
  <si>
    <t>LEAMM</t>
  </si>
  <si>
    <t>Matthew</t>
  </si>
  <si>
    <t>Leamy</t>
  </si>
  <si>
    <t>matthew.leamy@pega.com</t>
  </si>
  <si>
    <t>MARQB</t>
  </si>
  <si>
    <t>Bernd</t>
  </si>
  <si>
    <t>Marquardt</t>
  </si>
  <si>
    <t>bernd.marquardt@pega.com</t>
  </si>
  <si>
    <t>MENAB1</t>
  </si>
  <si>
    <t>Brigitte</t>
  </si>
  <si>
    <t>Menacher</t>
  </si>
  <si>
    <t>brigitte.menacher@pega.com</t>
  </si>
  <si>
    <t>MORRG</t>
  </si>
  <si>
    <t>Gavin</t>
  </si>
  <si>
    <t>Morris</t>
  </si>
  <si>
    <t>gavin.morris@pega.com</t>
  </si>
  <si>
    <t>Banking and Capital Markets Consulting Manager</t>
  </si>
  <si>
    <t>OKANB</t>
  </si>
  <si>
    <t>O'Kane</t>
  </si>
  <si>
    <t>barry.o'kane@pega.com</t>
  </si>
  <si>
    <t>Platform and Emerging Verticals Consulting Manager</t>
  </si>
  <si>
    <t>PATEJ2</t>
  </si>
  <si>
    <t>Jatin</t>
  </si>
  <si>
    <t>Patel</t>
  </si>
  <si>
    <t>jatin.patel@pega.com</t>
  </si>
  <si>
    <t>PRZYM</t>
  </si>
  <si>
    <t>Mateusz</t>
  </si>
  <si>
    <t>Przybylo</t>
  </si>
  <si>
    <t>mateusz.przybylo@pega.com</t>
  </si>
  <si>
    <t>Director, Consulting Poland - Mobility</t>
  </si>
  <si>
    <t>RAJS1</t>
  </si>
  <si>
    <t>Shanta</t>
  </si>
  <si>
    <t>shanta.raj@pega.com</t>
  </si>
  <si>
    <t>ROEA1</t>
  </si>
  <si>
    <t>Roe</t>
  </si>
  <si>
    <t>alistair.roe@pega.com</t>
  </si>
  <si>
    <t>RUNCL</t>
  </si>
  <si>
    <t>Runciman</t>
  </si>
  <si>
    <t>lee.runciman@pega.com</t>
  </si>
  <si>
    <t>SATIK</t>
  </si>
  <si>
    <t>Koray</t>
  </si>
  <si>
    <t>Satir</t>
  </si>
  <si>
    <t>koray.satir@pega.com</t>
  </si>
  <si>
    <t>SAYS1</t>
  </si>
  <si>
    <t>Say</t>
  </si>
  <si>
    <t>stephen.say@pega.com</t>
  </si>
  <si>
    <t>SEIFM</t>
  </si>
  <si>
    <t>Mathias</t>
  </si>
  <si>
    <t>Seifert</t>
  </si>
  <si>
    <t>mathias.seifert@pega.com</t>
  </si>
  <si>
    <t>Telecommunications &amp; Media Consulting Manager</t>
  </si>
  <si>
    <t>SHARD</t>
  </si>
  <si>
    <t>Sharpe</t>
  </si>
  <si>
    <t>david.sharpe@pega.com</t>
  </si>
  <si>
    <t>SIROJ</t>
  </si>
  <si>
    <t>Sirour</t>
  </si>
  <si>
    <t>jeremy.sirour@pega.com</t>
  </si>
  <si>
    <t>Insurance, Healthcare &amp; Life Sciences Consulting Manager</t>
  </si>
  <si>
    <t>SMITG3</t>
  </si>
  <si>
    <t>Smith</t>
  </si>
  <si>
    <t>gary.smith@pega.com</t>
  </si>
  <si>
    <t>SMITP</t>
  </si>
  <si>
    <t>peter.smith@pega.com</t>
  </si>
  <si>
    <t>Business Operations Director</t>
  </si>
  <si>
    <t>Hirschkind, Ken</t>
  </si>
  <si>
    <t>SOLE1</t>
  </si>
  <si>
    <t>Erik</t>
  </si>
  <si>
    <t>Sol</t>
  </si>
  <si>
    <t>erik.sol@pega.com</t>
  </si>
  <si>
    <t>STEFM</t>
  </si>
  <si>
    <t>Milutin</t>
  </si>
  <si>
    <t>Stefanovic</t>
  </si>
  <si>
    <t>milutin.stefanovic@pega.com</t>
  </si>
  <si>
    <t>Regional Director, Nearshore EMEA</t>
  </si>
  <si>
    <t>Prof Services - EU - GE - PL</t>
  </si>
  <si>
    <t>SUFLP</t>
  </si>
  <si>
    <t>Suflida</t>
  </si>
  <si>
    <t>pawel.suflida@pega.com</t>
  </si>
  <si>
    <t>TAPPD</t>
  </si>
  <si>
    <t>Dieter</t>
  </si>
  <si>
    <t>Tappe</t>
  </si>
  <si>
    <t>dieter.tappe@pega.com</t>
  </si>
  <si>
    <t>THOMC1</t>
  </si>
  <si>
    <t>Clive</t>
  </si>
  <si>
    <t>Thompson</t>
  </si>
  <si>
    <t>clive.thompson@pega.com</t>
  </si>
  <si>
    <t>Manager - Engagement Leaders, Pega Consulting</t>
  </si>
  <si>
    <t>TOMKS</t>
  </si>
  <si>
    <t>steve.tomkins@pega.com</t>
  </si>
  <si>
    <t>ALLES</t>
  </si>
  <si>
    <t>stephen.allen@pega.com</t>
  </si>
  <si>
    <t>ALYM1</t>
  </si>
  <si>
    <t>Mohammed</t>
  </si>
  <si>
    <t>Aly</t>
  </si>
  <si>
    <t>mohammed.aly@pega.com</t>
  </si>
  <si>
    <t>Business Consultant</t>
  </si>
  <si>
    <t>AYANU</t>
  </si>
  <si>
    <t>Ulas</t>
  </si>
  <si>
    <t>Ayan</t>
  </si>
  <si>
    <t>ulas.ayan@pega.com</t>
  </si>
  <si>
    <t>AYDIS</t>
  </si>
  <si>
    <t>Seyhan</t>
  </si>
  <si>
    <t>Aydin</t>
  </si>
  <si>
    <t>seyhan.aydin@pega.com</t>
  </si>
  <si>
    <t>Cloud Business and Strategy Executive</t>
  </si>
  <si>
    <t>AYDIT</t>
  </si>
  <si>
    <t>Turgut</t>
  </si>
  <si>
    <t>turgut.aydin@pega.com</t>
  </si>
  <si>
    <t>AZZOA</t>
  </si>
  <si>
    <t>Azzone</t>
  </si>
  <si>
    <t>Alessandro.azzone@pega.com</t>
  </si>
  <si>
    <t>Howell, Andy</t>
  </si>
  <si>
    <t>BALIA</t>
  </si>
  <si>
    <t>Andre</t>
  </si>
  <si>
    <t>Balifi</t>
  </si>
  <si>
    <t>andre.balifi@pega.com</t>
  </si>
  <si>
    <t>BARRS</t>
  </si>
  <si>
    <t>Stephanie</t>
  </si>
  <si>
    <t>Barreau</t>
  </si>
  <si>
    <t>stephanie.barreau@pega.com</t>
  </si>
  <si>
    <t>Senior Enterprise Architect</t>
  </si>
  <si>
    <t>BEERT</t>
  </si>
  <si>
    <t>Tilman</t>
  </si>
  <si>
    <t>Beer</t>
  </si>
  <si>
    <t>tilman.beer@pega.com</t>
  </si>
  <si>
    <t>BINDF</t>
  </si>
  <si>
    <t>Flo</t>
  </si>
  <si>
    <t>Binder</t>
  </si>
  <si>
    <t>flo.binder@pega.com</t>
  </si>
  <si>
    <t>CACHR</t>
  </si>
  <si>
    <t>Ricardo</t>
  </si>
  <si>
    <t>Cachucho</t>
  </si>
  <si>
    <t>ricardo.cachucho@pega.com</t>
  </si>
  <si>
    <t>CADGG</t>
  </si>
  <si>
    <t>Giles</t>
  </si>
  <si>
    <t>Cadge</t>
  </si>
  <si>
    <t>giles.cadge@pega.com</t>
  </si>
  <si>
    <t>CASTY</t>
  </si>
  <si>
    <t>Yamile</t>
  </si>
  <si>
    <t>Castillo-Preuss</t>
  </si>
  <si>
    <t>yamile.castillo-preuss@pega.com</t>
  </si>
  <si>
    <t>CHOWA</t>
  </si>
  <si>
    <t>Abbaya Kothari</t>
  </si>
  <si>
    <t>Chowdary</t>
  </si>
  <si>
    <t>abbayakothari.chowdary@pega.com</t>
  </si>
  <si>
    <t>CLM Customer Success Director</t>
  </si>
  <si>
    <t>Koenig, Klaus</t>
  </si>
  <si>
    <t>COZEA</t>
  </si>
  <si>
    <t>Cozette</t>
  </si>
  <si>
    <t>alex.cozette@pega.com</t>
  </si>
  <si>
    <t>Solution Consulting Manager</t>
  </si>
  <si>
    <t>CUESJ</t>
  </si>
  <si>
    <t>Juan Carlos</t>
  </si>
  <si>
    <t>Cuesta Perez</t>
  </si>
  <si>
    <t>juancarlos.cuesta@pega.com</t>
  </si>
  <si>
    <t>DANIH</t>
  </si>
  <si>
    <t>Hal</t>
  </si>
  <si>
    <t>Danis</t>
  </si>
  <si>
    <t>hal.danis@pega.com</t>
  </si>
  <si>
    <t>DAVII</t>
  </si>
  <si>
    <t>Isabel</t>
  </si>
  <si>
    <t>isabel.davies@pega.com</t>
  </si>
  <si>
    <t>DELAR</t>
  </si>
  <si>
    <t>Romain</t>
  </si>
  <si>
    <t>Delalande</t>
  </si>
  <si>
    <t>romain.delalande@pega.com</t>
  </si>
  <si>
    <t>DISAG</t>
  </si>
  <si>
    <t>Gerardo</t>
  </si>
  <si>
    <t>Di Santo</t>
  </si>
  <si>
    <t>gerardo.disanto@pega.com</t>
  </si>
  <si>
    <t>DIAZF</t>
  </si>
  <si>
    <t>Fernando</t>
  </si>
  <si>
    <t>Diaz De La Fuente</t>
  </si>
  <si>
    <t>fernando.diazdelafuente@pega.com</t>
  </si>
  <si>
    <t>DOSHR</t>
  </si>
  <si>
    <t>Doshi</t>
  </si>
  <si>
    <t>raj.doshi@pega.com</t>
  </si>
  <si>
    <t>Team Leader - Business Consulting EMEA</t>
  </si>
  <si>
    <t>DUFLX</t>
  </si>
  <si>
    <t>Xavier</t>
  </si>
  <si>
    <t>Dufloux</t>
  </si>
  <si>
    <t>xavier.dufloux@pega.com</t>
  </si>
  <si>
    <t>DURNP</t>
  </si>
  <si>
    <t>Durnell</t>
  </si>
  <si>
    <t>paul.durnell@pega.com</t>
  </si>
  <si>
    <t>EKO01</t>
  </si>
  <si>
    <t>Olli</t>
  </si>
  <si>
    <t>Ek</t>
  </si>
  <si>
    <t>olli.ek@pega.com</t>
  </si>
  <si>
    <t>Principal Solutions Consultant - Finland</t>
  </si>
  <si>
    <t>EMEKU</t>
  </si>
  <si>
    <t>Ural</t>
  </si>
  <si>
    <t>Emekci</t>
  </si>
  <si>
    <t>ural.emekci@pega.com</t>
  </si>
  <si>
    <t>EVANR</t>
  </si>
  <si>
    <t>rob.evans@pega.com</t>
  </si>
  <si>
    <t>EVERJ</t>
  </si>
  <si>
    <t>Everhard</t>
  </si>
  <si>
    <t>john.everhard@pega.com</t>
  </si>
  <si>
    <t>Senior Director</t>
  </si>
  <si>
    <t>Wells, David</t>
  </si>
  <si>
    <t>FALCR</t>
  </si>
  <si>
    <t>Roberto</t>
  </si>
  <si>
    <t>Falcinelli</t>
  </si>
  <si>
    <t>roberto.falcinelli@pega.com</t>
  </si>
  <si>
    <t>FEUIM</t>
  </si>
  <si>
    <t>Mathieu</t>
  </si>
  <si>
    <t>Feuillade</t>
  </si>
  <si>
    <t>mathieu.feuillade@pega.com</t>
  </si>
  <si>
    <t>FITZD</t>
  </si>
  <si>
    <t>Fitzgerald</t>
  </si>
  <si>
    <t>david.fitzgerald@pega.com</t>
  </si>
  <si>
    <t>VELAL</t>
  </si>
  <si>
    <t>Luis</t>
  </si>
  <si>
    <t>Garcia Velasco</t>
  </si>
  <si>
    <t>luis.garciavelasco@pega.com</t>
  </si>
  <si>
    <t>Principal Sales Consultant</t>
  </si>
  <si>
    <t>GEERJ</t>
  </si>
  <si>
    <t>Jeroen</t>
  </si>
  <si>
    <t>Geerdink</t>
  </si>
  <si>
    <t>jeroen.geerdink@pega.com</t>
  </si>
  <si>
    <t>GERRE</t>
  </si>
  <si>
    <t>Evelyn</t>
  </si>
  <si>
    <t>Gerritsen</t>
  </si>
  <si>
    <t>evelyn.gerritsen@pega.com</t>
  </si>
  <si>
    <t>GIALA</t>
  </si>
  <si>
    <t>Gialnisio</t>
  </si>
  <si>
    <t>alessandro.gialnisio@pega.com</t>
  </si>
  <si>
    <t>GOGIA</t>
  </si>
  <si>
    <t>Gogin</t>
  </si>
  <si>
    <t>alex.gogin@pega.com</t>
  </si>
  <si>
    <t>GRIOA1</t>
  </si>
  <si>
    <t>Andres</t>
  </si>
  <si>
    <t>Griot Silveira</t>
  </si>
  <si>
    <t>andres.griotsilveira@pega.com</t>
  </si>
  <si>
    <t>HAFED</t>
  </si>
  <si>
    <t>Hafels</t>
  </si>
  <si>
    <t>dirk.hafels@pega.com</t>
  </si>
  <si>
    <t>HALBC</t>
  </si>
  <si>
    <t>Halbig</t>
  </si>
  <si>
    <t>christian.halbig@pega.com</t>
  </si>
  <si>
    <t>HARAS</t>
  </si>
  <si>
    <t>Sylvain</t>
  </si>
  <si>
    <t>Harault</t>
  </si>
  <si>
    <t>sylvain.harault@pega.com</t>
  </si>
  <si>
    <t>Director, Sales Consulting</t>
  </si>
  <si>
    <t>HEALC</t>
  </si>
  <si>
    <t>Healy</t>
  </si>
  <si>
    <t>chris.healy@pega.com</t>
  </si>
  <si>
    <t>HEINS</t>
  </si>
  <si>
    <t>Sjoerd</t>
  </si>
  <si>
    <t>Heins</t>
  </si>
  <si>
    <t>sjoerd.heins@pega.com</t>
  </si>
  <si>
    <t>HELLD</t>
  </si>
  <si>
    <t>Damien</t>
  </si>
  <si>
    <t>Helleboid</t>
  </si>
  <si>
    <t>damien.helleboid@pega.com</t>
  </si>
  <si>
    <t>HILLS1</t>
  </si>
  <si>
    <t>Sarah</t>
  </si>
  <si>
    <t>sarah.hill@pega.com</t>
  </si>
  <si>
    <t>Principal Solutions Consultant - CLM &amp; KYC</t>
  </si>
  <si>
    <t>HILLS2</t>
  </si>
  <si>
    <t>Sebastian</t>
  </si>
  <si>
    <t>Hillig</t>
  </si>
  <si>
    <t>sebastian.hillig@pega.com</t>
  </si>
  <si>
    <t>HINFF</t>
  </si>
  <si>
    <t>Frits</t>
  </si>
  <si>
    <t>Hinfelaar</t>
  </si>
  <si>
    <t>frits.hinfelaar@pega.com</t>
  </si>
  <si>
    <t>Director, Solutions Consulting</t>
  </si>
  <si>
    <t>HOLLE</t>
  </si>
  <si>
    <t>Ed</t>
  </si>
  <si>
    <t>Hollands</t>
  </si>
  <si>
    <t>ed.hollands@pega.com</t>
  </si>
  <si>
    <t>Principal Enterprise Consultant</t>
  </si>
  <si>
    <t>HOLTM</t>
  </si>
  <si>
    <t>Martin</t>
  </si>
  <si>
    <t>Holtz</t>
  </si>
  <si>
    <t>martin.holtz@pega.com</t>
  </si>
  <si>
    <t>HOWEA1</t>
  </si>
  <si>
    <t>Howe</t>
  </si>
  <si>
    <t>alex.howe@pega.com</t>
  </si>
  <si>
    <t>HOWEA</t>
  </si>
  <si>
    <t>Howell</t>
  </si>
  <si>
    <t>andy.howell@pega.com</t>
  </si>
  <si>
    <t>HUBES</t>
  </si>
  <si>
    <t>Hubertus</t>
  </si>
  <si>
    <t>stefan.hubertus@pega.com</t>
  </si>
  <si>
    <t>HUSTC1</t>
  </si>
  <si>
    <t>Carsten</t>
  </si>
  <si>
    <t>Hust</t>
  </si>
  <si>
    <t>carsten.hust@pega.com</t>
  </si>
  <si>
    <t>IRVIP</t>
  </si>
  <si>
    <t>Irvine</t>
  </si>
  <si>
    <t>paul.irvine@pega.com</t>
  </si>
  <si>
    <t>JACKJ</t>
  </si>
  <si>
    <t>Jackson</t>
  </si>
  <si>
    <t>john.jackson@pega.com</t>
  </si>
  <si>
    <t>JAHAA</t>
  </si>
  <si>
    <t>Akash</t>
  </si>
  <si>
    <t>Jahagir</t>
  </si>
  <si>
    <t>akash.jahagir@pega.com</t>
  </si>
  <si>
    <t>Solutions Consultant - Decisioning</t>
  </si>
  <si>
    <t>JAMRB</t>
  </si>
  <si>
    <t>Blaise</t>
  </si>
  <si>
    <t>Jamroz</t>
  </si>
  <si>
    <t>blaise.jamroz@pega.com</t>
  </si>
  <si>
    <t>JANSJ</t>
  </si>
  <si>
    <t>Jelte</t>
  </si>
  <si>
    <t>Jansons</t>
  </si>
  <si>
    <t>jelte.jansons@pega.com</t>
  </si>
  <si>
    <t>JARZL</t>
  </si>
  <si>
    <t>Lukasz</t>
  </si>
  <si>
    <t>Jarzyna</t>
  </si>
  <si>
    <t>lukasz.jarzyna@pega.com</t>
  </si>
  <si>
    <t>JONEP</t>
  </si>
  <si>
    <t>Jones</t>
  </si>
  <si>
    <t>philip.jones@pega.com</t>
  </si>
  <si>
    <t>KNOCK</t>
  </si>
  <si>
    <t>Kay</t>
  </si>
  <si>
    <t>Knoche</t>
  </si>
  <si>
    <t>kay.knoche@pega.com</t>
  </si>
  <si>
    <t>Sales Consultant - Decisioning</t>
  </si>
  <si>
    <t>KNOEP</t>
  </si>
  <si>
    <t>Knoetze</t>
  </si>
  <si>
    <t>philip.knoetze@pega.com</t>
  </si>
  <si>
    <t>KOENK</t>
  </si>
  <si>
    <t>Klaus</t>
  </si>
  <si>
    <t>Koenig</t>
  </si>
  <si>
    <t>klaus.koenig@pega.com</t>
  </si>
  <si>
    <t>Sales Specialist CLM-KYC</t>
  </si>
  <si>
    <t>KORKJ</t>
  </si>
  <si>
    <t>Jyrki</t>
  </si>
  <si>
    <t>Korkeaniemi</t>
  </si>
  <si>
    <t>jyrki.korkeaniemi@pega.com</t>
  </si>
  <si>
    <t>KRUGA1</t>
  </si>
  <si>
    <t>Krug</t>
  </si>
  <si>
    <t>adam.krug@pega.com</t>
  </si>
  <si>
    <t>CLM Sales Specialist</t>
  </si>
  <si>
    <t>LEWIA</t>
  </si>
  <si>
    <t>Lewis</t>
  </si>
  <si>
    <t>andy.lewis@pega.com</t>
  </si>
  <si>
    <t>Principal Solutions Consultant, Decisioning Solutions</t>
  </si>
  <si>
    <t>LOPRM1</t>
  </si>
  <si>
    <t>Marco</t>
  </si>
  <si>
    <t>Loprete</t>
  </si>
  <si>
    <t>marco.loprete@pega.com</t>
  </si>
  <si>
    <t>MACGS</t>
  </si>
  <si>
    <t>Sue</t>
  </si>
  <si>
    <t>MacGillivray</t>
  </si>
  <si>
    <t>sue.macgillivray@pega.com</t>
  </si>
  <si>
    <t>Senior Business Consultant</t>
  </si>
  <si>
    <t>MASOS</t>
  </si>
  <si>
    <t>Simon</t>
  </si>
  <si>
    <t>Mason</t>
  </si>
  <si>
    <t>simon.mason@pega.com</t>
  </si>
  <si>
    <t>MATEC</t>
  </si>
  <si>
    <t>Carlos</t>
  </si>
  <si>
    <t>Mateus</t>
  </si>
  <si>
    <t>carlos.mateus@pega.com</t>
  </si>
  <si>
    <t>MONTA</t>
  </si>
  <si>
    <t>Adriano</t>
  </si>
  <si>
    <t>Montesanti</t>
  </si>
  <si>
    <t>adriano.montesanti@pega.com</t>
  </si>
  <si>
    <t>MORRR2</t>
  </si>
  <si>
    <t>Rhydian</t>
  </si>
  <si>
    <t>rhydian.morris@pega.com</t>
  </si>
  <si>
    <t>MOUMO</t>
  </si>
  <si>
    <t>Oussama</t>
  </si>
  <si>
    <t>Moumsik</t>
  </si>
  <si>
    <t>oussama.moumsik@pega.com</t>
  </si>
  <si>
    <t>MUTLA</t>
  </si>
  <si>
    <t>Andi</t>
  </si>
  <si>
    <t>Mutlow</t>
  </si>
  <si>
    <t>andi.mutlow@pega.com</t>
  </si>
  <si>
    <t>NICHP</t>
  </si>
  <si>
    <t>philip.nicholson@pega.com</t>
  </si>
  <si>
    <t>NILSM</t>
  </si>
  <si>
    <t>Nilsson</t>
  </si>
  <si>
    <t>marten.nilsson@pega.com</t>
  </si>
  <si>
    <t>NOYEC</t>
  </si>
  <si>
    <t>Cyril</t>
  </si>
  <si>
    <t>Noyer</t>
  </si>
  <si>
    <t>cyril.noyer@pega.com</t>
  </si>
  <si>
    <t>PARST</t>
  </si>
  <si>
    <t>Parsons</t>
  </si>
  <si>
    <t>tom.parsons@pega.com</t>
  </si>
  <si>
    <t>PAULT</t>
  </si>
  <si>
    <t>Pauly</t>
  </si>
  <si>
    <t>tom.pauly@pega.com</t>
  </si>
  <si>
    <t>Insurance Innovation Europe - Pega Business Consulting</t>
  </si>
  <si>
    <t>PIZZA</t>
  </si>
  <si>
    <t>Alamo</t>
  </si>
  <si>
    <t>Pizzini</t>
  </si>
  <si>
    <t>alamo.pizzini@pega.com</t>
  </si>
  <si>
    <t>PRIVA</t>
  </si>
  <si>
    <t>Alexey</t>
  </si>
  <si>
    <t>Privalov</t>
  </si>
  <si>
    <t>alexey.privalov@pega.com</t>
  </si>
  <si>
    <t>PRUMH</t>
  </si>
  <si>
    <t>Prummel</t>
  </si>
  <si>
    <t>hans.prummel@pega.com</t>
  </si>
  <si>
    <t>RICCM1</t>
  </si>
  <si>
    <t>Muriel</t>
  </si>
  <si>
    <t>Ricca</t>
  </si>
  <si>
    <t>muriel.ricca@pega.com</t>
  </si>
  <si>
    <t>Principal Solutions Consultant - Alliances</t>
  </si>
  <si>
    <t>ROSSE</t>
  </si>
  <si>
    <t>Edward</t>
  </si>
  <si>
    <t>Rossiter</t>
  </si>
  <si>
    <t>edward.rossiter@pega.com</t>
  </si>
  <si>
    <t>Sales Specialist</t>
  </si>
  <si>
    <t>RUSTC1</t>
  </si>
  <si>
    <t>Rust</t>
  </si>
  <si>
    <t>carsten.rust@pega.com</t>
  </si>
  <si>
    <t>SANCF</t>
  </si>
  <si>
    <t>Francisco</t>
  </si>
  <si>
    <t>Sanchez-Maroto</t>
  </si>
  <si>
    <t>franciscomaroto.sanchez-maroto@pega.com</t>
  </si>
  <si>
    <t>SANDA1</t>
  </si>
  <si>
    <t>Amarvir</t>
  </si>
  <si>
    <t>Sandhu</t>
  </si>
  <si>
    <t>amarvir.sandhu@pega.com</t>
  </si>
  <si>
    <t>SCHAT2</t>
  </si>
  <si>
    <t>Thomas</t>
  </si>
  <si>
    <t>Schaer</t>
  </si>
  <si>
    <t>thomas.schaer@pega.com</t>
  </si>
  <si>
    <t>SENIT</t>
  </si>
  <si>
    <t>Senior</t>
  </si>
  <si>
    <t>tim.senior@pega.com</t>
  </si>
  <si>
    <t>Principal Enterprise Architect</t>
  </si>
  <si>
    <t>SHAYZ</t>
  </si>
  <si>
    <t>Zeyad</t>
  </si>
  <si>
    <t>Shaya</t>
  </si>
  <si>
    <t>zeyad.shaya@pega.com</t>
  </si>
  <si>
    <t>SHERA</t>
  </si>
  <si>
    <t>Adrien</t>
  </si>
  <si>
    <t>Sherry</t>
  </si>
  <si>
    <t>adrien.sherry@pega.com</t>
  </si>
  <si>
    <t>SIEMA</t>
  </si>
  <si>
    <t>Siemoneit</t>
  </si>
  <si>
    <t>andreas.siemoneit@pega.com</t>
  </si>
  <si>
    <t>SINHR</t>
  </si>
  <si>
    <t>Rishi</t>
  </si>
  <si>
    <t>rishi.sinha@pega.com</t>
  </si>
  <si>
    <t>SJERE</t>
  </si>
  <si>
    <t>Evert</t>
  </si>
  <si>
    <t>Sjerps</t>
  </si>
  <si>
    <t>evert.sjerps@pega.com</t>
  </si>
  <si>
    <t>LARSC1</t>
  </si>
  <si>
    <t>Christopher</t>
  </si>
  <si>
    <t>Skoglund Larsson</t>
  </si>
  <si>
    <t>christopher.larsson@pega.com</t>
  </si>
  <si>
    <t>SOMEA</t>
  </si>
  <si>
    <t>Amber</t>
  </si>
  <si>
    <t>Somers</t>
  </si>
  <si>
    <t>amber.somers@pega.com</t>
  </si>
  <si>
    <t>Business Consultant III</t>
  </si>
  <si>
    <t>STANB</t>
  </si>
  <si>
    <t>Bryn</t>
  </si>
  <si>
    <t>Standrin</t>
  </si>
  <si>
    <t>bryn.standrin@pega.com</t>
  </si>
  <si>
    <t>STEEP</t>
  </si>
  <si>
    <t>Steel</t>
  </si>
  <si>
    <t>peter.steel@pega.com</t>
  </si>
  <si>
    <t>STILC</t>
  </si>
  <si>
    <t>Stiller</t>
  </si>
  <si>
    <t>christian.stiller@pega.com</t>
  </si>
  <si>
    <t>STROD1</t>
  </si>
  <si>
    <t>Strosing</t>
  </si>
  <si>
    <t>daniel.strosing@pega.com</t>
  </si>
  <si>
    <t>TERIR</t>
  </si>
  <si>
    <t>Robbert</t>
  </si>
  <si>
    <t>te Riele</t>
  </si>
  <si>
    <t>robbert.teriele@pega.com</t>
  </si>
  <si>
    <t>THORC1</t>
  </si>
  <si>
    <t>Thorne</t>
  </si>
  <si>
    <t>chris.thorne@pega.com</t>
  </si>
  <si>
    <t>TOMBA</t>
  </si>
  <si>
    <t>Tombreul</t>
  </si>
  <si>
    <t>alex.tombreul@pega.com</t>
  </si>
  <si>
    <t>TRIVL</t>
  </si>
  <si>
    <t>Trivelli</t>
  </si>
  <si>
    <t>luca.trivelli@pega.com</t>
  </si>
  <si>
    <t>Principal Sales Architect</t>
  </si>
  <si>
    <t>TWIGJ</t>
  </si>
  <si>
    <t>James</t>
  </si>
  <si>
    <t>Twigg</t>
  </si>
  <si>
    <t>james.twigg@pega.com</t>
  </si>
  <si>
    <t>VALLC</t>
  </si>
  <si>
    <t>Cedric</t>
  </si>
  <si>
    <t>Vallette</t>
  </si>
  <si>
    <t>cedric.vallette@pega.com</t>
  </si>
  <si>
    <t>VANDP</t>
  </si>
  <si>
    <t>van der Putten</t>
  </si>
  <si>
    <t>peter.vanderputten@pega.com</t>
  </si>
  <si>
    <t>Director, Decisioning Solutions</t>
  </si>
  <si>
    <t>VANPA1</t>
  </si>
  <si>
    <t>Ander</t>
  </si>
  <si>
    <t>van Poppel</t>
  </si>
  <si>
    <t>ander.vanpoppel@pega.com</t>
  </si>
  <si>
    <t>VANHV</t>
  </si>
  <si>
    <t>Vanhauwaert</t>
  </si>
  <si>
    <t>vincent.vanhauwaert@pega.com</t>
  </si>
  <si>
    <t>WEBEF</t>
  </si>
  <si>
    <t>Florian</t>
  </si>
  <si>
    <t>Weber</t>
  </si>
  <si>
    <t>florian.weber@pega.com</t>
  </si>
  <si>
    <t>Germany - Thuringa</t>
  </si>
  <si>
    <t>WHITL1</t>
  </si>
  <si>
    <t>Whittington</t>
  </si>
  <si>
    <t>lee.whittington@pega.com</t>
  </si>
  <si>
    <t>Everhard, John</t>
  </si>
  <si>
    <t>WOODP</t>
  </si>
  <si>
    <t>Woods</t>
  </si>
  <si>
    <t>peter.woods@pega.com</t>
  </si>
  <si>
    <t>Sales Specialist - Marketing</t>
  </si>
  <si>
    <t>YEARD1</t>
  </si>
  <si>
    <t>Dean</t>
  </si>
  <si>
    <t>Yearsley</t>
  </si>
  <si>
    <t>dean.yearsley@pega.com</t>
  </si>
  <si>
    <t>ZITZM</t>
  </si>
  <si>
    <t>Marcus</t>
  </si>
  <si>
    <t>Zitzelsberger</t>
  </si>
  <si>
    <t>marcus.zitzelsberger@pega.com</t>
  </si>
  <si>
    <t>AMBEB</t>
  </si>
  <si>
    <t>Amberger</t>
  </si>
  <si>
    <t>bernd.amberger@pega.com</t>
  </si>
  <si>
    <t>ANIDG</t>
  </si>
  <si>
    <t>Georges</t>
  </si>
  <si>
    <t>Anidjar</t>
  </si>
  <si>
    <t>georges.anidjar@pega.com</t>
  </si>
  <si>
    <t>VP Sales, West</t>
  </si>
  <si>
    <t>BRAND</t>
  </si>
  <si>
    <t>Derk-Jan</t>
  </si>
  <si>
    <t>Brand</t>
  </si>
  <si>
    <t>derk-jan.brand@pega.com</t>
  </si>
  <si>
    <t>VP Sales, Benelux &amp; Nordics</t>
  </si>
  <si>
    <t>BRILE</t>
  </si>
  <si>
    <t>Erwan</t>
  </si>
  <si>
    <t>Brillot</t>
  </si>
  <si>
    <t>erwan.brillot@pega.com</t>
  </si>
  <si>
    <t>Anidjar, Georges</t>
  </si>
  <si>
    <t>CARNM</t>
  </si>
  <si>
    <t>Carney</t>
  </si>
  <si>
    <t>martin.carney@pega.com</t>
  </si>
  <si>
    <t>CASEI</t>
  </si>
  <si>
    <t>Iain</t>
  </si>
  <si>
    <t>Case</t>
  </si>
  <si>
    <t>iain.case@pega.com</t>
  </si>
  <si>
    <t>Tarrant, Kieran</t>
  </si>
  <si>
    <t>DAWKG</t>
  </si>
  <si>
    <t>Dawkes</t>
  </si>
  <si>
    <t>graham.dawkes@pega.com</t>
  </si>
  <si>
    <t>ESCHH</t>
  </si>
  <si>
    <t>Harald</t>
  </si>
  <si>
    <t>Esch</t>
  </si>
  <si>
    <t>harald.esch@pega.com</t>
  </si>
  <si>
    <t>Vice President of Sales, DACH</t>
  </si>
  <si>
    <t>GIRIB</t>
  </si>
  <si>
    <t>Bogac</t>
  </si>
  <si>
    <t>Giritlioglu</t>
  </si>
  <si>
    <t>bogac.giritlioglu@pega.com</t>
  </si>
  <si>
    <t>Managing Director, Sales</t>
  </si>
  <si>
    <t>GRAGM</t>
  </si>
  <si>
    <t>Mats</t>
  </si>
  <si>
    <t>Gragg</t>
  </si>
  <si>
    <t>mats.gragg@pega.com</t>
  </si>
  <si>
    <t>HAYDS</t>
  </si>
  <si>
    <t>Haydn-Lee</t>
  </si>
  <si>
    <t>simon.haydn-lee@pega.com</t>
  </si>
  <si>
    <t>HELLT1</t>
  </si>
  <si>
    <t>Hellweg</t>
  </si>
  <si>
    <t>thomas.hellweg@pega.com</t>
  </si>
  <si>
    <t>KRAMR</t>
  </si>
  <si>
    <t>Ronald</t>
  </si>
  <si>
    <t>Kramer</t>
  </si>
  <si>
    <t>ronald.kramer@pega.com</t>
  </si>
  <si>
    <t>LAGEM1</t>
  </si>
  <si>
    <t>Magnus</t>
  </si>
  <si>
    <t>Lagerqvist</t>
  </si>
  <si>
    <t>magnus.lagerqvist@pega.com</t>
  </si>
  <si>
    <t>Sales Director Nordics</t>
  </si>
  <si>
    <t>LEIR1</t>
  </si>
  <si>
    <t>Lei</t>
  </si>
  <si>
    <t>roberto.lei@pega.com</t>
  </si>
  <si>
    <t>LOBOS1</t>
  </si>
  <si>
    <t>Sergei</t>
  </si>
  <si>
    <t>Lobov</t>
  </si>
  <si>
    <t>sergei.lobov@pega.com</t>
  </si>
  <si>
    <t>MILTP</t>
  </si>
  <si>
    <t>Paula</t>
  </si>
  <si>
    <t>Milton</t>
  </si>
  <si>
    <t>paula.milton@pega.com</t>
  </si>
  <si>
    <t>MOSEV</t>
  </si>
  <si>
    <t>Vladimir</t>
  </si>
  <si>
    <t>Mosewicz</t>
  </si>
  <si>
    <t>vladimir.mosewicz@pega.com</t>
  </si>
  <si>
    <t>NIBLJ</t>
  </si>
  <si>
    <t>Niblett</t>
  </si>
  <si>
    <t>john.niblett@pega.com</t>
  </si>
  <si>
    <t>Contractor</t>
  </si>
  <si>
    <t>FERND</t>
  </si>
  <si>
    <t>Diego</t>
  </si>
  <si>
    <t>Perez Fernandez</t>
  </si>
  <si>
    <t>diego.perez@pega.com</t>
  </si>
  <si>
    <t>POTTE</t>
  </si>
  <si>
    <t>Epco</t>
  </si>
  <si>
    <t>Pottinga</t>
  </si>
  <si>
    <t>epco.pottinga@pega.com</t>
  </si>
  <si>
    <t>SMITR4</t>
  </si>
  <si>
    <t>robert.smith@pega.com</t>
  </si>
  <si>
    <t>TARRK</t>
  </si>
  <si>
    <t>Tarrant</t>
  </si>
  <si>
    <t>kieran.tarrant@pega.com</t>
  </si>
  <si>
    <t>VP Sales, UK and Ireland</t>
  </si>
  <si>
    <t>VANMH</t>
  </si>
  <si>
    <t>Hendrik-Jan</t>
  </si>
  <si>
    <t>Van Maanen</t>
  </si>
  <si>
    <t>hendrik-jan.vanmaanen@pega.com</t>
  </si>
  <si>
    <t>Director of Sales</t>
  </si>
  <si>
    <t>VANWJ</t>
  </si>
  <si>
    <t>Jacqueline</t>
  </si>
  <si>
    <t>Van Wees</t>
  </si>
  <si>
    <t>jacqueline.vanwees@pega.com</t>
  </si>
  <si>
    <t>WAGNC</t>
  </si>
  <si>
    <t>Wagner</t>
  </si>
  <si>
    <t>christian.wagner@pega.com</t>
  </si>
  <si>
    <t>WELLD</t>
  </si>
  <si>
    <t>Wells</t>
  </si>
  <si>
    <t>david.wells@pega.com</t>
  </si>
  <si>
    <t>Vice President and Managing Director, EMEA</t>
  </si>
  <si>
    <t>WISCF</t>
  </si>
  <si>
    <t>Frank</t>
  </si>
  <si>
    <t>Wischerhoff</t>
  </si>
  <si>
    <t>frank.wischerhoff@pega.com</t>
  </si>
  <si>
    <t>DALYC</t>
  </si>
  <si>
    <t>Colm</t>
  </si>
  <si>
    <t>Daly</t>
  </si>
  <si>
    <t>colm.daly@pega.com</t>
  </si>
  <si>
    <t>Sr. Director, Solutions Consulting</t>
  </si>
  <si>
    <t>GARCD1</t>
  </si>
  <si>
    <t>Garcia Gonzalez</t>
  </si>
  <si>
    <t>diego.garcia@pega.com</t>
  </si>
  <si>
    <t>Solutions Engineering Team Lead</t>
  </si>
  <si>
    <t>GRODW</t>
  </si>
  <si>
    <t>Wiktor</t>
  </si>
  <si>
    <t>Grodowski</t>
  </si>
  <si>
    <t>wiktor.grodowski@pega.com</t>
  </si>
  <si>
    <t>GYRKB</t>
  </si>
  <si>
    <t>Balazs</t>
  </si>
  <si>
    <t>Györök</t>
  </si>
  <si>
    <t>balazs.gyoeroek@pega.com</t>
  </si>
  <si>
    <t>KOSZP</t>
  </si>
  <si>
    <t>Piotr</t>
  </si>
  <si>
    <t>Koszela</t>
  </si>
  <si>
    <t>piotr.koszela@pega.com</t>
  </si>
  <si>
    <t>KOZIA1</t>
  </si>
  <si>
    <t>Kozich</t>
  </si>
  <si>
    <t>alexey.kozich@pega.com</t>
  </si>
  <si>
    <t>MASSP</t>
  </si>
  <si>
    <t>Massimelli</t>
  </si>
  <si>
    <t>pierre.massimelli@pega.com</t>
  </si>
  <si>
    <t>Manager, Sales Engineering</t>
  </si>
  <si>
    <t>MUNID</t>
  </si>
  <si>
    <t>Donovan</t>
  </si>
  <si>
    <t>Munitich</t>
  </si>
  <si>
    <t>donovan.munitich@pega.com</t>
  </si>
  <si>
    <t>PONIG</t>
  </si>
  <si>
    <t>Grzegorz</t>
  </si>
  <si>
    <t>Poniewozik</t>
  </si>
  <si>
    <t>grzegorz.poniewozik@pega.com</t>
  </si>
  <si>
    <t>POVEF</t>
  </si>
  <si>
    <t>Poveda Fernandez</t>
  </si>
  <si>
    <t>fernando.povedafernandez@pega.com</t>
  </si>
  <si>
    <t>STALT</t>
  </si>
  <si>
    <t>Tomasz</t>
  </si>
  <si>
    <t>Stala</t>
  </si>
  <si>
    <t>tomasz.stala@pega.com</t>
  </si>
  <si>
    <t>Solutions Engineer - Infrastructure</t>
  </si>
  <si>
    <t>SZELW</t>
  </si>
  <si>
    <t>Wojciech</t>
  </si>
  <si>
    <t>Szeloch</t>
  </si>
  <si>
    <t>wojciech.szeloch@pega.com</t>
  </si>
  <si>
    <t>VIRDK</t>
  </si>
  <si>
    <t>Kabir</t>
  </si>
  <si>
    <t>Virdee</t>
  </si>
  <si>
    <t>kabir.virdee@pega.com</t>
  </si>
  <si>
    <t>Solutions Engineer - UI</t>
  </si>
  <si>
    <t>Ilona</t>
  </si>
  <si>
    <t>Dzikowska</t>
  </si>
  <si>
    <t>Ilona.Dzikowska@pega.com</t>
  </si>
  <si>
    <t>Massimelli, Pierre</t>
  </si>
  <si>
    <t>OLDIG</t>
  </si>
  <si>
    <t>PENDING</t>
  </si>
  <si>
    <t>Olding</t>
  </si>
  <si>
    <t>graham.olding@pega.com</t>
  </si>
  <si>
    <t>Partner Sales Enablement Manager, EMEA</t>
  </si>
  <si>
    <t>Twomey, Kathy</t>
  </si>
  <si>
    <t>BRENMI</t>
  </si>
  <si>
    <t>Default - Events</t>
  </si>
  <si>
    <t>Event Staff</t>
  </si>
  <si>
    <t>SKO 2019 - Group A</t>
  </si>
  <si>
    <t>Brenner</t>
  </si>
  <si>
    <t>michael.brenner@pega.com</t>
  </si>
  <si>
    <t>VP, Brand &amp; Customer Experience</t>
  </si>
  <si>
    <t>Not Applicable</t>
  </si>
  <si>
    <t>US - Massachusetts - Cambridge</t>
  </si>
  <si>
    <t>NA</t>
  </si>
  <si>
    <t>CAMPK</t>
  </si>
  <si>
    <t>Leon Trefler</t>
  </si>
  <si>
    <t>Kathy</t>
  </si>
  <si>
    <t>kathy.campbell@pega.com</t>
  </si>
  <si>
    <t>Executive Assistant</t>
  </si>
  <si>
    <t>CHABT</t>
  </si>
  <si>
    <t>Tracy</t>
  </si>
  <si>
    <t>Chabak</t>
  </si>
  <si>
    <t>tracy.chabak@pega.com</t>
  </si>
  <si>
    <t>Sr. IT Project Administrator</t>
  </si>
  <si>
    <t>Lee, Bernard</t>
  </si>
  <si>
    <t>CHANJ3</t>
  </si>
  <si>
    <t>Justin</t>
  </si>
  <si>
    <t>Chan</t>
  </si>
  <si>
    <t>Justin.Chan@pega.com</t>
  </si>
  <si>
    <t>User Support Technician</t>
  </si>
  <si>
    <t>Do not charge to master</t>
  </si>
  <si>
    <t>DEITE</t>
  </si>
  <si>
    <t>Eric</t>
  </si>
  <si>
    <t>Deitert</t>
  </si>
  <si>
    <t>eric.deitert@pega.com</t>
  </si>
  <si>
    <t>Senior Director, Global Customer Experience</t>
  </si>
  <si>
    <t>Brenner, Michael</t>
  </si>
  <si>
    <t>DIAZZ</t>
  </si>
  <si>
    <t>Zulma</t>
  </si>
  <si>
    <t>Diaz-Buonopane</t>
  </si>
  <si>
    <t>zulma.diaz-buonopane@pega.com</t>
  </si>
  <si>
    <t>DIGIR</t>
  </si>
  <si>
    <t>Rhonda</t>
  </si>
  <si>
    <t>DiGiorgio</t>
  </si>
  <si>
    <t>rhonda.digiorgio@pega.com</t>
  </si>
  <si>
    <t>Global Events Shared Services Manager</t>
  </si>
  <si>
    <t>Vincze, Monique</t>
  </si>
  <si>
    <t>GEORS1</t>
  </si>
  <si>
    <t>stephanie.george@pega.com</t>
  </si>
  <si>
    <t>Event Operations Specialist</t>
  </si>
  <si>
    <t>GILDM</t>
  </si>
  <si>
    <t>Gilday</t>
  </si>
  <si>
    <t>michael.gilday@pega.com</t>
  </si>
  <si>
    <t>Senior Video Producer</t>
  </si>
  <si>
    <t>Deitert, Eric J</t>
  </si>
  <si>
    <t>GORNA</t>
  </si>
  <si>
    <t>Adrienne</t>
  </si>
  <si>
    <t>Gornstein</t>
  </si>
  <si>
    <t>adrienne.gornstein@pega.com</t>
  </si>
  <si>
    <t>Senior Travel Agent</t>
  </si>
  <si>
    <t>Finance and Facilities</t>
  </si>
  <si>
    <t>LeBlanc, Lori-Ann</t>
  </si>
  <si>
    <t>US - Michigan - Remote</t>
  </si>
  <si>
    <t>KHANW</t>
  </si>
  <si>
    <t>Wasim</t>
  </si>
  <si>
    <t>Khan</t>
  </si>
  <si>
    <t>wasim.khan@pega.com</t>
  </si>
  <si>
    <t>Events Infrastructure &amp; Sr. Network Engineering Lead</t>
  </si>
  <si>
    <t>Mac Seain, Tomas</t>
  </si>
  <si>
    <t>KRIKL</t>
  </si>
  <si>
    <t>Linda</t>
  </si>
  <si>
    <t>Krikorian</t>
  </si>
  <si>
    <t>linda.krikorian@pega.com</t>
  </si>
  <si>
    <t>LEBLL</t>
  </si>
  <si>
    <t>Lori-Ann</t>
  </si>
  <si>
    <t>LeBlanc</t>
  </si>
  <si>
    <t>lori-ann.leblanc@pega.com</t>
  </si>
  <si>
    <t>Corporate Travel Manager</t>
  </si>
  <si>
    <t>Ryan, Dan Bernard</t>
  </si>
  <si>
    <t>LYNCJ</t>
  </si>
  <si>
    <t>Lynch</t>
  </si>
  <si>
    <t>jonathan.lynch@pega.com</t>
  </si>
  <si>
    <t>Audio Visual Technician</t>
  </si>
  <si>
    <t>Ozek, Philip Anthony</t>
  </si>
  <si>
    <t>MACST</t>
  </si>
  <si>
    <t>Tomas</t>
  </si>
  <si>
    <t>Mac Seain</t>
  </si>
  <si>
    <t>tomas.macseain@pega.com</t>
  </si>
  <si>
    <t>Sr. Manager, Global Events</t>
  </si>
  <si>
    <t>Conte, Dez</t>
  </si>
  <si>
    <t>US - New Hampshire - Bedford</t>
  </si>
  <si>
    <t>PAVOJ</t>
  </si>
  <si>
    <t>Pavon</t>
  </si>
  <si>
    <t>Javier.Pavon@pega.com</t>
  </si>
  <si>
    <t>User Support Team Lead</t>
  </si>
  <si>
    <t>LABRB</t>
  </si>
  <si>
    <t>Bridget</t>
  </si>
  <si>
    <t>Perreault</t>
  </si>
  <si>
    <t>bridget.perreault@pega.com</t>
  </si>
  <si>
    <t>Sr. Event Specialist, Registration &amp; Housing</t>
  </si>
  <si>
    <t>Shannon, Michele Catherine</t>
  </si>
  <si>
    <t>SANTM</t>
  </si>
  <si>
    <t>Santos</t>
  </si>
  <si>
    <t>maria.santos@pega.com</t>
  </si>
  <si>
    <t>Travel Agent</t>
  </si>
  <si>
    <t>SHANM1</t>
  </si>
  <si>
    <t>Shannon</t>
  </si>
  <si>
    <t>michele.shannon@pega.com</t>
  </si>
  <si>
    <t>Sr. Manager, Registration &amp; Housing</t>
  </si>
  <si>
    <t>TONNM</t>
  </si>
  <si>
    <t>Monique</t>
  </si>
  <si>
    <t>Vincze</t>
  </si>
  <si>
    <t>monique.vincze@pega.com</t>
  </si>
  <si>
    <t>Director, Global Events Shared Services</t>
  </si>
  <si>
    <t>WALSJ2</t>
  </si>
  <si>
    <t>Walsh</t>
  </si>
  <si>
    <t>jason.walsh@pega.com</t>
  </si>
  <si>
    <t>Post Production Manager</t>
  </si>
  <si>
    <t>Gilday, Michael</t>
  </si>
  <si>
    <t>WUJ01</t>
  </si>
  <si>
    <t>Jeanne</t>
  </si>
  <si>
    <t>Jeanne.Wu@pega.com</t>
  </si>
  <si>
    <t>YANAG</t>
  </si>
  <si>
    <t>Grace</t>
  </si>
  <si>
    <t>Yanagi</t>
  </si>
  <si>
    <t>Grace.Yanagi@pega.com</t>
  </si>
  <si>
    <t>Sr. Events Coordinator</t>
  </si>
  <si>
    <t>ZIEGT</t>
  </si>
  <si>
    <t>Tina</t>
  </si>
  <si>
    <t>Ziegler</t>
  </si>
  <si>
    <t>Tina.Ziegler@pega.com</t>
  </si>
  <si>
    <t>Contractor, Shared Services</t>
  </si>
  <si>
    <t>US - Cambridge</t>
  </si>
  <si>
    <t>Sr. Event Specialist</t>
  </si>
  <si>
    <t>AKGOK</t>
  </si>
  <si>
    <t>Default - FLT</t>
  </si>
  <si>
    <t>FLT</t>
  </si>
  <si>
    <t>Kerim</t>
  </si>
  <si>
    <t>Akgonul</t>
  </si>
  <si>
    <t>kerim.akgonul@pega.com</t>
  </si>
  <si>
    <t>Sr. VP, Products</t>
  </si>
  <si>
    <t>BOKEA</t>
  </si>
  <si>
    <t>Adriana</t>
  </si>
  <si>
    <t>Bokel Herde</t>
  </si>
  <si>
    <t>adriana.bokelherde@pega.com</t>
  </si>
  <si>
    <t>SVP, Chief People Officer</t>
  </si>
  <si>
    <t>Trefler, Alan</t>
  </si>
  <si>
    <t>KRA_D</t>
  </si>
  <si>
    <t>Kra</t>
  </si>
  <si>
    <t>douglas.kra@pega.com</t>
  </si>
  <si>
    <t>Senior Vice President, Global Customer Success</t>
  </si>
  <si>
    <t>LIBRT</t>
  </si>
  <si>
    <t>Libretto</t>
  </si>
  <si>
    <t>tom.libretto@pega.com</t>
  </si>
  <si>
    <t>Senior Vice President, Marketing &amp; CMO</t>
  </si>
  <si>
    <t>STILK</t>
  </si>
  <si>
    <t xml:space="preserve">Ken </t>
  </si>
  <si>
    <t>Stillwell</t>
  </si>
  <si>
    <t>ken.stillwell@pega.com</t>
  </si>
  <si>
    <t>Chief Administrative Officer, Chief Financial Officer and Senior VP</t>
  </si>
  <si>
    <t>TAYLJ</t>
  </si>
  <si>
    <t>jeff.taylor@pega.com</t>
  </si>
  <si>
    <t>SVP, Business Strategy and Go-To-Market Operations</t>
  </si>
  <si>
    <t>Corporate Development</t>
  </si>
  <si>
    <t>TREFA</t>
  </si>
  <si>
    <t>Alan</t>
  </si>
  <si>
    <t>Trefler</t>
  </si>
  <si>
    <t>alan.trefler@pega.com</t>
  </si>
  <si>
    <t>Chief Executive Officer/Chairman</t>
  </si>
  <si>
    <t>TREFL</t>
  </si>
  <si>
    <t>Leon</t>
  </si>
  <si>
    <t>leon.trefler@pega.com</t>
  </si>
  <si>
    <t>BARRC2</t>
  </si>
  <si>
    <t>SKO 2019 - Group B</t>
  </si>
  <si>
    <t>Cara</t>
  </si>
  <si>
    <t>Barr</t>
  </si>
  <si>
    <t>cara.barr@pega.com</t>
  </si>
  <si>
    <t>Global Alliances - US</t>
  </si>
  <si>
    <t>Ontko, Liliana</t>
  </si>
  <si>
    <t>US - Georgia - Atlanta</t>
  </si>
  <si>
    <t>BRUNL</t>
  </si>
  <si>
    <t>Bruning</t>
  </si>
  <si>
    <t>linda.bruning@pega.com</t>
  </si>
  <si>
    <t>GONCL</t>
  </si>
  <si>
    <t>Castro Goncalves</t>
  </si>
  <si>
    <t>luis.castrogoncalves@pega.com</t>
  </si>
  <si>
    <t>Mulligan, Matt S.</t>
  </si>
  <si>
    <t>US - Georgia - Remote</t>
  </si>
  <si>
    <t>COOTP</t>
  </si>
  <si>
    <t>Coote</t>
  </si>
  <si>
    <t>paul.coote@pega.com</t>
  </si>
  <si>
    <t>US - New York - Remote</t>
  </si>
  <si>
    <t>DENTJ</t>
  </si>
  <si>
    <t>Jim</t>
  </si>
  <si>
    <t>Denton</t>
  </si>
  <si>
    <t>jim.denton@pega.com</t>
  </si>
  <si>
    <t>US - Illinois - Remote</t>
  </si>
  <si>
    <t>GOULJ</t>
  </si>
  <si>
    <t>Jared</t>
  </si>
  <si>
    <t>Gould</t>
  </si>
  <si>
    <t>jared.gould@pega.com</t>
  </si>
  <si>
    <t>GUREH</t>
  </si>
  <si>
    <t>Helen</t>
  </si>
  <si>
    <t>Gurevich</t>
  </si>
  <si>
    <t>helen.gurevich@pega.com</t>
  </si>
  <si>
    <t>JACKC</t>
  </si>
  <si>
    <t>allen.jackson@pega.com</t>
  </si>
  <si>
    <t>LEETM</t>
  </si>
  <si>
    <t>Scott</t>
  </si>
  <si>
    <t>Leete</t>
  </si>
  <si>
    <t>scott.leete@pega.com</t>
  </si>
  <si>
    <t>Strategic Alliance Executive II</t>
  </si>
  <si>
    <t>US - Florida - Remote</t>
  </si>
  <si>
    <t>MAERC</t>
  </si>
  <si>
    <t>Maertz</t>
  </si>
  <si>
    <t>chris.maertz@pega.com</t>
  </si>
  <si>
    <t>US - Wisconsin - Remote</t>
  </si>
  <si>
    <t>MOMMR</t>
  </si>
  <si>
    <t>Ryan</t>
  </si>
  <si>
    <t>Mommaerts</t>
  </si>
  <si>
    <t>ryan.mommaerts@pega.com</t>
  </si>
  <si>
    <t>US - California - Remote</t>
  </si>
  <si>
    <t>MORRF</t>
  </si>
  <si>
    <t>Floyd</t>
  </si>
  <si>
    <t>Morrow</t>
  </si>
  <si>
    <t>floyd.morrow@pega.com</t>
  </si>
  <si>
    <t>US - Colorado - Remote</t>
  </si>
  <si>
    <t>MULLM</t>
  </si>
  <si>
    <t>Mulligan</t>
  </si>
  <si>
    <t>matt.mulligan@pega.com</t>
  </si>
  <si>
    <t>North America Alliances Director</t>
  </si>
  <si>
    <t>US - Maryland - Remote</t>
  </si>
  <si>
    <t>NICOK</t>
  </si>
  <si>
    <t>Nicolson</t>
  </si>
  <si>
    <t>ken.nicolson@pega.com</t>
  </si>
  <si>
    <t>VP, Global Alliances</t>
  </si>
  <si>
    <t>OBRIS2</t>
  </si>
  <si>
    <t>O'Brien</t>
  </si>
  <si>
    <t>steve.o'brien@pega.com</t>
  </si>
  <si>
    <t>Sr. Director, Global Alliance Executive - Advisory Partners</t>
  </si>
  <si>
    <t>ONTKL</t>
  </si>
  <si>
    <t>Liliana</t>
  </si>
  <si>
    <t>Ontko</t>
  </si>
  <si>
    <t>liliana.ontko@pega.com</t>
  </si>
  <si>
    <t>Director, Strategic Alliances - Corporate Markets</t>
  </si>
  <si>
    <t>PECKD</t>
  </si>
  <si>
    <t>Donna</t>
  </si>
  <si>
    <t>Peck</t>
  </si>
  <si>
    <t>donna.peck@pega.com</t>
  </si>
  <si>
    <t>US - Massachusetts - Remote</t>
  </si>
  <si>
    <t>SADIR</t>
  </si>
  <si>
    <t>Rehan</t>
  </si>
  <si>
    <t>Sadiq</t>
  </si>
  <si>
    <t>rehan.sadiq@pega.com</t>
  </si>
  <si>
    <t>US - Virginia - Remote</t>
  </si>
  <si>
    <t>SHUCK</t>
  </si>
  <si>
    <t>Shuck</t>
  </si>
  <si>
    <t>karen.shuck@pega.com</t>
  </si>
  <si>
    <t>WALLM3</t>
  </si>
  <si>
    <t>Walls</t>
  </si>
  <si>
    <t>mark.walls@pega.com</t>
  </si>
  <si>
    <t>BALKR</t>
  </si>
  <si>
    <t>Rick</t>
  </si>
  <si>
    <t>Balkind</t>
  </si>
  <si>
    <t>rick.balkind@pega.com</t>
  </si>
  <si>
    <t>Sr. Director, Global Sales Onboarding and Enablement Operations</t>
  </si>
  <si>
    <t>DEBUC</t>
  </si>
  <si>
    <t>Cathy</t>
  </si>
  <si>
    <t>DeBurro</t>
  </si>
  <si>
    <t>cathy.deburro@pega.com</t>
  </si>
  <si>
    <t>Global Platform Sales Enablement Lead</t>
  </si>
  <si>
    <t>DONED</t>
  </si>
  <si>
    <t>Donelan</t>
  </si>
  <si>
    <t>dave.donelan@pega.com</t>
  </si>
  <si>
    <t>VP, Global Sales Enablement</t>
  </si>
  <si>
    <t>DOYLR</t>
  </si>
  <si>
    <t>Bob</t>
  </si>
  <si>
    <t>Doyle</t>
  </si>
  <si>
    <t>bob.doyle@pega.com</t>
  </si>
  <si>
    <t>Sr. Director, Sales Learning &amp; Development</t>
  </si>
  <si>
    <t>MCCOE</t>
  </si>
  <si>
    <t>Liz</t>
  </si>
  <si>
    <t>McCormick</t>
  </si>
  <si>
    <t>liz.mccormick@pega.com</t>
  </si>
  <si>
    <t>Director, Sales Effectiveness Methodology</t>
  </si>
  <si>
    <t>SUNAH</t>
  </si>
  <si>
    <t>Harold</t>
  </si>
  <si>
    <t>Sunata</t>
  </si>
  <si>
    <t>harold.sunata@pega.com</t>
  </si>
  <si>
    <t>Sr. Sales Enablement Program Manager</t>
  </si>
  <si>
    <t>McCormick, Liz</t>
  </si>
  <si>
    <t>TWOMK</t>
  </si>
  <si>
    <t>Kathleen</t>
  </si>
  <si>
    <t>Twomey</t>
  </si>
  <si>
    <t>kathy.twomey@pega.com</t>
  </si>
  <si>
    <t>Global Partner Enablement Director</t>
  </si>
  <si>
    <t>VANDJE</t>
  </si>
  <si>
    <t>Vande Wege</t>
  </si>
  <si>
    <t>jeff.vandewege@pega.com</t>
  </si>
  <si>
    <t>Director, Business Development, Pega Academy</t>
  </si>
  <si>
    <t>ALII1</t>
  </si>
  <si>
    <t>Idrees</t>
  </si>
  <si>
    <t>Ali</t>
  </si>
  <si>
    <t>idrees.ali@pega.com</t>
  </si>
  <si>
    <t>Delivery Director</t>
  </si>
  <si>
    <t>Lachman, Doug</t>
  </si>
  <si>
    <t>Canada - Ontario - Remote</t>
  </si>
  <si>
    <t>ARIVP</t>
  </si>
  <si>
    <t>Prashant</t>
  </si>
  <si>
    <t>Arivelu</t>
  </si>
  <si>
    <t>prashant.arivelu@pega.com</t>
  </si>
  <si>
    <t>Americas Insurance</t>
  </si>
  <si>
    <t>US - Ohio - Remote</t>
  </si>
  <si>
    <t>ARKEK</t>
  </si>
  <si>
    <t>Arkes</t>
  </si>
  <si>
    <t>kent.arkes@pega.com</t>
  </si>
  <si>
    <t>Regional Director, NA Healthcare</t>
  </si>
  <si>
    <t>Americas Healthcare &amp; Life Sciences</t>
  </si>
  <si>
    <t>Panepinto, Eric</t>
  </si>
  <si>
    <t>US - Texas - Remote</t>
  </si>
  <si>
    <t>ARNOL</t>
  </si>
  <si>
    <t>LeMarr</t>
  </si>
  <si>
    <t>Arnold</t>
  </si>
  <si>
    <t>lemarr.arnold@pega.com</t>
  </si>
  <si>
    <t>Practice Leader - Healthcare</t>
  </si>
  <si>
    <t>Arkes, Kent</t>
  </si>
  <si>
    <t>ASHOR</t>
  </si>
  <si>
    <t>Rahul</t>
  </si>
  <si>
    <t>Ashok</t>
  </si>
  <si>
    <t>rahul.ashok@pega.com</t>
  </si>
  <si>
    <t>Americas Financial Services</t>
  </si>
  <si>
    <t>Higgins, Rob M.</t>
  </si>
  <si>
    <t>BARNP</t>
  </si>
  <si>
    <t>Barnes</t>
  </si>
  <si>
    <t>paul.barnes@pega.com</t>
  </si>
  <si>
    <t>Castelli, Tony T.</t>
  </si>
  <si>
    <t>BOOPG</t>
  </si>
  <si>
    <t>Boop</t>
  </si>
  <si>
    <t>greg.boop@pega.com</t>
  </si>
  <si>
    <t>Arivelu, Prashant</t>
  </si>
  <si>
    <t>US - North Carolina - Remote</t>
  </si>
  <si>
    <t>BROUO</t>
  </si>
  <si>
    <t>Olivier</t>
  </si>
  <si>
    <t>Brouwers</t>
  </si>
  <si>
    <t>olivier.brouwers@pega.com</t>
  </si>
  <si>
    <t>BROWD</t>
  </si>
  <si>
    <t>Dawn</t>
  </si>
  <si>
    <t>dawn.brown@pega.com</t>
  </si>
  <si>
    <t>Americas Corporate Markets</t>
  </si>
  <si>
    <t>Collyer, David</t>
  </si>
  <si>
    <t>US - Delaware - Remote</t>
  </si>
  <si>
    <t>BROWR</t>
  </si>
  <si>
    <t>richard.brown@pega.com</t>
  </si>
  <si>
    <t>Practice Leader II</t>
  </si>
  <si>
    <t>Dietz, Steve</t>
  </si>
  <si>
    <t>US - Louisiana - Remote</t>
  </si>
  <si>
    <t>CARSM</t>
  </si>
  <si>
    <t>Carson</t>
  </si>
  <si>
    <t>michael.carson@pega.com</t>
  </si>
  <si>
    <t>Looby, Brenda</t>
  </si>
  <si>
    <t>CASTA</t>
  </si>
  <si>
    <t>Castelli</t>
  </si>
  <si>
    <t>tony.castelli@pega.com</t>
  </si>
  <si>
    <t>Practice Leader Manager</t>
  </si>
  <si>
    <t>Yorks, Laura</t>
  </si>
  <si>
    <t>US - South Carolina - Remote</t>
  </si>
  <si>
    <t>CHANN</t>
  </si>
  <si>
    <t>Nitin</t>
  </si>
  <si>
    <t>Chander</t>
  </si>
  <si>
    <t>nitin.chander@pega.com</t>
  </si>
  <si>
    <t>US - New Jersey - Remote</t>
  </si>
  <si>
    <t>CHITV</t>
  </si>
  <si>
    <t>Vishal</t>
  </si>
  <si>
    <t>Chitkara</t>
  </si>
  <si>
    <t>vishal.chitkara@pega.com</t>
  </si>
  <si>
    <t>CHURA1</t>
  </si>
  <si>
    <t>Ashish</t>
  </si>
  <si>
    <t>Churi</t>
  </si>
  <si>
    <t>ashish.churi@pega.com</t>
  </si>
  <si>
    <t>Americas Manufacturing</t>
  </si>
  <si>
    <t>Martin, William H</t>
  </si>
  <si>
    <t>CLAIW</t>
  </si>
  <si>
    <t>Bill</t>
  </si>
  <si>
    <t>Clair</t>
  </si>
  <si>
    <t>bill.clair@pega.com</t>
  </si>
  <si>
    <t>Sr. Program Manager, Project Risk Management</t>
  </si>
  <si>
    <t>Sachs, Baruch A.</t>
  </si>
  <si>
    <t>COLLDA</t>
  </si>
  <si>
    <t>Collyer</t>
  </si>
  <si>
    <t>david.collyer@pega.com</t>
  </si>
  <si>
    <t>Regional Director, Corporate Markets</t>
  </si>
  <si>
    <t>COXL1</t>
  </si>
  <si>
    <t>Lauri</t>
  </si>
  <si>
    <t>lauri.cox@pega.com</t>
  </si>
  <si>
    <t>DEWAD</t>
  </si>
  <si>
    <t>Divya</t>
  </si>
  <si>
    <t>Dewan</t>
  </si>
  <si>
    <t>divya.dewan@pega.com</t>
  </si>
  <si>
    <t>DIETS</t>
  </si>
  <si>
    <t>Dietz</t>
  </si>
  <si>
    <t>steve.dietz@pega.com</t>
  </si>
  <si>
    <t>Elliott, Andy</t>
  </si>
  <si>
    <t>ELLIA</t>
  </si>
  <si>
    <t>Elliott</t>
  </si>
  <si>
    <t>andy.elliott@pega.com</t>
  </si>
  <si>
    <t>FALCM</t>
  </si>
  <si>
    <t>Massimo</t>
  </si>
  <si>
    <t>Falcicchio</t>
  </si>
  <si>
    <t>massimo.falcicchio@pega.com</t>
  </si>
  <si>
    <t>Americas Communications &amp; Consumer Services</t>
  </si>
  <si>
    <t>Schamp, Roger C</t>
  </si>
  <si>
    <t>FINCG</t>
  </si>
  <si>
    <t>Glen</t>
  </si>
  <si>
    <t>Finch</t>
  </si>
  <si>
    <t>glen.finch@pega.com</t>
  </si>
  <si>
    <t>Director, User Experience Consulting</t>
  </si>
  <si>
    <t>FINTJ</t>
  </si>
  <si>
    <t>Finta</t>
  </si>
  <si>
    <t>john.finta@pega.com</t>
  </si>
  <si>
    <t>FITTD</t>
  </si>
  <si>
    <t>Slayton</t>
  </si>
  <si>
    <t>Fitts</t>
  </si>
  <si>
    <t>slayton.fitts@pega.com</t>
  </si>
  <si>
    <t>US - Alabama - Remote</t>
  </si>
  <si>
    <t>FRENA</t>
  </si>
  <si>
    <t>Ashlee</t>
  </si>
  <si>
    <t>French</t>
  </si>
  <si>
    <t>ashlee.french@pega.com</t>
  </si>
  <si>
    <t>Sr. Director, Pega Customer Success Strategy and Operations</t>
  </si>
  <si>
    <t>FRIEJ3</t>
  </si>
  <si>
    <t>Friedrich</t>
  </si>
  <si>
    <t>john.friedrich@pega.com</t>
  </si>
  <si>
    <t>Wolfe, Chris</t>
  </si>
  <si>
    <t>US - Georgia - Alpharetta</t>
  </si>
  <si>
    <t>FUENJ</t>
  </si>
  <si>
    <t>Joanna</t>
  </si>
  <si>
    <t>joanna.fuentes@pega.com</t>
  </si>
  <si>
    <t>LATAM</t>
  </si>
  <si>
    <t>US - Missouri - Remote</t>
  </si>
  <si>
    <t>GANAR</t>
  </si>
  <si>
    <t>Rajesh</t>
  </si>
  <si>
    <t>Ganapathy</t>
  </si>
  <si>
    <t>rajesh.ganapathy@pega.com</t>
  </si>
  <si>
    <t>GARDP</t>
  </si>
  <si>
    <t>Pramila</t>
  </si>
  <si>
    <t>Gardner</t>
  </si>
  <si>
    <t>pramila.gardner@pega.com</t>
  </si>
  <si>
    <t>Swanson, Kevin James</t>
  </si>
  <si>
    <t>GODDM</t>
  </si>
  <si>
    <t>Goddard</t>
  </si>
  <si>
    <t>mark.goddard@pega.com</t>
  </si>
  <si>
    <t>Wainman, Kevin</t>
  </si>
  <si>
    <t>GOFFT</t>
  </si>
  <si>
    <t>Goff</t>
  </si>
  <si>
    <t>tom.goff@pega.com</t>
  </si>
  <si>
    <t>GRIFD</t>
  </si>
  <si>
    <t>dave.griffiths@pega.com</t>
  </si>
  <si>
    <t>GUTIR</t>
  </si>
  <si>
    <t>Gutierrez</t>
  </si>
  <si>
    <t>robert.gutierrez@pega.com</t>
  </si>
  <si>
    <t>HAUGV</t>
  </si>
  <si>
    <t>Larry</t>
  </si>
  <si>
    <t>Haug</t>
  </si>
  <si>
    <t>larry.haug@pega.com</t>
  </si>
  <si>
    <t>HEMMM</t>
  </si>
  <si>
    <t>Hemmer</t>
  </si>
  <si>
    <t>michael.hemmer@pega.com</t>
  </si>
  <si>
    <t>Marsh, Andy</t>
  </si>
  <si>
    <t>HENDJ</t>
  </si>
  <si>
    <t>Henderson</t>
  </si>
  <si>
    <t>jeff.henderson@pega.com</t>
  </si>
  <si>
    <t>Lang, Robert</t>
  </si>
  <si>
    <t>US - Indiana - Remote</t>
  </si>
  <si>
    <t>HIGGR</t>
  </si>
  <si>
    <t>Higgins</t>
  </si>
  <si>
    <t>rob.higgins@pega.com</t>
  </si>
  <si>
    <t>HILLT</t>
  </si>
  <si>
    <t>timothy.hill@pega.com</t>
  </si>
  <si>
    <t>HOFFP</t>
  </si>
  <si>
    <t>peter.hoffmann@pega.com</t>
  </si>
  <si>
    <t>HUMAF</t>
  </si>
  <si>
    <t>Farrukh</t>
  </si>
  <si>
    <t>Humayun</t>
  </si>
  <si>
    <t>farrukh.humayun@pega.com</t>
  </si>
  <si>
    <t>JAINP</t>
  </si>
  <si>
    <t>Parag</t>
  </si>
  <si>
    <t>Jain</t>
  </si>
  <si>
    <t>parag.jain@pega.com</t>
  </si>
  <si>
    <t>JOGK1</t>
  </si>
  <si>
    <t>Kedar</t>
  </si>
  <si>
    <t>Jog</t>
  </si>
  <si>
    <t>kedar.jog@pega.com</t>
  </si>
  <si>
    <t>Senior Director, Technical and Design Solutions</t>
  </si>
  <si>
    <t>KALRA</t>
  </si>
  <si>
    <t>Kalra</t>
  </si>
  <si>
    <t>ashish.kalra@pega.com</t>
  </si>
  <si>
    <t>KARGK</t>
  </si>
  <si>
    <t>Karim</t>
  </si>
  <si>
    <t>Kargozar Vaghtshenas</t>
  </si>
  <si>
    <t>Vedarthan, Deepak G.</t>
  </si>
  <si>
    <t>KHARA</t>
  </si>
  <si>
    <t>Aashish</t>
  </si>
  <si>
    <t>Kharb</t>
  </si>
  <si>
    <t>aashish.kharb@pega.com</t>
  </si>
  <si>
    <t>US - Pennsylvania - Remote</t>
  </si>
  <si>
    <t>KOTZR</t>
  </si>
  <si>
    <t>Roy</t>
  </si>
  <si>
    <t>Kotze</t>
  </si>
  <si>
    <t>roy.kotze@pega.com</t>
  </si>
  <si>
    <t>KUNTP</t>
  </si>
  <si>
    <t>Pat</t>
  </si>
  <si>
    <t>Kuntz</t>
  </si>
  <si>
    <t>pat.kuntz@pega.com</t>
  </si>
  <si>
    <t>LACHD</t>
  </si>
  <si>
    <t>Doug</t>
  </si>
  <si>
    <t>Lachman</t>
  </si>
  <si>
    <t>doug.lachman@pega.com</t>
  </si>
  <si>
    <t>Senior Regional Delivery Director</t>
  </si>
  <si>
    <t>LANGR1</t>
  </si>
  <si>
    <t>Lang</t>
  </si>
  <si>
    <t>robert.lang@pega.com</t>
  </si>
  <si>
    <t>LAURD</t>
  </si>
  <si>
    <t>Laurence</t>
  </si>
  <si>
    <t>david.laurence@pega.com</t>
  </si>
  <si>
    <t>LEASD</t>
  </si>
  <si>
    <t>Leasure</t>
  </si>
  <si>
    <t>dan.leasure@pega.com</t>
  </si>
  <si>
    <t>Goddard, Mark</t>
  </si>
  <si>
    <t>US - Kansas - Remote</t>
  </si>
  <si>
    <t>LEPOK</t>
  </si>
  <si>
    <t>Kate</t>
  </si>
  <si>
    <t>Lepore</t>
  </si>
  <si>
    <t>kate.lepore@pega.com</t>
  </si>
  <si>
    <t>Senior Director, Product Marketing - Consulting</t>
  </si>
  <si>
    <t>LOOBB</t>
  </si>
  <si>
    <t>Brenda</t>
  </si>
  <si>
    <t>Looby</t>
  </si>
  <si>
    <t>brenda.looby@pega.com</t>
  </si>
  <si>
    <t>CARDT</t>
  </si>
  <si>
    <t>Tara</t>
  </si>
  <si>
    <t>Lussier</t>
  </si>
  <si>
    <t>tara.lussier@pega.com</t>
  </si>
  <si>
    <t>US - Rhode Island - Remote</t>
  </si>
  <si>
    <t>MARAJ</t>
  </si>
  <si>
    <t>Marason</t>
  </si>
  <si>
    <t>jason.marason@pega.com</t>
  </si>
  <si>
    <t>Practice Leader - CLM &amp; KYC</t>
  </si>
  <si>
    <t>De Laney, Bob</t>
  </si>
  <si>
    <t>MARSA</t>
  </si>
  <si>
    <t>Marsh</t>
  </si>
  <si>
    <t>andy.marsh@pega.com</t>
  </si>
  <si>
    <t>MARTW</t>
  </si>
  <si>
    <t>William</t>
  </si>
  <si>
    <t>william.martin@pega.com</t>
  </si>
  <si>
    <t>Regional Director, NA MFG</t>
  </si>
  <si>
    <t>MATHT</t>
  </si>
  <si>
    <t>Ted</t>
  </si>
  <si>
    <t>Mather</t>
  </si>
  <si>
    <t>ted.mather@pega.com</t>
  </si>
  <si>
    <t>Practice Leader, Prof Services, NA-MFG</t>
  </si>
  <si>
    <t>US - Montana - Remote</t>
  </si>
  <si>
    <t>MCSHM1</t>
  </si>
  <si>
    <t>Maureen</t>
  </si>
  <si>
    <t>McShane</t>
  </si>
  <si>
    <t>maureen.mcshane@pega.com</t>
  </si>
  <si>
    <t>Consulting Field Development Sr. Manager</t>
  </si>
  <si>
    <t>Lepore, Kate A.</t>
  </si>
  <si>
    <t>MUCKE</t>
  </si>
  <si>
    <t>Emmett</t>
  </si>
  <si>
    <t>Muckeroy</t>
  </si>
  <si>
    <t>emmett.muckeroy@pega.com</t>
  </si>
  <si>
    <t>MURPP</t>
  </si>
  <si>
    <t>peter.murphy@pega.com</t>
  </si>
  <si>
    <t>Americas Public Sector</t>
  </si>
  <si>
    <t>US - Washington - Remote</t>
  </si>
  <si>
    <t>MURRR</t>
  </si>
  <si>
    <t>Murray</t>
  </si>
  <si>
    <t>robert.murray@pega.com</t>
  </si>
  <si>
    <t>Practice Leader - Corporate Markets</t>
  </si>
  <si>
    <t>NEFFT</t>
  </si>
  <si>
    <t>TL</t>
  </si>
  <si>
    <t>Neff</t>
  </si>
  <si>
    <t>tl.neff@pega.com</t>
  </si>
  <si>
    <t>NEWMD</t>
  </si>
  <si>
    <t>Darien</t>
  </si>
  <si>
    <t>Newman</t>
  </si>
  <si>
    <t>darien.newman@pega.com</t>
  </si>
  <si>
    <t>Program Manager</t>
  </si>
  <si>
    <t>Clair, Bill H.</t>
  </si>
  <si>
    <t>PANEE</t>
  </si>
  <si>
    <t>Panepinto</t>
  </si>
  <si>
    <t>eric.panepinto@pega.com</t>
  </si>
  <si>
    <t>Regional Vice President, Pega Consulting</t>
  </si>
  <si>
    <t>PETRG</t>
  </si>
  <si>
    <t>Grigory</t>
  </si>
  <si>
    <t>Petrov</t>
  </si>
  <si>
    <t>grigory.petrov@pega.com</t>
  </si>
  <si>
    <t>US - New Hampshire - Remote</t>
  </si>
  <si>
    <t>PRAKV</t>
  </si>
  <si>
    <t>Vyjayanthi</t>
  </si>
  <si>
    <t>Prakash</t>
  </si>
  <si>
    <t>vyjayanthi.prakash@pega.com</t>
  </si>
  <si>
    <t>RODNC</t>
  </si>
  <si>
    <t>Carla</t>
  </si>
  <si>
    <t>Rodney</t>
  </si>
  <si>
    <t>carla.rodney@pega.com</t>
  </si>
  <si>
    <t>Director, Pega Consulting Operations</t>
  </si>
  <si>
    <t>ROECP</t>
  </si>
  <si>
    <t>Roeck</t>
  </si>
  <si>
    <t>paul.roeck@pega.com</t>
  </si>
  <si>
    <t>Senior Director, Enterprise Advisory Services</t>
  </si>
  <si>
    <t>SACHB</t>
  </si>
  <si>
    <t>Baruch</t>
  </si>
  <si>
    <t>Sachs</t>
  </si>
  <si>
    <t>baruch.sachs@pega.com</t>
  </si>
  <si>
    <t>Sr. Director, Technical Solutions and Global Design</t>
  </si>
  <si>
    <t>SAMAB</t>
  </si>
  <si>
    <t>Bassem</t>
  </si>
  <si>
    <t>Samad</t>
  </si>
  <si>
    <t>bassem.samad@pega.com</t>
  </si>
  <si>
    <t>SCHAR</t>
  </si>
  <si>
    <t>Schamp</t>
  </si>
  <si>
    <t>roger.schamp@pega.com</t>
  </si>
  <si>
    <t>Director, Marketing, Decisioning &amp; Analytics, Communications &amp; Media</t>
  </si>
  <si>
    <t>SHAHS</t>
  </si>
  <si>
    <t>Sushant</t>
  </si>
  <si>
    <t>Shah</t>
  </si>
  <si>
    <t>sushant.shah@pega.com</t>
  </si>
  <si>
    <t>SILVJ2</t>
  </si>
  <si>
    <t>Silveira</t>
  </si>
  <si>
    <t>jim.silveira@pega.com</t>
  </si>
  <si>
    <t>SMITJ1</t>
  </si>
  <si>
    <t>john.smith@pega.com</t>
  </si>
  <si>
    <t>SWANK</t>
  </si>
  <si>
    <t>Swanson</t>
  </si>
  <si>
    <t>kevin.swanson@pega.com</t>
  </si>
  <si>
    <t>VEDAD</t>
  </si>
  <si>
    <t>Vedarthan</t>
  </si>
  <si>
    <t>deepak.vedarthan@pega.com</t>
  </si>
  <si>
    <t>Director, Staff Development &amp; Program Management</t>
  </si>
  <si>
    <t>VEDET</t>
  </si>
  <si>
    <t>Tiffany</t>
  </si>
  <si>
    <t>Veder</t>
  </si>
  <si>
    <t>tiffany.veder@pega.com</t>
  </si>
  <si>
    <t>VELAM</t>
  </si>
  <si>
    <t>Velander</t>
  </si>
  <si>
    <t>mark.velander@pega.com</t>
  </si>
  <si>
    <t>WAINK</t>
  </si>
  <si>
    <t>Wainman</t>
  </si>
  <si>
    <t>kevin.wainman@pega.com</t>
  </si>
  <si>
    <t>Regional Director, NA ESG</t>
  </si>
  <si>
    <t>WALKM</t>
  </si>
  <si>
    <t>Mike</t>
  </si>
  <si>
    <t>Walker</t>
  </si>
  <si>
    <t>mike.walker@pega.com</t>
  </si>
  <si>
    <t>Practice Leader I</t>
  </si>
  <si>
    <t>WIGHD</t>
  </si>
  <si>
    <t>Wight</t>
  </si>
  <si>
    <t>douglas.wight@pega.com</t>
  </si>
  <si>
    <t>US - Maine - Remote</t>
  </si>
  <si>
    <t>WILLJ2</t>
  </si>
  <si>
    <t>Willey</t>
  </si>
  <si>
    <t>jonathan.willey@pega.com</t>
  </si>
  <si>
    <t>WILLD</t>
  </si>
  <si>
    <t>Williams</t>
  </si>
  <si>
    <t>doug.williams@pega.com</t>
  </si>
  <si>
    <t>Practice Leader - HC</t>
  </si>
  <si>
    <t>WOLFC1</t>
  </si>
  <si>
    <t>Wolfe</t>
  </si>
  <si>
    <t>christopher.wolfe@pega.com</t>
  </si>
  <si>
    <t>Regional Director, Robotics</t>
  </si>
  <si>
    <t>YORKL</t>
  </si>
  <si>
    <t>Laura</t>
  </si>
  <si>
    <t>Yorks</t>
  </si>
  <si>
    <t>laura.yorks@pega.com</t>
  </si>
  <si>
    <t>Regional Director, NA Insurance</t>
  </si>
  <si>
    <t>YUK02</t>
  </si>
  <si>
    <t>Yu</t>
  </si>
  <si>
    <t>ken.yu@pega.com</t>
  </si>
  <si>
    <t>Griffiths, Dave John</t>
  </si>
  <si>
    <t>AGARR1</t>
  </si>
  <si>
    <t>Agarwal</t>
  </si>
  <si>
    <t>raj.agarwal@pega.com</t>
  </si>
  <si>
    <t>AKINJ</t>
  </si>
  <si>
    <t>Akin</t>
  </si>
  <si>
    <t>jeff.akin@pega.com</t>
  </si>
  <si>
    <t>US - Tennessee - Remote</t>
  </si>
  <si>
    <t>ALDEG</t>
  </si>
  <si>
    <t>Alderson</t>
  </si>
  <si>
    <t>james.alderson@pega.com</t>
  </si>
  <si>
    <t>Sr. Manager, Sales Consulting</t>
  </si>
  <si>
    <t>ALLEG</t>
  </si>
  <si>
    <t>Allenbach</t>
  </si>
  <si>
    <t>gary.allenbach@pega.com</t>
  </si>
  <si>
    <t>BADED</t>
  </si>
  <si>
    <t>Baderia</t>
  </si>
  <si>
    <t>deepak.baderia@pega.com</t>
  </si>
  <si>
    <t>Principal Solutions Consultant, Team Lead</t>
  </si>
  <si>
    <t>BEERG</t>
  </si>
  <si>
    <t>Geoffrey</t>
  </si>
  <si>
    <t>Beers</t>
  </si>
  <si>
    <t>geoffrey.beers@pega.com</t>
  </si>
  <si>
    <t>BIBBA</t>
  </si>
  <si>
    <t>Bibbs</t>
  </si>
  <si>
    <t>alexander.bibbs@pega.com</t>
  </si>
  <si>
    <t>BODEF</t>
  </si>
  <si>
    <t>Fergal</t>
  </si>
  <si>
    <t>Boden</t>
  </si>
  <si>
    <t>fergal.boden@pega.com</t>
  </si>
  <si>
    <t>BRADM1</t>
  </si>
  <si>
    <t>Bradley</t>
  </si>
  <si>
    <t>mike.bradley@pega.com</t>
  </si>
  <si>
    <t>Mobile Architect</t>
  </si>
  <si>
    <t>BRANR</t>
  </si>
  <si>
    <t>Branstetter</t>
  </si>
  <si>
    <t>Bob.Branstetter@pega.com</t>
  </si>
  <si>
    <t>Director, Solution Consulting</t>
  </si>
  <si>
    <t>McCabe, Brian F.</t>
  </si>
  <si>
    <t>BROCM</t>
  </si>
  <si>
    <t>Broch</t>
  </si>
  <si>
    <t>matt.broch@pega.com</t>
  </si>
  <si>
    <t>Manager LATAM Solutions Consulting</t>
  </si>
  <si>
    <t>BROCJ</t>
  </si>
  <si>
    <t>Brockman</t>
  </si>
  <si>
    <t>john.brockman@pega.com</t>
  </si>
  <si>
    <t>BRUND</t>
  </si>
  <si>
    <t>Brunner</t>
  </si>
  <si>
    <t>david.brunner@pega.com</t>
  </si>
  <si>
    <t>Director, Solution Consultant, Robotics</t>
  </si>
  <si>
    <t>CHAPP1</t>
  </si>
  <si>
    <t>Chapman</t>
  </si>
  <si>
    <t>paul.chapman@pega.com</t>
  </si>
  <si>
    <t>Manager, Solutions Consulting Corporate Markets</t>
  </si>
  <si>
    <t>CHASJ</t>
  </si>
  <si>
    <t>Chase</t>
  </si>
  <si>
    <t>ed.chase@pega.com</t>
  </si>
  <si>
    <t>Sr. Director, Sales Consulting</t>
  </si>
  <si>
    <t>ENNSM</t>
  </si>
  <si>
    <t>Ennsmann</t>
  </si>
  <si>
    <t>mark.ennsmann@pega.com</t>
  </si>
  <si>
    <t>FELIR</t>
  </si>
  <si>
    <t>Felipe</t>
  </si>
  <si>
    <t>ray.felipe@pega.com</t>
  </si>
  <si>
    <t>FRIZA</t>
  </si>
  <si>
    <t>Frizzell</t>
  </si>
  <si>
    <t>alan.frizzell@pega.com</t>
  </si>
  <si>
    <t>FROMA</t>
  </si>
  <si>
    <t>Aaron</t>
  </si>
  <si>
    <t>Fromm</t>
  </si>
  <si>
    <t>aaron.fromm@pega.com</t>
  </si>
  <si>
    <t>GEORN</t>
  </si>
  <si>
    <t>Nixon</t>
  </si>
  <si>
    <t>nixon.george@pega.com</t>
  </si>
  <si>
    <t>GRAFG</t>
  </si>
  <si>
    <t>Genifer</t>
  </si>
  <si>
    <t>Graff</t>
  </si>
  <si>
    <t>genifer.graff@pega.com</t>
  </si>
  <si>
    <t>US - Utah - Remote</t>
  </si>
  <si>
    <t>HAREJ</t>
  </si>
  <si>
    <t>Hare</t>
  </si>
  <si>
    <t>jeffrey.hare@pega.com</t>
  </si>
  <si>
    <t>HELLR</t>
  </si>
  <si>
    <t>Rita</t>
  </si>
  <si>
    <t>Hellewell</t>
  </si>
  <si>
    <t>rita.hellewell@pega.com</t>
  </si>
  <si>
    <t>North, Bob</t>
  </si>
  <si>
    <t>HINED</t>
  </si>
  <si>
    <t>Hines</t>
  </si>
  <si>
    <t>david.hines@pega.com</t>
  </si>
  <si>
    <t>HONGL</t>
  </si>
  <si>
    <t>Louis</t>
  </si>
  <si>
    <t>Hong</t>
  </si>
  <si>
    <t>louis.hong@pega.com</t>
  </si>
  <si>
    <t>JACOT</t>
  </si>
  <si>
    <t>tom.jacob@pega.com</t>
  </si>
  <si>
    <t>Manager, Life Sciences Solutions</t>
  </si>
  <si>
    <t>JENKC</t>
  </si>
  <si>
    <t>Jenkins</t>
  </si>
  <si>
    <t>christopher.jenkins@pega.com</t>
  </si>
  <si>
    <t>Sr. Manager, Solution Consulting</t>
  </si>
  <si>
    <t>KERRB</t>
  </si>
  <si>
    <t>Kerr</t>
  </si>
  <si>
    <t>brad.kerr@pega.com</t>
  </si>
  <si>
    <t>KIDNW</t>
  </si>
  <si>
    <t>Billy</t>
  </si>
  <si>
    <t>Kidney</t>
  </si>
  <si>
    <t>billy.kidney@pega.com</t>
  </si>
  <si>
    <t>KIMS1</t>
  </si>
  <si>
    <t>Sung</t>
  </si>
  <si>
    <t>Kim</t>
  </si>
  <si>
    <t>sung.kim@pega.com</t>
  </si>
  <si>
    <t>Manager, Solutions Consulting - Public Sector</t>
  </si>
  <si>
    <t>LAMPR</t>
  </si>
  <si>
    <t>Roxana</t>
  </si>
  <si>
    <t>Lampert</t>
  </si>
  <si>
    <t>roxana.lampert@pega.com</t>
  </si>
  <si>
    <t>LEUTD</t>
  </si>
  <si>
    <t>Leutz</t>
  </si>
  <si>
    <t>dave.leutz@pega.com</t>
  </si>
  <si>
    <t>LUUC1</t>
  </si>
  <si>
    <t>Calvin</t>
  </si>
  <si>
    <t>Luu</t>
  </si>
  <si>
    <t>calvin.luu@pega.com</t>
  </si>
  <si>
    <t>Manager, Manufacturing and High Tech Solutions</t>
  </si>
  <si>
    <t>MABER</t>
  </si>
  <si>
    <t>Robbie</t>
  </si>
  <si>
    <t>Mabe</t>
  </si>
  <si>
    <t>robert.mabe@pega.com</t>
  </si>
  <si>
    <t>MACKT</t>
  </si>
  <si>
    <t>Mack</t>
  </si>
  <si>
    <t>thomas.mack@pega.com</t>
  </si>
  <si>
    <t>Manager, Pega Cloud Sales and Strategy</t>
  </si>
  <si>
    <t>MAHAS1</t>
  </si>
  <si>
    <t>Sunny</t>
  </si>
  <si>
    <t>Mahato</t>
  </si>
  <si>
    <t>sunny.mahato@pega.com</t>
  </si>
  <si>
    <t>MCCABRI</t>
  </si>
  <si>
    <t>Brian</t>
  </si>
  <si>
    <t>McCabe</t>
  </si>
  <si>
    <t>Brian.McCabe@pega.com</t>
  </si>
  <si>
    <t>VP, Solutions Consulting</t>
  </si>
  <si>
    <t>NORTR</t>
  </si>
  <si>
    <t>North</t>
  </si>
  <si>
    <t>bob.north@pega.com</t>
  </si>
  <si>
    <t>NORTP</t>
  </si>
  <si>
    <t>paul.north@pega.com</t>
  </si>
  <si>
    <t>Manager, Solution Consulting</t>
  </si>
  <si>
    <t>OMALJ</t>
  </si>
  <si>
    <t>OMalley</t>
  </si>
  <si>
    <t>jim.omalley@pega.com</t>
  </si>
  <si>
    <t>PARKD</t>
  </si>
  <si>
    <t>Parker</t>
  </si>
  <si>
    <t>dan.parker@pega.com</t>
  </si>
  <si>
    <t>PHILB1</t>
  </si>
  <si>
    <t>Philbin</t>
  </si>
  <si>
    <t>brian.philbin@pega.com</t>
  </si>
  <si>
    <t>POPEG</t>
  </si>
  <si>
    <t>Pope</t>
  </si>
  <si>
    <t>greg.pope@pega.com</t>
  </si>
  <si>
    <t>RYANE</t>
  </si>
  <si>
    <t>eric.ryan@pega.com</t>
  </si>
  <si>
    <t>SARRB</t>
  </si>
  <si>
    <t>Bahman</t>
  </si>
  <si>
    <t>Sarram</t>
  </si>
  <si>
    <t>bahman.sarram@pega.com</t>
  </si>
  <si>
    <t>SEMOJ</t>
  </si>
  <si>
    <t>Semon</t>
  </si>
  <si>
    <t>james.semon@pega.com</t>
  </si>
  <si>
    <t>SIDNW</t>
  </si>
  <si>
    <t>Sidnam</t>
  </si>
  <si>
    <t>dave.sidnam@pega.com</t>
  </si>
  <si>
    <t>SZTUS</t>
  </si>
  <si>
    <t>Shawn</t>
  </si>
  <si>
    <t>Szturma</t>
  </si>
  <si>
    <t>shawn.szturma@pega.com</t>
  </si>
  <si>
    <t>TAYLW</t>
  </si>
  <si>
    <t>bill.taylor@pega.com</t>
  </si>
  <si>
    <t>US - Kentucky - Remote</t>
  </si>
  <si>
    <t>TURNM</t>
  </si>
  <si>
    <t>Turner</t>
  </si>
  <si>
    <t>matt.turner@pega.com</t>
  </si>
  <si>
    <t>Director, Solution Consulting - Consumer Services</t>
  </si>
  <si>
    <t>VARAP1</t>
  </si>
  <si>
    <t>Pavan</t>
  </si>
  <si>
    <t>Varada</t>
  </si>
  <si>
    <t>pavankumar.varada@pega.com</t>
  </si>
  <si>
    <t>WENDA</t>
  </si>
  <si>
    <t>Wendel</t>
  </si>
  <si>
    <t>aaron.wendel@pega.com</t>
  </si>
  <si>
    <t>WHITC1</t>
  </si>
  <si>
    <t>chris.white@pega.com</t>
  </si>
  <si>
    <t>Sr. Manager, Solutions Consulting</t>
  </si>
  <si>
    <t>WILLT2</t>
  </si>
  <si>
    <t>taylor.williams@pega.com</t>
  </si>
  <si>
    <t>WOODH</t>
  </si>
  <si>
    <t>Heather</t>
  </si>
  <si>
    <t>Wood</t>
  </si>
  <si>
    <t>heather.wood@pega.com</t>
  </si>
  <si>
    <t>YEWR1</t>
  </si>
  <si>
    <t>Rafael</t>
  </si>
  <si>
    <t>Yew</t>
  </si>
  <si>
    <t>rafael.yew@pega.com</t>
  </si>
  <si>
    <t>ADAMM</t>
  </si>
  <si>
    <t>Adams</t>
  </si>
  <si>
    <t>matt.adams@pega.com</t>
  </si>
  <si>
    <t>Sales - NA - FS - US</t>
  </si>
  <si>
    <t>Barry, Cindy W.</t>
  </si>
  <si>
    <t>ALCIJ</t>
  </si>
  <si>
    <t>Alcina</t>
  </si>
  <si>
    <t>james.alcina@pega.com</t>
  </si>
  <si>
    <t>Corporate Markets - NA - Mgmt &amp; Admin</t>
  </si>
  <si>
    <t>Barone, John D.</t>
  </si>
  <si>
    <t>BAROJ</t>
  </si>
  <si>
    <t>Barone</t>
  </si>
  <si>
    <t>john.barone@pega.com</t>
  </si>
  <si>
    <t>VP and General Manager, Corporate Markets</t>
  </si>
  <si>
    <t>BARRC1</t>
  </si>
  <si>
    <t>Cindy</t>
  </si>
  <si>
    <t>cindy.barry@pega.com</t>
  </si>
  <si>
    <t>VP, North America Sales Financial Services</t>
  </si>
  <si>
    <t>BENDJ</t>
  </si>
  <si>
    <t>Bender</t>
  </si>
  <si>
    <t>john.bender@pega.com</t>
  </si>
  <si>
    <t>Averill, Doug</t>
  </si>
  <si>
    <t>CAPUR</t>
  </si>
  <si>
    <t>Caputo</t>
  </si>
  <si>
    <t>ryan.caputo@pega.com</t>
  </si>
  <si>
    <t>Sales Director, Financial Services</t>
  </si>
  <si>
    <t>US - Minnesota - Remote</t>
  </si>
  <si>
    <t>DAGLS</t>
  </si>
  <si>
    <t>Dagley</t>
  </si>
  <si>
    <t>shawn.dagley@pega.com</t>
  </si>
  <si>
    <t>Sales - NA - OTHER - US</t>
  </si>
  <si>
    <t>Gross, Steven</t>
  </si>
  <si>
    <t>DELAR1</t>
  </si>
  <si>
    <t>De Laney</t>
  </si>
  <si>
    <t>bob.delaney@pega.com</t>
  </si>
  <si>
    <t>Client Director KYC/CLM</t>
  </si>
  <si>
    <t>DWYEP</t>
  </si>
  <si>
    <t>Patrick</t>
  </si>
  <si>
    <t>Dwyer</t>
  </si>
  <si>
    <t>patrick.dwyer@pega.com</t>
  </si>
  <si>
    <t>VP, North American Sales</t>
  </si>
  <si>
    <t>EICKJ</t>
  </si>
  <si>
    <t>Jon</t>
  </si>
  <si>
    <t>Eickhorst</t>
  </si>
  <si>
    <t>jon.eickhorst@pega.com</t>
  </si>
  <si>
    <t>Sales Director, Corporate Markets</t>
  </si>
  <si>
    <t>Patel, Sangita</t>
  </si>
  <si>
    <t>GOLUM</t>
  </si>
  <si>
    <t>Golub</t>
  </si>
  <si>
    <t>mark.golub@pega.com</t>
  </si>
  <si>
    <t>GROSS</t>
  </si>
  <si>
    <t>Gross</t>
  </si>
  <si>
    <t>steven.gross@pega.com</t>
  </si>
  <si>
    <t>HAGEB</t>
  </si>
  <si>
    <t>Hager</t>
  </si>
  <si>
    <t>brian.hager@pega.com</t>
  </si>
  <si>
    <t>Director, Sales</t>
  </si>
  <si>
    <t>Dwyer, Patrick Colin</t>
  </si>
  <si>
    <t>HEIDV</t>
  </si>
  <si>
    <t>Vince</t>
  </si>
  <si>
    <t>Heidenreich</t>
  </si>
  <si>
    <t>vincent.heidenreich@pega.com</t>
  </si>
  <si>
    <t>Sales - NA - HC - US</t>
  </si>
  <si>
    <t>Leets, Dave W.</t>
  </si>
  <si>
    <t>HEIND1</t>
  </si>
  <si>
    <t>Hein</t>
  </si>
  <si>
    <t>dave.hein@pega.com</t>
  </si>
  <si>
    <t>IRISD</t>
  </si>
  <si>
    <t>Irish</t>
  </si>
  <si>
    <t>dave.irish@pega.com</t>
  </si>
  <si>
    <t>LABEM</t>
  </si>
  <si>
    <t>LaBella</t>
  </si>
  <si>
    <t>LAWLJ</t>
  </si>
  <si>
    <t>Lawless</t>
  </si>
  <si>
    <t>james.lawless@pega.com</t>
  </si>
  <si>
    <t>LEETD</t>
  </si>
  <si>
    <t>Leets</t>
  </si>
  <si>
    <t>dave.leets@pega.com</t>
  </si>
  <si>
    <t>VP and Managing Director of Sales Healthcare</t>
  </si>
  <si>
    <t>MANYR</t>
  </si>
  <si>
    <t>Many</t>
  </si>
  <si>
    <t>robert.many@pega.com</t>
  </si>
  <si>
    <t>Alcina, Jim</t>
  </si>
  <si>
    <t>MILLC2</t>
  </si>
  <si>
    <t>Miller</t>
  </si>
  <si>
    <t>chris.miller@pega.com</t>
  </si>
  <si>
    <t>MOLLR</t>
  </si>
  <si>
    <t>Randy</t>
  </si>
  <si>
    <t>Moll</t>
  </si>
  <si>
    <t>randall.moll@pega.com</t>
  </si>
  <si>
    <t>OSULD</t>
  </si>
  <si>
    <t>Donald</t>
  </si>
  <si>
    <t>O'Sullivan</t>
  </si>
  <si>
    <t>donald.osullivan@pega.com</t>
  </si>
  <si>
    <t>PATES2</t>
  </si>
  <si>
    <t>Sangita</t>
  </si>
  <si>
    <t>sangita.patel@pega.com</t>
  </si>
  <si>
    <t>PLACM</t>
  </si>
  <si>
    <t>Placido</t>
  </si>
  <si>
    <t>michael.placido@pega.com</t>
  </si>
  <si>
    <t>PORUM</t>
  </si>
  <si>
    <t>Marc</t>
  </si>
  <si>
    <t>Porupsky</t>
  </si>
  <si>
    <t>marc.porupsky@pega.com</t>
  </si>
  <si>
    <t>Director, Sales - Insurance</t>
  </si>
  <si>
    <t>PREST</t>
  </si>
  <si>
    <t>Todd</t>
  </si>
  <si>
    <t>Press</t>
  </si>
  <si>
    <t>todd.press@pega.com</t>
  </si>
  <si>
    <t>REEDJ</t>
  </si>
  <si>
    <t>Reed</t>
  </si>
  <si>
    <t>john.reed@pega.com</t>
  </si>
  <si>
    <t>RODRS</t>
  </si>
  <si>
    <t>Sherri</t>
  </si>
  <si>
    <t>Rodriguez</t>
  </si>
  <si>
    <t>sherri.rodriguez@pega.com</t>
  </si>
  <si>
    <t>Director, Sales, Corporate Markets</t>
  </si>
  <si>
    <t>ROSCK</t>
  </si>
  <si>
    <t>Kurt</t>
  </si>
  <si>
    <t>Roscow</t>
  </si>
  <si>
    <t>kurt.roscow@pega.com</t>
  </si>
  <si>
    <t>RYANM</t>
  </si>
  <si>
    <t>mark.ryan@pega.com</t>
  </si>
  <si>
    <t>SAKAM</t>
  </si>
  <si>
    <t>Sakaniwa</t>
  </si>
  <si>
    <t>mark.sakaniwa@pega.com</t>
  </si>
  <si>
    <t>SAYNJ</t>
  </si>
  <si>
    <t>Sayner</t>
  </si>
  <si>
    <t>john.sayner@pega.com</t>
  </si>
  <si>
    <t>SHARA5</t>
  </si>
  <si>
    <t>Alec</t>
  </si>
  <si>
    <t>Sharp</t>
  </si>
  <si>
    <t>alec.sharp@pega.com</t>
  </si>
  <si>
    <t>SPENRO</t>
  </si>
  <si>
    <t>Spencer</t>
  </si>
  <si>
    <t>robert.spencer@pega.com</t>
  </si>
  <si>
    <t>VP and General Manager - LATAM</t>
  </si>
  <si>
    <t>THEOJ</t>
  </si>
  <si>
    <t>Theokas</t>
  </si>
  <si>
    <t>james.theokas@pega.com</t>
  </si>
  <si>
    <t>TIBBE</t>
  </si>
  <si>
    <t>Tibby</t>
  </si>
  <si>
    <t>eric.tibby@pega.com</t>
  </si>
  <si>
    <t>WILLD2</t>
  </si>
  <si>
    <t>dean.williams@pega.com</t>
  </si>
  <si>
    <t>YORID</t>
  </si>
  <si>
    <t>Yorita</t>
  </si>
  <si>
    <t>dave.yorita@pega.com</t>
  </si>
  <si>
    <t>BUCKS</t>
  </si>
  <si>
    <t>Bucknam</t>
  </si>
  <si>
    <t>steve.bucknam@pega.com</t>
  </si>
  <si>
    <t>LONGB1</t>
  </si>
  <si>
    <t>Long</t>
  </si>
  <si>
    <t>brian.long@pega.com</t>
  </si>
  <si>
    <t>Team Lead, Reuse &amp; Innovation</t>
  </si>
  <si>
    <t>PAYAV</t>
  </si>
  <si>
    <t>Veronica</t>
  </si>
  <si>
    <t>Payan</t>
  </si>
  <si>
    <t>veronica.payan@pega.com</t>
  </si>
  <si>
    <t>SIMRT</t>
  </si>
  <si>
    <t>Simrell</t>
  </si>
  <si>
    <t>tim.simrell@pega.com</t>
  </si>
  <si>
    <t>Team Lead, SC Infrastructure</t>
  </si>
  <si>
    <t>BRYR1</t>
  </si>
  <si>
    <t>Bry</t>
  </si>
  <si>
    <t>robert.bry@pega.com</t>
  </si>
  <si>
    <t>Global CRM Enablement Lead</t>
  </si>
  <si>
    <t>Doyle, Bob</t>
  </si>
  <si>
    <t>KAISA</t>
  </si>
  <si>
    <t>Kaiser</t>
  </si>
  <si>
    <t>anna.kaiser@pega.com</t>
  </si>
  <si>
    <t>LINDM2</t>
  </si>
  <si>
    <t>Linden</t>
  </si>
  <si>
    <t>matthew.linden@pega.com</t>
  </si>
  <si>
    <t>Sales Onboarding Program Manager</t>
  </si>
  <si>
    <t>Balkind, Rick</t>
  </si>
  <si>
    <t>HERDD</t>
  </si>
  <si>
    <t>Herder</t>
  </si>
  <si>
    <t>david.herder@pega.com</t>
  </si>
  <si>
    <t>Sales Training Program Manager</t>
  </si>
  <si>
    <t>AAROG</t>
  </si>
  <si>
    <t>SKO 2019 - Group C</t>
  </si>
  <si>
    <t>greg.aaron@pega.com</t>
  </si>
  <si>
    <t>Moll, Randy A.</t>
  </si>
  <si>
    <t>ABBOM</t>
  </si>
  <si>
    <t>Abbott</t>
  </si>
  <si>
    <t>mark.abbott@pega.com</t>
  </si>
  <si>
    <t>Golub, Mark</t>
  </si>
  <si>
    <t>ADLEN</t>
  </si>
  <si>
    <t>Adler</t>
  </si>
  <si>
    <t>nicole.adler@pega.com</t>
  </si>
  <si>
    <t>Ryan, Mark Daniel</t>
  </si>
  <si>
    <t>AGGAK</t>
  </si>
  <si>
    <t>Kapil</t>
  </si>
  <si>
    <t>Aggarwal</t>
  </si>
  <si>
    <t>kapil.aggarwal@pega.com</t>
  </si>
  <si>
    <t>O'Sullivan, Donald Michael</t>
  </si>
  <si>
    <t>AKROM</t>
  </si>
  <si>
    <t>Akromis</t>
  </si>
  <si>
    <t>matt.akromis@pega.com</t>
  </si>
  <si>
    <t>Yorita, Dave Akihiro</t>
  </si>
  <si>
    <t>ANDRW</t>
  </si>
  <si>
    <t>Wanda</t>
  </si>
  <si>
    <t>Andrieni</t>
  </si>
  <si>
    <t>wanda.andrieni@pega.com</t>
  </si>
  <si>
    <t>Corporate Markets - NA - AE</t>
  </si>
  <si>
    <t>Rodriguez, Sherri</t>
  </si>
  <si>
    <t>ANGED</t>
  </si>
  <si>
    <t>dan.angel@pega.com</t>
  </si>
  <si>
    <t>Reed, John F.</t>
  </si>
  <si>
    <t>ANSEB</t>
  </si>
  <si>
    <t>Ansell</t>
  </si>
  <si>
    <t>bradley.ansell@pega.com</t>
  </si>
  <si>
    <t>AUFSA</t>
  </si>
  <si>
    <t>Default - Sales Assoc</t>
  </si>
  <si>
    <t>Aufseeser</t>
  </si>
  <si>
    <t>adam.aufseeser@pega.com</t>
  </si>
  <si>
    <t>Senior Sales Associate</t>
  </si>
  <si>
    <t>Serafino, Rick A</t>
  </si>
  <si>
    <t>BAITC</t>
  </si>
  <si>
    <t>CJ</t>
  </si>
  <si>
    <t>Baitsholts</t>
  </si>
  <si>
    <t>Heidenreich, Vince</t>
  </si>
  <si>
    <t>BARNJ1</t>
  </si>
  <si>
    <t>jeff.barnett@pega.com</t>
  </si>
  <si>
    <t>Caputo, Ryan</t>
  </si>
  <si>
    <t>BARST</t>
  </si>
  <si>
    <t>Trevor</t>
  </si>
  <si>
    <t>Barsamian</t>
  </si>
  <si>
    <t>trevor.barsamian@pega.com</t>
  </si>
  <si>
    <t>Sales Associate</t>
  </si>
  <si>
    <t>BEAUT</t>
  </si>
  <si>
    <t>Beaulieu</t>
  </si>
  <si>
    <t>tom.beaulieu@pega.com</t>
  </si>
  <si>
    <t>Sales - NA - GOV - US</t>
  </si>
  <si>
    <t>BENTR</t>
  </si>
  <si>
    <t>Bentley</t>
  </si>
  <si>
    <t>reid.bentley@pega.com</t>
  </si>
  <si>
    <t>Porupsky, Marc</t>
  </si>
  <si>
    <t>BERND</t>
  </si>
  <si>
    <t>Bernal</t>
  </si>
  <si>
    <t>david.bernal@pega.com</t>
  </si>
  <si>
    <t>BERRW</t>
  </si>
  <si>
    <t>Berryman</t>
  </si>
  <si>
    <t>bill.berryman@pega.com</t>
  </si>
  <si>
    <t>Roscow, Kurt</t>
  </si>
  <si>
    <t>BIONJ</t>
  </si>
  <si>
    <t>Judy</t>
  </si>
  <si>
    <t>Biondo</t>
  </si>
  <si>
    <t>judy.biondo@pega.com</t>
  </si>
  <si>
    <t>BIRTJ</t>
  </si>
  <si>
    <t>Birt</t>
  </si>
  <si>
    <t>justin.birt@pega.com</t>
  </si>
  <si>
    <t>Miller, Chris Scott</t>
  </si>
  <si>
    <t>BOHLO</t>
  </si>
  <si>
    <t>Bohlman</t>
  </si>
  <si>
    <t>oliver.bohlman@pega.com</t>
  </si>
  <si>
    <t>US - Oregon - Remote</t>
  </si>
  <si>
    <t>BOWEL</t>
  </si>
  <si>
    <t>Lisa</t>
  </si>
  <si>
    <t>Bowen</t>
  </si>
  <si>
    <t>lisa.bowen@pega.com</t>
  </si>
  <si>
    <t>BOYLR</t>
  </si>
  <si>
    <t>Ricky</t>
  </si>
  <si>
    <t>Boyle</t>
  </si>
  <si>
    <t>richard.boyle@pega.com</t>
  </si>
  <si>
    <t>BRADS1</t>
  </si>
  <si>
    <t>Brady</t>
  </si>
  <si>
    <t>sarah.brady@pega.com</t>
  </si>
  <si>
    <t>Irish, Dave M</t>
  </si>
  <si>
    <t>BROWD3</t>
  </si>
  <si>
    <t>david.brown@pega.com</t>
  </si>
  <si>
    <t>BROWT2</t>
  </si>
  <si>
    <t>timothy.brown@pega.com</t>
  </si>
  <si>
    <t>BRYAJ</t>
  </si>
  <si>
    <t>Bryant</t>
  </si>
  <si>
    <t>jessica.bryant@pega.com</t>
  </si>
  <si>
    <t>Corporate Markets Sales NA US West</t>
  </si>
  <si>
    <t>Many, Robert</t>
  </si>
  <si>
    <t>CAMPE1</t>
  </si>
  <si>
    <t>Eddie</t>
  </si>
  <si>
    <t>edward.campbell@pega.com</t>
  </si>
  <si>
    <t>Condike, Gregory</t>
  </si>
  <si>
    <t>CAREB</t>
  </si>
  <si>
    <t>Carew</t>
  </si>
  <si>
    <t>bryant.carew@pega.com</t>
  </si>
  <si>
    <t>Sales Associate II</t>
  </si>
  <si>
    <t>CARRJ1</t>
  </si>
  <si>
    <t>Carr</t>
  </si>
  <si>
    <t>jeff.carr@pega.com</t>
  </si>
  <si>
    <t>CASEJ</t>
  </si>
  <si>
    <t>jeff.case@pega.com</t>
  </si>
  <si>
    <t>Adams, Matt Christopher</t>
  </si>
  <si>
    <t>CHAPC1</t>
  </si>
  <si>
    <t>Charlie</t>
  </si>
  <si>
    <t>charles.chapman@pega.com</t>
  </si>
  <si>
    <t>CHAPJ2</t>
  </si>
  <si>
    <t>john.chapman@pega.com</t>
  </si>
  <si>
    <t>Williams, Dean</t>
  </si>
  <si>
    <t>CHERB1</t>
  </si>
  <si>
    <t>Bersley</t>
  </si>
  <si>
    <t>Chery</t>
  </si>
  <si>
    <t>bersley.chery@pega.com</t>
  </si>
  <si>
    <t>CIKAG</t>
  </si>
  <si>
    <t>Cikalo</t>
  </si>
  <si>
    <t>george.cikalo@pega.com</t>
  </si>
  <si>
    <t>Sakaniwa, Mark S</t>
  </si>
  <si>
    <t>CLOUB</t>
  </si>
  <si>
    <t>Cloutier</t>
  </si>
  <si>
    <t>bradley.cloutier@pega.com</t>
  </si>
  <si>
    <t>COLEK</t>
  </si>
  <si>
    <t>Cole</t>
  </si>
  <si>
    <t>ken.cole@pega.com</t>
  </si>
  <si>
    <t>CONDG</t>
  </si>
  <si>
    <t>Gregory</t>
  </si>
  <si>
    <t>Condike</t>
  </si>
  <si>
    <t>gregory.condike@pega.com</t>
  </si>
  <si>
    <t>Manager, Business Generation</t>
  </si>
  <si>
    <t>Pennypacker, Terri Anne</t>
  </si>
  <si>
    <t>CONRK</t>
  </si>
  <si>
    <t>Conroy</t>
  </si>
  <si>
    <t>kevin.conroy@pega.com</t>
  </si>
  <si>
    <t>US - Arizona - Remote</t>
  </si>
  <si>
    <t>CRAIB</t>
  </si>
  <si>
    <t>Craig</t>
  </si>
  <si>
    <t>brian.craig@pega.com</t>
  </si>
  <si>
    <t>Hager, Brian K</t>
  </si>
  <si>
    <t>DALYB</t>
  </si>
  <si>
    <t>brian.daly@pega.com</t>
  </si>
  <si>
    <t>Tibby, Eric Barlow</t>
  </si>
  <si>
    <t>DAMEJ1</t>
  </si>
  <si>
    <t>Damenti</t>
  </si>
  <si>
    <t>james.damenti@pega.com</t>
  </si>
  <si>
    <t>DASCC</t>
  </si>
  <si>
    <t>Cory</t>
  </si>
  <si>
    <t>Daschbach</t>
  </si>
  <si>
    <t>cory.daschbach@pega.com</t>
  </si>
  <si>
    <t>Press, Todd</t>
  </si>
  <si>
    <t>DAVIJ4</t>
  </si>
  <si>
    <t>Jace</t>
  </si>
  <si>
    <t>Davis</t>
  </si>
  <si>
    <t>jace.davis@pega.com</t>
  </si>
  <si>
    <t>Eickhorst, Jon</t>
  </si>
  <si>
    <t>DEBRS1</t>
  </si>
  <si>
    <t>DeBrincat</t>
  </si>
  <si>
    <t>stephen.debrincat@pega.com</t>
  </si>
  <si>
    <t>DELBV</t>
  </si>
  <si>
    <t>Valerie</t>
  </si>
  <si>
    <t>Delby</t>
  </si>
  <si>
    <t>valerie.delby@pega.com</t>
  </si>
  <si>
    <t>DEMMS</t>
  </si>
  <si>
    <t>Demmer</t>
  </si>
  <si>
    <t>sue.demmer@pega.com</t>
  </si>
  <si>
    <t>LaBella, Michael T</t>
  </si>
  <si>
    <t>DIABD</t>
  </si>
  <si>
    <t>Dina</t>
  </si>
  <si>
    <t>Diab</t>
  </si>
  <si>
    <t>dina.diab@pega.com</t>
  </si>
  <si>
    <t>DICKM</t>
  </si>
  <si>
    <t>Dickey</t>
  </si>
  <si>
    <t>michelle.dickey@pega.com</t>
  </si>
  <si>
    <t>Bender, John Wallace</t>
  </si>
  <si>
    <t>DUMOA</t>
  </si>
  <si>
    <t>DuMouchelle</t>
  </si>
  <si>
    <t>adam.dumouchelle@pega.com</t>
  </si>
  <si>
    <t>Theokas, James</t>
  </si>
  <si>
    <t>EGANT</t>
  </si>
  <si>
    <t>Timothy</t>
  </si>
  <si>
    <t>Egan</t>
  </si>
  <si>
    <t>timothy.egan@pega.com</t>
  </si>
  <si>
    <t>ELGOD</t>
  </si>
  <si>
    <t>Debbie</t>
  </si>
  <si>
    <t>Elgot</t>
  </si>
  <si>
    <t>debbie.elgot@pega.com</t>
  </si>
  <si>
    <t>Lawless, James A.</t>
  </si>
  <si>
    <t>EMMEJ</t>
  </si>
  <si>
    <t>john.emmett@pega.com</t>
  </si>
  <si>
    <t>Placido, Mike Joseph</t>
  </si>
  <si>
    <t>ENGLD</t>
  </si>
  <si>
    <t>English</t>
  </si>
  <si>
    <t>david.english@pega.com</t>
  </si>
  <si>
    <t>Hein, Dave</t>
  </si>
  <si>
    <t>Canada - Ontario - Toronto</t>
  </si>
  <si>
    <t>FANTM</t>
  </si>
  <si>
    <t>Fant</t>
  </si>
  <si>
    <t>michele.fant@pega.com</t>
  </si>
  <si>
    <t>FARRM</t>
  </si>
  <si>
    <t>Farris</t>
  </si>
  <si>
    <t>mark.farris@pega.com</t>
  </si>
  <si>
    <t>FAUSK</t>
  </si>
  <si>
    <t>Kirk</t>
  </si>
  <si>
    <t>Faustman</t>
  </si>
  <si>
    <t>kirk.faustman@pega.com</t>
  </si>
  <si>
    <t>FINNM</t>
  </si>
  <si>
    <t>Finneran</t>
  </si>
  <si>
    <t>mark.finneran@pega.com</t>
  </si>
  <si>
    <t>FITCS</t>
  </si>
  <si>
    <t>Fitch</t>
  </si>
  <si>
    <t>sue.fitch@pega.com</t>
  </si>
  <si>
    <t>FOLEM</t>
  </si>
  <si>
    <t>Foley</t>
  </si>
  <si>
    <t>michael.foley@pega.com</t>
  </si>
  <si>
    <t>FREEJ3</t>
  </si>
  <si>
    <t>Freeman</t>
  </si>
  <si>
    <t>james.freeman@pega.com</t>
  </si>
  <si>
    <t>FRIEK</t>
  </si>
  <si>
    <t>Friedman</t>
  </si>
  <si>
    <t>kenny.friedman@pega.com</t>
  </si>
  <si>
    <t>GARDJ1</t>
  </si>
  <si>
    <t>Jay</t>
  </si>
  <si>
    <t>jay.gardner@pega.com</t>
  </si>
  <si>
    <t>GOLDJ</t>
  </si>
  <si>
    <t>Golden</t>
  </si>
  <si>
    <t>joe.golden@pega.com</t>
  </si>
  <si>
    <t>GOLDR</t>
  </si>
  <si>
    <t>Goldstein</t>
  </si>
  <si>
    <t>ron.goldstein@pega.com</t>
  </si>
  <si>
    <t>GOMET</t>
  </si>
  <si>
    <t>Gomez</t>
  </si>
  <si>
    <t>javier.gomez@pega.com</t>
  </si>
  <si>
    <t>Spencer, Robert</t>
  </si>
  <si>
    <t>GRABB</t>
  </si>
  <si>
    <t>Graber</t>
  </si>
  <si>
    <t>brian.graber@pega.com</t>
  </si>
  <si>
    <t>GRAVD</t>
  </si>
  <si>
    <t>Graves</t>
  </si>
  <si>
    <t>daniel.graves@pega.com</t>
  </si>
  <si>
    <t>GREEM3</t>
  </si>
  <si>
    <t>Mandie</t>
  </si>
  <si>
    <t>Green</t>
  </si>
  <si>
    <t>mandie.green@pega.com</t>
  </si>
  <si>
    <t>GREEM2</t>
  </si>
  <si>
    <t>mike.green@pega.com</t>
  </si>
  <si>
    <t>GRYGS</t>
  </si>
  <si>
    <t>Gryglas</t>
  </si>
  <si>
    <t>steve.gryglas@pega.com</t>
  </si>
  <si>
    <t>GUARL</t>
  </si>
  <si>
    <t>Lou</t>
  </si>
  <si>
    <t>Guarino</t>
  </si>
  <si>
    <t>louis.guarino@pega.com</t>
  </si>
  <si>
    <t>GUIDS</t>
  </si>
  <si>
    <t>Guidi</t>
  </si>
  <si>
    <t>scott.guidi@pega.com</t>
  </si>
  <si>
    <t>SADEP</t>
  </si>
  <si>
    <t>Pedro</t>
  </si>
  <si>
    <t>Guimaraes de Abreu Sader</t>
  </si>
  <si>
    <t>pedro.sader@pega.com</t>
  </si>
  <si>
    <t>HAASJ</t>
  </si>
  <si>
    <t>Jennifer</t>
  </si>
  <si>
    <t>Haase</t>
  </si>
  <si>
    <t>jennifer.haase@pega.com</t>
  </si>
  <si>
    <t>HALLB</t>
  </si>
  <si>
    <t>Hall</t>
  </si>
  <si>
    <t>brian.hall@pega.com</t>
  </si>
  <si>
    <t>HANSA</t>
  </si>
  <si>
    <t>Deep</t>
  </si>
  <si>
    <t>Hansra</t>
  </si>
  <si>
    <t>amardeep.hansra@pega.com</t>
  </si>
  <si>
    <t>HAYT1</t>
  </si>
  <si>
    <t>Hay</t>
  </si>
  <si>
    <t>tim.hay@pega.com</t>
  </si>
  <si>
    <t>HAYLC</t>
  </si>
  <si>
    <t>Carleen</t>
  </si>
  <si>
    <t>Haylett</t>
  </si>
  <si>
    <t>carleen.haylett@pega.com</t>
  </si>
  <si>
    <t>HAYSJ</t>
  </si>
  <si>
    <t>Jeffrey</t>
  </si>
  <si>
    <t>Hays</t>
  </si>
  <si>
    <t>jeffrey.hays@pega.com</t>
  </si>
  <si>
    <t>HENRM</t>
  </si>
  <si>
    <t>Melissa</t>
  </si>
  <si>
    <t>Henry</t>
  </si>
  <si>
    <t>melissa.henry@pega.com</t>
  </si>
  <si>
    <t>HESSL</t>
  </si>
  <si>
    <t>Hess</t>
  </si>
  <si>
    <t>lisa.hess@pega.com</t>
  </si>
  <si>
    <t>HEYWJ</t>
  </si>
  <si>
    <t>Janet</t>
  </si>
  <si>
    <t>Heywood</t>
  </si>
  <si>
    <t>janet.heywood@pega.com</t>
  </si>
  <si>
    <t>Sharp, Alec</t>
  </si>
  <si>
    <t>HOLCT</t>
  </si>
  <si>
    <t>Tanner</t>
  </si>
  <si>
    <t>Holcombe</t>
  </si>
  <si>
    <t>tanner.holcombe@pega.com</t>
  </si>
  <si>
    <t>HUTST</t>
  </si>
  <si>
    <t>Hutson</t>
  </si>
  <si>
    <t>todd.hutson@pega.com</t>
  </si>
  <si>
    <t>IRIZJ</t>
  </si>
  <si>
    <t>Jillian</t>
  </si>
  <si>
    <t>Irizarry</t>
  </si>
  <si>
    <t>jillian.irizarry@pega.com</t>
  </si>
  <si>
    <t>JESSK</t>
  </si>
  <si>
    <t>Karin</t>
  </si>
  <si>
    <t>Jessop</t>
  </si>
  <si>
    <t>karin.jessop@pega.com</t>
  </si>
  <si>
    <t>Dagley, Shawn</t>
  </si>
  <si>
    <t>JOCZN</t>
  </si>
  <si>
    <t>Jocz</t>
  </si>
  <si>
    <t>norbert.jocz@pega.com</t>
  </si>
  <si>
    <t>Sales - NA - ENG - US</t>
  </si>
  <si>
    <t>JOHNJ1</t>
  </si>
  <si>
    <t>Johnson</t>
  </si>
  <si>
    <t>james.johnson@pega.com</t>
  </si>
  <si>
    <t>KAMEG</t>
  </si>
  <si>
    <t>Kameika</t>
  </si>
  <si>
    <t>gary.kameika@pega.com</t>
  </si>
  <si>
    <t>KAWOI</t>
  </si>
  <si>
    <t>Irfan</t>
  </si>
  <si>
    <t>Kawosa</t>
  </si>
  <si>
    <t>irfan.kawosa@pega.com</t>
  </si>
  <si>
    <t>KELLJ4</t>
  </si>
  <si>
    <t>Joseph</t>
  </si>
  <si>
    <t>Kelleher</t>
  </si>
  <si>
    <t>joseph.kelleher@pega.com</t>
  </si>
  <si>
    <t>KERNR</t>
  </si>
  <si>
    <t>Kernen</t>
  </si>
  <si>
    <t>ryan.kernen@pega.com</t>
  </si>
  <si>
    <t>KERWB</t>
  </si>
  <si>
    <t>Kerwin</t>
  </si>
  <si>
    <t>brian.kerwin@pega.com</t>
  </si>
  <si>
    <t>KIMB1</t>
  </si>
  <si>
    <t>brian.kim@pega.com</t>
  </si>
  <si>
    <t>KOEHJ</t>
  </si>
  <si>
    <t>Joel</t>
  </si>
  <si>
    <t>joel.koehler@pega.com</t>
  </si>
  <si>
    <t>KYLEJ</t>
  </si>
  <si>
    <t>Kyler</t>
  </si>
  <si>
    <t>jeff.kyler@pega.com</t>
  </si>
  <si>
    <t>Sales Management</t>
  </si>
  <si>
    <t>LAML1</t>
  </si>
  <si>
    <t>Lily</t>
  </si>
  <si>
    <t>Lam</t>
  </si>
  <si>
    <t>lily.lam@pega.com</t>
  </si>
  <si>
    <t>LAMBE1</t>
  </si>
  <si>
    <t>Osa</t>
  </si>
  <si>
    <t>Lambert-Aikhionbare</t>
  </si>
  <si>
    <t>osa.lambert@pega.com</t>
  </si>
  <si>
    <t>LARSB</t>
  </si>
  <si>
    <t>Larson</t>
  </si>
  <si>
    <t>brian.larson@pega.com</t>
  </si>
  <si>
    <t>LAUTJ1</t>
  </si>
  <si>
    <t>Jill</t>
  </si>
  <si>
    <t>Lauterbach</t>
  </si>
  <si>
    <t>jill.lauterbach@pega.com</t>
  </si>
  <si>
    <t>LAYTS</t>
  </si>
  <si>
    <t>Sara</t>
  </si>
  <si>
    <t>Laytham</t>
  </si>
  <si>
    <t>sara.laytham@pega.com</t>
  </si>
  <si>
    <t>LEEM1</t>
  </si>
  <si>
    <t>matt.lee@pega.com</t>
  </si>
  <si>
    <t>LELUJ</t>
  </si>
  <si>
    <t>Leluga</t>
  </si>
  <si>
    <t>joe.leluga@pega.com</t>
  </si>
  <si>
    <t>LIGHR</t>
  </si>
  <si>
    <t>Dick</t>
  </si>
  <si>
    <t>Lightfoot</t>
  </si>
  <si>
    <t>dick.lightfoot@pega.com</t>
  </si>
  <si>
    <t>MACKJ1</t>
  </si>
  <si>
    <t>Jordan</t>
  </si>
  <si>
    <t>Mackey</t>
  </si>
  <si>
    <t>jordan.mackey@pega.com</t>
  </si>
  <si>
    <t>MADHA</t>
  </si>
  <si>
    <t>Madhani</t>
  </si>
  <si>
    <t>ali.madhani@pega.com</t>
  </si>
  <si>
    <t>MADLN</t>
  </si>
  <si>
    <t>Madlani</t>
  </si>
  <si>
    <t>neil.madlani@pega.com</t>
  </si>
  <si>
    <t>MAGUJ</t>
  </si>
  <si>
    <t>Maguire</t>
  </si>
  <si>
    <t>jay.maguire@pega.com</t>
  </si>
  <si>
    <t>MALIR</t>
  </si>
  <si>
    <t>Malinoski</t>
  </si>
  <si>
    <t>ryan.malinoski@pega.com</t>
  </si>
  <si>
    <t>MANLD</t>
  </si>
  <si>
    <t>Derek</t>
  </si>
  <si>
    <t>Manley</t>
  </si>
  <si>
    <t>derek.manley@pega.com</t>
  </si>
  <si>
    <t>MARTE</t>
  </si>
  <si>
    <t>Emilio</t>
  </si>
  <si>
    <t>Martire</t>
  </si>
  <si>
    <t>emilio.martire@pega.com</t>
  </si>
  <si>
    <t>MARVR</t>
  </si>
  <si>
    <t>Marvin</t>
  </si>
  <si>
    <t>robbie.marvin@pega.com</t>
  </si>
  <si>
    <t>MATHJ</t>
  </si>
  <si>
    <t>Mathiowetz</t>
  </si>
  <si>
    <t>jennifer.mathiowetz@pega.com</t>
  </si>
  <si>
    <t>MATTR</t>
  </si>
  <si>
    <t>Ross</t>
  </si>
  <si>
    <t>Matthews</t>
  </si>
  <si>
    <t>ross.matthews@pega.com</t>
  </si>
  <si>
    <t>MAY_V</t>
  </si>
  <si>
    <t>Gina</t>
  </si>
  <si>
    <t>May</t>
  </si>
  <si>
    <t>gina.may@pega.com</t>
  </si>
  <si>
    <t>MAZHI</t>
  </si>
  <si>
    <t>Imran</t>
  </si>
  <si>
    <t>Mazhar</t>
  </si>
  <si>
    <t>imran.mazhar@pega.com</t>
  </si>
  <si>
    <t>MCGRB</t>
  </si>
  <si>
    <t>McGrath</t>
  </si>
  <si>
    <t>brian.mcgrath@pega.com</t>
  </si>
  <si>
    <t>US - Connecticut - Remote</t>
  </si>
  <si>
    <t>MCGRP</t>
  </si>
  <si>
    <t>patrick.mcgrath@pega.com</t>
  </si>
  <si>
    <t>MICHD1</t>
  </si>
  <si>
    <t>Michaels</t>
  </si>
  <si>
    <t>dave.michaels@pega.com</t>
  </si>
  <si>
    <t>MILLK1</t>
  </si>
  <si>
    <t>kim.miller@pega.com</t>
  </si>
  <si>
    <t>MOLER</t>
  </si>
  <si>
    <t>Moley</t>
  </si>
  <si>
    <t>randy.moley@pega.com</t>
  </si>
  <si>
    <t>MOORB</t>
  </si>
  <si>
    <t>Moore</t>
  </si>
  <si>
    <t>brian.moore@pega.com</t>
  </si>
  <si>
    <t>MOORP</t>
  </si>
  <si>
    <t>Preston</t>
  </si>
  <si>
    <t>preston.moore@pega.com</t>
  </si>
  <si>
    <t>MORAR</t>
  </si>
  <si>
    <t>Moran</t>
  </si>
  <si>
    <t>rob.moran@pega.com</t>
  </si>
  <si>
    <t>MORRI</t>
  </si>
  <si>
    <t>Irwin</t>
  </si>
  <si>
    <t>Morrisey</t>
  </si>
  <si>
    <t>irwin.morrisey@pega.com</t>
  </si>
  <si>
    <t>MUELD</t>
  </si>
  <si>
    <t>Mueller</t>
  </si>
  <si>
    <t>doug.mueller@pega.com</t>
  </si>
  <si>
    <t>MULLB</t>
  </si>
  <si>
    <t>Ben</t>
  </si>
  <si>
    <t>Mullen</t>
  </si>
  <si>
    <t>ben.mullen@pega.com</t>
  </si>
  <si>
    <t>Sayner, John Bowne</t>
  </si>
  <si>
    <t>MURPR</t>
  </si>
  <si>
    <t>ryan.murphy@pega.com</t>
  </si>
  <si>
    <t>MUTEI</t>
  </si>
  <si>
    <t>Isaiah</t>
  </si>
  <si>
    <t>Mutesasira</t>
  </si>
  <si>
    <t>isaiah.mutesasira@pega.com</t>
  </si>
  <si>
    <t>MYERC1</t>
  </si>
  <si>
    <t>Myers</t>
  </si>
  <si>
    <t>christian.myers@pega.com</t>
  </si>
  <si>
    <t>US - Nevada - Remote</t>
  </si>
  <si>
    <t>NEALM</t>
  </si>
  <si>
    <t>Neal</t>
  </si>
  <si>
    <t>michelle.neal@pega.com</t>
  </si>
  <si>
    <t>NGJ01</t>
  </si>
  <si>
    <t>Ng</t>
  </si>
  <si>
    <t>jonathan.ng@pega.com</t>
  </si>
  <si>
    <t>NICHS</t>
  </si>
  <si>
    <t>Nichols</t>
  </si>
  <si>
    <t>sherri.nichols@pega.com</t>
  </si>
  <si>
    <t>NOREC</t>
  </si>
  <si>
    <t>Celeste</t>
  </si>
  <si>
    <t>Noren</t>
  </si>
  <si>
    <t>celeste.noren@pega.com</t>
  </si>
  <si>
    <t>OLEKT</t>
  </si>
  <si>
    <t>TJ</t>
  </si>
  <si>
    <t>Oleksiak</t>
  </si>
  <si>
    <t>tj.oleksiak@pega.com</t>
  </si>
  <si>
    <t>US - DC - Remote</t>
  </si>
  <si>
    <t>OLIVM1</t>
  </si>
  <si>
    <t>Mat</t>
  </si>
  <si>
    <t>Olivo</t>
  </si>
  <si>
    <t>matthew.olivo@pega.com</t>
  </si>
  <si>
    <t>ONEID</t>
  </si>
  <si>
    <t>Danny</t>
  </si>
  <si>
    <t>O'Neill</t>
  </si>
  <si>
    <t>danny.o'neill@pega.com</t>
  </si>
  <si>
    <t>ORLAB</t>
  </si>
  <si>
    <t>Orlando</t>
  </si>
  <si>
    <t>brian.orlando@pega.com</t>
  </si>
  <si>
    <t>OSULT</t>
  </si>
  <si>
    <t>tom.o'sullivan@pega.com</t>
  </si>
  <si>
    <t>OURTR</t>
  </si>
  <si>
    <t>Ourth</t>
  </si>
  <si>
    <t>ryan.ourth@pega.com</t>
  </si>
  <si>
    <t>PALS7</t>
  </si>
  <si>
    <t>Samuel</t>
  </si>
  <si>
    <t>Pal</t>
  </si>
  <si>
    <t>samuel.pal@pega.com</t>
  </si>
  <si>
    <t>PALMN</t>
  </si>
  <si>
    <t>Nneka</t>
  </si>
  <si>
    <t>nneka.palmer@pega.com</t>
  </si>
  <si>
    <t>Account Manager</t>
  </si>
  <si>
    <t>PALMM</t>
  </si>
  <si>
    <t>Palmisciano</t>
  </si>
  <si>
    <t>mike.palmisciano@pega.com</t>
  </si>
  <si>
    <t>PAREW</t>
  </si>
  <si>
    <t>Paret</t>
  </si>
  <si>
    <t>william.paret@pega.com</t>
  </si>
  <si>
    <t>PARKK1</t>
  </si>
  <si>
    <t>kevin.parker@pega.com</t>
  </si>
  <si>
    <t>PATTB</t>
  </si>
  <si>
    <t>Pattee</t>
  </si>
  <si>
    <t>benjamin.pattee@pega.com</t>
  </si>
  <si>
    <t>PATTR1</t>
  </si>
  <si>
    <t>Patterson</t>
  </si>
  <si>
    <t>rob.patterson@pega.com</t>
  </si>
  <si>
    <t>PELLA</t>
  </si>
  <si>
    <t>Pelletier</t>
  </si>
  <si>
    <t>tony.pelletier@pega.com</t>
  </si>
  <si>
    <t>PENNT1</t>
  </si>
  <si>
    <t>Tyler</t>
  </si>
  <si>
    <t>Penning</t>
  </si>
  <si>
    <t>tyler.penning@pega.com</t>
  </si>
  <si>
    <t>US - Iowa - Remote</t>
  </si>
  <si>
    <t>PENNT</t>
  </si>
  <si>
    <t>Terri</t>
  </si>
  <si>
    <t>Pennypacker</t>
  </si>
  <si>
    <t>terri.pennypacker@pega.com</t>
  </si>
  <si>
    <t>Director Corporate Markets, Strategy</t>
  </si>
  <si>
    <t>PHARJ</t>
  </si>
  <si>
    <t>Phares</t>
  </si>
  <si>
    <t>randy.phares@pega.com</t>
  </si>
  <si>
    <t>PLADC</t>
  </si>
  <si>
    <t>Corey</t>
  </si>
  <si>
    <t>Pladson</t>
  </si>
  <si>
    <t>corey.pladson@pega.com</t>
  </si>
  <si>
    <t>PLATA</t>
  </si>
  <si>
    <t>Ashley</t>
  </si>
  <si>
    <t>Platt</t>
  </si>
  <si>
    <t>ashley.platt@pega.com</t>
  </si>
  <si>
    <t>POSNJ</t>
  </si>
  <si>
    <t>Posnett</t>
  </si>
  <si>
    <t>james.posnett@pega.com</t>
  </si>
  <si>
    <t>PRAIW</t>
  </si>
  <si>
    <t>Prairie</t>
  </si>
  <si>
    <t>william.prairie@pega.com</t>
  </si>
  <si>
    <t>PULSA</t>
  </si>
  <si>
    <t>Pulsifer</t>
  </si>
  <si>
    <t>anthony.pulsifer@pega.com</t>
  </si>
  <si>
    <t>RALPW</t>
  </si>
  <si>
    <t>Ralph</t>
  </si>
  <si>
    <t>bill.ralph@pega.com</t>
  </si>
  <si>
    <t>REEDS</t>
  </si>
  <si>
    <t>stephen.reed@pega.com</t>
  </si>
  <si>
    <t>REINC</t>
  </si>
  <si>
    <t>Christena</t>
  </si>
  <si>
    <t>Reinhard</t>
  </si>
  <si>
    <t>christena.reinhard@pega.com</t>
  </si>
  <si>
    <t>RELIT</t>
  </si>
  <si>
    <t>Tracey</t>
  </si>
  <si>
    <t>Reliford</t>
  </si>
  <si>
    <t>tracey.reliford@pega.com</t>
  </si>
  <si>
    <t>RICEN</t>
  </si>
  <si>
    <t>Nick</t>
  </si>
  <si>
    <t>Rice</t>
  </si>
  <si>
    <t>nick.rice@pega.com</t>
  </si>
  <si>
    <t>ROBEL</t>
  </si>
  <si>
    <t>Roberts</t>
  </si>
  <si>
    <t>lisa.roberts@pega.com</t>
  </si>
  <si>
    <t>ROMAJ</t>
  </si>
  <si>
    <t>Roman</t>
  </si>
  <si>
    <t>joseph.roman@pega.com</t>
  </si>
  <si>
    <t>RUMEM</t>
  </si>
  <si>
    <t>Rumenapp</t>
  </si>
  <si>
    <t>matt.rumenapp@pega.com</t>
  </si>
  <si>
    <t>RUNCG</t>
  </si>
  <si>
    <t>Runco</t>
  </si>
  <si>
    <t>greg.runco@pega.com</t>
  </si>
  <si>
    <t>SAKRB</t>
  </si>
  <si>
    <t>Sakre</t>
  </si>
  <si>
    <t>brian.sakre@pega.com</t>
  </si>
  <si>
    <t>SANDB2</t>
  </si>
  <si>
    <t>Brendan</t>
  </si>
  <si>
    <t>Sandel</t>
  </si>
  <si>
    <t>brendan.sandel@pega.com</t>
  </si>
  <si>
    <t>SANDJ</t>
  </si>
  <si>
    <t>Sandrock</t>
  </si>
  <si>
    <t>jon.sandrock@pega.com</t>
  </si>
  <si>
    <t>SANFJ</t>
  </si>
  <si>
    <t>Sanford</t>
  </si>
  <si>
    <t>jim.sanford@pega.com</t>
  </si>
  <si>
    <t>SANTJ1</t>
  </si>
  <si>
    <t>Santini</t>
  </si>
  <si>
    <t>joe.santini@pega.com</t>
  </si>
  <si>
    <t>SCHIS</t>
  </si>
  <si>
    <t>Stuart</t>
  </si>
  <si>
    <t>Schimler</t>
  </si>
  <si>
    <t>stuart.schimler@pega.com</t>
  </si>
  <si>
    <t>SCHOH</t>
  </si>
  <si>
    <t>Holly</t>
  </si>
  <si>
    <t>Schopp</t>
  </si>
  <si>
    <t>holly.schopp@pega.com</t>
  </si>
  <si>
    <t>SERAR</t>
  </si>
  <si>
    <t>Serafino</t>
  </si>
  <si>
    <t>rick.serafino@pega.com</t>
  </si>
  <si>
    <t>Director, Sales Associate Program</t>
  </si>
  <si>
    <t>Farley, Jeff Jeffery</t>
  </si>
  <si>
    <t>SETIA</t>
  </si>
  <si>
    <t>Al</t>
  </si>
  <si>
    <t>Setikas</t>
  </si>
  <si>
    <t>al.setikas@pega.com</t>
  </si>
  <si>
    <t>SHANL2</t>
  </si>
  <si>
    <t>Lauren</t>
  </si>
  <si>
    <t>Shanley</t>
  </si>
  <si>
    <t>lauren.shanley@pega.com</t>
  </si>
  <si>
    <t>SHARR6</t>
  </si>
  <si>
    <t>richard.sharp@pega.com</t>
  </si>
  <si>
    <t>SHERA1</t>
  </si>
  <si>
    <t>Amy</t>
  </si>
  <si>
    <t>Sherwill</t>
  </si>
  <si>
    <t>amy.sherwill@pega.com</t>
  </si>
  <si>
    <t>SHIMW</t>
  </si>
  <si>
    <t>Shimp</t>
  </si>
  <si>
    <t>bill.shimp@pega.com</t>
  </si>
  <si>
    <t>SIMMH</t>
  </si>
  <si>
    <t>Harry</t>
  </si>
  <si>
    <t>Simmons</t>
  </si>
  <si>
    <t>harry.simmonsiii@pega.com</t>
  </si>
  <si>
    <t>SINGA15</t>
  </si>
  <si>
    <t>Arun</t>
  </si>
  <si>
    <t>arun.singh@pega.com</t>
  </si>
  <si>
    <t>SINNV</t>
  </si>
  <si>
    <t>Vidhya</t>
  </si>
  <si>
    <t>Sinnatamby</t>
  </si>
  <si>
    <t>vidhya.sinnatamby@pega.com</t>
  </si>
  <si>
    <t>SITNW</t>
  </si>
  <si>
    <t>Sitnik</t>
  </si>
  <si>
    <t>william.sitnik@pega.com</t>
  </si>
  <si>
    <t>SMILB</t>
  </si>
  <si>
    <t>Brett</t>
  </si>
  <si>
    <t>Smiley</t>
  </si>
  <si>
    <t>brett.smiley@pega.com</t>
  </si>
  <si>
    <t>SMITG2</t>
  </si>
  <si>
    <t>Gregg</t>
  </si>
  <si>
    <t>gregg.smith@pega.com</t>
  </si>
  <si>
    <t>SPENC</t>
  </si>
  <si>
    <t>craig.spencer@pega.com</t>
  </si>
  <si>
    <t>SRIVR</t>
  </si>
  <si>
    <t>Srivatsan</t>
  </si>
  <si>
    <t>raj.srivatsan@pega.com</t>
  </si>
  <si>
    <t>STANA1</t>
  </si>
  <si>
    <t>Stanton</t>
  </si>
  <si>
    <t>alexandra.stanton@pega.com</t>
  </si>
  <si>
    <t>STRAC</t>
  </si>
  <si>
    <t>Chuck</t>
  </si>
  <si>
    <t>Strahlendorff</t>
  </si>
  <si>
    <t>chuck.strahlendorff@pega.com</t>
  </si>
  <si>
    <t>SULLP1</t>
  </si>
  <si>
    <t>paul.sullivan@pega.com</t>
  </si>
  <si>
    <t>THAYJ</t>
  </si>
  <si>
    <t>Thayer</t>
  </si>
  <si>
    <t>jason.thayer@pega.com</t>
  </si>
  <si>
    <t>THOMJ1</t>
  </si>
  <si>
    <t>Julie</t>
  </si>
  <si>
    <t>julie.thomas@pega.com</t>
  </si>
  <si>
    <t>THOMD1</t>
  </si>
  <si>
    <t>Tad</t>
  </si>
  <si>
    <t>tad.thompson@pega.com</t>
  </si>
  <si>
    <t>TRABZ</t>
  </si>
  <si>
    <t>Zied</t>
  </si>
  <si>
    <t>Trabelsi</t>
  </si>
  <si>
    <t>zied.trabelsi@pega.com</t>
  </si>
  <si>
    <t>TRACJ</t>
  </si>
  <si>
    <t>john.tracy@pega.com</t>
  </si>
  <si>
    <t>TRAPM</t>
  </si>
  <si>
    <t>Trapani</t>
  </si>
  <si>
    <t>michael.trapani@pega.com</t>
  </si>
  <si>
    <t>UCKEK</t>
  </si>
  <si>
    <t>Uckert</t>
  </si>
  <si>
    <t>kevin.uckert@pega.com</t>
  </si>
  <si>
    <t>BERLD</t>
  </si>
  <si>
    <t>Berlinski</t>
  </si>
  <si>
    <t>david.berlinski@pega.com</t>
  </si>
  <si>
    <t>USEWJ</t>
  </si>
  <si>
    <t>Usewick</t>
  </si>
  <si>
    <t>jeffrey.usewick@pega.com</t>
  </si>
  <si>
    <t>VERTK</t>
  </si>
  <si>
    <t>Vertefeuille</t>
  </si>
  <si>
    <t>karin.vertefeuille@pega.com</t>
  </si>
  <si>
    <t>VLEIT</t>
  </si>
  <si>
    <t>Vleisides</t>
  </si>
  <si>
    <t>tom.vleisides@pega.com</t>
  </si>
  <si>
    <t>WALLM2</t>
  </si>
  <si>
    <t>Max</t>
  </si>
  <si>
    <t>Wallingford</t>
  </si>
  <si>
    <t>max.wallingford@pega.com</t>
  </si>
  <si>
    <t>WALSC</t>
  </si>
  <si>
    <t>Cameron</t>
  </si>
  <si>
    <t>cameron.walsh@pega.com</t>
  </si>
  <si>
    <t>WALSJ1</t>
  </si>
  <si>
    <t>jay.walsh@pega.com</t>
  </si>
  <si>
    <t>WALSP1</t>
  </si>
  <si>
    <t>patrick.walsh@pega.com</t>
  </si>
  <si>
    <t>WARNJ2</t>
  </si>
  <si>
    <t>Warnat</t>
  </si>
  <si>
    <t>jeffrey.warnat@pega.com</t>
  </si>
  <si>
    <t>WHEER</t>
  </si>
  <si>
    <t>Robb</t>
  </si>
  <si>
    <t>Wheeler</t>
  </si>
  <si>
    <t>robb.wheeler@pega.com</t>
  </si>
  <si>
    <t>WIGGB</t>
  </si>
  <si>
    <t>brad.wiggins@pega.com</t>
  </si>
  <si>
    <t>WILLM1</t>
  </si>
  <si>
    <t>michael.williams@pega.com</t>
  </si>
  <si>
    <t>WILSA1</t>
  </si>
  <si>
    <t>ryan.wilson@pega.com</t>
  </si>
  <si>
    <t>WINNS1</t>
  </si>
  <si>
    <t>Winn</t>
  </si>
  <si>
    <t>scott.winn@pega.com</t>
  </si>
  <si>
    <t>WISSB</t>
  </si>
  <si>
    <t>Wissbrod</t>
  </si>
  <si>
    <t>brenda.wissbrod@pega.com</t>
  </si>
  <si>
    <t>WITHS</t>
  </si>
  <si>
    <t>Withem</t>
  </si>
  <si>
    <t>shannon.withem@pega.com</t>
  </si>
  <si>
    <t>YALIJ</t>
  </si>
  <si>
    <t>Juan</t>
  </si>
  <si>
    <t>Yalinas</t>
  </si>
  <si>
    <t>juan.yalinas@pega.com</t>
  </si>
  <si>
    <t>YOOW1</t>
  </si>
  <si>
    <t>Wendy</t>
  </si>
  <si>
    <t>Yoo</t>
  </si>
  <si>
    <t>wendy.yoo@pega.com</t>
  </si>
  <si>
    <t>BEREC</t>
  </si>
  <si>
    <t>Berexa</t>
  </si>
  <si>
    <t>chris.berexa@pega.com</t>
  </si>
  <si>
    <t>BENNR</t>
  </si>
  <si>
    <t>Bennett</t>
  </si>
  <si>
    <t>richard.bennett@pega.com</t>
  </si>
  <si>
    <t>BEARB</t>
  </si>
  <si>
    <t>Beard</t>
  </si>
  <si>
    <t>brett.beard@pega.com</t>
  </si>
  <si>
    <t>HAWKK1</t>
  </si>
  <si>
    <t>Kimberly</t>
  </si>
  <si>
    <t>Hawkins</t>
  </si>
  <si>
    <t>kimberly.hawkins@pega.com</t>
  </si>
  <si>
    <t>PRESK</t>
  </si>
  <si>
    <t>Prescott</t>
  </si>
  <si>
    <t>kevin.prescott@pega.com</t>
  </si>
  <si>
    <t>TARKM</t>
  </si>
  <si>
    <t>Tarkowski</t>
  </si>
  <si>
    <t>michelle.tarkowski@pega.com</t>
  </si>
  <si>
    <t>MOTID</t>
  </si>
  <si>
    <t>Devin</t>
  </si>
  <si>
    <t>Motivala</t>
  </si>
  <si>
    <t>devin.motivala@pega.com</t>
  </si>
  <si>
    <t>MURPB</t>
  </si>
  <si>
    <t>Barrett</t>
  </si>
  <si>
    <t>barrett.murphy@pega.com</t>
  </si>
  <si>
    <t>DUNND</t>
  </si>
  <si>
    <t>Darryl</t>
  </si>
  <si>
    <t>Dunnington</t>
  </si>
  <si>
    <t>darryl.dunnington@pega.com</t>
  </si>
  <si>
    <t>Principal Curriculm Developer</t>
  </si>
  <si>
    <t>Vande Wege, Jeff C</t>
  </si>
  <si>
    <t>PARKM</t>
  </si>
  <si>
    <t>Parks</t>
  </si>
  <si>
    <t>matt.parks@pega.com</t>
  </si>
  <si>
    <t>Business Development Specialist - University Academic Program</t>
  </si>
  <si>
    <t>AVERD</t>
  </si>
  <si>
    <t>IML</t>
  </si>
  <si>
    <t>Averill</t>
  </si>
  <si>
    <t>Doug.Averill@pega.com</t>
  </si>
  <si>
    <t>Sr. Director, Public Sector</t>
  </si>
  <si>
    <t>BENNK</t>
  </si>
  <si>
    <t>Benner</t>
  </si>
  <si>
    <t>Global Industry Market Leader - Communications, Media, and Consumer Services</t>
  </si>
  <si>
    <t>BRAVK</t>
  </si>
  <si>
    <t>Kelli</t>
  </si>
  <si>
    <t>Bravo</t>
  </si>
  <si>
    <t>Kelli.Bravo@pega.com</t>
  </si>
  <si>
    <t>VP, Healthcare and Life Sciences</t>
  </si>
  <si>
    <t>KHOSR</t>
  </si>
  <si>
    <t>Reetu</t>
  </si>
  <si>
    <t>Khosla</t>
  </si>
  <si>
    <t>Reetu.Khosla@pega.com</t>
  </si>
  <si>
    <t>VP, Client Lifecycle Management &amp; KYC</t>
  </si>
  <si>
    <t>PARKC</t>
  </si>
  <si>
    <t>Christine</t>
  </si>
  <si>
    <t>Christine.Parker@pega.com</t>
  </si>
  <si>
    <t>VP, Financial Services Industry</t>
  </si>
  <si>
    <t>RYANJ</t>
  </si>
  <si>
    <t>Jim.Ryan@pega.com</t>
  </si>
  <si>
    <t>Principal IS Engineer</t>
  </si>
  <si>
    <t>SILVS</t>
  </si>
  <si>
    <t>Silver</t>
  </si>
  <si>
    <t>Steven.Silver@pega.com</t>
  </si>
  <si>
    <t>VP, Manufacturing</t>
  </si>
  <si>
    <t>TAYLS2</t>
  </si>
  <si>
    <t>Susan</t>
  </si>
  <si>
    <t>Susan.Taylor@pega.com</t>
  </si>
  <si>
    <t>VP, Payer Core Admin</t>
  </si>
  <si>
    <t>BERKM</t>
  </si>
  <si>
    <t>Berkovi</t>
  </si>
  <si>
    <t>Marc.Berkovi@pega.com</t>
  </si>
  <si>
    <t>COONJ</t>
  </si>
  <si>
    <t>Julian</t>
  </si>
  <si>
    <t>Cooney</t>
  </si>
  <si>
    <t>Julian.Cooney@pega.com</t>
  </si>
  <si>
    <t>CUSHM</t>
  </si>
  <si>
    <t>Cushing</t>
  </si>
  <si>
    <t>Matthew.Cushing@pega.com</t>
  </si>
  <si>
    <t>VP, Chief Commercial Officer &amp; General Counsel</t>
  </si>
  <si>
    <t>DOWNS1</t>
  </si>
  <si>
    <t>Downer</t>
  </si>
  <si>
    <t>Scott.Downer@pega.com</t>
  </si>
  <si>
    <t>FEING1</t>
  </si>
  <si>
    <t xml:space="preserve">Gary </t>
  </si>
  <si>
    <t>Feinberg</t>
  </si>
  <si>
    <t>FRISD</t>
  </si>
  <si>
    <t>Podol, Mike</t>
  </si>
  <si>
    <t xml:space="preserve">US Cambridge </t>
  </si>
  <si>
    <t>HALER</t>
  </si>
  <si>
    <t>Hale</t>
  </si>
  <si>
    <t>Ryan.Hale@pega.com</t>
  </si>
  <si>
    <t>Senior Director, Business Operations</t>
  </si>
  <si>
    <t>JIMEJ</t>
  </si>
  <si>
    <t>Jessica</t>
  </si>
  <si>
    <t>Jimenez</t>
  </si>
  <si>
    <t>Jessica.Jimenez@pega.com</t>
  </si>
  <si>
    <t>MADAS1</t>
  </si>
  <si>
    <t>Sanjay</t>
  </si>
  <si>
    <t>Madan</t>
  </si>
  <si>
    <t>Sanjay.Madan@pega.com</t>
  </si>
  <si>
    <t>MARKP</t>
  </si>
  <si>
    <t>Markman</t>
  </si>
  <si>
    <t>Peter.Markman@pega.com</t>
  </si>
  <si>
    <t>MESLL</t>
  </si>
  <si>
    <t>Mesler</t>
  </si>
  <si>
    <t>Linda.Mesler@pega.com</t>
  </si>
  <si>
    <t>Sr. Business Officer and Deal Operations Director</t>
  </si>
  <si>
    <t>PODOM</t>
  </si>
  <si>
    <t>Podol</t>
  </si>
  <si>
    <t>Michael.Podol@pega.com</t>
  </si>
  <si>
    <t>VP, Chief Business Officer and Associate General Counsel</t>
  </si>
  <si>
    <t>RUDEP</t>
  </si>
  <si>
    <t>Phedra</t>
  </si>
  <si>
    <t>Rudell</t>
  </si>
  <si>
    <t>Phedra.Rudell@pega.com</t>
  </si>
  <si>
    <t>Sr. Business Officer</t>
  </si>
  <si>
    <t xml:space="preserve">Jeff </t>
  </si>
  <si>
    <t>Yaguda</t>
  </si>
  <si>
    <t>BASID</t>
  </si>
  <si>
    <t>Dana</t>
  </si>
  <si>
    <t>Basilone</t>
  </si>
  <si>
    <t>dana.basilone@pega.com</t>
  </si>
  <si>
    <t>Sr. Regional Marketing Manager</t>
  </si>
  <si>
    <t>CRM - Marketing - NA</t>
  </si>
  <si>
    <t>Litsas, Joanna M.</t>
  </si>
  <si>
    <t>BOLEK</t>
  </si>
  <si>
    <t>Boles</t>
  </si>
  <si>
    <t>karen.boles@pega.com</t>
  </si>
  <si>
    <t>Pino, Melissa</t>
  </si>
  <si>
    <t>BOZSC</t>
  </si>
  <si>
    <t>Celia</t>
  </si>
  <si>
    <t>Bozsum</t>
  </si>
  <si>
    <t>celia.bozsum@pega.com</t>
  </si>
  <si>
    <t>Sr Regional Marketing Manager</t>
  </si>
  <si>
    <t>BREWK2</t>
  </si>
  <si>
    <t>Brewitt</t>
  </si>
  <si>
    <t>kris.brewitt@pega.com</t>
  </si>
  <si>
    <t>ERMID</t>
  </si>
  <si>
    <t>Ermini</t>
  </si>
  <si>
    <t>diana.ermini@pega.com</t>
  </si>
  <si>
    <t>FLYNJ</t>
  </si>
  <si>
    <t>Jackie</t>
  </si>
  <si>
    <t>Flynn</t>
  </si>
  <si>
    <t>jackie.flynn@pega.com</t>
  </si>
  <si>
    <t>FREEJ2</t>
  </si>
  <si>
    <t>Freeley</t>
  </si>
  <si>
    <t>jim.freeley@pega.com</t>
  </si>
  <si>
    <t>LAKEN</t>
  </si>
  <si>
    <t>Lake</t>
  </si>
  <si>
    <t>nicholas.lake@pega.com</t>
  </si>
  <si>
    <t>Director, Content Marketing</t>
  </si>
  <si>
    <t>LITSJ</t>
  </si>
  <si>
    <t>Litsas</t>
  </si>
  <si>
    <t>joanna.litsas@pega.com</t>
  </si>
  <si>
    <t>Sr. Director, Regional Marketing, Americas</t>
  </si>
  <si>
    <t>NELSC</t>
  </si>
  <si>
    <t>Nelson</t>
  </si>
  <si>
    <t>catherine.nelson@pega.com</t>
  </si>
  <si>
    <t>Unable to arrive Sat for personal reasons. Arriving late Sunday evening.</t>
  </si>
  <si>
    <t>PINOM</t>
  </si>
  <si>
    <t>Pino</t>
  </si>
  <si>
    <t>melissa.pino@pega.com</t>
  </si>
  <si>
    <t>PUFFH</t>
  </si>
  <si>
    <t>Puffer</t>
  </si>
  <si>
    <t>heather.puffer@pega.com</t>
  </si>
  <si>
    <t>Executive Meeting Manager</t>
  </si>
  <si>
    <t>VERAD</t>
  </si>
  <si>
    <t>Vera</t>
  </si>
  <si>
    <t>debbie.vera@pega.com</t>
  </si>
  <si>
    <t>Flynn, Jackie M.</t>
  </si>
  <si>
    <t>Forward</t>
  </si>
  <si>
    <t>Daniel.Forward@pega.com</t>
  </si>
  <si>
    <t>Watts</t>
  </si>
  <si>
    <t>ABDUA</t>
  </si>
  <si>
    <t>SKO 2019 - Group D</t>
  </si>
  <si>
    <t>Ahmed</t>
  </si>
  <si>
    <t>Abdullah</t>
  </si>
  <si>
    <t>ahmed.abdullah@pega.com</t>
  </si>
  <si>
    <t>Senior Solutions Consultant - Alliances</t>
  </si>
  <si>
    <t>ABDUK</t>
  </si>
  <si>
    <t>Khalil</t>
  </si>
  <si>
    <t>khalil.abdullah@pega.com</t>
  </si>
  <si>
    <t>Senior Solutions Consultant - Healthcare</t>
  </si>
  <si>
    <t>ACCEK</t>
  </si>
  <si>
    <t>KC</t>
  </si>
  <si>
    <t>Accetta</t>
  </si>
  <si>
    <t>kc.accetta@pega.com</t>
  </si>
  <si>
    <t>AGOSJ</t>
  </si>
  <si>
    <t>Agostino</t>
  </si>
  <si>
    <t>pino.agostino@pega.com</t>
  </si>
  <si>
    <t>BAASW</t>
  </si>
  <si>
    <t>Walt</t>
  </si>
  <si>
    <t>Baaske</t>
  </si>
  <si>
    <t>walt.baaske@pega.com</t>
  </si>
  <si>
    <t>BARIB</t>
  </si>
  <si>
    <t>Baril</t>
  </si>
  <si>
    <t>ben.baril@pega.com</t>
  </si>
  <si>
    <t>BARRM</t>
  </si>
  <si>
    <t>matthew.barrett@pega.com</t>
  </si>
  <si>
    <t>Principal Solutions Consultant - Healthcare</t>
  </si>
  <si>
    <t>BARTB1</t>
  </si>
  <si>
    <t>Barton</t>
  </si>
  <si>
    <t>ben.barton@pega.com</t>
  </si>
  <si>
    <t>BATTL</t>
  </si>
  <si>
    <t>Leonardo</t>
  </si>
  <si>
    <t>Battaglia</t>
  </si>
  <si>
    <t>Leonardo.Battaglia@pega.com</t>
  </si>
  <si>
    <t>Broch, Matt</t>
  </si>
  <si>
    <t>BEARS</t>
  </si>
  <si>
    <t>Bearden</t>
  </si>
  <si>
    <t>shawn.bearden@pega.com</t>
  </si>
  <si>
    <t>BELIA</t>
  </si>
  <si>
    <t>Belisle</t>
  </si>
  <si>
    <t>alan.belisle@pega.com</t>
  </si>
  <si>
    <t>BELLD</t>
  </si>
  <si>
    <t>Bell</t>
  </si>
  <si>
    <t>dan.bell@pega.com</t>
  </si>
  <si>
    <t>Principal - Alliances Solution Consultant</t>
  </si>
  <si>
    <t>BENNC</t>
  </si>
  <si>
    <t>christopher.bennett@pega.com</t>
  </si>
  <si>
    <t>Solutions Consultant - Corporate Markets</t>
  </si>
  <si>
    <t>BENOC</t>
  </si>
  <si>
    <t>Benoit</t>
  </si>
  <si>
    <t>cameron.benoit@pega.com</t>
  </si>
  <si>
    <t>Associate Solutions Consultant</t>
  </si>
  <si>
    <t>BESSP</t>
  </si>
  <si>
    <t>Bessman</t>
  </si>
  <si>
    <t>peter.bessman@pega.com</t>
  </si>
  <si>
    <t>Senior Solutions Consultant - Life Sciences</t>
  </si>
  <si>
    <t>BISWA1</t>
  </si>
  <si>
    <t>Arindam</t>
  </si>
  <si>
    <t>Biswas</t>
  </si>
  <si>
    <t>arindam.biswas@pega.com</t>
  </si>
  <si>
    <t>BORJJ</t>
  </si>
  <si>
    <t>Pablo</t>
  </si>
  <si>
    <t>Borjas</t>
  </si>
  <si>
    <t>pablo.borjas@pega.com</t>
  </si>
  <si>
    <t>BRASM</t>
  </si>
  <si>
    <t>Brasse</t>
  </si>
  <si>
    <t>matthew.brasse@pega.com</t>
  </si>
  <si>
    <t>BURRG</t>
  </si>
  <si>
    <t>Burris</t>
  </si>
  <si>
    <t>greg.burris@pega.com</t>
  </si>
  <si>
    <t>CALLM1</t>
  </si>
  <si>
    <t>Callahan</t>
  </si>
  <si>
    <t>mike.callahan@pega.com</t>
  </si>
  <si>
    <t>CAMPJ3</t>
  </si>
  <si>
    <t>Campisi</t>
  </si>
  <si>
    <t>joe.campisi@pega.com</t>
  </si>
  <si>
    <t>CANTG</t>
  </si>
  <si>
    <t>Gerald</t>
  </si>
  <si>
    <t>Cantrell</t>
  </si>
  <si>
    <t>gerald.cantrell@pega.com</t>
  </si>
  <si>
    <t>CANTC</t>
  </si>
  <si>
    <t>Cord</t>
  </si>
  <si>
    <t>Cantrelle</t>
  </si>
  <si>
    <t>cord.cantrelle@pega.com</t>
  </si>
  <si>
    <t>Solutions Consultant- Corporate Markets</t>
  </si>
  <si>
    <t>CAREJ1</t>
  </si>
  <si>
    <t>joe.carew@pega.com</t>
  </si>
  <si>
    <t>Principal Solutions Consultant, Communications and Media</t>
  </si>
  <si>
    <t>CAROM1</t>
  </si>
  <si>
    <t>Carothers</t>
  </si>
  <si>
    <t>michael.carothers@pega.com</t>
  </si>
  <si>
    <t>Senior Solutions Consultant, Robotics</t>
  </si>
  <si>
    <t>CARVF</t>
  </si>
  <si>
    <t>Carvalho</t>
  </si>
  <si>
    <t>francisco.carvalho@pega.com</t>
  </si>
  <si>
    <t>CHAMC1</t>
  </si>
  <si>
    <t>chris.chambers@pega.com</t>
  </si>
  <si>
    <t>Digital Solutions Consultant</t>
  </si>
  <si>
    <t>CLUKK</t>
  </si>
  <si>
    <t>Clukey</t>
  </si>
  <si>
    <t>kevin.clukey@pega.com</t>
  </si>
  <si>
    <t>Key Premier Account, Principal Solutions Consultant</t>
  </si>
  <si>
    <t>COLLN1</t>
  </si>
  <si>
    <t>Nic</t>
  </si>
  <si>
    <t>Colley</t>
  </si>
  <si>
    <t>nic.colley@pega.com</t>
  </si>
  <si>
    <t>CULBG</t>
  </si>
  <si>
    <t>Gene</t>
  </si>
  <si>
    <t>Culbertson</t>
  </si>
  <si>
    <t>gene.culbertson@pega.com</t>
  </si>
  <si>
    <t>Marketing Sales Specialist</t>
  </si>
  <si>
    <t>DAVIE1</t>
  </si>
  <si>
    <t>eric.davis@pega.com</t>
  </si>
  <si>
    <t>DELLJ</t>
  </si>
  <si>
    <t>Dellaria</t>
  </si>
  <si>
    <t>jon.dellaria@pega.com</t>
  </si>
  <si>
    <t>DEMEG</t>
  </si>
  <si>
    <t>DeMelo</t>
  </si>
  <si>
    <t>greg.demelo@pega.com</t>
  </si>
  <si>
    <t>DESRD</t>
  </si>
  <si>
    <t>DesRoches</t>
  </si>
  <si>
    <t>david.desroches@pega.com</t>
  </si>
  <si>
    <t>DEVIZ</t>
  </si>
  <si>
    <t>Zack</t>
  </si>
  <si>
    <t>Deville</t>
  </si>
  <si>
    <t>zackery.deville@pega.com</t>
  </si>
  <si>
    <t>EASLR</t>
  </si>
  <si>
    <t>Easley</t>
  </si>
  <si>
    <t>ryan.easley@pega.com</t>
  </si>
  <si>
    <t>EDWAN1</t>
  </si>
  <si>
    <t>Edwards</t>
  </si>
  <si>
    <t>nick.edwards2@pega.com</t>
  </si>
  <si>
    <t>Sales Consultant I</t>
  </si>
  <si>
    <t>EVANC1</t>
  </si>
  <si>
    <t>christopher.evans@pega.com</t>
  </si>
  <si>
    <t>FARRT1</t>
  </si>
  <si>
    <t>Travis</t>
  </si>
  <si>
    <t>Farrenkopf</t>
  </si>
  <si>
    <t>travis.farrenkopf@pega.com</t>
  </si>
  <si>
    <t>FELLK</t>
  </si>
  <si>
    <t>kevin.feller@pega.com</t>
  </si>
  <si>
    <t>FERNJ</t>
  </si>
  <si>
    <t>Joao</t>
  </si>
  <si>
    <t>Fernandes</t>
  </si>
  <si>
    <t>joao.fernandes@pega.com</t>
  </si>
  <si>
    <t>FINEM</t>
  </si>
  <si>
    <t>Fine</t>
  </si>
  <si>
    <t>michael.fine@pega.com</t>
  </si>
  <si>
    <t>Team Lead - Insurance Solutions Consulting</t>
  </si>
  <si>
    <t>SLICN</t>
  </si>
  <si>
    <t>Flood</t>
  </si>
  <si>
    <t>kate.flood@pega.com</t>
  </si>
  <si>
    <t>FLORM</t>
  </si>
  <si>
    <t>Flores</t>
  </si>
  <si>
    <t>maria.flores@pega.com</t>
  </si>
  <si>
    <t>Administrative Assistant</t>
  </si>
  <si>
    <t>GARDZ</t>
  </si>
  <si>
    <t>Zach</t>
  </si>
  <si>
    <t>zach.gardner@pega.com</t>
  </si>
  <si>
    <t>Solution Consultant- Decisioning</t>
  </si>
  <si>
    <t>GAURS</t>
  </si>
  <si>
    <t>Sidd</t>
  </si>
  <si>
    <t>Gaur</t>
  </si>
  <si>
    <t>sidd.gaur@pega.com</t>
  </si>
  <si>
    <t>GEIGM</t>
  </si>
  <si>
    <t>Geiger</t>
  </si>
  <si>
    <t>matt.geiger@pega.com</t>
  </si>
  <si>
    <t>GOLDS1</t>
  </si>
  <si>
    <t>Goldsmith</t>
  </si>
  <si>
    <t>steve.goldsmith@pega.com</t>
  </si>
  <si>
    <t>GRAIS</t>
  </si>
  <si>
    <t>Shaun</t>
  </si>
  <si>
    <t>Grainger</t>
  </si>
  <si>
    <t>shaun.grainger@pega.com</t>
  </si>
  <si>
    <t>Senior Solutions Consultant - Corporate Markets</t>
  </si>
  <si>
    <t>GREED1</t>
  </si>
  <si>
    <t>Deb</t>
  </si>
  <si>
    <t>Greenberger</t>
  </si>
  <si>
    <t>deb.greenberger@pega.com</t>
  </si>
  <si>
    <t>GRUND</t>
  </si>
  <si>
    <t>Grunbaum</t>
  </si>
  <si>
    <t>dave.grunbaum@pega.com</t>
  </si>
  <si>
    <t>Senior Solutions Consultant - Manufacturing and High Technology Solutions</t>
  </si>
  <si>
    <t>GUPTB</t>
  </si>
  <si>
    <t>Bharti</t>
  </si>
  <si>
    <t>bharti.gupta@pega.com</t>
  </si>
  <si>
    <t>Senior Solutions Consultant - Communications</t>
  </si>
  <si>
    <t>HAJEA</t>
  </si>
  <si>
    <t>Arif</t>
  </si>
  <si>
    <t>Hajee</t>
  </si>
  <si>
    <t>arif.hajee@pega.com</t>
  </si>
  <si>
    <t>HANKK</t>
  </si>
  <si>
    <t>Kenton</t>
  </si>
  <si>
    <t>Hankins</t>
  </si>
  <si>
    <t>kenton.hankins@pega.com</t>
  </si>
  <si>
    <t>Lead User Experience Architect</t>
  </si>
  <si>
    <t>HERFA</t>
  </si>
  <si>
    <t>Alaina</t>
  </si>
  <si>
    <t>Herfindal</t>
  </si>
  <si>
    <t>alaina.herfindal@pega.com</t>
  </si>
  <si>
    <t>HESSN</t>
  </si>
  <si>
    <t>Nate</t>
  </si>
  <si>
    <t>nate.hess@pega.com</t>
  </si>
  <si>
    <t>HIGHM</t>
  </si>
  <si>
    <t>Hight</t>
  </si>
  <si>
    <t>michael.hight@pega.com</t>
  </si>
  <si>
    <t>Principal Solution Consultant ? Strategic Alliances</t>
  </si>
  <si>
    <t>HIRSB</t>
  </si>
  <si>
    <t>Hirschhorn</t>
  </si>
  <si>
    <t>bennett.hirschhorn@pega.com</t>
  </si>
  <si>
    <t>HOGAM</t>
  </si>
  <si>
    <t>Hogan</t>
  </si>
  <si>
    <t>mike.hogan@pega.com</t>
  </si>
  <si>
    <t>HOWAM</t>
  </si>
  <si>
    <t>Howard</t>
  </si>
  <si>
    <t>mark.howard@pega.com</t>
  </si>
  <si>
    <t>INSDS</t>
  </si>
  <si>
    <t>Insdorf</t>
  </si>
  <si>
    <t>stephen.insdorf@pega.com</t>
  </si>
  <si>
    <t>IVANA</t>
  </si>
  <si>
    <t>Alexei</t>
  </si>
  <si>
    <t>Ivanov</t>
  </si>
  <si>
    <t>alexei.ivanov@pega.com</t>
  </si>
  <si>
    <t>JACOS1</t>
  </si>
  <si>
    <t>Jacobs</t>
  </si>
  <si>
    <t>stephen.jacobs@pega.com</t>
  </si>
  <si>
    <t>Principal Solutions Consultant, Robotics</t>
  </si>
  <si>
    <t>JITAK</t>
  </si>
  <si>
    <t>KJ</t>
  </si>
  <si>
    <t>Jita</t>
  </si>
  <si>
    <t>kj.jita@pega.com</t>
  </si>
  <si>
    <t>JUDYD</t>
  </si>
  <si>
    <t>Dennis</t>
  </si>
  <si>
    <t>dennis.judy@pega.com</t>
  </si>
  <si>
    <t>US - West Virginia - Remote</t>
  </si>
  <si>
    <t>KAHLC</t>
  </si>
  <si>
    <t>Kahl</t>
  </si>
  <si>
    <t>chris.kahl@pega.com</t>
  </si>
  <si>
    <t>KARUP</t>
  </si>
  <si>
    <t>Prabhu</t>
  </si>
  <si>
    <t>Karunakaran</t>
  </si>
  <si>
    <t>prabhu.karunakaran@pega.com</t>
  </si>
  <si>
    <t>KASSS</t>
  </si>
  <si>
    <t>Kass</t>
  </si>
  <si>
    <t>scott.kass@pega.com</t>
  </si>
  <si>
    <t>KEARD</t>
  </si>
  <si>
    <t>Damon</t>
  </si>
  <si>
    <t>Kearney</t>
  </si>
  <si>
    <t>damon.kearney@pega.com</t>
  </si>
  <si>
    <t>KELLJ</t>
  </si>
  <si>
    <t>Kelly</t>
  </si>
  <si>
    <t>Jonathan.Kelly@pega.com</t>
  </si>
  <si>
    <t>Director, Solutions Consulting - Healthcare</t>
  </si>
  <si>
    <t>KERRP</t>
  </si>
  <si>
    <t>pat.kerr@pega.com</t>
  </si>
  <si>
    <t>KHOSS</t>
  </si>
  <si>
    <t>Setrag</t>
  </si>
  <si>
    <t>Khoshafian</t>
  </si>
  <si>
    <t>setrag.khoshafian@pega.com</t>
  </si>
  <si>
    <t>Chief Evangelist and VP of BPM Technology</t>
  </si>
  <si>
    <t>KINCP</t>
  </si>
  <si>
    <t>Kinch</t>
  </si>
  <si>
    <t>peter.kinch@pega.com</t>
  </si>
  <si>
    <t>Senior Solutions Consultant - Public Sector</t>
  </si>
  <si>
    <t>KOCHG</t>
  </si>
  <si>
    <t>Koch</t>
  </si>
  <si>
    <t>greg.koch@pega.com</t>
  </si>
  <si>
    <t>KOMFP</t>
  </si>
  <si>
    <t>Komfolio</t>
  </si>
  <si>
    <t>peter.komfolio@pega.com</t>
  </si>
  <si>
    <t>LAUDM</t>
  </si>
  <si>
    <t>Lauden</t>
  </si>
  <si>
    <t>mark.lauden@pega.com</t>
  </si>
  <si>
    <t>LAUFJ</t>
  </si>
  <si>
    <t>Laufer</t>
  </si>
  <si>
    <t>jay.laufer@pega.com</t>
  </si>
  <si>
    <t>LEN01</t>
  </si>
  <si>
    <t>Nguyen-Anh</t>
  </si>
  <si>
    <t>Le</t>
  </si>
  <si>
    <t>nle@pega.com</t>
  </si>
  <si>
    <t>LECLM</t>
  </si>
  <si>
    <t>Leclerc</t>
  </si>
  <si>
    <t>martin.leclerc@pega.com</t>
  </si>
  <si>
    <t>LEEW2</t>
  </si>
  <si>
    <t>william.lee@pega.com</t>
  </si>
  <si>
    <t>LEWIC</t>
  </si>
  <si>
    <t>Clarence</t>
  </si>
  <si>
    <t>clarence.lewis@pega.com</t>
  </si>
  <si>
    <t>LIKED</t>
  </si>
  <si>
    <t>Don</t>
  </si>
  <si>
    <t>Likeum</t>
  </si>
  <si>
    <t>don.likeum@pega.com</t>
  </si>
  <si>
    <t>LILLK</t>
  </si>
  <si>
    <t>Kristy</t>
  </si>
  <si>
    <t>Lillagore</t>
  </si>
  <si>
    <t>kristen.lillagore@pega.com</t>
  </si>
  <si>
    <t>Senior Solutions Consultant- Sales Automation</t>
  </si>
  <si>
    <t>LONSA</t>
  </si>
  <si>
    <t>Lonsway</t>
  </si>
  <si>
    <t>andrew.lonsway@pega.com</t>
  </si>
  <si>
    <t>LUIW1</t>
  </si>
  <si>
    <t>Lui</t>
  </si>
  <si>
    <t>wendy.lui@pega.com</t>
  </si>
  <si>
    <t>MACAK</t>
  </si>
  <si>
    <t>Kyle</t>
  </si>
  <si>
    <t>MacArthur</t>
  </si>
  <si>
    <t>kyle.macarthur@pega.com</t>
  </si>
  <si>
    <t>MAUEC</t>
  </si>
  <si>
    <t>Mauer</t>
  </si>
  <si>
    <t>chris.mauer@pega.com</t>
  </si>
  <si>
    <t>Manager, Customer Service Solutions Consulting</t>
  </si>
  <si>
    <t>MCDAJ</t>
  </si>
  <si>
    <t>Jimmy</t>
  </si>
  <si>
    <t>McDaniel</t>
  </si>
  <si>
    <t>jimmy.mcdaniel@pega.com</t>
  </si>
  <si>
    <t>MELND</t>
  </si>
  <si>
    <t>Melnick</t>
  </si>
  <si>
    <t>david.melnick@pega.com</t>
  </si>
  <si>
    <t>MINYM</t>
  </si>
  <si>
    <t>Minyard</t>
  </si>
  <si>
    <t>matthew.minyard@pega.com</t>
  </si>
  <si>
    <t>MORAK</t>
  </si>
  <si>
    <t>Kristin</t>
  </si>
  <si>
    <t>kristin.moran@pega.com</t>
  </si>
  <si>
    <t>MORSG</t>
  </si>
  <si>
    <t>Morse</t>
  </si>
  <si>
    <t>greg.morse@pega.com</t>
  </si>
  <si>
    <t>MOURM</t>
  </si>
  <si>
    <t>Mouries</t>
  </si>
  <si>
    <t>marc.mouries@pega.com</t>
  </si>
  <si>
    <t>MOZEG</t>
  </si>
  <si>
    <t>Mozek</t>
  </si>
  <si>
    <t>jay.mozek@pega.com</t>
  </si>
  <si>
    <t>MUHAJ</t>
  </si>
  <si>
    <t>Muhammad</t>
  </si>
  <si>
    <t>jason.muhammad@pega.com</t>
  </si>
  <si>
    <t>MULLD</t>
  </si>
  <si>
    <t>Mullokandov</t>
  </si>
  <si>
    <t>david.mullokandov@pega.com</t>
  </si>
  <si>
    <t>MURRJ</t>
  </si>
  <si>
    <t>Jack</t>
  </si>
  <si>
    <t>jack.murray@pega.com</t>
  </si>
  <si>
    <t>MYLAD</t>
  </si>
  <si>
    <t>Mylapore</t>
  </si>
  <si>
    <t>dan.mylapore@pega.com</t>
  </si>
  <si>
    <t>NAVAE</t>
  </si>
  <si>
    <t>Navarro</t>
  </si>
  <si>
    <t>eddie.navarro@pega.com</t>
  </si>
  <si>
    <t>OHART</t>
  </si>
  <si>
    <t>O'Hara</t>
  </si>
  <si>
    <t>tom.o'hara@pega.com</t>
  </si>
  <si>
    <t>OHEAB</t>
  </si>
  <si>
    <t>O'Hearne</t>
  </si>
  <si>
    <t>brian.o'hearne@pega.com</t>
  </si>
  <si>
    <t>Sales Specialist - Mobility</t>
  </si>
  <si>
    <t>ORLAM</t>
  </si>
  <si>
    <t>mike.orlando@pega.com</t>
  </si>
  <si>
    <t>ORLAR</t>
  </si>
  <si>
    <t>Rosanna</t>
  </si>
  <si>
    <t>rosanna.orlando@pega.com</t>
  </si>
  <si>
    <t>PARKE1</t>
  </si>
  <si>
    <t>Park</t>
  </si>
  <si>
    <t>eric.park@pega.com</t>
  </si>
  <si>
    <t>PAYAG</t>
  </si>
  <si>
    <t>Giselle</t>
  </si>
  <si>
    <t>giselle.payan@pega.com</t>
  </si>
  <si>
    <t>Associate Sales Consultant</t>
  </si>
  <si>
    <t>PAYAJ</t>
  </si>
  <si>
    <t>Payan-Lopez</t>
  </si>
  <si>
    <t>juan.payan-lopez@pega.com</t>
  </si>
  <si>
    <t>REBEP</t>
  </si>
  <si>
    <t>Rebecca</t>
  </si>
  <si>
    <t>rebecca.peck@pega.com</t>
  </si>
  <si>
    <t>PIEZA</t>
  </si>
  <si>
    <t>Andrea</t>
  </si>
  <si>
    <t>Piezuch</t>
  </si>
  <si>
    <t>andrea.piezuch@pega.com</t>
  </si>
  <si>
    <t>RACHB</t>
  </si>
  <si>
    <t>Rach</t>
  </si>
  <si>
    <t>brad.rach@pega.com</t>
  </si>
  <si>
    <t>RAHEY</t>
  </si>
  <si>
    <t>Yogi</t>
  </si>
  <si>
    <t>Raheja</t>
  </si>
  <si>
    <t>yogi.raheja@pega.com</t>
  </si>
  <si>
    <t>Senior Solutions Consultant - Manufacturing &amp; High Tech</t>
  </si>
  <si>
    <t>RENFD</t>
  </si>
  <si>
    <t>Duncan</t>
  </si>
  <si>
    <t>Renfrow-Symon</t>
  </si>
  <si>
    <t>duncan.renfrow-symon@pega.com</t>
  </si>
  <si>
    <t>RICEB</t>
  </si>
  <si>
    <t>ben.rice@pega.com</t>
  </si>
  <si>
    <t>RODRC</t>
  </si>
  <si>
    <t>carlos.rodriguez@pega.com</t>
  </si>
  <si>
    <t>ROMOP</t>
  </si>
  <si>
    <t>Tricia</t>
  </si>
  <si>
    <t>Romonoski</t>
  </si>
  <si>
    <t>patricia.romonoski@pega.com</t>
  </si>
  <si>
    <t>SALOT</t>
  </si>
  <si>
    <t>Troy</t>
  </si>
  <si>
    <t>Salo</t>
  </si>
  <si>
    <t>troy.salo@pega.com</t>
  </si>
  <si>
    <t>SANTG</t>
  </si>
  <si>
    <t>Santamarina</t>
  </si>
  <si>
    <t>george.santamarina@pega.com</t>
  </si>
  <si>
    <t>Senior Solutions Consultant- Central</t>
  </si>
  <si>
    <t>SAVOD</t>
  </si>
  <si>
    <t xml:space="preserve">Dan </t>
  </si>
  <si>
    <t>Savoie</t>
  </si>
  <si>
    <t>Brockman, John P.</t>
  </si>
  <si>
    <t>SCHIJ2</t>
  </si>
  <si>
    <t>Schick</t>
  </si>
  <si>
    <t>john.schick@pega.com</t>
  </si>
  <si>
    <t>SCHNJ2</t>
  </si>
  <si>
    <t>Schneider</t>
  </si>
  <si>
    <t>joel.schneider@pega.com</t>
  </si>
  <si>
    <t>SCHRJ</t>
  </si>
  <si>
    <t>Schroeder</t>
  </si>
  <si>
    <t>jason.schroeder@pega.com</t>
  </si>
  <si>
    <t>Principal Solutions Consultant - Financial Services</t>
  </si>
  <si>
    <t>SEARJ</t>
  </si>
  <si>
    <t>Searls</t>
  </si>
  <si>
    <t>jacob.searls@pega.com</t>
  </si>
  <si>
    <t>Senior Solutions Consultant- Central/East</t>
  </si>
  <si>
    <t>SHARS3</t>
  </si>
  <si>
    <t>Shareshian</t>
  </si>
  <si>
    <t>susan.shareshian@pega.com</t>
  </si>
  <si>
    <t>SHAYV</t>
  </si>
  <si>
    <t>Vanessa</t>
  </si>
  <si>
    <t>Shayan</t>
  </si>
  <si>
    <t>vanessa.shayan@pega.com</t>
  </si>
  <si>
    <t>US - Vermont - Remote</t>
  </si>
  <si>
    <t>SHULA</t>
  </si>
  <si>
    <t>Abbie</t>
  </si>
  <si>
    <t>Shuler</t>
  </si>
  <si>
    <t>abbie.shuler@pega.com</t>
  </si>
  <si>
    <t>SIMSJ</t>
  </si>
  <si>
    <t>Johannah</t>
  </si>
  <si>
    <t>Sims</t>
  </si>
  <si>
    <t>johannah.sims@pega.com</t>
  </si>
  <si>
    <t>SINGP</t>
  </si>
  <si>
    <t>Jai</t>
  </si>
  <si>
    <t>jai.singh@pega.com</t>
  </si>
  <si>
    <t>SIRNC</t>
  </si>
  <si>
    <t>Sirna</t>
  </si>
  <si>
    <t>chris.sirna@pega.com</t>
  </si>
  <si>
    <t>SMITW</t>
  </si>
  <si>
    <t>wayne.smith@pega.com</t>
  </si>
  <si>
    <t>SMITE2</t>
  </si>
  <si>
    <t>Erin</t>
  </si>
  <si>
    <t>Smithouser</t>
  </si>
  <si>
    <t>erin.smithouser@pega.com</t>
  </si>
  <si>
    <t>Business Consultant- Healthcare Provider</t>
  </si>
  <si>
    <t>SOMAS2</t>
  </si>
  <si>
    <t>Saritha</t>
  </si>
  <si>
    <t xml:space="preserve">Somasundaram </t>
  </si>
  <si>
    <t>somas2@pega.com</t>
  </si>
  <si>
    <t>Kim, Sung</t>
  </si>
  <si>
    <t>SPRIB</t>
  </si>
  <si>
    <t>Sprik</t>
  </si>
  <si>
    <t>brian.sprik@pega.com</t>
  </si>
  <si>
    <t>Sr. Business Consultant</t>
  </si>
  <si>
    <t>STAFJ</t>
  </si>
  <si>
    <t>Stafford</t>
  </si>
  <si>
    <t>jim.stafford@pega.com</t>
  </si>
  <si>
    <t>Senior Business Consultant- Marketing</t>
  </si>
  <si>
    <t>STANJ2</t>
  </si>
  <si>
    <t>Jerod</t>
  </si>
  <si>
    <t>jerod.stanton@pega.com</t>
  </si>
  <si>
    <t>STEWJ</t>
  </si>
  <si>
    <t>Stewart</t>
  </si>
  <si>
    <t>jay.stewart@pega.com</t>
  </si>
  <si>
    <t>Principal Solutions Consultant - Corporate Markets</t>
  </si>
  <si>
    <t>SWITM</t>
  </si>
  <si>
    <t>Switzer</t>
  </si>
  <si>
    <t>mark.switzer@pega.com</t>
  </si>
  <si>
    <t>TABOJ</t>
  </si>
  <si>
    <t>Jake</t>
  </si>
  <si>
    <t>Tabor</t>
  </si>
  <si>
    <t>jake.tabor@pega.com</t>
  </si>
  <si>
    <t>TANKJ</t>
  </si>
  <si>
    <t>Tankard</t>
  </si>
  <si>
    <t>jim.tankard@pega.com</t>
  </si>
  <si>
    <t>Principal Solutions Consultant, Strategic Markets</t>
  </si>
  <si>
    <t>THOMB1</t>
  </si>
  <si>
    <t>Brent</t>
  </si>
  <si>
    <t>brent.thomas@pega.com</t>
  </si>
  <si>
    <t>THOMN2</t>
  </si>
  <si>
    <t>nathan.thomas@pega.com</t>
  </si>
  <si>
    <t>THORJ</t>
  </si>
  <si>
    <t>Thorn</t>
  </si>
  <si>
    <t>scott.thorn@pega.com</t>
  </si>
  <si>
    <t>TIROJ</t>
  </si>
  <si>
    <t>Tirone</t>
  </si>
  <si>
    <t>joe.tirone@pega.com</t>
  </si>
  <si>
    <t>WADSD</t>
  </si>
  <si>
    <t>Wadsworth</t>
  </si>
  <si>
    <t>david.wadsworth@pega.com</t>
  </si>
  <si>
    <t>WATTJ</t>
  </si>
  <si>
    <t>Watters</t>
  </si>
  <si>
    <t>jeff.watters@pega.com</t>
  </si>
  <si>
    <t>WAYD1</t>
  </si>
  <si>
    <t>Way</t>
  </si>
  <si>
    <t>david.way@pega.com</t>
  </si>
  <si>
    <t>WOJTC</t>
  </si>
  <si>
    <t>Wojtowicz</t>
  </si>
  <si>
    <t>chris.wojtowicz@pega.com</t>
  </si>
  <si>
    <t>WOODG</t>
  </si>
  <si>
    <t>tony.woods@pega.com</t>
  </si>
  <si>
    <t>Sr. Solutions Consultant, Alliances</t>
  </si>
  <si>
    <t>CAWLM</t>
  </si>
  <si>
    <t>Cawley</t>
  </si>
  <si>
    <t>michelle.cawley@pega.com</t>
  </si>
  <si>
    <t>Sr. User Interface Solutions Engineer</t>
  </si>
  <si>
    <t>CROSK</t>
  </si>
  <si>
    <t>Cross</t>
  </si>
  <si>
    <t>kelly.cross@pega.com</t>
  </si>
  <si>
    <t>Sr. Solutions Engineer - UI</t>
  </si>
  <si>
    <t>GIAND</t>
  </si>
  <si>
    <t>Domenic</t>
  </si>
  <si>
    <t>Giancola</t>
  </si>
  <si>
    <t>domenic.giancola@pega.com</t>
  </si>
  <si>
    <t>Team Lead - Applications &amp; Technology</t>
  </si>
  <si>
    <t>ISSAS</t>
  </si>
  <si>
    <t>Sherif</t>
  </si>
  <si>
    <t>Issa</t>
  </si>
  <si>
    <t>sherif.issa@pega.com</t>
  </si>
  <si>
    <t>Sales Engineer Fellow</t>
  </si>
  <si>
    <t>KELEV</t>
  </si>
  <si>
    <t>Vatche</t>
  </si>
  <si>
    <t>Keledjian</t>
  </si>
  <si>
    <t>vatche.keledjian@pega.com</t>
  </si>
  <si>
    <t>LINS1</t>
  </si>
  <si>
    <t>Lin</t>
  </si>
  <si>
    <t>sylvia.lin@pega.com</t>
  </si>
  <si>
    <t>LOWEG</t>
  </si>
  <si>
    <t>Gord</t>
  </si>
  <si>
    <t>Lowe</t>
  </si>
  <si>
    <t>gord.lowe@pega.com</t>
  </si>
  <si>
    <t>Usage Validation Specialist</t>
  </si>
  <si>
    <t>MADDK</t>
  </si>
  <si>
    <t>Kartik</t>
  </si>
  <si>
    <t>Maddali</t>
  </si>
  <si>
    <t>kartik.maddali@in.pega.com</t>
  </si>
  <si>
    <t>MATUB</t>
  </si>
  <si>
    <t>Bernard</t>
  </si>
  <si>
    <t>Matutat</t>
  </si>
  <si>
    <t>bernard.matutat@pega.com</t>
  </si>
  <si>
    <t>Principal Sales Engineer</t>
  </si>
  <si>
    <t>KOMAM</t>
  </si>
  <si>
    <t>Meg</t>
  </si>
  <si>
    <t>Modest</t>
  </si>
  <si>
    <t>meg.modest@pega.com</t>
  </si>
  <si>
    <t>RUIZJ</t>
  </si>
  <si>
    <t>Ruiz</t>
  </si>
  <si>
    <t>jonathan.ruiz@pega.com</t>
  </si>
  <si>
    <t>Associate Solution Engineer</t>
  </si>
  <si>
    <t>TUROM</t>
  </si>
  <si>
    <t>Turolski</t>
  </si>
  <si>
    <t>mateusz.turolski@pega.com</t>
  </si>
  <si>
    <t>UPPUA</t>
  </si>
  <si>
    <t>Kiran</t>
  </si>
  <si>
    <t>Uppuluri Venkata</t>
  </si>
  <si>
    <t>kiran.uppulurivenkata@in.pega.com</t>
  </si>
  <si>
    <t>Senior Solution Engineer</t>
  </si>
  <si>
    <t>VULIN</t>
  </si>
  <si>
    <t>Narsi</t>
  </si>
  <si>
    <t>Vulisetti</t>
  </si>
  <si>
    <t>narsi.vulisetti@pega.com</t>
  </si>
  <si>
    <t>WARTT</t>
  </si>
  <si>
    <t>Warthen</t>
  </si>
  <si>
    <t>timothy.warthen@pega.com</t>
  </si>
  <si>
    <t>Brunner, Dave</t>
  </si>
  <si>
    <t>BOULR</t>
  </si>
  <si>
    <t>Boullosa</t>
  </si>
  <si>
    <t>Roberto.Boullosa@pega.com</t>
  </si>
  <si>
    <t>Greg.Duncan@pega.com</t>
  </si>
  <si>
    <t>Mack, Thomas</t>
  </si>
  <si>
    <t>FILHO6</t>
  </si>
  <si>
    <t>Filho</t>
  </si>
  <si>
    <t>MARER</t>
  </si>
  <si>
    <t xml:space="preserve">Rita </t>
  </si>
  <si>
    <t>Maretti</t>
  </si>
  <si>
    <t>HIRSK</t>
  </si>
  <si>
    <t>SKO 2019 - Group E</t>
  </si>
  <si>
    <t>ken.hirschkind@pega.com</t>
  </si>
  <si>
    <t>VP, Consulting Strategy and Operations</t>
  </si>
  <si>
    <t>KRAUD</t>
  </si>
  <si>
    <t>SKO 2019 - Group F</t>
  </si>
  <si>
    <t>Kraus</t>
  </si>
  <si>
    <t>douglas.kraus@pega.com</t>
  </si>
  <si>
    <t>MAURM</t>
  </si>
  <si>
    <t>Finance</t>
  </si>
  <si>
    <t>Maurer</t>
  </si>
  <si>
    <t>michael.maurer@pega.com</t>
  </si>
  <si>
    <t>Sr. Director, Financial Analysis</t>
  </si>
  <si>
    <t>TUCKS</t>
  </si>
  <si>
    <t>HR</t>
  </si>
  <si>
    <t>Shaena</t>
  </si>
  <si>
    <t>Arsenault</t>
  </si>
  <si>
    <t>shaena.arsenault@pega.com</t>
  </si>
  <si>
    <t>Director/HR Business Partner</t>
  </si>
  <si>
    <t>HR Business Partner III</t>
  </si>
  <si>
    <t>Bokel Herde, Adriana</t>
  </si>
  <si>
    <t>FARLD</t>
  </si>
  <si>
    <t>Sales Ops</t>
  </si>
  <si>
    <t>Farley</t>
  </si>
  <si>
    <t>jeff.farley@pega.com</t>
  </si>
  <si>
    <t>VP, Global Sales Operations</t>
  </si>
  <si>
    <t>Demographics</t>
  </si>
  <si>
    <t>Sunday Meetings</t>
  </si>
  <si>
    <t>Department</t>
  </si>
  <si>
    <t>Total Attendees</t>
  </si>
  <si>
    <t>US</t>
  </si>
  <si>
    <t>SE All Hands</t>
  </si>
  <si>
    <t>QBR</t>
  </si>
  <si>
    <t>Account Executives</t>
  </si>
  <si>
    <t>Kra/Trefler</t>
  </si>
  <si>
    <t>Industry Market Leaders</t>
  </si>
  <si>
    <t>T. Libretto</t>
  </si>
  <si>
    <t>J. Taylor</t>
  </si>
  <si>
    <t>A. Bokel Herde</t>
  </si>
  <si>
    <t>K. Akgonul</t>
  </si>
  <si>
    <t>Legal/Finance</t>
  </si>
  <si>
    <t>K. Stillwell</t>
  </si>
  <si>
    <t>Solutions Engineering</t>
  </si>
  <si>
    <t>n/a</t>
  </si>
  <si>
    <t>Event Staff (incl. IT &amp; Travel)</t>
  </si>
  <si>
    <t>Total</t>
  </si>
  <si>
    <t>PLPD</t>
  </si>
  <si>
    <t>Industry</t>
  </si>
  <si>
    <t>TBD</t>
  </si>
  <si>
    <t>Region</t>
  </si>
  <si>
    <t>EMEA Emerging Markets</t>
  </si>
  <si>
    <t>EMEA Benelux-Nordics</t>
  </si>
  <si>
    <t>EMEA DACH</t>
  </si>
  <si>
    <t>EMEA UKI</t>
  </si>
  <si>
    <t>EMEA West-South</t>
  </si>
  <si>
    <t>Total # Attendees</t>
  </si>
  <si>
    <t xml:space="preserve">Comments </t>
  </si>
  <si>
    <t>Event Staff &amp; FLT</t>
  </si>
  <si>
    <t>EMEA attendees (outside UK)</t>
  </si>
  <si>
    <t>Remaining EMEA attendees</t>
  </si>
  <si>
    <t>New additions</t>
  </si>
  <si>
    <t>Hold</t>
  </si>
  <si>
    <t xml:space="preserve">Clarity Travel is aware to hold London flights for local residents only. </t>
  </si>
  <si>
    <t>They will divert connections through an alternate airport.</t>
  </si>
  <si>
    <t>Travel Groups</t>
  </si>
  <si>
    <t>Total Travelers</t>
  </si>
  <si>
    <t>Arrival Time</t>
  </si>
  <si>
    <t>Departure Time</t>
  </si>
  <si>
    <t>Approval Required (if requesting outside of rules)</t>
  </si>
  <si>
    <t>Notes</t>
  </si>
  <si>
    <t>Anytime</t>
  </si>
  <si>
    <t>No</t>
  </si>
  <si>
    <t>VIPs &amp; Event Staff</t>
  </si>
  <si>
    <t>Flights departing no earlier than 2:00pm</t>
  </si>
  <si>
    <t>Yes</t>
  </si>
  <si>
    <t>Saturday Arrivals (Sunday Requirements)</t>
  </si>
  <si>
    <t>Must land by 6pm</t>
  </si>
  <si>
    <t>Sunday Arrivals (no requirements except for Sunday's Welcome Reception)</t>
  </si>
  <si>
    <t>Must land by 12pm</t>
  </si>
  <si>
    <t>Sunday Arrivals (afternoon requirement)</t>
  </si>
  <si>
    <t>QBR Attendees (Saturday arrivals)</t>
  </si>
  <si>
    <t>QBR Attendees (Sunday arrivals; Welcome only requirement)</t>
  </si>
  <si>
    <t>SKO 2019 - Group G</t>
  </si>
  <si>
    <t>QBR Attendees (Sunday arrivals; afternoon requirement)</t>
  </si>
  <si>
    <t>Flights departing no earlier than 2:45pm</t>
  </si>
  <si>
    <t>APAC travelers arriving early for misc. personal/business reasons</t>
  </si>
  <si>
    <t>APAC travelers with Sunday requirements</t>
  </si>
  <si>
    <t>APAC QBR Attendees</t>
  </si>
  <si>
    <t>APAC travelers without requirements except for Sunday's Welcome Reception</t>
  </si>
  <si>
    <t>APAC travelers unable to depart until 1/17 due to flight availability</t>
  </si>
  <si>
    <t>EMEA - All travelers arrive Saturday for cost effectiveness</t>
  </si>
  <si>
    <t>EMEA QBR Attendees</t>
  </si>
  <si>
    <t>Back to Table of Contents</t>
  </si>
  <si>
    <t>Select your primary industry</t>
  </si>
  <si>
    <t>Number of Invitees &amp; Registrants</t>
  </si>
  <si>
    <t>US – Public Sector</t>
  </si>
  <si>
    <t>US – Manufacturing</t>
  </si>
  <si>
    <t>US – Life Sciences</t>
  </si>
  <si>
    <t>US – Insurance</t>
  </si>
  <si>
    <t>US – Healthcare</t>
  </si>
  <si>
    <t>US – Financial Services</t>
  </si>
  <si>
    <t>US – Corporate Markets</t>
  </si>
  <si>
    <t>US – Comms</t>
  </si>
  <si>
    <t>Other</t>
  </si>
  <si>
    <t>Manufacturing / Energy</t>
  </si>
  <si>
    <t>Life Sciences</t>
  </si>
  <si>
    <t>Latin America</t>
  </si>
  <si>
    <t>Healthcare</t>
  </si>
  <si>
    <t>Global Services</t>
  </si>
  <si>
    <t>Floater</t>
  </si>
  <si>
    <t>EU – UKI</t>
  </si>
  <si>
    <t>EU – Insurance</t>
  </si>
  <si>
    <t>EU – Financial Services</t>
  </si>
  <si>
    <t>EU – Corporate</t>
  </si>
  <si>
    <t>EMEA – UKI Comms</t>
  </si>
  <si>
    <t>EMEA – Italy</t>
  </si>
  <si>
    <t>EMEA – Emerging Markets</t>
  </si>
  <si>
    <t>EMEA – DACH</t>
  </si>
  <si>
    <t>EMEA – Corporate Markets</t>
  </si>
  <si>
    <t>EMEA - West – South</t>
  </si>
  <si>
    <t>EMEA - Benelux-Nordics</t>
  </si>
  <si>
    <t>Communications &amp; Media Service</t>
  </si>
  <si>
    <t>Communications &amp; Media</t>
  </si>
  <si>
    <t>Attendee Type</t>
  </si>
  <si>
    <t>Attended 2015</t>
  </si>
  <si>
    <t>Additional  2016</t>
  </si>
  <si>
    <t>Total 2016</t>
  </si>
  <si>
    <t>BGR</t>
  </si>
  <si>
    <t>BLL</t>
  </si>
  <si>
    <t>Consulting</t>
  </si>
  <si>
    <t>Corp Dev</t>
  </si>
  <si>
    <t>Corp Mkts</t>
  </si>
  <si>
    <t>Engagement Leader</t>
  </si>
  <si>
    <t>Industry Marketing</t>
  </si>
  <si>
    <t>Industry Principal</t>
  </si>
  <si>
    <t>Product Mgmt</t>
  </si>
  <si>
    <t>Sales</t>
  </si>
  <si>
    <t>Sales Enablement</t>
  </si>
  <si>
    <t>Sales Mgr</t>
  </si>
  <si>
    <t>SC</t>
  </si>
  <si>
    <t>Vertical Solutions</t>
  </si>
  <si>
    <t>BAHLP</t>
  </si>
  <si>
    <t>Pushkar</t>
  </si>
  <si>
    <t>Bahl</t>
  </si>
  <si>
    <t>pushkar.bahl@pega.com</t>
  </si>
  <si>
    <t>Director, APAC Sales Ops</t>
  </si>
  <si>
    <t>SCHUD</t>
  </si>
  <si>
    <t>Michael Brenner</t>
  </si>
  <si>
    <t>Schuerman</t>
  </si>
  <si>
    <t>don.schuerman@pega.com</t>
  </si>
  <si>
    <t>CTO &amp; VP, Product Strategy &amp; Market</t>
  </si>
  <si>
    <t>Required for rehearsals per Brenner</t>
  </si>
  <si>
    <t>Products</t>
  </si>
  <si>
    <t>HEEGW</t>
  </si>
  <si>
    <t>Heeger</t>
  </si>
  <si>
    <t>walter.heeger@pega.com</t>
  </si>
  <si>
    <t>VP, Industry Applications</t>
  </si>
  <si>
    <t>Akgonul, Kerim</t>
  </si>
  <si>
    <t>FLT, North Americans, APAC, London based &amp; EMEA VPs &amp; Above</t>
  </si>
  <si>
    <t>Total Registered</t>
  </si>
  <si>
    <t>Reg %</t>
  </si>
  <si>
    <t>Overall Attendees</t>
  </si>
  <si>
    <t>kenneth.benner@pega.com</t>
  </si>
  <si>
    <t>Otamilo</t>
  </si>
  <si>
    <t>Otamilo.filho@pega.com</t>
  </si>
  <si>
    <t>rita.maretti@pega.com</t>
  </si>
  <si>
    <t>Arriving late to reception</t>
  </si>
  <si>
    <t>2pm - 6pm</t>
  </si>
  <si>
    <t>10am - 1pm</t>
  </si>
  <si>
    <t>8:30am - 6pm</t>
  </si>
  <si>
    <t>Anatogu</t>
  </si>
  <si>
    <t xml:space="preserve">Bill </t>
  </si>
  <si>
    <t>Managing Business Officer, New Markets</t>
  </si>
  <si>
    <t>ANATH</t>
  </si>
  <si>
    <t>helen.anatogu@pega.com</t>
  </si>
  <si>
    <t>STANW</t>
  </si>
  <si>
    <t>bill.stanton@pega.com</t>
  </si>
  <si>
    <t>O'Leary</t>
  </si>
  <si>
    <t>Shinde</t>
  </si>
  <si>
    <t>Mandeep</t>
  </si>
  <si>
    <t>Chopra</t>
  </si>
  <si>
    <t>Chad</t>
  </si>
  <si>
    <t>Daigle</t>
  </si>
  <si>
    <t>OLEAC</t>
  </si>
  <si>
    <t>chris.o'leary@pega.com</t>
  </si>
  <si>
    <t>Director, Financial Service CRM and Operations Product Management</t>
  </si>
  <si>
    <t>Heeger, Walter J</t>
  </si>
  <si>
    <t>SHINS</t>
  </si>
  <si>
    <t>CHOPM</t>
  </si>
  <si>
    <t>DAIGC</t>
  </si>
  <si>
    <t>salil.shinde@pega.com</t>
  </si>
  <si>
    <t>Director, Product Management Healthcare CRM and Operations</t>
  </si>
  <si>
    <t>mandeep.chopra@pega.com</t>
  </si>
  <si>
    <t>Director, Product Management Insurance</t>
  </si>
  <si>
    <t>chad.daigle@pega.com</t>
  </si>
  <si>
    <t>Director, Product Management - Communications</t>
  </si>
  <si>
    <t>KRAUE</t>
  </si>
  <si>
    <t>Default - Planner</t>
  </si>
  <si>
    <t>Krauss</t>
  </si>
  <si>
    <t>eva.krauss@pega.com</t>
  </si>
  <si>
    <t>Vice President, Sales Effectiveness</t>
  </si>
  <si>
    <t>LEWIS</t>
  </si>
  <si>
    <t>Sally</t>
  </si>
  <si>
    <t>sally.lewis@pega.com</t>
  </si>
  <si>
    <t>HR Business Partner</t>
  </si>
  <si>
    <t>Already  booked flight to arrive 1/12</t>
  </si>
  <si>
    <t>Cancellation Date</t>
  </si>
  <si>
    <t>Cancel Notes</t>
  </si>
  <si>
    <t>Cancel per self</t>
  </si>
  <si>
    <t>Will be on Maternity Leave</t>
  </si>
  <si>
    <t>Meyers</t>
  </si>
  <si>
    <t>No flights available to arrive in time on Sun. (West coast traveler)</t>
  </si>
  <si>
    <t>He has a partner event in APAC around the same time. Cancel per Kris SV</t>
  </si>
  <si>
    <t>He is unable to attend Sales Managers meeting for personal reasons</t>
  </si>
  <si>
    <t>Has to leave on Tues for a Board Meeting</t>
  </si>
  <si>
    <t>Unable to attend per self</t>
  </si>
  <si>
    <t>Abdulla</t>
  </si>
  <si>
    <t>anthony.abdulla@pega.com</t>
  </si>
  <si>
    <t>Andrick</t>
  </si>
  <si>
    <t>scott.andrick@pega.com</t>
  </si>
  <si>
    <t>Asebrook</t>
  </si>
  <si>
    <t>mike.asebrook@pega.com</t>
  </si>
  <si>
    <t>Blair</t>
  </si>
  <si>
    <t>tiffany.blair@pega.com</t>
  </si>
  <si>
    <t>Carrie</t>
  </si>
  <si>
    <t>Cartwright</t>
  </si>
  <si>
    <t>carrie.cartwright@pega.com</t>
  </si>
  <si>
    <t>Robin</t>
  </si>
  <si>
    <t>robin.collyer@pega.com</t>
  </si>
  <si>
    <t>mark.davies@pega.com</t>
  </si>
  <si>
    <t>Alexis</t>
  </si>
  <si>
    <t>Dredden</t>
  </si>
  <si>
    <t>alexis.dredden@pega.com</t>
  </si>
  <si>
    <t>Marissa</t>
  </si>
  <si>
    <t>Emanuele</t>
  </si>
  <si>
    <t>marissa.emanuele@pega.com</t>
  </si>
  <si>
    <t>Elaine</t>
  </si>
  <si>
    <t>Fearnley</t>
  </si>
  <si>
    <t>elaine.fearnley@pega.com</t>
  </si>
  <si>
    <t>Field</t>
  </si>
  <si>
    <t>adam.field@pega.com</t>
  </si>
  <si>
    <t>Fowler</t>
  </si>
  <si>
    <t>kate.fowler@pega.com</t>
  </si>
  <si>
    <t>Nolan</t>
  </si>
  <si>
    <t>Greene</t>
  </si>
  <si>
    <t>nolan.greene@pega.com</t>
  </si>
  <si>
    <t>Elizabeth</t>
  </si>
  <si>
    <t>elizabeth.hart@pega.com</t>
  </si>
  <si>
    <t xml:space="preserve">Mark </t>
  </si>
  <si>
    <t>Mark.Jackson@pega.com</t>
  </si>
  <si>
    <t>Jeffs</t>
  </si>
  <si>
    <t>vincent.jeffs@pega.com</t>
  </si>
  <si>
    <t>Russell</t>
  </si>
  <si>
    <t>Keziere</t>
  </si>
  <si>
    <t>russell.keziere@pega.com</t>
  </si>
  <si>
    <t>LeClair</t>
  </si>
  <si>
    <t>andrew.leclair@pega.com</t>
  </si>
  <si>
    <t>Marshall</t>
  </si>
  <si>
    <t>bill.marshall@pega.com</t>
  </si>
  <si>
    <t>Gerry</t>
  </si>
  <si>
    <t>McCool</t>
  </si>
  <si>
    <t>gerard.mccool@pega.com</t>
  </si>
  <si>
    <t>Sid</t>
  </si>
  <si>
    <t>Misra</t>
  </si>
  <si>
    <t>sid.misra@pega.com</t>
  </si>
  <si>
    <t>Mitchell</t>
  </si>
  <si>
    <t>mitch.mitchell@pega.com</t>
  </si>
  <si>
    <t>alex.nicholson@pega.com</t>
  </si>
  <si>
    <t>jeff.nicholson@pega.com</t>
  </si>
  <si>
    <t>matthew.nolan@pega.com</t>
  </si>
  <si>
    <t>Odeh</t>
  </si>
  <si>
    <t>tim.odeh@pega.com</t>
  </si>
  <si>
    <t>Amie</t>
  </si>
  <si>
    <t>amie.preston@pega.com</t>
  </si>
  <si>
    <t>Lisa Pintchman</t>
  </si>
  <si>
    <t>Rogers</t>
  </si>
  <si>
    <t>lisapintchman.rogers@pega.com</t>
  </si>
  <si>
    <t>Jitesh</t>
  </si>
  <si>
    <t>Rohatgi</t>
  </si>
  <si>
    <t>jitesh.rohatgi@pega.com</t>
  </si>
  <si>
    <t>Carolyn</t>
  </si>
  <si>
    <t>Rostetter</t>
  </si>
  <si>
    <t>carolyn.rostetter@pega.com</t>
  </si>
  <si>
    <t>Rudolph</t>
  </si>
  <si>
    <t>steve.rudolph@pega.com</t>
  </si>
  <si>
    <t>james.ryan@pega.com</t>
  </si>
  <si>
    <t>Cindi</t>
  </si>
  <si>
    <t>Stuebner</t>
  </si>
  <si>
    <t>cynthia.stuebner@pega.com</t>
  </si>
  <si>
    <t>Ajit</t>
  </si>
  <si>
    <t>Tharaken</t>
  </si>
  <si>
    <t>ajit.tharaken@pega.com</t>
  </si>
  <si>
    <t>Fabio</t>
  </si>
  <si>
    <t>Urso</t>
  </si>
  <si>
    <t>fabio.urso@pega.com</t>
  </si>
  <si>
    <t>Visser</t>
  </si>
  <si>
    <t>ron.visser@pega.com</t>
  </si>
  <si>
    <t>rob.walker@pega.com</t>
  </si>
  <si>
    <t>ABDUA1</t>
  </si>
  <si>
    <t>ANDRS</t>
  </si>
  <si>
    <t>ASEBM</t>
  </si>
  <si>
    <t>BLAIT</t>
  </si>
  <si>
    <t>CARTC</t>
  </si>
  <si>
    <t>COLLR1</t>
  </si>
  <si>
    <t>DAVIM</t>
  </si>
  <si>
    <t>DREDA</t>
  </si>
  <si>
    <t>BRETM</t>
  </si>
  <si>
    <t>FEARE</t>
  </si>
  <si>
    <t>FIELA</t>
  </si>
  <si>
    <t>FOWLK</t>
  </si>
  <si>
    <t>GREEN</t>
  </si>
  <si>
    <t>HARTE</t>
  </si>
  <si>
    <t>JACKM1</t>
  </si>
  <si>
    <t>JEFFV</t>
  </si>
  <si>
    <t>KEZIR</t>
  </si>
  <si>
    <t>LECLA</t>
  </si>
  <si>
    <t>MARSW</t>
  </si>
  <si>
    <t>MCCOG</t>
  </si>
  <si>
    <t>MISRS</t>
  </si>
  <si>
    <t>MITCM</t>
  </si>
  <si>
    <t>NICHA</t>
  </si>
  <si>
    <t>NICHJ2</t>
  </si>
  <si>
    <t>NOLAM</t>
  </si>
  <si>
    <t>ODEHT</t>
  </si>
  <si>
    <t>PRESA</t>
  </si>
  <si>
    <t>ROGEL</t>
  </si>
  <si>
    <t>ROHAJ</t>
  </si>
  <si>
    <t>ROSTC</t>
  </si>
  <si>
    <t>RUDOS</t>
  </si>
  <si>
    <t>RYANJ1</t>
  </si>
  <si>
    <t>STUEC</t>
  </si>
  <si>
    <t>THARA</t>
  </si>
  <si>
    <t>URSOF</t>
  </si>
  <si>
    <t>VISSR</t>
  </si>
  <si>
    <t>WALKR</t>
  </si>
  <si>
    <t>Director, Product Marketing - Mobile</t>
  </si>
  <si>
    <t>Sr. Director, Industry Principal</t>
  </si>
  <si>
    <t>Director, Product Marketing - Customer Service</t>
  </si>
  <si>
    <t>Director, Industry Principal</t>
  </si>
  <si>
    <t>Director, Proposals</t>
  </si>
  <si>
    <t>Sr. Director, Marketing &amp; Decisioning</t>
  </si>
  <si>
    <t>Sr. Director, Business Excellence</t>
  </si>
  <si>
    <t>Sr. Social Media Engagement Specialist</t>
  </si>
  <si>
    <t>Sr. Social Media Specialist</t>
  </si>
  <si>
    <t>Sr. Director, Technology Innovation</t>
  </si>
  <si>
    <t>Sr. Product Marketing Manager - Robotics</t>
  </si>
  <si>
    <t>Director, Industry Principal - Healthcare</t>
  </si>
  <si>
    <t>Sr. Director, Product Strategy - Marketing &amp; Decisioning</t>
  </si>
  <si>
    <t>VP, Analyst Relations</t>
  </si>
  <si>
    <t>Product Marketing Manager</t>
  </si>
  <si>
    <t>Director, Industry Principal- Manufacturing</t>
  </si>
  <si>
    <t>Sr Director, Product Marketing - Developer Experience</t>
  </si>
  <si>
    <t>Sr. Director, Industry Principal, Lending Solutions</t>
  </si>
  <si>
    <t>Sr. Director, Social Media</t>
  </si>
  <si>
    <t>Head of CRM</t>
  </si>
  <si>
    <t>Product Marketing Director</t>
  </si>
  <si>
    <t>Business Excellence Director</t>
  </si>
  <si>
    <t>VP, Marketing &amp; Strategic Planning</t>
  </si>
  <si>
    <t>VP, Corporate Communications</t>
  </si>
  <si>
    <t>Director, Industry Principal - Life Sciences</t>
  </si>
  <si>
    <t>VP, Industry Markets</t>
  </si>
  <si>
    <t>VP, Insurance Market Leader</t>
  </si>
  <si>
    <t>Director, Industry Principal- Public Sector</t>
  </si>
  <si>
    <t>Senior Director, Customer Experience</t>
  </si>
  <si>
    <t>Vice President, Decision Management &amp; Analytics</t>
  </si>
  <si>
    <t>Misra, Sid</t>
  </si>
  <si>
    <t>Parker, Christine Lea</t>
  </si>
  <si>
    <t>Nicholson, Jeff</t>
  </si>
  <si>
    <t>Field, Adam B.</t>
  </si>
  <si>
    <t>Walker, Rob</t>
  </si>
  <si>
    <t>Nicholson, Alex</t>
  </si>
  <si>
    <t>Benner, Kenneth M.</t>
  </si>
  <si>
    <t>Schuerman, Don M</t>
  </si>
  <si>
    <t>Ryan, Jim Edward</t>
  </si>
  <si>
    <t>Nolan, Matthew</t>
  </si>
  <si>
    <t>Bravo, Kelli Lynn</t>
  </si>
  <si>
    <t>Silver, Steven P.</t>
  </si>
  <si>
    <t>Rogers, Lisa Pintchman Pintchman</t>
  </si>
  <si>
    <t>Davies, Mark</t>
  </si>
  <si>
    <t>Rudolph, Steve</t>
  </si>
  <si>
    <t>Khosla, Reetu</t>
  </si>
  <si>
    <t>VINCS1</t>
  </si>
  <si>
    <t>SCHWJ</t>
  </si>
  <si>
    <t>Stacey</t>
  </si>
  <si>
    <t>stacey.vince@pega.com</t>
  </si>
  <si>
    <t>Johannes</t>
  </si>
  <si>
    <t>Schwarz</t>
  </si>
  <si>
    <t>johannes.schwarz@pega.com</t>
  </si>
  <si>
    <t>Ravi</t>
  </si>
  <si>
    <t>Banka</t>
  </si>
  <si>
    <t>ravi.banka@in.pega.com</t>
  </si>
  <si>
    <t>BANKR</t>
  </si>
  <si>
    <t>ELLSP</t>
  </si>
  <si>
    <t>Ells</t>
  </si>
  <si>
    <t>peter.ells@pega.com</t>
  </si>
  <si>
    <t>JHAA2</t>
  </si>
  <si>
    <t>STRAC2</t>
  </si>
  <si>
    <t>Strahl</t>
  </si>
  <si>
    <t>carrie.strahl@pega.com</t>
  </si>
  <si>
    <t>JOHNC1</t>
  </si>
  <si>
    <t>Johnston</t>
  </si>
  <si>
    <t>chris.johnston@pega.com</t>
  </si>
  <si>
    <t>FORWD</t>
  </si>
  <si>
    <t>DZIKI</t>
  </si>
  <si>
    <t>Need Eva's approval for 1/10 arrival</t>
  </si>
  <si>
    <t>1/16 - 1/19 on personal card</t>
  </si>
  <si>
    <t>No air he is in Orlando at that time for personal reason</t>
  </si>
  <si>
    <t>Driving no air required</t>
  </si>
  <si>
    <t>Arriving Sat to assist with SC Mgrs Meeting; staying until 20th on her own. Need to find out if she extended her stay or is staying elsewhere</t>
  </si>
  <si>
    <t>Arriving 12Jan. from Denver, cannot get in by noon on Sunday</t>
  </si>
  <si>
    <t>Arriving Jan 12th at own expense; need to see if he extended his stay or needs us to</t>
  </si>
  <si>
    <t>Arriving on 12Jan. coming from Phoenix. cannot arrive by noon on Sunday</t>
  </si>
  <si>
    <t>Return Jan 20th personal reason</t>
  </si>
  <si>
    <t>Gary.Feinberg@pega.com</t>
  </si>
  <si>
    <t>BJORS</t>
  </si>
  <si>
    <t>DURRS</t>
  </si>
  <si>
    <t>SHARV9</t>
  </si>
  <si>
    <t>Sofie</t>
  </si>
  <si>
    <t>Bjorksten</t>
  </si>
  <si>
    <t>Durrant</t>
  </si>
  <si>
    <t>Vai</t>
  </si>
  <si>
    <t>sofie.bjorksten@pega.com</t>
  </si>
  <si>
    <t>simon.durrant@pega.com</t>
  </si>
  <si>
    <t>vai.sharma@pega.com</t>
  </si>
  <si>
    <t>Global Sales Operations Senior Project Manager</t>
  </si>
  <si>
    <t>Sr. Director, EMEA Sales Operations</t>
  </si>
  <si>
    <t>Sr. Director, Global Sales Operations</t>
  </si>
  <si>
    <t>Krauss, Eva</t>
  </si>
  <si>
    <t>Not approved for SMM</t>
  </si>
  <si>
    <t>Michael.labella@pega.com</t>
  </si>
  <si>
    <t>left Pega per Liz McCormick</t>
  </si>
  <si>
    <t>Toulson</t>
  </si>
  <si>
    <t>Buytenhuys</t>
  </si>
  <si>
    <t>TOULN</t>
  </si>
  <si>
    <t>neil.toulson@pega.com</t>
  </si>
  <si>
    <t>BUYTC</t>
  </si>
  <si>
    <t>clint.buytenhuys@pega.com</t>
  </si>
  <si>
    <t>Clint</t>
  </si>
  <si>
    <t>unable to attend due to PTO per John Bender</t>
  </si>
  <si>
    <t>Wife is being treated for cancer</t>
  </si>
  <si>
    <t>MEYES</t>
  </si>
  <si>
    <t>steve.meyers@pega.com</t>
  </si>
  <si>
    <t>VP, Commercial Business Transformation</t>
  </si>
  <si>
    <t>No flights needed. Will be driving.</t>
  </si>
  <si>
    <t>Unable to attend due to family vacation</t>
  </si>
  <si>
    <t>Flying in on the 10th to stay with family.</t>
  </si>
  <si>
    <t>Kris SV</t>
  </si>
  <si>
    <t>Leaving pega per Kris SV</t>
  </si>
  <si>
    <t>Cannot book my flight by 12 Oct. Will book by 19 Oct</t>
  </si>
  <si>
    <t>Foery</t>
  </si>
  <si>
    <t>FOERR</t>
  </si>
  <si>
    <t>Mattivi</t>
  </si>
  <si>
    <t>MATTL</t>
  </si>
  <si>
    <t>lisa.mattivi@pega.com</t>
  </si>
  <si>
    <t>Sr. Sales Enablement Manager</t>
  </si>
  <si>
    <t>Sinichiro</t>
  </si>
  <si>
    <t>Yamashita</t>
  </si>
  <si>
    <t>shinichiro.yamashita@pega.com</t>
  </si>
  <si>
    <t>Not attending per Miku</t>
  </si>
  <si>
    <t>Bazley</t>
  </si>
  <si>
    <t>matt.bazley@pega.com</t>
  </si>
  <si>
    <t>BAZLM</t>
  </si>
  <si>
    <t>Not attending due to role change per self</t>
  </si>
  <si>
    <t>APAC - ANZ</t>
  </si>
  <si>
    <t>APAC - Asia</t>
  </si>
  <si>
    <t>Kra/Trefler/Taylor</t>
  </si>
  <si>
    <t>Taylor/Kra</t>
  </si>
  <si>
    <t>Financial Services:  One to One</t>
  </si>
  <si>
    <t>Holly/Lena</t>
  </si>
  <si>
    <t>Not approved to attend per MB</t>
  </si>
  <si>
    <t>Booked Travel</t>
  </si>
  <si>
    <t>US Booked Travel</t>
  </si>
  <si>
    <t>US Booked %</t>
  </si>
  <si>
    <t>US Attendees</t>
  </si>
  <si>
    <t>EMEA Booked Travel</t>
  </si>
  <si>
    <t>EMEA Booked %</t>
  </si>
  <si>
    <t>EMEA Attendees</t>
  </si>
  <si>
    <t>APAC Attendees</t>
  </si>
  <si>
    <t>APAC Booked Travel</t>
  </si>
  <si>
    <t>APAC Booked %</t>
  </si>
  <si>
    <t>Booked Travel %</t>
  </si>
  <si>
    <t>Total Approved</t>
  </si>
  <si>
    <t>MONDAY</t>
  </si>
  <si>
    <t>TUESDAY</t>
  </si>
  <si>
    <t>WEDNESDAY</t>
  </si>
  <si>
    <t>Meeting Time</t>
  </si>
  <si>
    <t>Owner</t>
  </si>
  <si>
    <t>L. McCormick</t>
  </si>
  <si>
    <t>K. Nicolson</t>
  </si>
  <si>
    <t>K. Hirschkind</t>
  </si>
  <si>
    <t>D. Kra</t>
  </si>
  <si>
    <t>Sales Managers (FLT 8:30 - 9:30)</t>
  </si>
  <si>
    <t>Zero approved to attend SMM</t>
  </si>
  <si>
    <t>Not attending SMM; Having their own FLT kickoff; Need to confirm if Ken is required for any of SMM</t>
  </si>
  <si>
    <t>SC Managers only attending SMM FLT kickoff; Need to reconfirm if Klaus Koenig needs to attend all of the SMM</t>
  </si>
  <si>
    <t>Attending SMM FLT Kickoff:</t>
  </si>
  <si>
    <t>Attending SMM Full Day:</t>
  </si>
  <si>
    <t>Need to confirm if should attend any SC meetings Sunday</t>
  </si>
  <si>
    <t>Thur/Fri</t>
  </si>
  <si>
    <t>eric.kim93@live.com</t>
  </si>
  <si>
    <t>Sr. Sales Operations Analyst</t>
  </si>
  <si>
    <t>Bahl, Pushkar</t>
  </si>
  <si>
    <t>Sydney</t>
  </si>
  <si>
    <t>flight arriving 11/29am attending video shoot Sat.</t>
  </si>
  <si>
    <t>attending video shoot Sat</t>
  </si>
  <si>
    <t>1/11 arrival approved for rehearsal per Lena; attending video shoot Sat.</t>
  </si>
  <si>
    <t>Kristine</t>
  </si>
  <si>
    <t>Stevens</t>
  </si>
  <si>
    <t>Principal SC Enablement Mgr</t>
  </si>
  <si>
    <t>Young</t>
  </si>
  <si>
    <t>Manzey</t>
  </si>
  <si>
    <t>Rowlings</t>
  </si>
  <si>
    <t>Director, International SC Success</t>
  </si>
  <si>
    <t>Jacobsen</t>
  </si>
  <si>
    <t>Sr. Solutions Consulting Enablement Manager</t>
  </si>
  <si>
    <t>Borrelli</t>
  </si>
  <si>
    <t>Sr Solutions Consultant</t>
  </si>
  <si>
    <t>Kenz</t>
  </si>
  <si>
    <t>STEVK</t>
  </si>
  <si>
    <t>YOUNC</t>
  </si>
  <si>
    <t>MANZA</t>
  </si>
  <si>
    <t>ROWLJ</t>
  </si>
  <si>
    <t>JACOK</t>
  </si>
  <si>
    <t>BORRD</t>
  </si>
  <si>
    <t>JACOP</t>
  </si>
  <si>
    <t>COLEM</t>
  </si>
  <si>
    <t>WILSD2</t>
  </si>
  <si>
    <t>kristine.stevens@pega.com</t>
  </si>
  <si>
    <t>chris.young@pega.com</t>
  </si>
  <si>
    <t>andreas.manzey@pega.com</t>
  </si>
  <si>
    <t>jon.rowlings@pega.com</t>
  </si>
  <si>
    <t>kate.jacobsen@pega.com</t>
  </si>
  <si>
    <t>danny.borrelli@pega.com</t>
  </si>
  <si>
    <t>kenz.cole@pega.com</t>
  </si>
  <si>
    <t>dan.wilson@pega.com</t>
  </si>
  <si>
    <t>paul.jacobs@pega.com</t>
  </si>
  <si>
    <t>Senior Solutions Consultant - Enablement</t>
  </si>
  <si>
    <t>Rowlings, Jon</t>
  </si>
  <si>
    <t>US - Oklahoma - Remote</t>
  </si>
  <si>
    <t>Rust, Carsten</t>
  </si>
  <si>
    <t>Ryan, Eric J.</t>
  </si>
  <si>
    <t>North, Paul A.</t>
  </si>
  <si>
    <t>dan.savoie@pega.com</t>
  </si>
  <si>
    <t>Takes</t>
  </si>
  <si>
    <t>Arlt</t>
  </si>
  <si>
    <t>Raheem</t>
  </si>
  <si>
    <t>Ikram</t>
  </si>
  <si>
    <t>TAKEN</t>
  </si>
  <si>
    <t>nicole.takes@pega.com</t>
  </si>
  <si>
    <t>Bishop, Harvey</t>
  </si>
  <si>
    <t>Left Pega per Ken</t>
  </si>
  <si>
    <t>Hildreth</t>
  </si>
  <si>
    <t>brett.hildreth@pega.com</t>
  </si>
  <si>
    <t>HILDB</t>
  </si>
  <si>
    <t>no flights available to arrive in time on Sat or depart on Wed</t>
  </si>
  <si>
    <t>PERED</t>
  </si>
  <si>
    <t>Eva/Barone</t>
  </si>
  <si>
    <t>Denise</t>
  </si>
  <si>
    <t>Pereira</t>
  </si>
  <si>
    <t>denise.pereira@pega.com</t>
  </si>
  <si>
    <t>Terminated</t>
  </si>
  <si>
    <t>DUNCK</t>
  </si>
  <si>
    <t>OTSUT</t>
  </si>
  <si>
    <t>WATTS</t>
  </si>
  <si>
    <t>YAMAS</t>
  </si>
  <si>
    <t>Cannot attend due to personal reasons</t>
  </si>
  <si>
    <t>SC All Americas</t>
  </si>
  <si>
    <t>L. Thomas</t>
  </si>
  <si>
    <t>Fri arrival to support D. Donelan and rehearsals</t>
  </si>
  <si>
    <t>Jesper</t>
  </si>
  <si>
    <t>jesper.mol@pega.com</t>
  </si>
  <si>
    <t>Frischling</t>
  </si>
  <si>
    <t>dave.frischling@pega.com</t>
  </si>
  <si>
    <t>Will register and book flights after back from PTO 11/19</t>
  </si>
  <si>
    <t>Cancel per LyNea</t>
  </si>
  <si>
    <t>ashley.stacey@pega.com</t>
  </si>
  <si>
    <t>gheeyoon.tan@pega.com</t>
  </si>
  <si>
    <t>Senior System Architect</t>
  </si>
  <si>
    <t>Cheung, Frank</t>
  </si>
  <si>
    <t>Roemer</t>
  </si>
  <si>
    <t>michael@roemer-online.info</t>
  </si>
  <si>
    <t>default - AE</t>
  </si>
  <si>
    <t>Germany</t>
  </si>
  <si>
    <t>STACA</t>
  </si>
  <si>
    <t>Operations Manager</t>
  </si>
  <si>
    <t>TANG1</t>
  </si>
  <si>
    <t>MIGLL</t>
  </si>
  <si>
    <t>ODEDA</t>
  </si>
  <si>
    <t>Migliorini</t>
  </si>
  <si>
    <t>luca.migliorini@pega.com</t>
  </si>
  <si>
    <t>Amit</t>
  </si>
  <si>
    <t>Odedra</t>
  </si>
  <si>
    <t>YAGUJ</t>
  </si>
  <si>
    <t>BENTF</t>
  </si>
  <si>
    <t>Fred</t>
  </si>
  <si>
    <t>Benton</t>
  </si>
  <si>
    <t>fred.benton@pega.com</t>
  </si>
  <si>
    <t>BULLJ1</t>
  </si>
  <si>
    <t>LIDHJ</t>
  </si>
  <si>
    <t>CURAA</t>
  </si>
  <si>
    <t>Bull</t>
  </si>
  <si>
    <t>john.bull@pega.com</t>
  </si>
  <si>
    <t>Jeni</t>
  </si>
  <si>
    <t>Lidholm</t>
  </si>
  <si>
    <t>jeni.lidholm@pega.com</t>
  </si>
  <si>
    <t>Agim</t>
  </si>
  <si>
    <t>Cura</t>
  </si>
  <si>
    <t>agim.cura@pega.com</t>
  </si>
  <si>
    <t>robert.foery@pega.com</t>
  </si>
  <si>
    <t>Regions (Still pending assignments)</t>
  </si>
  <si>
    <t>Rollout Date (Week of)</t>
  </si>
  <si>
    <t>unable to arrive 1/12 due to personal reasons</t>
  </si>
  <si>
    <t>Arriving a day earlier for personal. If contacts hotel to extend stay, 1/11 will need to go onto his personal card</t>
  </si>
  <si>
    <t>eva.soares@pega.com</t>
  </si>
  <si>
    <t>Flying home on 1/20 for PTO</t>
  </si>
  <si>
    <t>Arriving on 1/9 for PTO will check into hotel on 1/12</t>
  </si>
  <si>
    <t>US - San Francisco</t>
  </si>
  <si>
    <t>Flying down on 1/9 for PTO</t>
  </si>
  <si>
    <t>Flying down on 1/10 for PTO</t>
  </si>
  <si>
    <t>Flying down 1/9 for PTO</t>
  </si>
  <si>
    <t>Unable to arrive on 1/12 due to personal reasons</t>
  </si>
  <si>
    <t>Flying to Boston post event</t>
  </si>
  <si>
    <t>Ghee Yoon</t>
  </si>
  <si>
    <t>anand.jha@in.pega.com</t>
  </si>
  <si>
    <t>Cannot attend per self</t>
  </si>
  <si>
    <t>BAEZA</t>
  </si>
  <si>
    <t>CADAR</t>
  </si>
  <si>
    <t>FREID1</t>
  </si>
  <si>
    <t>SILVM1</t>
  </si>
  <si>
    <t>AMARR</t>
  </si>
  <si>
    <t>Wanda Droz</t>
  </si>
  <si>
    <t>Antonio</t>
  </si>
  <si>
    <t>Baez</t>
  </si>
  <si>
    <t>Antonio.Baez@pega.com</t>
  </si>
  <si>
    <t>Roberta</t>
  </si>
  <si>
    <t>Cadastro</t>
  </si>
  <si>
    <t>Roberta.Cadastro@pega.com</t>
  </si>
  <si>
    <t>Dagoberto</t>
  </si>
  <si>
    <t>Freitas</t>
  </si>
  <si>
    <t>Dagoberto.Freitas@pega.com</t>
  </si>
  <si>
    <t>Silva</t>
  </si>
  <si>
    <t>Miguel.Silva@pega.com</t>
  </si>
  <si>
    <t>Amaral</t>
  </si>
  <si>
    <t>Ricardo.Amaral@pega.com</t>
  </si>
  <si>
    <t>Rollout Date</t>
  </si>
  <si>
    <t>Mexico</t>
  </si>
  <si>
    <t>Brazil</t>
  </si>
  <si>
    <t>No flights available 1/16</t>
  </si>
  <si>
    <t>Approved to meet with David Wells pre-event via David Wells.</t>
  </si>
  <si>
    <t>jeffrey.yaguda@pega.com</t>
  </si>
  <si>
    <t>Not attending per self</t>
  </si>
  <si>
    <t>Cannot attend due to shoulder surgery</t>
  </si>
  <si>
    <t>raheemikram@hotmail.com</t>
  </si>
  <si>
    <t>christian_Arlt@gmx.net</t>
  </si>
  <si>
    <t>Mol</t>
  </si>
  <si>
    <t>MOLJ1</t>
  </si>
  <si>
    <t>steve.watts@pega.com</t>
  </si>
  <si>
    <t>Unable to arrive Sat for personal reasons. Kra approved Biz class</t>
  </si>
  <si>
    <t>No flights available 1/12</t>
  </si>
  <si>
    <t>Anand</t>
  </si>
  <si>
    <t>RUKMP</t>
  </si>
  <si>
    <t>Pradeep Kumar</t>
  </si>
  <si>
    <t>Rukmapuram</t>
  </si>
  <si>
    <t>pradeep.rukmapuram@in.pega.com</t>
  </si>
  <si>
    <t>1/11 on personal card; no flights available 1/16</t>
  </si>
  <si>
    <t>Public sector</t>
  </si>
  <si>
    <t>No flights available. Also approved for business class.</t>
  </si>
  <si>
    <t>Luoma</t>
  </si>
  <si>
    <t>Costermans</t>
  </si>
  <si>
    <t>costermansv@gmail.com</t>
  </si>
  <si>
    <t>LAFAW</t>
  </si>
  <si>
    <t>Lafave</t>
  </si>
  <si>
    <t>william.lafave@pega.com</t>
  </si>
  <si>
    <t>SC Managers Americas</t>
  </si>
  <si>
    <t>SC Managers EMEA</t>
  </si>
  <si>
    <t>SC Managers APAC</t>
  </si>
  <si>
    <t>SC All EMEA</t>
  </si>
  <si>
    <t>SC All APAC</t>
  </si>
  <si>
    <t>Kristie</t>
  </si>
  <si>
    <t>Brachowski</t>
  </si>
  <si>
    <t>Unable to attend due to court per self</t>
  </si>
  <si>
    <t>left Pega per Sarah Tabboush</t>
  </si>
  <si>
    <t>Arriving Sat. Transitioning to Alliances and will be presenting. Need to arrive early to assist with meeting set-up and rehearsal (Alliances)</t>
  </si>
  <si>
    <t>Needs room with two beds</t>
  </si>
  <si>
    <t>Redford</t>
  </si>
  <si>
    <t>martinradford@live.co.uk</t>
  </si>
  <si>
    <t>Lawrence</t>
  </si>
  <si>
    <t>mike.lawrence@pega.com</t>
  </si>
  <si>
    <t>Amatul</t>
  </si>
  <si>
    <t>Noor</t>
  </si>
  <si>
    <t>SC Enablement</t>
  </si>
  <si>
    <t>Arriving 1/8 for personal approved by mgr</t>
  </si>
  <si>
    <t>Arriving 1/10 for personal. Approved by mgr</t>
  </si>
  <si>
    <t>Jeff Taylor</t>
  </si>
  <si>
    <t>Colleen</t>
  </si>
  <si>
    <t>Pearce</t>
  </si>
  <si>
    <t>colleen.ferguson@pega.com</t>
  </si>
  <si>
    <t>Hope</t>
  </si>
  <si>
    <t>Goslin</t>
  </si>
  <si>
    <t>hope.goslin@pega.com</t>
  </si>
  <si>
    <t>Lena</t>
  </si>
  <si>
    <t>Lisitskaya</t>
  </si>
  <si>
    <t>lena.lisitskaya@pega.com</t>
  </si>
  <si>
    <t>Sully</t>
  </si>
  <si>
    <t>david.sully@pega.com</t>
  </si>
  <si>
    <t>Jenya</t>
  </si>
  <si>
    <t>Gavazova</t>
  </si>
  <si>
    <t>jenya.gavazova@pega.com</t>
  </si>
  <si>
    <t>Dhillon</t>
  </si>
  <si>
    <t>Simonides</t>
  </si>
  <si>
    <t>cindy.simonides@pega.com</t>
  </si>
  <si>
    <t>Droz</t>
  </si>
  <si>
    <t>wanda.droz@pega.com</t>
  </si>
  <si>
    <t>liz.brazil@pega.com</t>
  </si>
  <si>
    <t>Carden</t>
  </si>
  <si>
    <t>francis.carden@pega.com</t>
  </si>
  <si>
    <t>Leavitt</t>
  </si>
  <si>
    <t>gerald.leavitt@pega.com</t>
  </si>
  <si>
    <t>Masciarelli</t>
  </si>
  <si>
    <t>jason.masciarelli@pega.com</t>
  </si>
  <si>
    <t>chuck.miller@pega.com</t>
  </si>
  <si>
    <t>Rupen</t>
  </si>
  <si>
    <t>rupen.shah@pega.com</t>
  </si>
  <si>
    <t>Conway</t>
  </si>
  <si>
    <t>michael.conway@pega.com</t>
  </si>
  <si>
    <t>Fawcett</t>
  </si>
  <si>
    <t>ian.fawcett@pega.com</t>
  </si>
  <si>
    <t>Holz</t>
  </si>
  <si>
    <t>scott.holz@pega.com</t>
  </si>
  <si>
    <t>Di</t>
  </si>
  <si>
    <t>Smith-Knowles</t>
  </si>
  <si>
    <t>di.smith-knowles@pega.com</t>
  </si>
  <si>
    <t>van den Berg</t>
  </si>
  <si>
    <t>jennifer.vandenberg@pega.com</t>
  </si>
  <si>
    <t>Senior Analyst, Product Marketing - Consulting</t>
  </si>
  <si>
    <t>Content Marketing Specialist</t>
  </si>
  <si>
    <t>Sr. Field Operations Manager</t>
  </si>
  <si>
    <t>Field Sales Operations Manager</t>
  </si>
  <si>
    <t>Sales Operations Manager</t>
  </si>
  <si>
    <t>VP, Robotics and Transformation</t>
  </si>
  <si>
    <t>Continuous Improvement Director</t>
  </si>
  <si>
    <t>Vice President, Pega Ventures</t>
  </si>
  <si>
    <t>Dir Product Manager</t>
  </si>
  <si>
    <t>VP, ISV Alliances &amp; Strategy</t>
  </si>
  <si>
    <t>Partner Enablement Executive</t>
  </si>
  <si>
    <t>Alliances Enablement Executive</t>
  </si>
  <si>
    <t>Director, Global Technical Partner Enablement</t>
  </si>
  <si>
    <t>Alliance Enablement Executive</t>
  </si>
  <si>
    <t>Director, Partner Technical Enablement</t>
  </si>
  <si>
    <t>Durrant, Simon</t>
  </si>
  <si>
    <t>Sharma, Vai</t>
  </si>
  <si>
    <t>Musser, Eric</t>
  </si>
  <si>
    <t>Holz, Scott</t>
  </si>
  <si>
    <t>Leavitt, Gerry</t>
  </si>
  <si>
    <t>Enablement/Corp. Dev.</t>
  </si>
  <si>
    <t>No longer invited per Amie</t>
  </si>
  <si>
    <t>Returning on 1/19 for PTO; facilitating Sales Managers Meeting</t>
  </si>
  <si>
    <t>Not attending per self/Liz M</t>
  </si>
  <si>
    <t>dan.luoma@pega.com</t>
  </si>
  <si>
    <t>amatul.noor@in.pega.com</t>
  </si>
  <si>
    <t>LUOMD</t>
  </si>
  <si>
    <t>LAWRM2</t>
  </si>
  <si>
    <t>NOORA</t>
  </si>
  <si>
    <t>FERGC</t>
  </si>
  <si>
    <t>GOSLH</t>
  </si>
  <si>
    <t>LISIL</t>
  </si>
  <si>
    <t>SULLD</t>
  </si>
  <si>
    <t>GAVAJ</t>
  </si>
  <si>
    <t>SIMOC</t>
  </si>
  <si>
    <t>DROZW</t>
  </si>
  <si>
    <t>BRAZE</t>
  </si>
  <si>
    <t>CARDF</t>
  </si>
  <si>
    <t>LEAVG</t>
  </si>
  <si>
    <t>MASCJ</t>
  </si>
  <si>
    <t>MILLC1</t>
  </si>
  <si>
    <t>SHAHR3</t>
  </si>
  <si>
    <t>CONWM</t>
  </si>
  <si>
    <t>FAWCI</t>
  </si>
  <si>
    <t>HOLZS</t>
  </si>
  <si>
    <t>SMITDI</t>
  </si>
  <si>
    <t>VANDJ3</t>
  </si>
  <si>
    <t>Stanton, Bill</t>
  </si>
  <si>
    <t>Sidnam, Dave</t>
  </si>
  <si>
    <t>LyNea Tomas</t>
  </si>
  <si>
    <t>Satapathy, Sarada Prasanna</t>
  </si>
  <si>
    <t>BRACK</t>
  </si>
  <si>
    <t>kristie.brachowski@pega.com</t>
  </si>
  <si>
    <t>Talent Advisory Partner</t>
  </si>
  <si>
    <t>Perez</t>
  </si>
  <si>
    <t>QBR Facilitator</t>
  </si>
  <si>
    <t>Abati</t>
  </si>
  <si>
    <t>Tarquini</t>
  </si>
  <si>
    <t>tony.tarquini@pega.com</t>
  </si>
  <si>
    <t>Hinds</t>
  </si>
  <si>
    <t>andrew.hinds@pega.com</t>
  </si>
  <si>
    <t>Pending</t>
  </si>
  <si>
    <t>andreas.abati@pega.com</t>
  </si>
  <si>
    <t>Eduardo</t>
  </si>
  <si>
    <t>Rubini</t>
  </si>
  <si>
    <t>Kalpesh</t>
  </si>
  <si>
    <t>Aiden</t>
  </si>
  <si>
    <t>Sugrue</t>
  </si>
  <si>
    <t>Sunday</t>
  </si>
  <si>
    <t xml:space="preserve">Breakfast – 7:30 am to 8:30 am </t>
  </si>
  <si>
    <t xml:space="preserve">AM Break – 10:00 am to 10:30 am </t>
  </si>
  <si>
    <t xml:space="preserve">Lunch – 12:30 pm to 1:30 pm </t>
  </si>
  <si>
    <t xml:space="preserve">PM Break – 3:30 pm to 4:00 pm </t>
  </si>
  <si>
    <t>Welcome Reception - 7:00pm-10:00pm</t>
  </si>
  <si>
    <t>Monday</t>
  </si>
  <si>
    <t xml:space="preserve">Breakfast – 7:00 am to 8:00 am </t>
  </si>
  <si>
    <t xml:space="preserve">PM Break – 3:45 pm to 4:15 pm </t>
  </si>
  <si>
    <t xml:space="preserve">House of Blues – 7:00 pm to 10:30 pm </t>
  </si>
  <si>
    <t>Tuesday</t>
  </si>
  <si>
    <t xml:space="preserve">5K - 6:00 am to 7:00 am </t>
  </si>
  <si>
    <t xml:space="preserve">PM Break – 3:30 – 4:00 pm </t>
  </si>
  <si>
    <t xml:space="preserve">Cocktail Reception – 6:30 pm to 7:00 pm </t>
  </si>
  <si>
    <t xml:space="preserve">Dinner &amp; Awards – 7:00 pm to 10:00 pm </t>
  </si>
  <si>
    <t xml:space="preserve">Wednesday </t>
  </si>
  <si>
    <t>Lanigan</t>
  </si>
  <si>
    <t>Hayden-Lee, Simon</t>
  </si>
  <si>
    <t>Scotland</t>
  </si>
  <si>
    <t>default - Legal</t>
  </si>
  <si>
    <t>csmith82@comcast.net</t>
  </si>
  <si>
    <t>Kavanagh</t>
  </si>
  <si>
    <t>Musser</t>
  </si>
  <si>
    <t>eric.musser@pega.com</t>
  </si>
  <si>
    <t>VP, Partner Ecosystems</t>
  </si>
  <si>
    <t>TARQT</t>
  </si>
  <si>
    <t>Director, Industry Principal - Insurance</t>
  </si>
  <si>
    <t>HINDA</t>
  </si>
  <si>
    <t>SHAHK1</t>
  </si>
  <si>
    <t>kalpesh.shah@in.pega.com</t>
  </si>
  <si>
    <t>Director, Technical &amp; Design Solutions</t>
  </si>
  <si>
    <t>SUGRA</t>
  </si>
  <si>
    <t>aidan.sugrue@pega.com</t>
  </si>
  <si>
    <t>PEREJ</t>
  </si>
  <si>
    <t>ABATA</t>
  </si>
  <si>
    <t>KAISK</t>
  </si>
  <si>
    <t>MUSSE</t>
  </si>
  <si>
    <t>jill.perez@pega.com</t>
  </si>
  <si>
    <t>Sr. Director, Sales Operations</t>
  </si>
  <si>
    <t>karsten.kaiser@pega.com</t>
  </si>
  <si>
    <t>GIBST1</t>
  </si>
  <si>
    <t>Corporate Markets Account Executive</t>
  </si>
  <si>
    <t>Amie approved Sat. arrival</t>
  </si>
  <si>
    <t>Horne</t>
  </si>
  <si>
    <t>amie.horne@pega.com</t>
  </si>
  <si>
    <t>Principal Comp &amp; Benefits Specialist</t>
  </si>
  <si>
    <t>UK</t>
  </si>
  <si>
    <t>Attending Sales Mgr Meeting; not SC Managers Meeting per LyNea</t>
  </si>
  <si>
    <t>Katie</t>
  </si>
  <si>
    <t>Mahoney</t>
  </si>
  <si>
    <t>Learned</t>
  </si>
  <si>
    <t>Glenn</t>
  </si>
  <si>
    <t>glenn.smith@pega.com</t>
  </si>
  <si>
    <t>unable to attend per self</t>
  </si>
  <si>
    <t>Pega Consulting Attendee</t>
  </si>
  <si>
    <t>1/12 on personal card</t>
  </si>
  <si>
    <t>Left Pega per Morgan Rosseel</t>
  </si>
  <si>
    <t>LyNea</t>
  </si>
  <si>
    <t>lynea.tomas@pega.com</t>
  </si>
  <si>
    <t>1/12 approved by Amie</t>
  </si>
  <si>
    <t>Olga</t>
  </si>
  <si>
    <t>Greenaway</t>
  </si>
  <si>
    <t>olga.greenaway@pega.com</t>
  </si>
  <si>
    <t>christopher.ross@pega.com</t>
  </si>
  <si>
    <t>Ajjouri</t>
  </si>
  <si>
    <t>daniel.ajjouri@pega.com</t>
  </si>
  <si>
    <t>Rosenfield</t>
  </si>
  <si>
    <t>thomas.rosenfield@pega.com</t>
  </si>
  <si>
    <t>Morgan</t>
  </si>
  <si>
    <t>Rosseel</t>
  </si>
  <si>
    <t>morgan.rosseel@pega.com</t>
  </si>
  <si>
    <t>Sr. Sales Operations Manager</t>
  </si>
  <si>
    <t>Sales Operations Analyst - Alliances</t>
  </si>
  <si>
    <t>Travel Locator</t>
  </si>
  <si>
    <t>ZVJSAU</t>
  </si>
  <si>
    <t>6C4J04</t>
  </si>
  <si>
    <t>D2G1BU</t>
  </si>
  <si>
    <t>LBZK8S</t>
  </si>
  <si>
    <t>BDIOCY</t>
  </si>
  <si>
    <t>NHZXTD</t>
  </si>
  <si>
    <t>M2HC9W</t>
  </si>
  <si>
    <t>R0M4NG</t>
  </si>
  <si>
    <t>NSHBQ8</t>
  </si>
  <si>
    <t>M5DRHE</t>
  </si>
  <si>
    <t>WCFQJ4</t>
  </si>
  <si>
    <t>IWVTWL</t>
  </si>
  <si>
    <t>IMTMCT</t>
  </si>
  <si>
    <t>ZPKNPU</t>
  </si>
  <si>
    <t>JTDFBR</t>
  </si>
  <si>
    <t>QMEBQD</t>
  </si>
  <si>
    <t>4F1C34</t>
  </si>
  <si>
    <t>HIBYFZ</t>
  </si>
  <si>
    <t>7BQK66</t>
  </si>
  <si>
    <t>3JB5MK</t>
  </si>
  <si>
    <t>XHRH3Y</t>
  </si>
  <si>
    <t>NRZKGJ</t>
  </si>
  <si>
    <t>ROLWJF</t>
  </si>
  <si>
    <t>GJAXWA</t>
  </si>
  <si>
    <t>ZRVVSP</t>
  </si>
  <si>
    <t>MJRSXQ</t>
  </si>
  <si>
    <t>FWLKKO</t>
  </si>
  <si>
    <t>AYPXEF</t>
  </si>
  <si>
    <t>NBNKPF</t>
  </si>
  <si>
    <t>ABEXNW</t>
  </si>
  <si>
    <t>XPTZNI</t>
  </si>
  <si>
    <t>ZSWZDQ</t>
  </si>
  <si>
    <t>NASQZK</t>
  </si>
  <si>
    <t>UCRYEJ</t>
  </si>
  <si>
    <t>DFPQIJ</t>
  </si>
  <si>
    <t>ZVEJDA</t>
  </si>
  <si>
    <t>2RZQN8</t>
  </si>
  <si>
    <t>AMGOGS</t>
  </si>
  <si>
    <t>MIIAEZ</t>
  </si>
  <si>
    <t>ZZSYTW</t>
  </si>
  <si>
    <t>VFBHQA</t>
  </si>
  <si>
    <t>RNOMUW</t>
  </si>
  <si>
    <t>PFRYHZ</t>
  </si>
  <si>
    <t>VIXLDU</t>
  </si>
  <si>
    <t>WXR87K</t>
  </si>
  <si>
    <t>DEHOBL</t>
  </si>
  <si>
    <t>DPQKPF</t>
  </si>
  <si>
    <t>DSANNG</t>
  </si>
  <si>
    <t>MMZ2QC</t>
  </si>
  <si>
    <t>UQWMBT</t>
  </si>
  <si>
    <t>QXJNCC</t>
  </si>
  <si>
    <t>8NVTVG</t>
  </si>
  <si>
    <t>EUIRUO</t>
  </si>
  <si>
    <t>NBBLXR</t>
  </si>
  <si>
    <t>37KV64</t>
  </si>
  <si>
    <t>SYOQBD</t>
  </si>
  <si>
    <t>HCIMKC</t>
  </si>
  <si>
    <t>SD8770</t>
  </si>
  <si>
    <t>X3TH64</t>
  </si>
  <si>
    <t>NWDVSC</t>
  </si>
  <si>
    <t>DLBLXZ</t>
  </si>
  <si>
    <t>DHHEUY</t>
  </si>
  <si>
    <t>RVHJFT</t>
  </si>
  <si>
    <t>OMGLRL</t>
  </si>
  <si>
    <t>D0GJ04</t>
  </si>
  <si>
    <t>QSSH0Q</t>
  </si>
  <si>
    <t>YHMBJB</t>
  </si>
  <si>
    <t>ZQZJIS</t>
  </si>
  <si>
    <t>KIESLE</t>
  </si>
  <si>
    <t>ZNCRDX</t>
  </si>
  <si>
    <t>WTUAEG</t>
  </si>
  <si>
    <t>PYQQTW</t>
  </si>
  <si>
    <t>QRZTD4</t>
  </si>
  <si>
    <t>MTCHMS</t>
  </si>
  <si>
    <t>9VPBPA</t>
  </si>
  <si>
    <t>3S9CZ2</t>
  </si>
  <si>
    <t>HANLUT</t>
  </si>
  <si>
    <t>SKG3QI</t>
  </si>
  <si>
    <t>NA7KUY</t>
  </si>
  <si>
    <t>MQKURZ</t>
  </si>
  <si>
    <t>BDVBID</t>
  </si>
  <si>
    <t>NWCKOU</t>
  </si>
  <si>
    <t>ROGMWO</t>
  </si>
  <si>
    <t>DJPSDE</t>
  </si>
  <si>
    <t>WIPCRO</t>
  </si>
  <si>
    <t>WIDNMD</t>
  </si>
  <si>
    <t>UZZQZV</t>
  </si>
  <si>
    <t>UWIKZJ</t>
  </si>
  <si>
    <t>WLZVOL</t>
  </si>
  <si>
    <t>HTVIUU</t>
  </si>
  <si>
    <t>COKIIK</t>
  </si>
  <si>
    <t>CJNTJO</t>
  </si>
  <si>
    <t>JCXBJU</t>
  </si>
  <si>
    <t>KCKARX</t>
  </si>
  <si>
    <t>VCWZ8S</t>
  </si>
  <si>
    <t>HLFBAB</t>
  </si>
  <si>
    <t>PXHEQJ</t>
  </si>
  <si>
    <t>ORVQYO</t>
  </si>
  <si>
    <t>LJDFKS</t>
  </si>
  <si>
    <t>BEFEPG</t>
  </si>
  <si>
    <t>QDJ7VQ</t>
  </si>
  <si>
    <t>JQGGIS</t>
  </si>
  <si>
    <t>FCZDUJ</t>
  </si>
  <si>
    <t>MBYZMI</t>
  </si>
  <si>
    <t>BUXLLD</t>
  </si>
  <si>
    <t>HUSVMG</t>
  </si>
  <si>
    <t>SBQXXY</t>
  </si>
  <si>
    <t>OJICTR</t>
  </si>
  <si>
    <t>XRBHIP</t>
  </si>
  <si>
    <t>WBYUPN</t>
  </si>
  <si>
    <t>RIOZEG</t>
  </si>
  <si>
    <t>QGJLTX</t>
  </si>
  <si>
    <t>OEDFHI</t>
  </si>
  <si>
    <t>BAALFE</t>
  </si>
  <si>
    <t>NLTFDK</t>
  </si>
  <si>
    <t>YWUZWR</t>
  </si>
  <si>
    <t>OQCJUL</t>
  </si>
  <si>
    <t>UPAIKH</t>
  </si>
  <si>
    <t>ZSRZCJ</t>
  </si>
  <si>
    <t>V135HM</t>
  </si>
  <si>
    <t>NNV0JC</t>
  </si>
  <si>
    <t>JYLOAZ</t>
  </si>
  <si>
    <t>MQXXGC</t>
  </si>
  <si>
    <t>GKMCVX</t>
  </si>
  <si>
    <t>ENBWWM</t>
  </si>
  <si>
    <t>HBLONL</t>
  </si>
  <si>
    <t>LDLTPM</t>
  </si>
  <si>
    <t>BDMPBA</t>
  </si>
  <si>
    <t>WRUUZB</t>
  </si>
  <si>
    <t>PMDNVO</t>
  </si>
  <si>
    <t>JN367J</t>
  </si>
  <si>
    <t>XXYMWS</t>
  </si>
  <si>
    <t>CGF8K2</t>
  </si>
  <si>
    <t>SHZ2JY</t>
  </si>
  <si>
    <t>ZSOHAD</t>
  </si>
  <si>
    <t>MLCLNO</t>
  </si>
  <si>
    <t>DYWCYG</t>
  </si>
  <si>
    <t>AAKXJI</t>
  </si>
  <si>
    <t>BYKBYY</t>
  </si>
  <si>
    <t>OGCAYG</t>
  </si>
  <si>
    <t>JICYGZ</t>
  </si>
  <si>
    <t>A0PR9O</t>
  </si>
  <si>
    <t>HFRNKU</t>
  </si>
  <si>
    <t>MOBCXF</t>
  </si>
  <si>
    <t>T47288</t>
  </si>
  <si>
    <t>3KSP06</t>
  </si>
  <si>
    <t>COGWJZ</t>
  </si>
  <si>
    <t>702P9O</t>
  </si>
  <si>
    <t>Q7T1G0</t>
  </si>
  <si>
    <t>APVMEI</t>
  </si>
  <si>
    <t>QNDJRU</t>
  </si>
  <si>
    <t>GOXULH</t>
  </si>
  <si>
    <t>YUNTFX</t>
  </si>
  <si>
    <t>IGJJPN</t>
  </si>
  <si>
    <t>KLMJUV</t>
  </si>
  <si>
    <t>VXYJFC</t>
  </si>
  <si>
    <t>BHYDKX</t>
  </si>
  <si>
    <t>SQCMJR</t>
  </si>
  <si>
    <t>QL6RAB</t>
  </si>
  <si>
    <t>FOPPHM</t>
  </si>
  <si>
    <t>YOOHTM</t>
  </si>
  <si>
    <t>NVBZ9A</t>
  </si>
  <si>
    <t>D768Q6</t>
  </si>
  <si>
    <t>ONCMYW</t>
  </si>
  <si>
    <t>N4O7M2</t>
  </si>
  <si>
    <t>LBHLT8</t>
  </si>
  <si>
    <t>HUOQBK</t>
  </si>
  <si>
    <t>QHX97W</t>
  </si>
  <si>
    <t>VJIWXV</t>
  </si>
  <si>
    <t>WVDRKL</t>
  </si>
  <si>
    <t>DYGURK</t>
  </si>
  <si>
    <t>3ZRZ72</t>
  </si>
  <si>
    <t>VGPJWN</t>
  </si>
  <si>
    <t>S3ZZLQ</t>
  </si>
  <si>
    <t>AYRVHI</t>
  </si>
  <si>
    <t>8BTNMK</t>
  </si>
  <si>
    <t>EGBBLX</t>
  </si>
  <si>
    <t>JD7CMF</t>
  </si>
  <si>
    <t>LULXAD</t>
  </si>
  <si>
    <t>WCULGL</t>
  </si>
  <si>
    <t>FUEKZU</t>
  </si>
  <si>
    <t>JSBBML</t>
  </si>
  <si>
    <t>BSPSUV</t>
  </si>
  <si>
    <t>JHCCTX</t>
  </si>
  <si>
    <t>JGRIGH</t>
  </si>
  <si>
    <t>VBTZKD</t>
  </si>
  <si>
    <t>ND4N90</t>
  </si>
  <si>
    <t>LJSTCG</t>
  </si>
  <si>
    <t>ESQIID</t>
  </si>
  <si>
    <t>9C8WNU</t>
  </si>
  <si>
    <t>XN2LPC</t>
  </si>
  <si>
    <t>JHVLKO</t>
  </si>
  <si>
    <t>S8F9K6</t>
  </si>
  <si>
    <t>KFKCVY</t>
  </si>
  <si>
    <t>9F6B3S</t>
  </si>
  <si>
    <t>LQ63FG</t>
  </si>
  <si>
    <t>SSEFXB</t>
  </si>
  <si>
    <t>XLJKTT</t>
  </si>
  <si>
    <t>DQMSGC</t>
  </si>
  <si>
    <t>W3H0HW</t>
  </si>
  <si>
    <t>RJVZEV</t>
  </si>
  <si>
    <t>IDTHWK</t>
  </si>
  <si>
    <t>WLGCQV</t>
  </si>
  <si>
    <t>7WXKNM</t>
  </si>
  <si>
    <t>V0Z4NQ</t>
  </si>
  <si>
    <t>UBAKEH</t>
  </si>
  <si>
    <t>WWRVFY</t>
  </si>
  <si>
    <t>NHELMM</t>
  </si>
  <si>
    <t>MNEHPK</t>
  </si>
  <si>
    <t>NDPGXK</t>
  </si>
  <si>
    <t>ZEGOZD</t>
  </si>
  <si>
    <t>QPB3KE</t>
  </si>
  <si>
    <t>QTXX1E</t>
  </si>
  <si>
    <t>40HSHM</t>
  </si>
  <si>
    <t>ISOHOT</t>
  </si>
  <si>
    <t>QV5G4Z</t>
  </si>
  <si>
    <t>LIZRRO</t>
  </si>
  <si>
    <t>BJZZNX</t>
  </si>
  <si>
    <t>XXMQSL</t>
  </si>
  <si>
    <t>GPRROY</t>
  </si>
  <si>
    <t>VZHTAG</t>
  </si>
  <si>
    <t>DAZJSN</t>
  </si>
  <si>
    <t>SABHZU</t>
  </si>
  <si>
    <t>OREJEL</t>
  </si>
  <si>
    <t>PWWUTO</t>
  </si>
  <si>
    <t>QOBKTU</t>
  </si>
  <si>
    <t>JZRYFL</t>
  </si>
  <si>
    <t>NNCGPZ</t>
  </si>
  <si>
    <t>ZNFXUJ</t>
  </si>
  <si>
    <t>IPSKKT</t>
  </si>
  <si>
    <t>SVUHNY</t>
  </si>
  <si>
    <t>TQUAHX</t>
  </si>
  <si>
    <t>PIZZQW</t>
  </si>
  <si>
    <t>LJSAJY</t>
  </si>
  <si>
    <t>PWSUGF</t>
  </si>
  <si>
    <t>YUENIH</t>
  </si>
  <si>
    <t>UCJCBK</t>
  </si>
  <si>
    <t>XPIULO</t>
  </si>
  <si>
    <t>THYCPF</t>
  </si>
  <si>
    <t>TVLWIF</t>
  </si>
  <si>
    <t>CLPUVK</t>
  </si>
  <si>
    <t>EAVNRE</t>
  </si>
  <si>
    <t>CGHOHS</t>
  </si>
  <si>
    <t>PUDNNL</t>
  </si>
  <si>
    <t>DWWDTA</t>
  </si>
  <si>
    <t>BCJKCW</t>
  </si>
  <si>
    <t>PJVHNM</t>
  </si>
  <si>
    <t>DRMXYH</t>
  </si>
  <si>
    <t>WRTGFA</t>
  </si>
  <si>
    <t>PVRDCS</t>
  </si>
  <si>
    <t>L8P864</t>
  </si>
  <si>
    <t>42VJK8</t>
  </si>
  <si>
    <t>KZKDYF</t>
  </si>
  <si>
    <t>CGAGPD</t>
  </si>
  <si>
    <t>EJYLNG</t>
  </si>
  <si>
    <t>EUKWUK</t>
  </si>
  <si>
    <t>REQUCK</t>
  </si>
  <si>
    <t>TLM7OS</t>
  </si>
  <si>
    <t>ACQV66</t>
  </si>
  <si>
    <t>WJFRFQ</t>
  </si>
  <si>
    <t>PMCYHN</t>
  </si>
  <si>
    <t>KUKPDN</t>
  </si>
  <si>
    <t>URKYZL</t>
  </si>
  <si>
    <t>BNHASE</t>
  </si>
  <si>
    <t>6QK24K</t>
  </si>
  <si>
    <t>DVETGH</t>
  </si>
  <si>
    <t>UHFYMK</t>
  </si>
  <si>
    <t>QISKXS</t>
  </si>
  <si>
    <t>HQHPSC</t>
  </si>
  <si>
    <t>LCKCHU</t>
  </si>
  <si>
    <t>IWVMGI</t>
  </si>
  <si>
    <t>BW5TKI</t>
  </si>
  <si>
    <t>IHHPEG</t>
  </si>
  <si>
    <t>QBTQOO</t>
  </si>
  <si>
    <t>XAJVIH</t>
  </si>
  <si>
    <t>WLCSYA</t>
  </si>
  <si>
    <t>QHKIRQ</t>
  </si>
  <si>
    <t>NAVYJ3</t>
  </si>
  <si>
    <t>NSTGHM</t>
  </si>
  <si>
    <t>SYQRXP</t>
  </si>
  <si>
    <t>LGCMMN</t>
  </si>
  <si>
    <t>SRTROZ</t>
  </si>
  <si>
    <t>MYEHYK</t>
  </si>
  <si>
    <t>WQVLJW</t>
  </si>
  <si>
    <t>QFEJKZ</t>
  </si>
  <si>
    <t>IOPMGU</t>
  </si>
  <si>
    <t>FREWGO</t>
  </si>
  <si>
    <t>8N1VJC</t>
  </si>
  <si>
    <t>CN011M</t>
  </si>
  <si>
    <t>JDKPCS</t>
  </si>
  <si>
    <t>MDVBBM</t>
  </si>
  <si>
    <t>HZDOPL</t>
  </si>
  <si>
    <t>WNFKHP</t>
  </si>
  <si>
    <t>YOKTMN</t>
  </si>
  <si>
    <t>DQTRPA</t>
  </si>
  <si>
    <t>3R359I</t>
  </si>
  <si>
    <t>VFUGVR</t>
  </si>
  <si>
    <t>CSK7CW</t>
  </si>
  <si>
    <t>TQVACL</t>
  </si>
  <si>
    <t>CWEUHE</t>
  </si>
  <si>
    <t>MFSP3N</t>
  </si>
  <si>
    <t>KJNERA</t>
  </si>
  <si>
    <t>MSLXKY</t>
  </si>
  <si>
    <t>RXLSZG</t>
  </si>
  <si>
    <t>AFHXGY</t>
  </si>
  <si>
    <t>XDUOVZ</t>
  </si>
  <si>
    <t>DTQZKN</t>
  </si>
  <si>
    <t>NQWBAU</t>
  </si>
  <si>
    <t>CKRBPB</t>
  </si>
  <si>
    <t>FDLXWX</t>
  </si>
  <si>
    <t>APCJLT</t>
  </si>
  <si>
    <t>S16H5M</t>
  </si>
  <si>
    <t>CQFM7O</t>
  </si>
  <si>
    <t>WLXDKE</t>
  </si>
  <si>
    <t>KYQLIC</t>
  </si>
  <si>
    <t>BWRIIK</t>
  </si>
  <si>
    <t>LSQL6A</t>
  </si>
  <si>
    <t>BVHBGG</t>
  </si>
  <si>
    <t>CDFAAJ</t>
  </si>
  <si>
    <t>STMOOG</t>
  </si>
  <si>
    <t>S949CG</t>
  </si>
  <si>
    <t>RNQKBS</t>
  </si>
  <si>
    <t>LVFKAO</t>
  </si>
  <si>
    <t>NALKWM</t>
  </si>
  <si>
    <t>ZXLJYQ</t>
  </si>
  <si>
    <t>WI4XQU</t>
  </si>
  <si>
    <t>EAXTIF</t>
  </si>
  <si>
    <t>PF2HQI</t>
  </si>
  <si>
    <t>MP7VR7</t>
  </si>
  <si>
    <t>3JRGCG</t>
  </si>
  <si>
    <t>TRLMMY</t>
  </si>
  <si>
    <t>XVJ4LQ</t>
  </si>
  <si>
    <t>BXVHGZ</t>
  </si>
  <si>
    <t>ESVKSQ</t>
  </si>
  <si>
    <t>APBBSP</t>
  </si>
  <si>
    <t>FVPPBL</t>
  </si>
  <si>
    <t>C5THRO</t>
  </si>
  <si>
    <t>SZEKWS</t>
  </si>
  <si>
    <t>PBOSC5</t>
  </si>
  <si>
    <t>MKRUGS</t>
  </si>
  <si>
    <t>Q3K7BQ</t>
  </si>
  <si>
    <t>WWQSMI</t>
  </si>
  <si>
    <t>AADWWD</t>
  </si>
  <si>
    <t>GDUPAN</t>
  </si>
  <si>
    <t>MKYDXJ</t>
  </si>
  <si>
    <t>OUCIGV</t>
  </si>
  <si>
    <t>DWHWPK</t>
  </si>
  <si>
    <t>ZQXKF0</t>
  </si>
  <si>
    <t>S8KF1W</t>
  </si>
  <si>
    <t>CQ745W</t>
  </si>
  <si>
    <t>GRNROY</t>
  </si>
  <si>
    <t>EQSKLK</t>
  </si>
  <si>
    <t>VUJFSY</t>
  </si>
  <si>
    <t>MYHVJM</t>
  </si>
  <si>
    <t>VH04Q8</t>
  </si>
  <si>
    <t>ME9GP4</t>
  </si>
  <si>
    <t>CH4NR4</t>
  </si>
  <si>
    <t>D46706</t>
  </si>
  <si>
    <t>DQTYFE</t>
  </si>
  <si>
    <t>BW5R3W</t>
  </si>
  <si>
    <t>OEIFQW</t>
  </si>
  <si>
    <t>GOMVBT</t>
  </si>
  <si>
    <t>SF7BG0</t>
  </si>
  <si>
    <t>PG50NS</t>
  </si>
  <si>
    <t>M49CNI</t>
  </si>
  <si>
    <t>KMXCPO</t>
  </si>
  <si>
    <t>AQCSPM</t>
  </si>
  <si>
    <t>NNAYTI</t>
  </si>
  <si>
    <t>9XVWLS</t>
  </si>
  <si>
    <t>VZFOBI</t>
  </si>
  <si>
    <t>QYSJFO</t>
  </si>
  <si>
    <t>EWOODZ</t>
  </si>
  <si>
    <t>P624HM</t>
  </si>
  <si>
    <t>JJMYSH</t>
  </si>
  <si>
    <t>5HJM36</t>
  </si>
  <si>
    <t>KPLTQO</t>
  </si>
  <si>
    <t>6P0LNA</t>
  </si>
  <si>
    <t>TDPJXY</t>
  </si>
  <si>
    <t>MVRFFP</t>
  </si>
  <si>
    <t>P50Q0S</t>
  </si>
  <si>
    <t>FNSKKH</t>
  </si>
  <si>
    <t>TBXRNC</t>
  </si>
  <si>
    <t>2KRCVO</t>
  </si>
  <si>
    <t>S61DXY</t>
  </si>
  <si>
    <t>FBQCTF</t>
  </si>
  <si>
    <t>L8RBRE</t>
  </si>
  <si>
    <t>LN7H5M</t>
  </si>
  <si>
    <t>RBW5B0</t>
  </si>
  <si>
    <t>QIYWEQ</t>
  </si>
  <si>
    <t>NSPRW6</t>
  </si>
  <si>
    <t>KZN5FC</t>
  </si>
  <si>
    <t>6TTT2E</t>
  </si>
  <si>
    <t>BDTTCH</t>
  </si>
  <si>
    <t>ZPGHYM</t>
  </si>
  <si>
    <t>NEDCEA</t>
  </si>
  <si>
    <t>IZWZXY</t>
  </si>
  <si>
    <t>OAMXJD</t>
  </si>
  <si>
    <t>ISLTCN</t>
  </si>
  <si>
    <t>YZZVDN</t>
  </si>
  <si>
    <t>PNHKRU</t>
  </si>
  <si>
    <t>OXKVOA</t>
  </si>
  <si>
    <t>VMBNMD</t>
  </si>
  <si>
    <t>BAZBEF</t>
  </si>
  <si>
    <t>HUFDBR</t>
  </si>
  <si>
    <t>TGWLU6</t>
  </si>
  <si>
    <t>MC4B2F</t>
  </si>
  <si>
    <t>DQPNVO</t>
  </si>
  <si>
    <t>VMOELR</t>
  </si>
  <si>
    <t>NB2TCW</t>
  </si>
  <si>
    <t>BWDTND</t>
  </si>
  <si>
    <t>5N53TY</t>
  </si>
  <si>
    <t>3T7B5G</t>
  </si>
  <si>
    <t>LW8S08</t>
  </si>
  <si>
    <t>MXPVZC</t>
  </si>
  <si>
    <t>KTVPBY</t>
  </si>
  <si>
    <t>QJFBJT</t>
  </si>
  <si>
    <t>UZXKYX</t>
  </si>
  <si>
    <t>5BC2NE</t>
  </si>
  <si>
    <t>ZKVZEP</t>
  </si>
  <si>
    <t>31S0LY</t>
  </si>
  <si>
    <t>TXMPRT</t>
  </si>
  <si>
    <t>EMQZKG</t>
  </si>
  <si>
    <t>A8GG44</t>
  </si>
  <si>
    <t>WGOUHE</t>
  </si>
  <si>
    <t>NIIWFZ</t>
  </si>
  <si>
    <t>JLASYK</t>
  </si>
  <si>
    <t>UUAJUD</t>
  </si>
  <si>
    <t>XEGTYC</t>
  </si>
  <si>
    <t>PSYKFB</t>
  </si>
  <si>
    <t>PODIMP</t>
  </si>
  <si>
    <t>TXZRMW</t>
  </si>
  <si>
    <t>GOOPOW</t>
  </si>
  <si>
    <t>CPEDRO</t>
  </si>
  <si>
    <t>IHIPOX</t>
  </si>
  <si>
    <t>PIESJG</t>
  </si>
  <si>
    <t>TVVZED</t>
  </si>
  <si>
    <t>CKILWF</t>
  </si>
  <si>
    <t>WCQGOJ</t>
  </si>
  <si>
    <t>ZEKGBY</t>
  </si>
  <si>
    <t>XUQYLT</t>
  </si>
  <si>
    <t>UUQPIN</t>
  </si>
  <si>
    <t>EAJLHE</t>
  </si>
  <si>
    <t>GEXRTS</t>
  </si>
  <si>
    <t>KYTNDE</t>
  </si>
  <si>
    <t>WYLICY</t>
  </si>
  <si>
    <t>W4O6L6</t>
  </si>
  <si>
    <t>QVMBOZ</t>
  </si>
  <si>
    <t>RHPEWU</t>
  </si>
  <si>
    <t>FOVQJV</t>
  </si>
  <si>
    <t>OSEIA2</t>
  </si>
  <si>
    <t>AZZKQH</t>
  </si>
  <si>
    <t>SZKTYY</t>
  </si>
  <si>
    <t>L7896K</t>
  </si>
  <si>
    <t>PUGSOE</t>
  </si>
  <si>
    <t>C4N9TY</t>
  </si>
  <si>
    <t>VIUTAK</t>
  </si>
  <si>
    <t>KBHAGK</t>
  </si>
  <si>
    <t>GDWXUX</t>
  </si>
  <si>
    <t>TTTIVX</t>
  </si>
  <si>
    <t>2LSVQQ</t>
  </si>
  <si>
    <t>1H5D9G</t>
  </si>
  <si>
    <t>C1T512</t>
  </si>
  <si>
    <t>QJ5GH2</t>
  </si>
  <si>
    <t>KZS63G</t>
  </si>
  <si>
    <t>HAXNCX</t>
  </si>
  <si>
    <t>SSXEEZ</t>
  </si>
  <si>
    <t>PMPQHS</t>
  </si>
  <si>
    <t>93X3SA</t>
  </si>
  <si>
    <t>LAIOEC</t>
  </si>
  <si>
    <t>OMBASE</t>
  </si>
  <si>
    <t>CWJJNQ</t>
  </si>
  <si>
    <t>JN2ZHX</t>
  </si>
  <si>
    <t>XNEHEH</t>
  </si>
  <si>
    <t>JLJLJV</t>
  </si>
  <si>
    <t>S7B8XW</t>
  </si>
  <si>
    <t>WKNBBH</t>
  </si>
  <si>
    <t>GRJZCI</t>
  </si>
  <si>
    <t>ZQJSUY</t>
  </si>
  <si>
    <t>OCMFYX</t>
  </si>
  <si>
    <t>LV5HP2</t>
  </si>
  <si>
    <t>DHMRPZ</t>
  </si>
  <si>
    <t>S29TVC</t>
  </si>
  <si>
    <t>CEPLXX</t>
  </si>
  <si>
    <t>UDMLIM</t>
  </si>
  <si>
    <t>65CJFE</t>
  </si>
  <si>
    <t>ERDJTL</t>
  </si>
  <si>
    <t>XYOAGC</t>
  </si>
  <si>
    <t>ODSDIW</t>
  </si>
  <si>
    <t>BPMGMU</t>
  </si>
  <si>
    <t>NRNYGR</t>
  </si>
  <si>
    <t>BVHBYU</t>
  </si>
  <si>
    <t>8K003G</t>
  </si>
  <si>
    <t>OKEDDS</t>
  </si>
  <si>
    <t>2997CY</t>
  </si>
  <si>
    <t>FZYCYU</t>
  </si>
  <si>
    <t>CH7WZE</t>
  </si>
  <si>
    <t>DVOEXG</t>
  </si>
  <si>
    <t>QFG4SW</t>
  </si>
  <si>
    <t>3W1CQY</t>
  </si>
  <si>
    <t>CDFEDR</t>
  </si>
  <si>
    <t>SPZFXD</t>
  </si>
  <si>
    <t>BZTJD4</t>
  </si>
  <si>
    <t>N98C8U</t>
  </si>
  <si>
    <t>PGZBCO</t>
  </si>
  <si>
    <t>DFEKOP</t>
  </si>
  <si>
    <t>2ZGLFU</t>
  </si>
  <si>
    <t>2845H0</t>
  </si>
  <si>
    <t>RTIKAT</t>
  </si>
  <si>
    <t>L3F4JA</t>
  </si>
  <si>
    <t>UUPWCK</t>
  </si>
  <si>
    <t>8XPX10</t>
  </si>
  <si>
    <t>IPJIZF</t>
  </si>
  <si>
    <t>SOPYPN</t>
  </si>
  <si>
    <t>ZNEAIR</t>
  </si>
  <si>
    <t>XGKDLW</t>
  </si>
  <si>
    <t>BEPBDE</t>
  </si>
  <si>
    <t>WNUWKL</t>
  </si>
  <si>
    <t>MD5PX2</t>
  </si>
  <si>
    <t>BBZDRF</t>
  </si>
  <si>
    <t>98PCM2</t>
  </si>
  <si>
    <t>BRILWJ</t>
  </si>
  <si>
    <t>QQCHOW</t>
  </si>
  <si>
    <t>HLDPDS</t>
  </si>
  <si>
    <t>DHTLTT</t>
  </si>
  <si>
    <t>YAQWBS</t>
  </si>
  <si>
    <t>CPKKFH</t>
  </si>
  <si>
    <t>IJJFSN</t>
  </si>
  <si>
    <t>LAJXEV</t>
  </si>
  <si>
    <t>SYTFTT</t>
  </si>
  <si>
    <t>ZVFCHA</t>
  </si>
  <si>
    <t>ZQQJNA</t>
  </si>
  <si>
    <t>2N4P3A</t>
  </si>
  <si>
    <t>PTKKLU</t>
  </si>
  <si>
    <t>TBZ8LS</t>
  </si>
  <si>
    <t>UVADSA</t>
  </si>
  <si>
    <t>WDPCMX</t>
  </si>
  <si>
    <t>BFBAYA</t>
  </si>
  <si>
    <t>FYLRMJ</t>
  </si>
  <si>
    <t>SG0S9Q</t>
  </si>
  <si>
    <t>FDINYL</t>
  </si>
  <si>
    <t>KHVWKM</t>
  </si>
  <si>
    <t>TMRYSB</t>
  </si>
  <si>
    <t>L6VX66</t>
  </si>
  <si>
    <t>WEWJGS</t>
  </si>
  <si>
    <t>DMFOCX</t>
  </si>
  <si>
    <t>MJBNKH</t>
  </si>
  <si>
    <t>JADWTT</t>
  </si>
  <si>
    <t>S752WG</t>
  </si>
  <si>
    <t>EQHPEK</t>
  </si>
  <si>
    <t>MOBUMG</t>
  </si>
  <si>
    <t>V15T94</t>
  </si>
  <si>
    <t>L6M4U7</t>
  </si>
  <si>
    <t>E5F4TY</t>
  </si>
  <si>
    <t>MYFFPP</t>
  </si>
  <si>
    <t>ZIHUXX</t>
  </si>
  <si>
    <t>HXMXSX</t>
  </si>
  <si>
    <t>SXGGAZ</t>
  </si>
  <si>
    <t>KXMTOM</t>
  </si>
  <si>
    <t>AL7C6O</t>
  </si>
  <si>
    <t>KIEIBY</t>
  </si>
  <si>
    <t>BTZXAE</t>
  </si>
  <si>
    <t>MZBZCG</t>
  </si>
  <si>
    <t>RNHCSG</t>
  </si>
  <si>
    <t>IIMVED</t>
  </si>
  <si>
    <t>URGTYY</t>
  </si>
  <si>
    <t>MYQVVQ</t>
  </si>
  <si>
    <t>3Z4W3E</t>
  </si>
  <si>
    <t>1LC72I</t>
  </si>
  <si>
    <t>YLFVGZ</t>
  </si>
  <si>
    <t>LMMMGV</t>
  </si>
  <si>
    <t>AMLYOG</t>
  </si>
  <si>
    <t>GMIFFM</t>
  </si>
  <si>
    <t>FVZXJB</t>
  </si>
  <si>
    <t>PHQ5JS</t>
  </si>
  <si>
    <t>CPJBOX</t>
  </si>
  <si>
    <t>ASYQWB</t>
  </si>
  <si>
    <t>RCWRIT</t>
  </si>
  <si>
    <t>CWHFYJ</t>
  </si>
  <si>
    <t>EQXUIU</t>
  </si>
  <si>
    <t>AB7W02</t>
  </si>
  <si>
    <t>FDSNNL</t>
  </si>
  <si>
    <t>XFXDQ8</t>
  </si>
  <si>
    <t>RHXGUI</t>
  </si>
  <si>
    <t>NPRMRK</t>
  </si>
  <si>
    <t>FKFNLU</t>
  </si>
  <si>
    <t>ZFGSXI</t>
  </si>
  <si>
    <t>CWM188</t>
  </si>
  <si>
    <t>NTF278</t>
  </si>
  <si>
    <t>YJKIDR</t>
  </si>
  <si>
    <t>UFLHIQ</t>
  </si>
  <si>
    <t>KZHGXI</t>
  </si>
  <si>
    <t>GCTKZP</t>
  </si>
  <si>
    <t>AXDTJE</t>
  </si>
  <si>
    <t>FDGWLG</t>
  </si>
  <si>
    <t>CL9QDU</t>
  </si>
  <si>
    <t>OBCPWJ</t>
  </si>
  <si>
    <t>RZGJZG</t>
  </si>
  <si>
    <t>ADAEUP</t>
  </si>
  <si>
    <t>MDJ2N3</t>
  </si>
  <si>
    <t>KPFCTM</t>
  </si>
  <si>
    <t>BXFGHP</t>
  </si>
  <si>
    <t>R64F1K</t>
  </si>
  <si>
    <t>GPELQR</t>
  </si>
  <si>
    <t>KIUNHV</t>
  </si>
  <si>
    <t>HNPQFJ</t>
  </si>
  <si>
    <t>WDLIPR</t>
  </si>
  <si>
    <t>CNKAAG</t>
  </si>
  <si>
    <t>N1WLZQ</t>
  </si>
  <si>
    <t>LQZSXW</t>
  </si>
  <si>
    <t>ERUQKY</t>
  </si>
  <si>
    <t>IMSNCV</t>
  </si>
  <si>
    <t>N8KPF6</t>
  </si>
  <si>
    <t>PMHIWQ</t>
  </si>
  <si>
    <t>GGKNVO</t>
  </si>
  <si>
    <t>5HFRJS</t>
  </si>
  <si>
    <t>JJPGYQ</t>
  </si>
  <si>
    <t>LS9V1W</t>
  </si>
  <si>
    <t>ZFQBTK</t>
  </si>
  <si>
    <t>ESUGOW</t>
  </si>
  <si>
    <t>DDL98Y</t>
  </si>
  <si>
    <t>ZCAVXN</t>
  </si>
  <si>
    <t>FAHNMH</t>
  </si>
  <si>
    <t>WUBZRX</t>
  </si>
  <si>
    <t>LTXSEQ</t>
  </si>
  <si>
    <t>DAKCHH</t>
  </si>
  <si>
    <t>7THGSK</t>
  </si>
  <si>
    <t>MDNPZZ</t>
  </si>
  <si>
    <t>HVDHNI</t>
  </si>
  <si>
    <t>L87D1Y</t>
  </si>
  <si>
    <t>FHCUQJ</t>
  </si>
  <si>
    <t>WGM4JU</t>
  </si>
  <si>
    <t>KF7R95</t>
  </si>
  <si>
    <t>AJW9HK</t>
  </si>
  <si>
    <t>INKPWA</t>
  </si>
  <si>
    <t>JCCJJP</t>
  </si>
  <si>
    <t>4NTKCO</t>
  </si>
  <si>
    <t>WZLZSZ</t>
  </si>
  <si>
    <t>YHJSCG</t>
  </si>
  <si>
    <t>QPDEEL</t>
  </si>
  <si>
    <t>9J70TG</t>
  </si>
  <si>
    <t>VJIFXQ</t>
  </si>
  <si>
    <t>KQAJRZ</t>
  </si>
  <si>
    <t>L73BXM</t>
  </si>
  <si>
    <t>KLQPNX</t>
  </si>
  <si>
    <t>BWKZRM</t>
  </si>
  <si>
    <t>WZUIBZ</t>
  </si>
  <si>
    <t>7VNQ2M</t>
  </si>
  <si>
    <t>C7VB7I</t>
  </si>
  <si>
    <t>XXGSBM</t>
  </si>
  <si>
    <t>AF89QM</t>
  </si>
  <si>
    <t>SHCHKE</t>
  </si>
  <si>
    <t>RIKZHR</t>
  </si>
  <si>
    <t>ZMYWHR</t>
  </si>
  <si>
    <t>WNLKHA</t>
  </si>
  <si>
    <t>5J408W</t>
  </si>
  <si>
    <t>CFBWLQ</t>
  </si>
  <si>
    <t>BZTOMX</t>
  </si>
  <si>
    <t>STG2SE</t>
  </si>
  <si>
    <t>9Z4V0E</t>
  </si>
  <si>
    <t>41JVRM</t>
  </si>
  <si>
    <t>MXHA54</t>
  </si>
  <si>
    <t>2Q687C</t>
  </si>
  <si>
    <t>DUYCXV</t>
  </si>
  <si>
    <t>TUVLOO</t>
  </si>
  <si>
    <t>VQJNXW</t>
  </si>
  <si>
    <t>YAMDUQ</t>
  </si>
  <si>
    <t>OCQLRT</t>
  </si>
  <si>
    <t>YADDGT</t>
  </si>
  <si>
    <t>XWFOKH</t>
  </si>
  <si>
    <t>LPNWOC</t>
  </si>
  <si>
    <t>P96VTG</t>
  </si>
  <si>
    <t>SKZMJ9</t>
  </si>
  <si>
    <t>IPDISU</t>
  </si>
  <si>
    <t>M66HGS</t>
  </si>
  <si>
    <t>CDEDAY</t>
  </si>
  <si>
    <t>CFD052</t>
  </si>
  <si>
    <t>QWDDHZ</t>
  </si>
  <si>
    <t>HBAGVT</t>
  </si>
  <si>
    <t>VWRGIX</t>
  </si>
  <si>
    <t>L10ZB0</t>
  </si>
  <si>
    <t>OPTRGR</t>
  </si>
  <si>
    <t>WKQEMG</t>
  </si>
  <si>
    <t>AZVUMJ</t>
  </si>
  <si>
    <t>MQUNZD</t>
  </si>
  <si>
    <t>JQKFXV</t>
  </si>
  <si>
    <t>EMRFZX</t>
  </si>
  <si>
    <t>D5PNK0</t>
  </si>
  <si>
    <t>AQQ0XO</t>
  </si>
  <si>
    <t>IASAMD</t>
  </si>
  <si>
    <t>K72CLB</t>
  </si>
  <si>
    <t>Z7MC4Q</t>
  </si>
  <si>
    <t>A4WGQI</t>
  </si>
  <si>
    <t>APCHXG</t>
  </si>
  <si>
    <t>KCVKSR</t>
  </si>
  <si>
    <t>IKKWKZ</t>
  </si>
  <si>
    <t>SU9ELJ</t>
  </si>
  <si>
    <t>ALYJPW</t>
  </si>
  <si>
    <t>IJJITI</t>
  </si>
  <si>
    <t>IPRHNR</t>
  </si>
  <si>
    <t>IPNRSD</t>
  </si>
  <si>
    <t>WT8BS2</t>
  </si>
  <si>
    <t>8Q5HSW</t>
  </si>
  <si>
    <t>DFDRJQ</t>
  </si>
  <si>
    <t>47JN9A</t>
  </si>
  <si>
    <t>MGMPIB</t>
  </si>
  <si>
    <t>KOHQLE</t>
  </si>
  <si>
    <t>ADW6XG</t>
  </si>
  <si>
    <t>NNFUPO</t>
  </si>
  <si>
    <t>WDCYSG</t>
  </si>
  <si>
    <t>VNEYQY</t>
  </si>
  <si>
    <t>JBPLJK</t>
  </si>
  <si>
    <t>6TZZN0</t>
  </si>
  <si>
    <t>BIBLUZ</t>
  </si>
  <si>
    <t>BFPCAK</t>
  </si>
  <si>
    <t>QP94RM</t>
  </si>
  <si>
    <t>KJNODW</t>
  </si>
  <si>
    <t>SJ9HVM</t>
  </si>
  <si>
    <t>R5P0QK</t>
  </si>
  <si>
    <t>PUWHUJ</t>
  </si>
  <si>
    <t>UQJICH</t>
  </si>
  <si>
    <t>SUMALB</t>
  </si>
  <si>
    <t>HSYTFV</t>
  </si>
  <si>
    <t>VZHMDC</t>
  </si>
  <si>
    <t>93B3JO</t>
  </si>
  <si>
    <t>NVJFUL</t>
  </si>
  <si>
    <t>NTHMRS</t>
  </si>
  <si>
    <t>KZCOWE</t>
  </si>
  <si>
    <t>BKWEKZ</t>
  </si>
  <si>
    <t>YYUGAC</t>
  </si>
  <si>
    <t>RNJHTG</t>
  </si>
  <si>
    <t>XJUVMQ</t>
  </si>
  <si>
    <t>GCUHMY</t>
  </si>
  <si>
    <t>QYEPRW</t>
  </si>
  <si>
    <t>LSKYJD</t>
  </si>
  <si>
    <t>Not with Pega</t>
  </si>
  <si>
    <t>ROSSC</t>
  </si>
  <si>
    <t>AJJOD</t>
  </si>
  <si>
    <t>Ross, Christopher</t>
  </si>
  <si>
    <t>ROSET1</t>
  </si>
  <si>
    <t>ROSSM2</t>
  </si>
  <si>
    <t>tom.lanigan@pega.com</t>
  </si>
  <si>
    <t>MAHOK</t>
  </si>
  <si>
    <t>katherine.mahoney@pega.com</t>
  </si>
  <si>
    <t>LANIT</t>
  </si>
  <si>
    <t>LEARL</t>
  </si>
  <si>
    <t>LAFAJ</t>
  </si>
  <si>
    <t>GREEO</t>
  </si>
  <si>
    <t>lisa.learned@pega.com</t>
  </si>
  <si>
    <t>julie.lafave@pega.com</t>
  </si>
  <si>
    <t>eduardo.rubini@pega.com</t>
  </si>
  <si>
    <t>RUBIE</t>
  </si>
  <si>
    <t>Gallagher</t>
  </si>
  <si>
    <t>GALLT</t>
  </si>
  <si>
    <t>tracy.gallagher@pega.com</t>
  </si>
  <si>
    <t>Staying on for PTO until 1/25; not sure if extending at hotel</t>
  </si>
  <si>
    <t>Departing later date for PTO; plans for extending hotel is unknown.</t>
  </si>
  <si>
    <t>Baba</t>
  </si>
  <si>
    <t>Dodd</t>
  </si>
  <si>
    <t>BABAK</t>
  </si>
  <si>
    <t>DODDS</t>
  </si>
  <si>
    <t>kevin.baba@pega.com</t>
  </si>
  <si>
    <t>sean.dodd@pega.com</t>
  </si>
  <si>
    <t>Senior Solutions Consultant - Client Lifecycle Management &amp; KYC</t>
  </si>
  <si>
    <t>SHIKJ</t>
  </si>
  <si>
    <t>Shikowitz</t>
  </si>
  <si>
    <t>Business Excellence Leader - CLM</t>
  </si>
  <si>
    <t>Marason, Jason</t>
  </si>
  <si>
    <t>Event Support/Facilitator</t>
  </si>
  <si>
    <t>Financial Services:  Customer Svc./KYC</t>
  </si>
  <si>
    <t>Left Pega</t>
  </si>
  <si>
    <t>DHILS</t>
  </si>
  <si>
    <t>DeMent</t>
  </si>
  <si>
    <t>osudements@gmail.com</t>
  </si>
  <si>
    <t>Clarke</t>
  </si>
  <si>
    <t>Heinz</t>
  </si>
  <si>
    <t>Katerina</t>
  </si>
  <si>
    <t>Goulioutkin</t>
  </si>
  <si>
    <t>Tollemaiche</t>
  </si>
  <si>
    <t>CLARC1</t>
  </si>
  <si>
    <t>HEINL</t>
  </si>
  <si>
    <t>GOULK</t>
  </si>
  <si>
    <t>TOLLI</t>
  </si>
  <si>
    <t>Chris.Clarke@pega.com</t>
  </si>
  <si>
    <t>Business Transformation Partner</t>
  </si>
  <si>
    <t>Lars.Heinz@pega.com</t>
  </si>
  <si>
    <t>Katerina.Goulioutkina@pega.com</t>
  </si>
  <si>
    <t>Sr. Client Success Manager</t>
  </si>
  <si>
    <t>Iain.Tollemache@pega.com</t>
  </si>
  <si>
    <t>sherendhillon@gmail.com</t>
  </si>
  <si>
    <t>AE - CSM</t>
  </si>
  <si>
    <t>Client Success Manager</t>
  </si>
  <si>
    <t>VP, Client Success</t>
  </si>
  <si>
    <t>Regional Director</t>
  </si>
  <si>
    <t>Mike Pyle</t>
  </si>
  <si>
    <t>Brankin</t>
  </si>
  <si>
    <t>Kohn</t>
  </si>
  <si>
    <t>Fran</t>
  </si>
  <si>
    <t>VP, Service Assurance</t>
  </si>
  <si>
    <t>Sr. Director, Service Assurance</t>
  </si>
  <si>
    <t>Director, Service Assurance</t>
  </si>
  <si>
    <t>Unable to attend per LyNea</t>
  </si>
  <si>
    <t>Bernie</t>
  </si>
  <si>
    <t>SMITB3</t>
  </si>
  <si>
    <t>SMITG1</t>
  </si>
  <si>
    <t>bernie.smith@pega.com</t>
  </si>
  <si>
    <t>Gutmans</t>
  </si>
  <si>
    <t>maxwell.gutmans@pega.com</t>
  </si>
  <si>
    <t>Global Sales Enablement Project Lead</t>
  </si>
  <si>
    <t>GUTMM</t>
  </si>
  <si>
    <t>Service Assurance</t>
  </si>
  <si>
    <t>M. Pyle</t>
  </si>
  <si>
    <t>On medical leave</t>
  </si>
  <si>
    <t>On fmla; will return on 12/10</t>
  </si>
  <si>
    <t>left Pega</t>
  </si>
  <si>
    <t>Industry Breakouts</t>
  </si>
  <si>
    <t>DRAPD</t>
  </si>
  <si>
    <t>SMITMI</t>
  </si>
  <si>
    <t>michael.smith@pega.com</t>
  </si>
  <si>
    <t>debbie.brankin@pega.com</t>
  </si>
  <si>
    <t>felipe.kohn@pega.com</t>
  </si>
  <si>
    <t>fran.collins@pega.com</t>
  </si>
  <si>
    <t>KOHNF</t>
  </si>
  <si>
    <t>COLLF</t>
  </si>
  <si>
    <t>JP-Japan</t>
  </si>
  <si>
    <t>jeffrey.shikowitz@pega.com</t>
  </si>
  <si>
    <t>Will need parking pass if not free</t>
  </si>
  <si>
    <t>Sheren</t>
  </si>
  <si>
    <t>No flights avail Sat &amp; Wed due to max capacity.</t>
  </si>
  <si>
    <t>AMHVJX</t>
  </si>
  <si>
    <t>Dunkel</t>
  </si>
  <si>
    <t>DUNKS</t>
  </si>
  <si>
    <t>stefan.dunkel@pega.com</t>
  </si>
  <si>
    <t>WN38B6</t>
  </si>
  <si>
    <t>DRIVING</t>
  </si>
  <si>
    <t>32LDNKM3</t>
  </si>
  <si>
    <t>32LH4CM4</t>
  </si>
  <si>
    <t>WELLS</t>
  </si>
  <si>
    <t>stuart.wells@pega.com</t>
  </si>
  <si>
    <t>DIDIM</t>
  </si>
  <si>
    <t>FEELE</t>
  </si>
  <si>
    <t>KAVAD1</t>
  </si>
  <si>
    <t>Didion</t>
  </si>
  <si>
    <t>mark.didion@pega.com</t>
  </si>
  <si>
    <t>Erica</t>
  </si>
  <si>
    <t>Feeley</t>
  </si>
  <si>
    <t>erica.feeley@pega.com</t>
  </si>
  <si>
    <t>Kav</t>
  </si>
  <si>
    <t>david.kavanagh@pega.com</t>
  </si>
  <si>
    <t>Buytenhuys, Clint</t>
  </si>
  <si>
    <t>Lunau</t>
  </si>
  <si>
    <t>assegueta@gmail.com</t>
  </si>
  <si>
    <t>Arriving 1/11 due to flight availability</t>
  </si>
  <si>
    <t>ENFQG7</t>
  </si>
  <si>
    <t>No flights available Sat.</t>
  </si>
  <si>
    <t>8 -8:45</t>
  </si>
  <si>
    <t>8:45am - 10am</t>
  </si>
  <si>
    <t>Doug &amp; Leon</t>
  </si>
  <si>
    <t>10am - 10:30</t>
  </si>
  <si>
    <t>Break</t>
  </si>
  <si>
    <t>Panel</t>
  </si>
  <si>
    <t>Lunch (90 mins)</t>
  </si>
  <si>
    <t>12:30pm - 2pm</t>
  </si>
  <si>
    <t>11:45am - 12:30pm</t>
  </si>
  <si>
    <t>10:30am - 11:45am</t>
  </si>
  <si>
    <t>2:45 - 3:30 Client Success Stories</t>
  </si>
  <si>
    <t>7 - 10:30 House of Blues</t>
  </si>
  <si>
    <t>3:30 - 3:50 (Bio Break only) There will be coffee</t>
  </si>
  <si>
    <t>3:50pm - 5:30pm Pitch Competition</t>
  </si>
  <si>
    <t>2pm - 2:45 Go to Market Strategy</t>
  </si>
  <si>
    <t xml:space="preserve">Industry Breakouts </t>
  </si>
  <si>
    <t xml:space="preserve">Breakfast – 7:30am to 8:30am </t>
  </si>
  <si>
    <t>8:30am - 10:00am</t>
  </si>
  <si>
    <t>10 - 10:30</t>
  </si>
  <si>
    <t>10:30 -12pm</t>
  </si>
  <si>
    <t>12pm - 1:30pm</t>
  </si>
  <si>
    <t>130 - 3</t>
  </si>
  <si>
    <t>3-330 break</t>
  </si>
  <si>
    <t>330 -5</t>
  </si>
  <si>
    <t>sessions</t>
  </si>
  <si>
    <t>7pm - 10pm</t>
  </si>
  <si>
    <t>Awards reception</t>
  </si>
  <si>
    <t>Team Meetings</t>
  </si>
  <si>
    <t>Lunch (Social Media Clinics)</t>
  </si>
  <si>
    <t>(Vai Sharma/Jeff Farley)</t>
  </si>
  <si>
    <t>730 - 830 Breakfast</t>
  </si>
  <si>
    <t>830 - 930 Sales VP</t>
  </si>
  <si>
    <t>SMM</t>
  </si>
  <si>
    <t>830 - 930 Doug/Leon</t>
  </si>
  <si>
    <t>930 - 10 Hiring Update</t>
  </si>
  <si>
    <t>1015 - 1115 Leading your team</t>
  </si>
  <si>
    <t>1115 - 12pm Field Perspective</t>
  </si>
  <si>
    <t>10 - 1015 Break (inside the room)</t>
  </si>
  <si>
    <t>12 - 1245pm Lunch</t>
  </si>
  <si>
    <t>1245 - 1 Field Perspective</t>
  </si>
  <si>
    <t>1-3 Challenerger Conversations</t>
  </si>
  <si>
    <t>3 - 315 Break</t>
  </si>
  <si>
    <t>315 - 415 Helping Customers</t>
  </si>
  <si>
    <t>415 - 5 Field Perspective</t>
  </si>
  <si>
    <t>5-530 FLSM Role at SKO &amp; Close</t>
  </si>
  <si>
    <t>7-10 Welcome Reception</t>
  </si>
  <si>
    <t>(Vai Sharma)</t>
  </si>
  <si>
    <t>9:45am - 10:15am</t>
  </si>
  <si>
    <t xml:space="preserve">AM Break – 9:45 am to 10:15 am </t>
  </si>
  <si>
    <t xml:space="preserve">Lunch – 12:00 pm to 1:30 pm </t>
  </si>
  <si>
    <t xml:space="preserve">Lunch – 12:30 pm to 2:00 pm </t>
  </si>
  <si>
    <t xml:space="preserve">AM Break – 10:00 am to 10:15 am </t>
  </si>
  <si>
    <t>Possible private lunch 30/40 people with Alan</t>
  </si>
  <si>
    <t xml:space="preserve">   Mon/Tues.</t>
  </si>
  <si>
    <t>SC Managers</t>
  </si>
  <si>
    <t>8:30 - 9:30am with SMM</t>
  </si>
  <si>
    <t>9:30am - 10am  Coffee out in foyer</t>
  </si>
  <si>
    <t>10am - 1pm Meetings</t>
  </si>
  <si>
    <t>1pm - 6pm</t>
  </si>
  <si>
    <t>1pm - 2pm Lunch (in same space as SMM Lunch)</t>
  </si>
  <si>
    <t>NO Lunch</t>
  </si>
  <si>
    <t>SC/SE All Hands</t>
  </si>
  <si>
    <t>Kate Lepore</t>
  </si>
  <si>
    <t>Financial Services (1)</t>
  </si>
  <si>
    <t>Financial Services (2)</t>
  </si>
  <si>
    <t>Day One Room</t>
  </si>
  <si>
    <t>Day One Table</t>
  </si>
  <si>
    <t>GUERF</t>
  </si>
  <si>
    <t>Guerrera</t>
  </si>
  <si>
    <t>frank.guerrera@pega.com</t>
  </si>
  <si>
    <t>Chief Technical Systems Officer</t>
  </si>
  <si>
    <t>Rossi</t>
  </si>
  <si>
    <t>TOMAL</t>
  </si>
  <si>
    <t>kevinmrossi@yahoo.com</t>
  </si>
  <si>
    <t>HORNE</t>
  </si>
  <si>
    <t>ARLT</t>
  </si>
  <si>
    <t>cliff.baitsholts@pega.com</t>
  </si>
  <si>
    <t>Day Two Room</t>
  </si>
  <si>
    <t>Day Two Table</t>
  </si>
  <si>
    <t>Day Three Room</t>
  </si>
  <si>
    <t>Day One Industry Breakout</t>
  </si>
  <si>
    <t>Day Two Industry Breakout</t>
  </si>
  <si>
    <t>Day Three Sales Regional Breakout</t>
  </si>
  <si>
    <t>Sr. Video Editor</t>
  </si>
  <si>
    <t>Wrong Jim Ryan</t>
  </si>
  <si>
    <t>karim.kargozar@pega.com</t>
  </si>
  <si>
    <t>Open Reqs as of 11/30</t>
  </si>
  <si>
    <t>Griffiths+J1238</t>
  </si>
  <si>
    <t>Jo</t>
  </si>
  <si>
    <t>Warne</t>
  </si>
  <si>
    <t>WARNJ</t>
  </si>
  <si>
    <t>jo.warne@pega.com</t>
  </si>
  <si>
    <t>Morris, Gavin</t>
  </si>
  <si>
    <t>default - SAE</t>
  </si>
  <si>
    <t>Nora</t>
  </si>
  <si>
    <t>Lai</t>
  </si>
  <si>
    <t>nkarpo731@gmail.com</t>
  </si>
  <si>
    <t>odedraamit@gmail.com</t>
  </si>
  <si>
    <t>LEEA2</t>
  </si>
  <si>
    <t>akl351@live.com</t>
  </si>
  <si>
    <t>Hackney, Kelly</t>
  </si>
  <si>
    <t>1/11 &amp; 1/12 to personal card</t>
  </si>
  <si>
    <t>623D3U</t>
  </si>
  <si>
    <t>5S2VSY</t>
  </si>
  <si>
    <t>682PC0</t>
  </si>
  <si>
    <t>L93JVM</t>
  </si>
  <si>
    <t>DVQR8G</t>
  </si>
  <si>
    <t>7TCPLS</t>
  </si>
  <si>
    <t>Social Media Clinic</t>
  </si>
  <si>
    <t>Social Media Clinic Group</t>
  </si>
  <si>
    <t>Social Media Clinic Date Time</t>
  </si>
  <si>
    <t>Group 1</t>
  </si>
  <si>
    <t>Group 2</t>
  </si>
  <si>
    <t>Group 3</t>
  </si>
  <si>
    <t>Group 4</t>
  </si>
  <si>
    <t>Group 5</t>
  </si>
  <si>
    <t>Group 6</t>
  </si>
  <si>
    <t>Make-up Session 1</t>
  </si>
  <si>
    <t>Make-up Session 2</t>
  </si>
  <si>
    <t>Make-up 1</t>
  </si>
  <si>
    <t>Make-up 2</t>
  </si>
  <si>
    <t>DEPSDV</t>
  </si>
  <si>
    <t>Alexander</t>
  </si>
  <si>
    <t>Eisgruber</t>
  </si>
  <si>
    <t>alexander.eisgruber@pega.com</t>
  </si>
  <si>
    <t>JZYMBK</t>
  </si>
  <si>
    <t>EISGA</t>
  </si>
  <si>
    <t>Rubeen</t>
  </si>
  <si>
    <t>Dhesi</t>
  </si>
  <si>
    <t>DHESR</t>
  </si>
  <si>
    <t>Driving</t>
  </si>
  <si>
    <t>ian.fritchy@pega.com</t>
  </si>
  <si>
    <t>Network Engineer</t>
  </si>
  <si>
    <t>FRITI</t>
  </si>
  <si>
    <t>rubeen.dhesi@pega.com</t>
  </si>
  <si>
    <t>Satyajeeth</t>
  </si>
  <si>
    <t>Thakur</t>
  </si>
  <si>
    <t>abhishek.anand@pega.com</t>
  </si>
  <si>
    <t>RJ</t>
  </si>
  <si>
    <t>Vaughn</t>
  </si>
  <si>
    <t>rjvaughn@gmail.com</t>
  </si>
  <si>
    <t>Noopur</t>
  </si>
  <si>
    <t>Tyagi</t>
  </si>
  <si>
    <t>noopur.tyagi@pega.com</t>
  </si>
  <si>
    <t>THAKS</t>
  </si>
  <si>
    <t>ANANA</t>
  </si>
  <si>
    <t>TYAGN</t>
  </si>
  <si>
    <t>Left Pega per LyNea</t>
  </si>
  <si>
    <t>Can't get VISA</t>
  </si>
  <si>
    <t>Adi</t>
  </si>
  <si>
    <t>KOSGA</t>
  </si>
  <si>
    <t>O'Mally, James</t>
  </si>
  <si>
    <t>Social Media Room (Sarasota)</t>
  </si>
  <si>
    <t>Room</t>
  </si>
  <si>
    <t>Osceola B</t>
  </si>
  <si>
    <t>Miami</t>
  </si>
  <si>
    <t>Naples</t>
  </si>
  <si>
    <t>Sun A</t>
  </si>
  <si>
    <t>Sun B</t>
  </si>
  <si>
    <t>Sun C</t>
  </si>
  <si>
    <t>Sun D</t>
  </si>
  <si>
    <t>Osceola A</t>
  </si>
  <si>
    <t>Tallahassee</t>
  </si>
  <si>
    <t>Destin</t>
  </si>
  <si>
    <t>Emerald 2</t>
  </si>
  <si>
    <t>Emerald 4</t>
  </si>
  <si>
    <t>Emerald 6</t>
  </si>
  <si>
    <t>Emerald 8</t>
  </si>
  <si>
    <t>Sanibel</t>
  </si>
  <si>
    <t>Sarasota</t>
  </si>
  <si>
    <t>Tampa</t>
  </si>
  <si>
    <t>K4DN36</t>
  </si>
  <si>
    <t>RACLJC</t>
  </si>
  <si>
    <t>5CW5YH</t>
  </si>
  <si>
    <t>VSOUVA</t>
  </si>
  <si>
    <t>TYIWOI</t>
  </si>
  <si>
    <t>NQRROR</t>
  </si>
  <si>
    <t>SN4GCW</t>
  </si>
  <si>
    <t>NUDGIR</t>
  </si>
  <si>
    <t>B349903</t>
  </si>
  <si>
    <t>NWJ5OL</t>
  </si>
  <si>
    <t>Q9KY85</t>
  </si>
  <si>
    <t>Kerim Akgonul</t>
  </si>
  <si>
    <t>Batres</t>
  </si>
  <si>
    <t>BATRM</t>
  </si>
  <si>
    <t>mario.batres@pega.com</t>
  </si>
  <si>
    <t>Sr. Product Manager</t>
  </si>
  <si>
    <t>Perelman, Shoel</t>
  </si>
  <si>
    <t>Arriving 1/12 for Alliances prep</t>
  </si>
  <si>
    <t>Local</t>
  </si>
  <si>
    <t>Ricci McMillan</t>
  </si>
  <si>
    <t>grscott99@gmail.com</t>
  </si>
  <si>
    <t>dinar921@gmail.com</t>
  </si>
  <si>
    <t>Maureen McShane</t>
  </si>
  <si>
    <t>AKA David</t>
  </si>
  <si>
    <t>Not approved to attend per Walter</t>
  </si>
  <si>
    <t>MC</t>
  </si>
  <si>
    <t>Unable to secure a VISA</t>
  </si>
  <si>
    <t>Not invited to attend QBR</t>
  </si>
  <si>
    <t>Clark</t>
  </si>
  <si>
    <t>michael.clark@pega.com</t>
  </si>
  <si>
    <t>Hurd</t>
  </si>
  <si>
    <t>mark.hurd@pega.com</t>
  </si>
  <si>
    <t>Manager, Experience Design</t>
  </si>
  <si>
    <t>Finch Glen</t>
  </si>
  <si>
    <t>CLARM1</t>
  </si>
  <si>
    <t>HRUDM</t>
  </si>
  <si>
    <t>VAUGR</t>
  </si>
  <si>
    <t>IKRAR</t>
  </si>
  <si>
    <t>KIME1</t>
  </si>
  <si>
    <t>ROEMM</t>
  </si>
  <si>
    <t>SMITC4</t>
  </si>
  <si>
    <t>DEMEJ</t>
  </si>
  <si>
    <t>ROSSK</t>
  </si>
  <si>
    <t>Josh</t>
  </si>
  <si>
    <t>Sultanik</t>
  </si>
  <si>
    <t>josh.sultanik@pega.com</t>
  </si>
  <si>
    <t>Manager, Methodology &amp; Governance</t>
  </si>
  <si>
    <t>Fritchy</t>
  </si>
  <si>
    <t>Not needed onsite</t>
  </si>
  <si>
    <t>Enterprise Architect</t>
  </si>
  <si>
    <t>Date &amp; Time</t>
  </si>
  <si>
    <t>SQOHMR</t>
  </si>
  <si>
    <t>yes</t>
  </si>
  <si>
    <t>7SLNNK</t>
  </si>
  <si>
    <t>FVPPRQ</t>
  </si>
  <si>
    <t>JWTLYS</t>
  </si>
  <si>
    <t>86BP9S</t>
  </si>
  <si>
    <t>3KVBLK</t>
  </si>
  <si>
    <t>MR8J6U</t>
  </si>
  <si>
    <t>OLPBBR</t>
  </si>
  <si>
    <t>8ZCB0K</t>
  </si>
  <si>
    <t>RV3G0C</t>
  </si>
  <si>
    <t>6XV3DW</t>
  </si>
  <si>
    <t>8D8NGE</t>
  </si>
  <si>
    <t>JQWW73</t>
  </si>
  <si>
    <t>SD2PGQ</t>
  </si>
  <si>
    <t>LC12ZC</t>
  </si>
  <si>
    <t>KSPJ04</t>
  </si>
  <si>
    <t>CTZ51S</t>
  </si>
  <si>
    <t>JFQ04L</t>
  </si>
  <si>
    <t>VLMQXO</t>
  </si>
  <si>
    <t>9JFX58</t>
  </si>
  <si>
    <t>330256</t>
  </si>
  <si>
    <t>8HTBJU</t>
  </si>
  <si>
    <t>LT310W</t>
  </si>
  <si>
    <t>Q7D17Y</t>
  </si>
  <si>
    <t>CJBQLU</t>
  </si>
  <si>
    <t>JRXS6T</t>
  </si>
  <si>
    <t>CHMCRD</t>
  </si>
  <si>
    <t>JLZRHA</t>
  </si>
  <si>
    <t>3ZW066</t>
  </si>
  <si>
    <t>MLXM14</t>
  </si>
  <si>
    <t>NFMZQY</t>
  </si>
  <si>
    <t>VEFQQY</t>
  </si>
  <si>
    <t>VCM1T0</t>
  </si>
  <si>
    <t>C0C286</t>
  </si>
  <si>
    <t>M3L4MI</t>
  </si>
  <si>
    <t>D8310K</t>
  </si>
  <si>
    <t>AT621S</t>
  </si>
  <si>
    <t>8P5HBG</t>
  </si>
  <si>
    <t>VHB7R4</t>
  </si>
  <si>
    <t>VZX6VU</t>
  </si>
  <si>
    <t>BCXPCC</t>
  </si>
  <si>
    <t>NHCS2M</t>
  </si>
  <si>
    <t>JWHPZB</t>
  </si>
  <si>
    <t>3JBBS4</t>
  </si>
  <si>
    <t>HOULBY</t>
  </si>
  <si>
    <t>CXCMBG</t>
  </si>
  <si>
    <t>K1Q3C1</t>
  </si>
  <si>
    <t>4DHSKI</t>
  </si>
  <si>
    <t>WJHLWO</t>
  </si>
  <si>
    <t>USFBBR</t>
  </si>
  <si>
    <t>JBCF6H</t>
  </si>
  <si>
    <t>7WW80M</t>
  </si>
  <si>
    <t>MCM7JE</t>
  </si>
  <si>
    <t>W07GHK</t>
  </si>
  <si>
    <t>CTALYO</t>
  </si>
  <si>
    <t>97HPGM</t>
  </si>
  <si>
    <t>WDRY57</t>
  </si>
  <si>
    <t>NP67SA</t>
  </si>
  <si>
    <t>WQ123Y</t>
  </si>
  <si>
    <t>9Z4JPW</t>
  </si>
  <si>
    <t>ALNVS4</t>
  </si>
  <si>
    <t>99W57A</t>
  </si>
  <si>
    <t>6465FY</t>
  </si>
  <si>
    <t>WRSSC4</t>
  </si>
  <si>
    <t>9MBCRU</t>
  </si>
  <si>
    <t>MLHMAM</t>
  </si>
  <si>
    <t>JR7JNZ</t>
  </si>
  <si>
    <t>EIDEFZ</t>
  </si>
  <si>
    <t>D0S7H2</t>
  </si>
  <si>
    <t>VXPNL8</t>
  </si>
  <si>
    <t>MV9PWI</t>
  </si>
  <si>
    <t>49QJFG</t>
  </si>
  <si>
    <t>PNVAHV</t>
  </si>
  <si>
    <t>7ZLSX6</t>
  </si>
  <si>
    <t>RX6448</t>
  </si>
  <si>
    <t>PRULYK</t>
  </si>
  <si>
    <t>A89BJK</t>
  </si>
  <si>
    <t>WTUCXK</t>
  </si>
  <si>
    <t>S77FP6</t>
  </si>
  <si>
    <t>VJ2B3C</t>
  </si>
  <si>
    <t>EJZTVC</t>
  </si>
  <si>
    <t>48KMKU</t>
  </si>
  <si>
    <t>HOHNQC</t>
  </si>
  <si>
    <t>LXCNBE</t>
  </si>
  <si>
    <t>NJFXQS</t>
  </si>
  <si>
    <t>HVIRCG</t>
  </si>
  <si>
    <t>734QF2</t>
  </si>
  <si>
    <t>GMXDQA</t>
  </si>
  <si>
    <t>C8QDVM</t>
  </si>
  <si>
    <t>5DQ0Q0</t>
  </si>
  <si>
    <t>KYS7RI</t>
  </si>
  <si>
    <t>MSAYAB</t>
  </si>
  <si>
    <t>5SGD94</t>
  </si>
  <si>
    <t>2WH2QG</t>
  </si>
  <si>
    <t>DEBKDM</t>
  </si>
  <si>
    <t>X6D76W</t>
  </si>
  <si>
    <t>28N700</t>
  </si>
  <si>
    <t>P8HH6C</t>
  </si>
  <si>
    <t>ZGVEFW</t>
  </si>
  <si>
    <t>N61D28</t>
  </si>
  <si>
    <t>23KRGA</t>
  </si>
  <si>
    <t>S7X2K8</t>
  </si>
  <si>
    <t>VK99RW</t>
  </si>
  <si>
    <t>43XBLE</t>
  </si>
  <si>
    <t>KQC66K</t>
  </si>
  <si>
    <t>9P332K</t>
  </si>
  <si>
    <t>JIDEID</t>
  </si>
  <si>
    <t>VGKBXL</t>
  </si>
  <si>
    <t>GADSUP</t>
  </si>
  <si>
    <t>NDCTP6</t>
  </si>
  <si>
    <t>4XXF6W</t>
  </si>
  <si>
    <t>ATTTHF</t>
  </si>
  <si>
    <t>LDJ66W</t>
  </si>
  <si>
    <t>XHSMSN</t>
  </si>
  <si>
    <t>1L112W</t>
  </si>
  <si>
    <t>AL905G</t>
  </si>
  <si>
    <t>RRBDL2</t>
  </si>
  <si>
    <t>UTOHFJ</t>
  </si>
  <si>
    <t>GVKCIR</t>
  </si>
  <si>
    <t>28L0PO</t>
  </si>
  <si>
    <t>71ZFPA</t>
  </si>
  <si>
    <t>No room. LyNea needs to let them know their expectations</t>
  </si>
  <si>
    <t>VK842A</t>
  </si>
  <si>
    <t>Q2N3PW</t>
  </si>
  <si>
    <t>2D3NH4</t>
  </si>
  <si>
    <t>5VGLPC</t>
  </si>
  <si>
    <t>2WDZF2</t>
  </si>
  <si>
    <t>NH8D28</t>
  </si>
  <si>
    <t>KNRZKP</t>
  </si>
  <si>
    <t>PIFIOK</t>
  </si>
  <si>
    <t>1RZ9FW</t>
  </si>
  <si>
    <t>2B5TBW</t>
  </si>
  <si>
    <t>1B9KHQ</t>
  </si>
  <si>
    <t>ZLFH9M</t>
  </si>
  <si>
    <t>ROIHNV</t>
  </si>
  <si>
    <t>AVZFDC</t>
  </si>
  <si>
    <t>4G0W9C</t>
  </si>
  <si>
    <t>2WS9JC</t>
  </si>
  <si>
    <t>K00Z7F</t>
  </si>
  <si>
    <t>TSXOJD</t>
  </si>
  <si>
    <t>54JQMO</t>
  </si>
  <si>
    <t>QIMEFH</t>
  </si>
  <si>
    <t>BAWRHP</t>
  </si>
  <si>
    <t>8ZLGBI</t>
  </si>
  <si>
    <t>PTGCQ4</t>
  </si>
  <si>
    <t>MKMPNE</t>
  </si>
  <si>
    <t>2FBWW6</t>
  </si>
  <si>
    <t>ZV6562</t>
  </si>
  <si>
    <t>VPKQLI</t>
  </si>
  <si>
    <t>W1VXSO</t>
  </si>
  <si>
    <t>B347090</t>
  </si>
  <si>
    <t>IZZAYI</t>
  </si>
  <si>
    <t>JPJABNM</t>
  </si>
  <si>
    <t>RTYALU</t>
  </si>
  <si>
    <t>VRDKPC</t>
  </si>
  <si>
    <t>OOMGON</t>
  </si>
  <si>
    <t>ZWDWWE</t>
  </si>
  <si>
    <t>LDXRIA</t>
  </si>
  <si>
    <t>CKPJWB</t>
  </si>
  <si>
    <t>VITXDO</t>
  </si>
  <si>
    <t>XFNDY</t>
  </si>
  <si>
    <t>B347727</t>
  </si>
  <si>
    <t>RUYKZK</t>
  </si>
  <si>
    <t>TDHEIY</t>
  </si>
  <si>
    <t>RSFWAF</t>
  </si>
  <si>
    <t>Lem</t>
  </si>
  <si>
    <t>LEML1</t>
  </si>
  <si>
    <t>laura.lem@pega.com</t>
  </si>
  <si>
    <t>VP, GCS Operations</t>
  </si>
  <si>
    <t>Guerrera, Frank</t>
  </si>
  <si>
    <t>ON6X9L</t>
  </si>
  <si>
    <t>FRSDSC</t>
  </si>
  <si>
    <t>FBWNCV</t>
  </si>
  <si>
    <t>Flying in on the 10th and will secure own room.</t>
  </si>
  <si>
    <t>Riki</t>
  </si>
  <si>
    <t>Fine-Ansalem</t>
  </si>
  <si>
    <t>rikifine@gmail.com</t>
  </si>
  <si>
    <t>adi.kosgi@pega.com</t>
  </si>
  <si>
    <t>TDSGXE</t>
  </si>
  <si>
    <t>Not attending due to medical issue</t>
  </si>
  <si>
    <t>arriving 1/13 due to pto; approved by manager</t>
  </si>
  <si>
    <t>DTFDPX</t>
  </si>
  <si>
    <t>OBNTMD</t>
  </si>
  <si>
    <t>MGWV2X</t>
  </si>
  <si>
    <t>GNTQLY</t>
  </si>
  <si>
    <t xml:space="preserve">QK68AYW </t>
  </si>
  <si>
    <t>PAGJNU</t>
  </si>
  <si>
    <t>G9MP5E</t>
  </si>
  <si>
    <t>SGEUKQ</t>
  </si>
  <si>
    <t>S6GPKA</t>
  </si>
  <si>
    <t>GRN7EB</t>
  </si>
  <si>
    <t>JLRXKX</t>
  </si>
  <si>
    <t>WLDIWP</t>
  </si>
  <si>
    <t>FPGOPU</t>
  </si>
  <si>
    <t>GDX3BB</t>
  </si>
  <si>
    <t>RBPXXG</t>
  </si>
  <si>
    <t>TJXQYN</t>
  </si>
  <si>
    <t>DRTCUT</t>
  </si>
  <si>
    <t>GBGHNX</t>
  </si>
  <si>
    <t>RWPPWF</t>
  </si>
  <si>
    <t>IUZSJM</t>
  </si>
  <si>
    <t>WKUTZJ</t>
  </si>
  <si>
    <t>P3LXQQ</t>
  </si>
  <si>
    <t>HOOGBU</t>
  </si>
  <si>
    <t>OLWYIB</t>
  </si>
  <si>
    <t>ZIARHY</t>
  </si>
  <si>
    <t>QFOAHL</t>
  </si>
  <si>
    <t>MLCVOO</t>
  </si>
  <si>
    <t>CRDFYD</t>
  </si>
  <si>
    <t>MAGMAS</t>
  </si>
  <si>
    <t>UVFFOW</t>
  </si>
  <si>
    <t>CXEXID</t>
  </si>
  <si>
    <t>UJFEZN</t>
  </si>
  <si>
    <t>KGVWDG</t>
  </si>
  <si>
    <t>OWHQK4</t>
  </si>
  <si>
    <t>XMKQGV</t>
  </si>
  <si>
    <t>PZDCUX</t>
  </si>
  <si>
    <t>IHRWDG</t>
  </si>
  <si>
    <t>XBPNDD</t>
  </si>
  <si>
    <t>AUVSVB</t>
  </si>
  <si>
    <t>GHCKS9</t>
  </si>
  <si>
    <t>B352688</t>
  </si>
  <si>
    <t>Wife expecting</t>
  </si>
  <si>
    <t>Kim has made her own reservation for Friday and Saturday and will expense Sat.</t>
  </si>
  <si>
    <t>ILIER</t>
  </si>
  <si>
    <t>Rada</t>
  </si>
  <si>
    <t>Ilieva</t>
  </si>
  <si>
    <t>rada.ilieva@pega.com</t>
  </si>
  <si>
    <t>On LOA per John Brockman/Lynea</t>
  </si>
  <si>
    <t>ALEXG</t>
  </si>
  <si>
    <t>Alexopoulos</t>
  </si>
  <si>
    <t>greg.alexopoulos@pega.com</t>
  </si>
  <si>
    <t>Ennsmann, Mark</t>
  </si>
  <si>
    <t>Arriving Sat and departing Thurs. need to confim it's at hotel. He pays for these extra 2 nights.</t>
  </si>
  <si>
    <t>DORSF</t>
  </si>
  <si>
    <t>Dorst</t>
  </si>
  <si>
    <t>frank.dorst@pega.com</t>
  </si>
  <si>
    <t>Hazel</t>
  </si>
  <si>
    <t>Keating</t>
  </si>
  <si>
    <t>hazel_keating@icloud.com</t>
  </si>
  <si>
    <t>Talent Advisory Business Leader</t>
  </si>
  <si>
    <t>One to One</t>
  </si>
  <si>
    <t>Customer Svc./KYC</t>
  </si>
  <si>
    <t>Klaes</t>
  </si>
  <si>
    <t>drs.benelli@gmail.com</t>
  </si>
  <si>
    <t>GVKKTD</t>
  </si>
  <si>
    <t>RL3SHW</t>
  </si>
  <si>
    <t>UNJQUX</t>
  </si>
  <si>
    <t>QVUHXB</t>
  </si>
  <si>
    <t>CNHOSP</t>
  </si>
  <si>
    <t>MDRHLR</t>
  </si>
  <si>
    <t>HHTBPG</t>
  </si>
  <si>
    <t>ISAIAH MUGABI.MUTESASIRA@pega.com</t>
  </si>
  <si>
    <t>PETER J.ELLS@pega.com</t>
  </si>
  <si>
    <t>LILIANA H.ONTKO@pega.com</t>
  </si>
  <si>
    <t>KATHERINE ALLAN.LEPORE@pega.com</t>
  </si>
  <si>
    <t>JILL I.PEREZ@pega.com</t>
  </si>
  <si>
    <t>Unable to attend due to medical reason</t>
  </si>
  <si>
    <t>GQKX82</t>
  </si>
  <si>
    <t>SJKPQN</t>
  </si>
  <si>
    <t>On maternity leave</t>
  </si>
  <si>
    <t>130 max</t>
  </si>
  <si>
    <t>Lindsay Hurley</t>
  </si>
  <si>
    <t>suites on hold</t>
  </si>
  <si>
    <t>ROH assuming once the suites are assigned the former ROH are still ours to reassign</t>
  </si>
  <si>
    <t>Left Pega will be repliaced</t>
  </si>
  <si>
    <t>assume 1/2 AE will fill; plus 6 ROH for partners</t>
  </si>
  <si>
    <t>Nash</t>
  </si>
  <si>
    <t>dan.nash@pega.com</t>
  </si>
  <si>
    <t>VP, Corporate Strategy</t>
  </si>
  <si>
    <t>facilitating Sales Managers Meeting; departing 1/17 due to flight availability</t>
  </si>
  <si>
    <t>1/11 due to flight availability</t>
  </si>
  <si>
    <t>Approved to meet with David Wells pre-event via David Wells. 1/11 due to flight availability</t>
  </si>
  <si>
    <t>1/17 due to flight availability</t>
  </si>
  <si>
    <t>Arriving 1/9 for PTO; 1/17 due to flight availability</t>
  </si>
  <si>
    <t>1/11 1/17 due to flight availability</t>
  </si>
  <si>
    <t>Required for SSM and Monday only per Jeff Taylor</t>
  </si>
  <si>
    <t>1/13 arrival per self</t>
  </si>
  <si>
    <t>SSHSNF</t>
  </si>
  <si>
    <t>CJZTXO</t>
  </si>
  <si>
    <t>satyajeethsingh.thakur@in.pega.com</t>
  </si>
  <si>
    <t>Kosgi</t>
  </si>
  <si>
    <t>andrea.tenaglia@pega.com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</si>
</sst>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[$-409]m/d/yyyy"/>
    <numFmt numFmtId="166" formatCode="[$-409]mmm\-yy;@"/>
    <numFmt numFmtId="167" formatCode="[$-409]m/d/yy\ h:mm\ AM/PM;@"/>
  </numFmts>
  <fonts count="59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0"/>
      <name val="Arial"/>
      <family val="2"/>
    </font>
    <font>
      <sz val="12"/>
      <color theme="1"/>
      <name val="Calibri"/>
      <family val="2"/>
    </font>
    <font>
      <b/>
      <sz val="13"/>
      <color theme="1"/>
      <name val="Calibri"/>
      <family val="2"/>
    </font>
    <font>
      <u/>
      <sz val="10"/>
      <color rgb="FF0000FF"/>
      <name val="Arial"/>
      <family val="2"/>
    </font>
    <font>
      <sz val="9.75"/>
      <color indexed="8"/>
      <name val="&quot;Trebuchet MS&quot;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u/>
      <sz val="10"/>
      <color rgb="FF000000"/>
      <name val="Arial"/>
      <family val="2"/>
    </font>
    <font>
      <sz val="9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0"/>
      <color theme="10"/>
      <name val="Arial"/>
      <family val="2"/>
    </font>
    <font>
      <sz val="9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5175B9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2F8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5">
    <xf numFmtId="0" fontId="0" fillId="0" borderId="0"/>
    <xf numFmtId="0" fontId="33" fillId="0" borderId="0"/>
    <xf numFmtId="0" fontId="32" fillId="0" borderId="0"/>
    <xf numFmtId="0" fontId="31" fillId="0" borderId="0"/>
    <xf numFmtId="0" fontId="38" fillId="0" borderId="0" applyNumberFormat="0" applyFill="0" applyBorder="0" applyAlignment="0" applyProtection="0"/>
    <xf numFmtId="0" fontId="37" fillId="0" borderId="0"/>
    <xf numFmtId="0" fontId="30" fillId="0" borderId="0"/>
    <xf numFmtId="0" fontId="30" fillId="0" borderId="0"/>
    <xf numFmtId="9" fontId="50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</cellStyleXfs>
  <cellXfs count="396">
    <xf numFmtId="0" fontId="0" fillId="0" borderId="0" xfId="0"/>
    <xf numFmtId="0" fontId="0" fillId="0" borderId="0" xfId="0" applyAlignment="1">
      <alignment horizontal="center"/>
    </xf>
    <xf numFmtId="0" fontId="35" fillId="0" borderId="0" xfId="0" applyFont="1"/>
    <xf numFmtId="0" fontId="35" fillId="0" borderId="1" xfId="0" applyFont="1" applyBorder="1"/>
    <xf numFmtId="0" fontId="35" fillId="0" borderId="2" xfId="0" applyFont="1" applyBorder="1"/>
    <xf numFmtId="0" fontId="35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5" fillId="0" borderId="1" xfId="0" applyFont="1" applyBorder="1" applyAlignment="1">
      <alignment wrapText="1"/>
    </xf>
    <xf numFmtId="0" fontId="35" fillId="0" borderId="0" xfId="0" applyFont="1" applyAlignment="1">
      <alignment wrapText="1"/>
    </xf>
    <xf numFmtId="0" fontId="35" fillId="0" borderId="2" xfId="0" applyFont="1" applyBorder="1" applyAlignment="1">
      <alignment horizontal="right" wrapText="1"/>
    </xf>
    <xf numFmtId="0" fontId="35" fillId="0" borderId="3" xfId="0" applyFont="1" applyBorder="1" applyAlignment="1">
      <alignment horizontal="right" wrapText="1"/>
    </xf>
    <xf numFmtId="0" fontId="36" fillId="0" borderId="0" xfId="0" applyFont="1"/>
    <xf numFmtId="0" fontId="3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35" fillId="0" borderId="0" xfId="0" applyNumberFormat="1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1" fillId="0" borderId="0" xfId="3"/>
    <xf numFmtId="0" fontId="36" fillId="3" borderId="7" xfId="0" applyFont="1" applyFill="1" applyBorder="1" applyAlignment="1">
      <alignment horizontal="center"/>
    </xf>
    <xf numFmtId="0" fontId="36" fillId="0" borderId="8" xfId="0" applyFont="1" applyBorder="1" applyAlignment="1">
      <alignment horizontal="center"/>
    </xf>
    <xf numFmtId="14" fontId="39" fillId="6" borderId="0" xfId="0" applyNumberFormat="1" applyFont="1" applyFill="1" applyAlignment="1">
      <alignment horizontal="left" wrapText="1"/>
    </xf>
    <xf numFmtId="49" fontId="34" fillId="2" borderId="1" xfId="0" applyNumberFormat="1" applyFont="1" applyFill="1" applyBorder="1" applyAlignment="1">
      <alignment horizontal="left" wrapText="1"/>
    </xf>
    <xf numFmtId="49" fontId="34" fillId="2" borderId="2" xfId="0" applyNumberFormat="1" applyFont="1" applyFill="1" applyBorder="1" applyAlignment="1">
      <alignment horizontal="center" wrapText="1"/>
    </xf>
    <xf numFmtId="49" fontId="34" fillId="2" borderId="3" xfId="0" applyNumberFormat="1" applyFont="1" applyFill="1" applyBorder="1" applyAlignment="1">
      <alignment horizontal="center" wrapText="1"/>
    </xf>
    <xf numFmtId="0" fontId="37" fillId="0" borderId="0" xfId="5"/>
    <xf numFmtId="3" fontId="40" fillId="0" borderId="0" xfId="5" applyNumberFormat="1" applyFont="1"/>
    <xf numFmtId="0" fontId="40" fillId="0" borderId="0" xfId="5" applyFont="1" applyAlignment="1">
      <alignment wrapText="1"/>
    </xf>
    <xf numFmtId="3" fontId="40" fillId="7" borderId="0" xfId="5" applyNumberFormat="1" applyFont="1" applyFill="1"/>
    <xf numFmtId="0" fontId="40" fillId="7" borderId="0" xfId="5" applyFont="1" applyFill="1" applyAlignment="1">
      <alignment wrapText="1"/>
    </xf>
    <xf numFmtId="0" fontId="41" fillId="0" borderId="20" xfId="5" applyFont="1" applyBorder="1" applyAlignment="1">
      <alignment vertical="center" wrapText="1"/>
    </xf>
    <xf numFmtId="0" fontId="42" fillId="0" borderId="0" xfId="5" applyFont="1"/>
    <xf numFmtId="166" fontId="29" fillId="0" borderId="0" xfId="3" applyNumberFormat="1" applyFont="1"/>
    <xf numFmtId="0" fontId="31" fillId="0" borderId="0" xfId="3" applyAlignment="1">
      <alignment wrapText="1"/>
    </xf>
    <xf numFmtId="164" fontId="39" fillId="6" borderId="0" xfId="3" applyNumberFormat="1" applyFont="1" applyFill="1" applyAlignment="1">
      <alignment horizontal="left" wrapText="1"/>
    </xf>
    <xf numFmtId="164" fontId="39" fillId="6" borderId="0" xfId="3" applyNumberFormat="1" applyFont="1" applyFill="1" applyAlignment="1">
      <alignment horizontal="center" wrapText="1"/>
    </xf>
    <xf numFmtId="14" fontId="39" fillId="6" borderId="0" xfId="0" applyNumberFormat="1" applyFont="1" applyFill="1" applyAlignment="1">
      <alignment horizontal="center" wrapText="1"/>
    </xf>
    <xf numFmtId="14" fontId="39" fillId="6" borderId="0" xfId="0" applyNumberFormat="1" applyFont="1" applyFill="1" applyAlignment="1">
      <alignment wrapText="1"/>
    </xf>
    <xf numFmtId="0" fontId="43" fillId="0" borderId="0" xfId="0" applyFont="1" applyAlignment="1">
      <alignment horizontal="left" vertical="top" wrapText="1"/>
    </xf>
    <xf numFmtId="165" fontId="43" fillId="0" borderId="0" xfId="0" applyNumberFormat="1" applyFont="1" applyAlignment="1">
      <alignment horizontal="left" vertical="top" wrapText="1"/>
    </xf>
    <xf numFmtId="14" fontId="39" fillId="6" borderId="0" xfId="0" applyNumberFormat="1" applyFont="1" applyFill="1" applyAlignment="1">
      <alignment horizontal="left"/>
    </xf>
    <xf numFmtId="0" fontId="43" fillId="0" borderId="0" xfId="0" applyFont="1" applyAlignment="1">
      <alignment horizontal="left" vertical="top"/>
    </xf>
    <xf numFmtId="0" fontId="31" fillId="8" borderId="0" xfId="3" applyFill="1" applyAlignment="1">
      <alignment horizontal="center"/>
    </xf>
    <xf numFmtId="0" fontId="28" fillId="4" borderId="0" xfId="3" applyFont="1" applyFill="1" applyAlignment="1">
      <alignment horizontal="center"/>
    </xf>
    <xf numFmtId="14" fontId="37" fillId="9" borderId="0" xfId="0" applyNumberFormat="1" applyFont="1" applyFill="1"/>
    <xf numFmtId="14" fontId="28" fillId="9" borderId="0" xfId="3" applyNumberFormat="1" applyFont="1" applyFill="1" applyAlignment="1">
      <alignment horizontal="center"/>
    </xf>
    <xf numFmtId="0" fontId="0" fillId="0" borderId="19" xfId="0" applyBorder="1" applyAlignment="1">
      <alignment horizontal="center"/>
    </xf>
    <xf numFmtId="0" fontId="36" fillId="3" borderId="19" xfId="0" applyFont="1" applyFill="1" applyBorder="1" applyAlignment="1">
      <alignment horizontal="center"/>
    </xf>
    <xf numFmtId="0" fontId="35" fillId="5" borderId="15" xfId="0" applyFont="1" applyFill="1" applyBorder="1" applyAlignment="1">
      <alignment horizontal="center"/>
    </xf>
    <xf numFmtId="0" fontId="36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7" fillId="4" borderId="0" xfId="0" applyFont="1" applyFill="1" applyAlignment="1">
      <alignment horizontal="center"/>
    </xf>
    <xf numFmtId="0" fontId="31" fillId="4" borderId="0" xfId="3" applyFill="1" applyAlignment="1">
      <alignment horizontal="center"/>
    </xf>
    <xf numFmtId="0" fontId="43" fillId="4" borderId="0" xfId="0" applyFont="1" applyFill="1" applyAlignment="1">
      <alignment horizontal="center"/>
    </xf>
    <xf numFmtId="0" fontId="43" fillId="5" borderId="0" xfId="0" applyFont="1" applyFill="1" applyAlignment="1">
      <alignment horizontal="left" vertical="top" wrapText="1"/>
    </xf>
    <xf numFmtId="14" fontId="44" fillId="6" borderId="4" xfId="0" applyNumberFormat="1" applyFont="1" applyFill="1" applyBorder="1" applyAlignment="1">
      <alignment wrapText="1"/>
    </xf>
    <xf numFmtId="0" fontId="44" fillId="6" borderId="6" xfId="0" applyFont="1" applyFill="1" applyBorder="1" applyAlignment="1">
      <alignment wrapText="1"/>
    </xf>
    <xf numFmtId="14" fontId="0" fillId="0" borderId="7" xfId="0" applyNumberFormat="1" applyBorder="1"/>
    <xf numFmtId="0" fontId="36" fillId="0" borderId="8" xfId="0" applyFont="1" applyBorder="1"/>
    <xf numFmtId="14" fontId="0" fillId="0" borderId="9" xfId="0" applyNumberFormat="1" applyBorder="1"/>
    <xf numFmtId="0" fontId="36" fillId="0" borderId="11" xfId="0" applyFont="1" applyBorder="1"/>
    <xf numFmtId="14" fontId="44" fillId="6" borderId="6" xfId="0" applyNumberFormat="1" applyFont="1" applyFill="1" applyBorder="1" applyAlignment="1">
      <alignment wrapText="1"/>
    </xf>
    <xf numFmtId="14" fontId="45" fillId="0" borderId="7" xfId="0" applyNumberFormat="1" applyFont="1" applyBorder="1"/>
    <xf numFmtId="14" fontId="45" fillId="0" borderId="8" xfId="0" applyNumberFormat="1" applyFont="1" applyBorder="1"/>
    <xf numFmtId="0" fontId="44" fillId="6" borderId="18" xfId="0" applyFont="1" applyFill="1" applyBorder="1" applyAlignment="1">
      <alignment vertical="center" wrapText="1"/>
    </xf>
    <xf numFmtId="0" fontId="0" fillId="0" borderId="19" xfId="0" applyBorder="1" applyAlignment="1">
      <alignment vertical="center"/>
    </xf>
    <xf numFmtId="0" fontId="0" fillId="0" borderId="19" xfId="0" applyBorder="1"/>
    <xf numFmtId="0" fontId="36" fillId="0" borderId="19" xfId="0" applyFont="1" applyBorder="1" applyAlignment="1">
      <alignment vertical="center"/>
    </xf>
    <xf numFmtId="0" fontId="36" fillId="0" borderId="21" xfId="0" applyFont="1" applyBorder="1" applyAlignment="1">
      <alignment vertical="center"/>
    </xf>
    <xf numFmtId="0" fontId="44" fillId="6" borderId="18" xfId="0" applyFont="1" applyFill="1" applyBorder="1" applyAlignment="1">
      <alignment wrapText="1"/>
    </xf>
    <xf numFmtId="0" fontId="36" fillId="0" borderId="19" xfId="0" applyFont="1" applyBorder="1"/>
    <xf numFmtId="0" fontId="36" fillId="0" borderId="21" xfId="0" applyFont="1" applyBorder="1"/>
    <xf numFmtId="0" fontId="44" fillId="6" borderId="18" xfId="0" applyFont="1" applyFill="1" applyBorder="1" applyAlignment="1">
      <alignment horizontal="center" wrapText="1"/>
    </xf>
    <xf numFmtId="0" fontId="36" fillId="0" borderId="19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14" fontId="0" fillId="0" borderId="8" xfId="0" applyNumberFormat="1" applyBorder="1"/>
    <xf numFmtId="14" fontId="45" fillId="0" borderId="9" xfId="0" applyNumberFormat="1" applyFont="1" applyBorder="1"/>
    <xf numFmtId="14" fontId="45" fillId="0" borderId="11" xfId="0" applyNumberFormat="1" applyFont="1" applyBorder="1"/>
    <xf numFmtId="0" fontId="0" fillId="5" borderId="0" xfId="0" applyFill="1"/>
    <xf numFmtId="0" fontId="31" fillId="0" borderId="0" xfId="3" applyAlignment="1">
      <alignment horizontal="left"/>
    </xf>
    <xf numFmtId="0" fontId="37" fillId="0" borderId="0" xfId="0" applyFont="1" applyAlignment="1">
      <alignment horizontal="center"/>
    </xf>
    <xf numFmtId="0" fontId="28" fillId="0" borderId="0" xfId="3" applyFont="1" applyAlignment="1">
      <alignment horizontal="center"/>
    </xf>
    <xf numFmtId="0" fontId="36" fillId="0" borderId="7" xfId="0" applyFont="1" applyBorder="1"/>
    <xf numFmtId="49" fontId="34" fillId="2" borderId="1" xfId="0" applyNumberFormat="1" applyFont="1" applyFill="1" applyBorder="1" applyAlignment="1">
      <alignment horizontal="center" wrapText="1"/>
    </xf>
    <xf numFmtId="49" fontId="34" fillId="2" borderId="15" xfId="0" applyNumberFormat="1" applyFont="1" applyFill="1" applyBorder="1" applyAlignment="1">
      <alignment horizontal="center" wrapText="1"/>
    </xf>
    <xf numFmtId="49" fontId="34" fillId="2" borderId="1" xfId="0" applyNumberFormat="1" applyFont="1" applyFill="1" applyBorder="1" applyAlignment="1">
      <alignment horizontal="right" wrapText="1"/>
    </xf>
    <xf numFmtId="49" fontId="34" fillId="2" borderId="3" xfId="0" applyNumberFormat="1" applyFont="1" applyFill="1" applyBorder="1" applyAlignment="1">
      <alignment horizontal="right" wrapText="1"/>
    </xf>
    <xf numFmtId="0" fontId="36" fillId="0" borderId="7" xfId="0" applyFont="1" applyBorder="1" applyAlignment="1">
      <alignment horizontal="right"/>
    </xf>
    <xf numFmtId="0" fontId="36" fillId="0" borderId="8" xfId="0" applyFont="1" applyBorder="1" applyAlignment="1">
      <alignment horizontal="right"/>
    </xf>
    <xf numFmtId="0" fontId="36" fillId="3" borderId="7" xfId="0" applyFont="1" applyFill="1" applyBorder="1" applyAlignment="1">
      <alignment horizontal="right"/>
    </xf>
    <xf numFmtId="0" fontId="36" fillId="3" borderId="8" xfId="0" applyFont="1" applyFill="1" applyBorder="1" applyAlignment="1">
      <alignment horizontal="right"/>
    </xf>
    <xf numFmtId="3" fontId="34" fillId="2" borderId="3" xfId="0" applyNumberFormat="1" applyFont="1" applyFill="1" applyBorder="1" applyAlignment="1">
      <alignment horizontal="center" wrapText="1"/>
    </xf>
    <xf numFmtId="165" fontId="43" fillId="0" borderId="0" xfId="0" applyNumberFormat="1" applyFont="1" applyAlignment="1">
      <alignment horizontal="left" vertical="top"/>
    </xf>
    <xf numFmtId="165" fontId="43" fillId="5" borderId="0" xfId="0" applyNumberFormat="1" applyFont="1" applyFill="1" applyAlignment="1">
      <alignment horizontal="left" vertical="top"/>
    </xf>
    <xf numFmtId="0" fontId="0" fillId="10" borderId="0" xfId="0" applyFill="1"/>
    <xf numFmtId="0" fontId="46" fillId="0" borderId="0" xfId="0" applyFont="1"/>
    <xf numFmtId="164" fontId="46" fillId="0" borderId="0" xfId="2" applyNumberFormat="1" applyFont="1"/>
    <xf numFmtId="3" fontId="46" fillId="0" borderId="0" xfId="2" applyNumberFormat="1" applyFont="1" applyAlignment="1">
      <alignment horizontal="center" vertical="center" wrapText="1" readingOrder="1"/>
    </xf>
    <xf numFmtId="3" fontId="46" fillId="0" borderId="0" xfId="2" applyNumberFormat="1" applyFont="1" applyAlignment="1">
      <alignment horizontal="left" vertical="center" wrapText="1" readingOrder="1"/>
    </xf>
    <xf numFmtId="0" fontId="48" fillId="0" borderId="14" xfId="2" applyFont="1" applyBorder="1"/>
    <xf numFmtId="3" fontId="48" fillId="0" borderId="14" xfId="2" applyNumberFormat="1" applyFont="1" applyBorder="1" applyAlignment="1">
      <alignment horizontal="center" vertical="center" wrapText="1" readingOrder="1"/>
    </xf>
    <xf numFmtId="0" fontId="49" fillId="0" borderId="0" xfId="2" applyFont="1"/>
    <xf numFmtId="0" fontId="46" fillId="0" borderId="0" xfId="2" applyFont="1"/>
    <xf numFmtId="0" fontId="48" fillId="0" borderId="0" xfId="2" applyFont="1" applyAlignment="1">
      <alignment horizontal="left" readingOrder="1"/>
    </xf>
    <xf numFmtId="14" fontId="46" fillId="0" borderId="0" xfId="0" applyNumberFormat="1" applyFont="1" applyAlignment="1">
      <alignment horizontal="center"/>
    </xf>
    <xf numFmtId="164" fontId="46" fillId="0" borderId="0" xfId="2" applyNumberFormat="1" applyFont="1" applyAlignment="1">
      <alignment horizontal="right"/>
    </xf>
    <xf numFmtId="0" fontId="46" fillId="0" borderId="0" xfId="0" applyFont="1" applyAlignment="1">
      <alignment wrapText="1"/>
    </xf>
    <xf numFmtId="3" fontId="46" fillId="0" borderId="0" xfId="2" applyNumberFormat="1" applyFont="1" applyAlignment="1">
      <alignment horizontal="left" vertical="center" wrapText="1"/>
    </xf>
    <xf numFmtId="0" fontId="43" fillId="0" borderId="24" xfId="0" applyFont="1" applyBorder="1" applyAlignment="1">
      <alignment horizontal="left" vertical="top" wrapText="1"/>
    </xf>
    <xf numFmtId="165" fontId="43" fillId="0" borderId="24" xfId="0" applyNumberFormat="1" applyFont="1" applyBorder="1" applyAlignment="1">
      <alignment horizontal="left" vertical="top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4" fillId="6" borderId="4" xfId="0" applyFont="1" applyFill="1" applyBorder="1" applyAlignment="1">
      <alignment horizontal="center" vertical="center" wrapText="1"/>
    </xf>
    <xf numFmtId="0" fontId="36" fillId="0" borderId="19" xfId="0" applyFont="1" applyBorder="1" applyAlignment="1">
      <alignment horizontal="center" vertical="center"/>
    </xf>
    <xf numFmtId="3" fontId="0" fillId="0" borderId="15" xfId="0" applyNumberFormat="1" applyBorder="1" applyAlignment="1">
      <alignment horizontal="center"/>
    </xf>
    <xf numFmtId="0" fontId="43" fillId="0" borderId="0" xfId="0" applyFont="1" applyBorder="1" applyAlignment="1">
      <alignment horizontal="left" vertical="top" wrapText="1"/>
    </xf>
    <xf numFmtId="165" fontId="43" fillId="0" borderId="0" xfId="0" applyNumberFormat="1" applyFont="1" applyBorder="1" applyAlignment="1">
      <alignment horizontal="left" vertical="top" wrapText="1"/>
    </xf>
    <xf numFmtId="165" fontId="43" fillId="0" borderId="24" xfId="0" applyNumberFormat="1" applyFont="1" applyBorder="1" applyAlignment="1">
      <alignment horizontal="left" vertical="top"/>
    </xf>
    <xf numFmtId="166" fontId="27" fillId="0" borderId="0" xfId="3" applyNumberFormat="1" applyFont="1"/>
    <xf numFmtId="0" fontId="27" fillId="4" borderId="0" xfId="3" applyFont="1" applyFill="1" applyAlignment="1">
      <alignment horizontal="center"/>
    </xf>
    <xf numFmtId="0" fontId="43" fillId="0" borderId="0" xfId="0" applyFont="1" applyFill="1" applyAlignment="1">
      <alignment horizontal="left" vertical="top" wrapText="1"/>
    </xf>
    <xf numFmtId="0" fontId="43" fillId="0" borderId="0" xfId="0" applyFont="1" applyFill="1" applyAlignment="1">
      <alignment horizontal="left" vertical="top"/>
    </xf>
    <xf numFmtId="165" fontId="43" fillId="0" borderId="0" xfId="0" applyNumberFormat="1" applyFont="1" applyFill="1" applyAlignment="1">
      <alignment horizontal="left" vertical="top" wrapText="1"/>
    </xf>
    <xf numFmtId="165" fontId="43" fillId="0" borderId="0" xfId="0" applyNumberFormat="1" applyFont="1" applyFill="1" applyAlignment="1">
      <alignment horizontal="left" vertical="top"/>
    </xf>
    <xf numFmtId="0" fontId="0" fillId="0" borderId="0" xfId="0" applyFill="1"/>
    <xf numFmtId="0" fontId="26" fillId="0" borderId="0" xfId="3" applyFont="1"/>
    <xf numFmtId="0" fontId="26" fillId="4" borderId="0" xfId="3" applyFont="1" applyFill="1" applyAlignment="1">
      <alignment horizontal="center"/>
    </xf>
    <xf numFmtId="0" fontId="0" fillId="0" borderId="0" xfId="0" applyBorder="1" applyAlignment="1">
      <alignment horizontal="center"/>
    </xf>
    <xf numFmtId="0" fontId="36" fillId="3" borderId="0" xfId="0" applyFont="1" applyFill="1" applyBorder="1" applyAlignment="1">
      <alignment horizontal="center"/>
    </xf>
    <xf numFmtId="9" fontId="0" fillId="0" borderId="8" xfId="8" applyFont="1" applyBorder="1" applyAlignment="1">
      <alignment horizontal="center"/>
    </xf>
    <xf numFmtId="9" fontId="36" fillId="3" borderId="0" xfId="8" applyFont="1" applyFill="1" applyAlignment="1">
      <alignment horizontal="center"/>
    </xf>
    <xf numFmtId="49" fontId="51" fillId="2" borderId="12" xfId="0" applyNumberFormat="1" applyFont="1" applyFill="1" applyBorder="1" applyAlignment="1">
      <alignment horizontal="right" wrapText="1"/>
    </xf>
    <xf numFmtId="49" fontId="51" fillId="2" borderId="17" xfId="0" applyNumberFormat="1" applyFont="1" applyFill="1" applyBorder="1" applyAlignment="1">
      <alignment horizontal="right" wrapText="1"/>
    </xf>
    <xf numFmtId="3" fontId="51" fillId="2" borderId="12" xfId="0" applyNumberFormat="1" applyFont="1" applyFill="1" applyBorder="1" applyAlignment="1">
      <alignment horizontal="center" wrapText="1"/>
    </xf>
    <xf numFmtId="3" fontId="51" fillId="2" borderId="16" xfId="0" applyNumberFormat="1" applyFont="1" applyFill="1" applyBorder="1" applyAlignment="1">
      <alignment horizontal="center" wrapText="1"/>
    </xf>
    <xf numFmtId="9" fontId="51" fillId="2" borderId="16" xfId="8" applyFont="1" applyFill="1" applyBorder="1" applyAlignment="1">
      <alignment horizontal="center" wrapText="1"/>
    </xf>
    <xf numFmtId="3" fontId="51" fillId="2" borderId="17" xfId="0" applyNumberFormat="1" applyFont="1" applyFill="1" applyBorder="1" applyAlignment="1">
      <alignment horizontal="center" wrapText="1"/>
    </xf>
    <xf numFmtId="3" fontId="51" fillId="2" borderId="13" xfId="0" applyNumberFormat="1" applyFont="1" applyFill="1" applyBorder="1" applyAlignment="1">
      <alignment horizontal="center" wrapText="1"/>
    </xf>
    <xf numFmtId="49" fontId="34" fillId="2" borderId="15" xfId="0" applyNumberFormat="1" applyFont="1" applyFill="1" applyBorder="1" applyAlignment="1">
      <alignment horizontal="left" wrapText="1"/>
    </xf>
    <xf numFmtId="0" fontId="0" fillId="0" borderId="19" xfId="0" applyBorder="1" applyAlignment="1">
      <alignment horizontal="left"/>
    </xf>
    <xf numFmtId="0" fontId="36" fillId="3" borderId="1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12" borderId="0" xfId="0" applyFill="1"/>
    <xf numFmtId="165" fontId="43" fillId="0" borderId="0" xfId="0" applyNumberFormat="1" applyFont="1" applyBorder="1" applyAlignment="1">
      <alignment horizontal="left" vertical="top"/>
    </xf>
    <xf numFmtId="0" fontId="0" fillId="0" borderId="7" xfId="0" applyFill="1" applyBorder="1" applyAlignment="1">
      <alignment horizontal="center"/>
    </xf>
    <xf numFmtId="0" fontId="36" fillId="0" borderId="0" xfId="0" applyFont="1" applyFill="1"/>
    <xf numFmtId="9" fontId="0" fillId="0" borderId="0" xfId="8" applyFont="1" applyBorder="1" applyAlignment="1">
      <alignment horizontal="center"/>
    </xf>
    <xf numFmtId="9" fontId="34" fillId="2" borderId="2" xfId="8" applyFont="1" applyFill="1" applyBorder="1" applyAlignment="1">
      <alignment horizontal="center" wrapText="1"/>
    </xf>
    <xf numFmtId="9" fontId="0" fillId="3" borderId="8" xfId="8" applyFont="1" applyFill="1" applyBorder="1" applyAlignment="1">
      <alignment horizontal="center"/>
    </xf>
    <xf numFmtId="9" fontId="51" fillId="2" borderId="17" xfId="8" applyFont="1" applyFill="1" applyBorder="1" applyAlignment="1">
      <alignment horizontal="center" wrapText="1"/>
    </xf>
    <xf numFmtId="9" fontId="0" fillId="3" borderId="0" xfId="8" applyFont="1" applyFill="1" applyBorder="1" applyAlignment="1">
      <alignment horizontal="center"/>
    </xf>
    <xf numFmtId="0" fontId="52" fillId="0" borderId="0" xfId="0" applyFont="1"/>
    <xf numFmtId="49" fontId="53" fillId="13" borderId="7" xfId="0" applyNumberFormat="1" applyFont="1" applyFill="1" applyBorder="1" applyAlignment="1">
      <alignment horizontal="center" wrapText="1"/>
    </xf>
    <xf numFmtId="49" fontId="53" fillId="13" borderId="0" xfId="0" applyNumberFormat="1" applyFont="1" applyFill="1" applyBorder="1" applyAlignment="1">
      <alignment horizontal="center" wrapText="1"/>
    </xf>
    <xf numFmtId="49" fontId="53" fillId="13" borderId="19" xfId="0" applyNumberFormat="1" applyFont="1" applyFill="1" applyBorder="1" applyAlignment="1">
      <alignment horizontal="center" wrapText="1"/>
    </xf>
    <xf numFmtId="49" fontId="53" fillId="13" borderId="19" xfId="0" applyNumberFormat="1" applyFont="1" applyFill="1" applyBorder="1" applyAlignment="1">
      <alignment horizontal="left" wrapText="1"/>
    </xf>
    <xf numFmtId="49" fontId="53" fillId="13" borderId="6" xfId="0" applyNumberFormat="1" applyFont="1" applyFill="1" applyBorder="1" applyAlignment="1">
      <alignment horizontal="center" wrapText="1"/>
    </xf>
    <xf numFmtId="0" fontId="36" fillId="0" borderId="0" xfId="0" applyFont="1" applyBorder="1" applyAlignment="1">
      <alignment horizontal="center"/>
    </xf>
    <xf numFmtId="0" fontId="35" fillId="5" borderId="15" xfId="0" applyFont="1" applyFill="1" applyBorder="1" applyAlignment="1">
      <alignment horizontal="left"/>
    </xf>
    <xf numFmtId="0" fontId="36" fillId="0" borderId="19" xfId="0" applyFont="1" applyBorder="1" applyAlignment="1">
      <alignment horizontal="left"/>
    </xf>
    <xf numFmtId="3" fontId="51" fillId="2" borderId="13" xfId="0" applyNumberFormat="1" applyFont="1" applyFill="1" applyBorder="1" applyAlignment="1">
      <alignment horizontal="left" wrapText="1"/>
    </xf>
    <xf numFmtId="0" fontId="36" fillId="0" borderId="7" xfId="0" applyFont="1" applyFill="1" applyBorder="1" applyAlignment="1">
      <alignment horizontal="right"/>
    </xf>
    <xf numFmtId="49" fontId="53" fillId="13" borderId="0" xfId="0" applyNumberFormat="1" applyFont="1" applyFill="1" applyBorder="1" applyAlignment="1">
      <alignment horizontal="right" wrapText="1"/>
    </xf>
    <xf numFmtId="3" fontId="0" fillId="0" borderId="19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49" fontId="53" fillId="13" borderId="8" xfId="0" applyNumberFormat="1" applyFont="1" applyFill="1" applyBorder="1" applyAlignment="1">
      <alignment horizontal="center" wrapText="1"/>
    </xf>
    <xf numFmtId="0" fontId="36" fillId="0" borderId="7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53" fillId="13" borderId="4" xfId="0" applyNumberFormat="1" applyFont="1" applyFill="1" applyBorder="1" applyAlignment="1">
      <alignment horizontal="center" wrapText="1"/>
    </xf>
    <xf numFmtId="49" fontId="53" fillId="13" borderId="18" xfId="0" applyNumberFormat="1" applyFont="1" applyFill="1" applyBorder="1" applyAlignment="1">
      <alignment horizontal="center" wrapText="1"/>
    </xf>
    <xf numFmtId="0" fontId="0" fillId="3" borderId="19" xfId="0" applyFill="1" applyBorder="1" applyAlignment="1">
      <alignment horizontal="center"/>
    </xf>
    <xf numFmtId="14" fontId="39" fillId="6" borderId="25" xfId="0" applyNumberFormat="1" applyFont="1" applyFill="1" applyBorder="1" applyAlignment="1">
      <alignment horizontal="center" wrapText="1"/>
    </xf>
    <xf numFmtId="14" fontId="39" fillId="6" borderId="0" xfId="0" applyNumberFormat="1" applyFont="1" applyFill="1" applyBorder="1" applyAlignment="1">
      <alignment horizontal="center" wrapText="1"/>
    </xf>
    <xf numFmtId="14" fontId="39" fillId="6" borderId="26" xfId="0" applyNumberFormat="1" applyFont="1" applyFill="1" applyBorder="1" applyAlignment="1">
      <alignment horizontal="center" wrapText="1"/>
    </xf>
    <xf numFmtId="0" fontId="0" fillId="8" borderId="2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31" fillId="8" borderId="25" xfId="3" applyFill="1" applyBorder="1" applyAlignment="1">
      <alignment horizontal="center"/>
    </xf>
    <xf numFmtId="0" fontId="31" fillId="8" borderId="0" xfId="3" applyFill="1" applyBorder="1" applyAlignment="1">
      <alignment horizontal="center"/>
    </xf>
    <xf numFmtId="0" fontId="31" fillId="8" borderId="26" xfId="3" applyFill="1" applyBorder="1" applyAlignment="1">
      <alignment horizontal="center"/>
    </xf>
    <xf numFmtId="0" fontId="36" fillId="8" borderId="0" xfId="0" applyFont="1" applyFill="1" applyBorder="1" applyAlignment="1">
      <alignment horizontal="center"/>
    </xf>
    <xf numFmtId="0" fontId="36" fillId="8" borderId="26" xfId="0" applyFont="1" applyFill="1" applyBorder="1" applyAlignment="1">
      <alignment horizontal="center"/>
    </xf>
    <xf numFmtId="0" fontId="36" fillId="8" borderId="25" xfId="0" applyFont="1" applyFill="1" applyBorder="1" applyAlignment="1">
      <alignment horizontal="center"/>
    </xf>
    <xf numFmtId="0" fontId="25" fillId="0" borderId="0" xfId="3" applyFont="1"/>
    <xf numFmtId="0" fontId="25" fillId="4" borderId="0" xfId="3" applyFont="1" applyFill="1" applyAlignment="1">
      <alignment horizontal="center"/>
    </xf>
    <xf numFmtId="0" fontId="24" fillId="4" borderId="0" xfId="3" applyFont="1" applyFill="1" applyAlignment="1">
      <alignment horizontal="center"/>
    </xf>
    <xf numFmtId="0" fontId="24" fillId="0" borderId="0" xfId="3" applyFont="1"/>
    <xf numFmtId="0" fontId="4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37" fillId="0" borderId="0" xfId="0" applyFont="1" applyFill="1" applyAlignment="1">
      <alignment horizontal="center"/>
    </xf>
    <xf numFmtId="14" fontId="37" fillId="0" borderId="0" xfId="0" applyNumberFormat="1" applyFont="1" applyFill="1"/>
    <xf numFmtId="0" fontId="54" fillId="0" borderId="0" xfId="0" applyFont="1" applyFill="1" applyAlignment="1">
      <alignment vertical="top"/>
    </xf>
    <xf numFmtId="0" fontId="23" fillId="8" borderId="0" xfId="3" applyFont="1" applyFill="1" applyAlignment="1">
      <alignment horizontal="center"/>
    </xf>
    <xf numFmtId="0" fontId="43" fillId="14" borderId="24" xfId="0" applyNumberFormat="1" applyFont="1" applyFill="1" applyBorder="1" applyAlignment="1" applyProtection="1">
      <alignment horizontal="left" vertical="top" wrapText="1"/>
    </xf>
    <xf numFmtId="0" fontId="23" fillId="0" borderId="0" xfId="3" applyFont="1"/>
    <xf numFmtId="0" fontId="23" fillId="8" borderId="0" xfId="3" applyFont="1" applyFill="1" applyBorder="1" applyAlignment="1">
      <alignment horizontal="center"/>
    </xf>
    <xf numFmtId="0" fontId="23" fillId="8" borderId="25" xfId="3" applyFont="1" applyFill="1" applyBorder="1" applyAlignment="1">
      <alignment horizontal="center"/>
    </xf>
    <xf numFmtId="0" fontId="23" fillId="8" borderId="26" xfId="3" applyFont="1" applyFill="1" applyBorder="1" applyAlignment="1">
      <alignment horizontal="center"/>
    </xf>
    <xf numFmtId="0" fontId="23" fillId="4" borderId="0" xfId="3" applyFont="1" applyFill="1" applyAlignment="1">
      <alignment horizontal="center"/>
    </xf>
    <xf numFmtId="0" fontId="22" fillId="0" borderId="0" xfId="3" applyFont="1"/>
    <xf numFmtId="0" fontId="22" fillId="4" borderId="0" xfId="3" applyFont="1" applyFill="1" applyAlignment="1">
      <alignment horizontal="center"/>
    </xf>
    <xf numFmtId="0" fontId="56" fillId="0" borderId="0" xfId="0" applyFont="1" applyAlignment="1">
      <alignment vertical="center"/>
    </xf>
    <xf numFmtId="0" fontId="55" fillId="0" borderId="0" xfId="0" applyFont="1" applyAlignment="1">
      <alignment horizontal="left" vertical="center" indent="1"/>
    </xf>
    <xf numFmtId="0" fontId="43" fillId="0" borderId="24" xfId="0" applyNumberFormat="1" applyFont="1" applyFill="1" applyBorder="1" applyAlignment="1" applyProtection="1">
      <alignment horizontal="left" vertical="top" wrapText="1"/>
    </xf>
    <xf numFmtId="0" fontId="21" fillId="0" borderId="0" xfId="3" applyFont="1"/>
    <xf numFmtId="0" fontId="31" fillId="5" borderId="0" xfId="3" applyFill="1"/>
    <xf numFmtId="0" fontId="35" fillId="5" borderId="8" xfId="0" applyFont="1" applyFill="1" applyBorder="1" applyAlignment="1">
      <alignment horizontal="center"/>
    </xf>
    <xf numFmtId="0" fontId="20" fillId="0" borderId="0" xfId="3" applyFont="1"/>
    <xf numFmtId="0" fontId="20" fillId="8" borderId="0" xfId="3" applyFont="1" applyFill="1" applyAlignment="1">
      <alignment horizontal="center"/>
    </xf>
    <xf numFmtId="0" fontId="20" fillId="8" borderId="25" xfId="3" applyFont="1" applyFill="1" applyBorder="1" applyAlignment="1">
      <alignment horizontal="center"/>
    </xf>
    <xf numFmtId="9" fontId="0" fillId="0" borderId="0" xfId="8" applyFont="1"/>
    <xf numFmtId="9" fontId="0" fillId="0" borderId="0" xfId="0" applyNumberFormat="1"/>
    <xf numFmtId="0" fontId="19" fillId="4" borderId="0" xfId="3" applyFont="1" applyFill="1" applyAlignment="1">
      <alignment horizontal="center"/>
    </xf>
    <xf numFmtId="0" fontId="19" fillId="0" borderId="0" xfId="3" applyFont="1"/>
    <xf numFmtId="0" fontId="18" fillId="0" borderId="0" xfId="3" applyFont="1"/>
    <xf numFmtId="0" fontId="18" fillId="4" borderId="0" xfId="3" applyFont="1" applyFill="1" applyAlignment="1">
      <alignment horizontal="center"/>
    </xf>
    <xf numFmtId="0" fontId="54" fillId="0" borderId="0" xfId="0" applyFont="1" applyAlignment="1">
      <alignment vertical="top"/>
    </xf>
    <xf numFmtId="0" fontId="18" fillId="8" borderId="0" xfId="3" applyFont="1" applyFill="1" applyAlignment="1">
      <alignment horizontal="center"/>
    </xf>
    <xf numFmtId="14" fontId="31" fillId="15" borderId="0" xfId="3" applyNumberFormat="1" applyFill="1"/>
    <xf numFmtId="14" fontId="43" fillId="15" borderId="0" xfId="0" applyNumberFormat="1" applyFont="1" applyFill="1" applyAlignment="1">
      <alignment horizontal="left" vertical="top" wrapText="1"/>
    </xf>
    <xf numFmtId="0" fontId="18" fillId="0" borderId="0" xfId="3" applyFont="1" applyFill="1"/>
    <xf numFmtId="0" fontId="20" fillId="0" borderId="0" xfId="3" applyFont="1" applyFill="1"/>
    <xf numFmtId="0" fontId="0" fillId="0" borderId="0" xfId="0" applyFont="1" applyFill="1"/>
    <xf numFmtId="0" fontId="17" fillId="0" borderId="0" xfId="3" applyFont="1"/>
    <xf numFmtId="0" fontId="17" fillId="4" borderId="0" xfId="3" applyFont="1" applyFill="1" applyAlignment="1">
      <alignment horizontal="center"/>
    </xf>
    <xf numFmtId="0" fontId="57" fillId="0" borderId="0" xfId="9" applyAlignment="1">
      <alignment horizontal="left"/>
    </xf>
    <xf numFmtId="0" fontId="17" fillId="8" borderId="0" xfId="3" applyFont="1" applyFill="1" applyAlignment="1">
      <alignment horizontal="center"/>
    </xf>
    <xf numFmtId="0" fontId="17" fillId="0" borderId="0" xfId="3" applyFont="1" applyFill="1"/>
    <xf numFmtId="0" fontId="17" fillId="0" borderId="0" xfId="14"/>
    <xf numFmtId="0" fontId="43" fillId="0" borderId="0" xfId="0" applyFont="1" applyAlignment="1">
      <alignment horizontal="left" vertical="top" wrapText="1"/>
    </xf>
    <xf numFmtId="0" fontId="17" fillId="0" borderId="0" xfId="14" applyFont="1"/>
    <xf numFmtId="0" fontId="57" fillId="0" borderId="0" xfId="9" applyAlignment="1">
      <alignment horizontal="left" vertical="top" wrapText="1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43" fillId="0" borderId="0" xfId="0" applyFont="1" applyAlignment="1">
      <alignment horizontal="left" vertical="top" wrapText="1"/>
    </xf>
    <xf numFmtId="165" fontId="43" fillId="0" borderId="0" xfId="0" applyNumberFormat="1" applyFont="1" applyAlignment="1">
      <alignment horizontal="left" vertical="top" wrapText="1"/>
    </xf>
    <xf numFmtId="0" fontId="43" fillId="0" borderId="0" xfId="0" applyFont="1" applyAlignment="1">
      <alignment horizontal="left" vertical="top"/>
    </xf>
    <xf numFmtId="14" fontId="37" fillId="9" borderId="0" xfId="0" applyNumberFormat="1" applyFont="1" applyFill="1"/>
    <xf numFmtId="0" fontId="43" fillId="4" borderId="0" xfId="0" applyFont="1" applyFill="1" applyAlignment="1">
      <alignment horizontal="center"/>
    </xf>
    <xf numFmtId="0" fontId="37" fillId="0" borderId="0" xfId="0" applyFont="1" applyAlignment="1">
      <alignment horizontal="center"/>
    </xf>
    <xf numFmtId="0" fontId="36" fillId="0" borderId="7" xfId="0" applyFont="1" applyBorder="1" applyAlignment="1">
      <alignment horizontal="right"/>
    </xf>
    <xf numFmtId="0" fontId="36" fillId="0" borderId="8" xfId="0" applyFont="1" applyBorder="1" applyAlignment="1">
      <alignment horizontal="right"/>
    </xf>
    <xf numFmtId="165" fontId="43" fillId="0" borderId="0" xfId="0" applyNumberFormat="1" applyFont="1" applyAlignment="1">
      <alignment horizontal="left" vertical="top"/>
    </xf>
    <xf numFmtId="0" fontId="0" fillId="0" borderId="0" xfId="0" applyBorder="1" applyAlignment="1">
      <alignment horizontal="center"/>
    </xf>
    <xf numFmtId="9" fontId="0" fillId="0" borderId="8" xfId="8" applyFont="1" applyBorder="1" applyAlignment="1">
      <alignment horizontal="center"/>
    </xf>
    <xf numFmtId="9" fontId="0" fillId="0" borderId="0" xfId="8" applyFont="1" applyBorder="1" applyAlignment="1">
      <alignment horizontal="center"/>
    </xf>
    <xf numFmtId="0" fontId="57" fillId="0" borderId="0" xfId="9" applyAlignment="1">
      <alignment horizontal="left" vertical="top" wrapText="1"/>
    </xf>
    <xf numFmtId="14" fontId="31" fillId="0" borderId="0" xfId="3" applyNumberFormat="1" applyFill="1"/>
    <xf numFmtId="164" fontId="39" fillId="6" borderId="0" xfId="3" applyNumberFormat="1" applyFont="1" applyFill="1" applyAlignment="1">
      <alignment horizontal="center"/>
    </xf>
    <xf numFmtId="164" fontId="39" fillId="6" borderId="0" xfId="3" applyNumberFormat="1" applyFont="1" applyFill="1" applyAlignment="1">
      <alignment horizontal="left"/>
    </xf>
    <xf numFmtId="14" fontId="43" fillId="0" borderId="0" xfId="0" applyNumberFormat="1" applyFont="1" applyAlignment="1">
      <alignment horizontal="left" vertical="top"/>
    </xf>
    <xf numFmtId="0" fontId="43" fillId="0" borderId="0" xfId="0" applyFont="1" applyBorder="1" applyAlignment="1">
      <alignment horizontal="left" vertical="top"/>
    </xf>
    <xf numFmtId="0" fontId="0" fillId="0" borderId="0" xfId="0" applyAlignment="1"/>
    <xf numFmtId="0" fontId="16" fillId="0" borderId="0" xfId="3" applyFont="1"/>
    <xf numFmtId="0" fontId="15" fillId="4" borderId="0" xfId="3" applyFont="1" applyFill="1" applyAlignment="1">
      <alignment horizontal="center"/>
    </xf>
    <xf numFmtId="0" fontId="15" fillId="0" borderId="0" xfId="3" applyFont="1"/>
    <xf numFmtId="0" fontId="15" fillId="8" borderId="26" xfId="3" applyFont="1" applyFill="1" applyBorder="1" applyAlignment="1">
      <alignment horizontal="center"/>
    </xf>
    <xf numFmtId="0" fontId="58" fillId="0" borderId="0" xfId="0" applyFont="1" applyAlignment="1">
      <alignment horizontal="left" vertical="center"/>
    </xf>
    <xf numFmtId="0" fontId="14" fillId="0" borderId="0" xfId="3" applyFont="1"/>
    <xf numFmtId="0" fontId="13" fillId="0" borderId="0" xfId="3" applyFont="1"/>
    <xf numFmtId="0" fontId="12" fillId="0" borderId="0" xfId="3" applyFont="1"/>
    <xf numFmtId="0" fontId="12" fillId="4" borderId="0" xfId="3" applyFont="1" applyFill="1" applyAlignment="1">
      <alignment horizontal="center"/>
    </xf>
    <xf numFmtId="0" fontId="12" fillId="5" borderId="0" xfId="3" applyFont="1" applyFill="1"/>
    <xf numFmtId="0" fontId="31" fillId="3" borderId="0" xfId="3" applyFill="1"/>
    <xf numFmtId="0" fontId="43" fillId="3" borderId="0" xfId="0" applyFont="1" applyFill="1" applyAlignment="1">
      <alignment horizontal="left" vertical="top" wrapText="1"/>
    </xf>
    <xf numFmtId="0" fontId="43" fillId="3" borderId="0" xfId="0" applyFont="1" applyFill="1" applyAlignment="1">
      <alignment horizontal="left" vertical="top"/>
    </xf>
    <xf numFmtId="0" fontId="11" fillId="3" borderId="0" xfId="3" applyFont="1" applyFill="1"/>
    <xf numFmtId="14" fontId="18" fillId="0" borderId="0" xfId="3" applyNumberFormat="1" applyFont="1" applyFill="1" applyAlignment="1">
      <alignment horizontal="left"/>
    </xf>
    <xf numFmtId="0" fontId="11" fillId="0" borderId="0" xfId="3" applyFont="1"/>
    <xf numFmtId="0" fontId="31" fillId="16" borderId="0" xfId="3" applyFill="1"/>
    <xf numFmtId="0" fontId="43" fillId="16" borderId="0" xfId="0" applyFont="1" applyFill="1" applyAlignment="1">
      <alignment horizontal="left" vertical="top" wrapText="1"/>
    </xf>
    <xf numFmtId="0" fontId="43" fillId="16" borderId="0" xfId="0" applyFont="1" applyFill="1" applyAlignment="1">
      <alignment horizontal="left" vertical="top"/>
    </xf>
    <xf numFmtId="0" fontId="11" fillId="16" borderId="0" xfId="3" applyFont="1" applyFill="1"/>
    <xf numFmtId="0" fontId="31" fillId="17" borderId="0" xfId="3" applyFill="1"/>
    <xf numFmtId="165" fontId="43" fillId="17" borderId="0" xfId="0" applyNumberFormat="1" applyFont="1" applyFill="1" applyAlignment="1">
      <alignment horizontal="left" vertical="top"/>
    </xf>
    <xf numFmtId="0" fontId="11" fillId="17" borderId="0" xfId="3" applyFont="1" applyFill="1"/>
    <xf numFmtId="0" fontId="11" fillId="4" borderId="0" xfId="3" applyFont="1" applyFill="1" applyAlignment="1">
      <alignment horizontal="center"/>
    </xf>
    <xf numFmtId="0" fontId="11" fillId="8" borderId="0" xfId="3" applyFont="1" applyFill="1" applyAlignment="1">
      <alignment horizontal="center"/>
    </xf>
    <xf numFmtId="167" fontId="0" fillId="0" borderId="0" xfId="0" applyNumberFormat="1"/>
    <xf numFmtId="167" fontId="35" fillId="0" borderId="0" xfId="0" applyNumberFormat="1" applyFont="1"/>
    <xf numFmtId="0" fontId="36" fillId="0" borderId="4" xfId="0" applyFont="1" applyBorder="1"/>
    <xf numFmtId="0" fontId="36" fillId="0" borderId="9" xfId="0" applyFont="1" applyBorder="1"/>
    <xf numFmtId="0" fontId="10" fillId="16" borderId="0" xfId="3" applyFont="1" applyFill="1"/>
    <xf numFmtId="0" fontId="10" fillId="17" borderId="0" xfId="3" applyFont="1" applyFill="1"/>
    <xf numFmtId="0" fontId="10" fillId="0" borderId="0" xfId="3" applyFont="1"/>
    <xf numFmtId="0" fontId="10" fillId="4" borderId="0" xfId="3" applyFont="1" applyFill="1" applyAlignment="1">
      <alignment horizontal="center"/>
    </xf>
    <xf numFmtId="0" fontId="10" fillId="8" borderId="0" xfId="3" applyFont="1" applyFill="1" applyBorder="1" applyAlignment="1">
      <alignment horizontal="center"/>
    </xf>
    <xf numFmtId="0" fontId="10" fillId="5" borderId="0" xfId="3" applyFont="1" applyFill="1"/>
    <xf numFmtId="0" fontId="9" fillId="0" borderId="0" xfId="3" applyFont="1"/>
    <xf numFmtId="0" fontId="9" fillId="4" borderId="0" xfId="3" applyFont="1" applyFill="1" applyAlignment="1">
      <alignment horizontal="center"/>
    </xf>
    <xf numFmtId="0" fontId="9" fillId="8" borderId="0" xfId="3" applyFont="1" applyFill="1" applyAlignment="1">
      <alignment horizontal="center"/>
    </xf>
    <xf numFmtId="0" fontId="9" fillId="17" borderId="0" xfId="3" applyFont="1" applyFill="1"/>
    <xf numFmtId="0" fontId="9" fillId="8" borderId="25" xfId="3" applyFont="1" applyFill="1" applyBorder="1" applyAlignment="1">
      <alignment horizontal="center"/>
    </xf>
    <xf numFmtId="0" fontId="0" fillId="0" borderId="0" xfId="0" applyFill="1" applyBorder="1"/>
    <xf numFmtId="0" fontId="36" fillId="0" borderId="0" xfId="0" applyFont="1" applyFill="1" applyBorder="1"/>
    <xf numFmtId="0" fontId="9" fillId="3" borderId="0" xfId="3" applyFont="1" applyFill="1"/>
    <xf numFmtId="0" fontId="9" fillId="16" borderId="0" xfId="3" applyFont="1" applyFill="1"/>
    <xf numFmtId="14" fontId="9" fillId="9" borderId="0" xfId="3" applyNumberFormat="1" applyFont="1" applyFill="1" applyAlignment="1">
      <alignment horizontal="center"/>
    </xf>
    <xf numFmtId="166" fontId="9" fillId="0" borderId="0" xfId="3" applyNumberFormat="1" applyFont="1"/>
    <xf numFmtId="0" fontId="8" fillId="0" borderId="0" xfId="3" applyFont="1"/>
    <xf numFmtId="0" fontId="8" fillId="4" borderId="0" xfId="3" applyFont="1" applyFill="1" applyAlignment="1">
      <alignment horizontal="center"/>
    </xf>
    <xf numFmtId="0" fontId="8" fillId="3" borderId="0" xfId="3" applyFont="1" applyFill="1"/>
    <xf numFmtId="0" fontId="8" fillId="16" borderId="0" xfId="3" applyFont="1" applyFill="1"/>
    <xf numFmtId="0" fontId="8" fillId="8" borderId="0" xfId="3" applyFont="1" applyFill="1" applyAlignment="1">
      <alignment horizontal="center"/>
    </xf>
    <xf numFmtId="166" fontId="8" fillId="0" borderId="0" xfId="3" applyNumberFormat="1" applyFont="1"/>
    <xf numFmtId="167" fontId="0" fillId="8" borderId="0" xfId="0" applyNumberFormat="1" applyFill="1"/>
    <xf numFmtId="0" fontId="7" fillId="16" borderId="0" xfId="3" applyFont="1" applyFill="1"/>
    <xf numFmtId="1" fontId="43" fillId="16" borderId="0" xfId="0" applyNumberFormat="1" applyFont="1" applyFill="1" applyAlignment="1">
      <alignment horizontal="left" vertical="top"/>
    </xf>
    <xf numFmtId="1" fontId="31" fillId="3" borderId="0" xfId="3" applyNumberFormat="1" applyFill="1"/>
    <xf numFmtId="1" fontId="39" fillId="6" borderId="0" xfId="0" applyNumberFormat="1" applyFont="1" applyFill="1" applyAlignment="1">
      <alignment horizontal="left" wrapText="1"/>
    </xf>
    <xf numFmtId="1" fontId="43" fillId="3" borderId="0" xfId="0" applyNumberFormat="1" applyFont="1" applyFill="1" applyAlignment="1">
      <alignment horizontal="left" vertical="top" wrapText="1"/>
    </xf>
    <xf numFmtId="1" fontId="25" fillId="3" borderId="0" xfId="3" applyNumberFormat="1" applyFont="1" applyFill="1"/>
    <xf numFmtId="1" fontId="17" fillId="3" borderId="0" xfId="3" applyNumberFormat="1" applyFont="1" applyFill="1"/>
    <xf numFmtId="1" fontId="11" fillId="3" borderId="0" xfId="3" applyNumberFormat="1" applyFont="1" applyFill="1"/>
    <xf numFmtId="1" fontId="31" fillId="16" borderId="0" xfId="3" applyNumberFormat="1" applyFill="1"/>
    <xf numFmtId="1" fontId="39" fillId="6" borderId="0" xfId="0" applyNumberFormat="1" applyFont="1" applyFill="1" applyAlignment="1">
      <alignment horizontal="left"/>
    </xf>
    <xf numFmtId="1" fontId="11" fillId="16" borderId="0" xfId="3" applyNumberFormat="1" applyFont="1" applyFill="1"/>
    <xf numFmtId="0" fontId="6" fillId="16" borderId="0" xfId="3" applyFont="1" applyFill="1"/>
    <xf numFmtId="0" fontId="6" fillId="3" borderId="0" xfId="3" applyFont="1" applyFill="1"/>
    <xf numFmtId="0" fontId="6" fillId="0" borderId="0" xfId="3" applyFont="1" applyFill="1"/>
    <xf numFmtId="0" fontId="6" fillId="0" borderId="0" xfId="3" applyFont="1"/>
    <xf numFmtId="0" fontId="6" fillId="8" borderId="0" xfId="3" applyFont="1" applyFill="1" applyAlignment="1">
      <alignment horizontal="center"/>
    </xf>
    <xf numFmtId="0" fontId="6" fillId="4" borderId="0" xfId="3" applyFont="1" applyFill="1" applyAlignment="1">
      <alignment horizontal="center"/>
    </xf>
    <xf numFmtId="1" fontId="0" fillId="0" borderId="5" xfId="0" applyNumberFormat="1" applyBorder="1" applyAlignment="1">
      <alignment horizontal="center"/>
    </xf>
    <xf numFmtId="167" fontId="0" fillId="0" borderId="8" xfId="0" applyNumberFormat="1" applyBorder="1"/>
    <xf numFmtId="1" fontId="0" fillId="0" borderId="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3" fontId="34" fillId="2" borderId="2" xfId="0" applyNumberFormat="1" applyFont="1" applyFill="1" applyBorder="1" applyAlignment="1">
      <alignment horizontal="center" wrapText="1"/>
    </xf>
    <xf numFmtId="0" fontId="36" fillId="5" borderId="7" xfId="0" applyFont="1" applyFill="1" applyBorder="1"/>
    <xf numFmtId="14" fontId="6" fillId="15" borderId="0" xfId="3" applyNumberFormat="1" applyFont="1" applyFill="1"/>
    <xf numFmtId="0" fontId="5" fillId="0" borderId="0" xfId="3" applyFont="1"/>
    <xf numFmtId="0" fontId="5" fillId="4" borderId="0" xfId="3" applyFont="1" applyFill="1" applyAlignment="1">
      <alignment horizontal="center"/>
    </xf>
    <xf numFmtId="0" fontId="0" fillId="18" borderId="0" xfId="0" applyFill="1" applyAlignment="1">
      <alignment horizontal="right"/>
    </xf>
    <xf numFmtId="0" fontId="43" fillId="15" borderId="0" xfId="0" applyNumberFormat="1" applyFont="1" applyFill="1" applyAlignment="1">
      <alignment horizontal="left" vertical="top" wrapText="1"/>
    </xf>
    <xf numFmtId="14" fontId="4" fillId="15" borderId="0" xfId="3" applyNumberFormat="1" applyFont="1" applyFill="1"/>
    <xf numFmtId="0" fontId="4" fillId="3" borderId="0" xfId="3" applyFont="1" applyFill="1"/>
    <xf numFmtId="0" fontId="4" fillId="0" borderId="0" xfId="3" applyFont="1"/>
    <xf numFmtId="0" fontId="4" fillId="4" borderId="0" xfId="3" applyFont="1" applyFill="1" applyAlignment="1">
      <alignment horizontal="center"/>
    </xf>
    <xf numFmtId="0" fontId="4" fillId="8" borderId="25" xfId="3" applyFont="1" applyFill="1" applyBorder="1" applyAlignment="1">
      <alignment horizontal="center"/>
    </xf>
    <xf numFmtId="0" fontId="4" fillId="17" borderId="0" xfId="3" applyFont="1" applyFill="1"/>
    <xf numFmtId="166" fontId="4" fillId="0" borderId="0" xfId="3" applyNumberFormat="1" applyFont="1"/>
    <xf numFmtId="0" fontId="4" fillId="16" borderId="0" xfId="3" applyFont="1" applyFill="1"/>
    <xf numFmtId="0" fontId="3" fillId="0" borderId="0" xfId="3" applyFont="1"/>
    <xf numFmtId="0" fontId="3" fillId="4" borderId="0" xfId="3" applyFont="1" applyFill="1" applyAlignment="1">
      <alignment horizontal="center"/>
    </xf>
    <xf numFmtId="0" fontId="3" fillId="3" borderId="0" xfId="3" applyFont="1" applyFill="1"/>
    <xf numFmtId="0" fontId="0" fillId="5" borderId="7" xfId="0" applyFill="1" applyBorder="1"/>
    <xf numFmtId="0" fontId="0" fillId="5" borderId="8" xfId="0" applyFill="1" applyBorder="1" applyAlignment="1">
      <alignment horizontal="center"/>
    </xf>
    <xf numFmtId="0" fontId="2" fillId="0" borderId="0" xfId="3" applyFont="1"/>
    <xf numFmtId="0" fontId="2" fillId="3" borderId="0" xfId="3" applyFont="1" applyFill="1"/>
    <xf numFmtId="0" fontId="2" fillId="16" borderId="0" xfId="3" applyFont="1" applyFill="1"/>
    <xf numFmtId="0" fontId="2" fillId="17" borderId="0" xfId="3" applyFont="1" applyFill="1"/>
    <xf numFmtId="0" fontId="0" fillId="19" borderId="0" xfId="0" applyFill="1"/>
    <xf numFmtId="0" fontId="0" fillId="18" borderId="0" xfId="0" applyFill="1"/>
    <xf numFmtId="0" fontId="43" fillId="19" borderId="0" xfId="0" applyFont="1" applyFill="1" applyAlignment="1">
      <alignment horizontal="left" vertical="top" wrapText="1"/>
    </xf>
    <xf numFmtId="14" fontId="43" fillId="19" borderId="0" xfId="0" applyNumberFormat="1" applyFont="1" applyFill="1" applyAlignment="1">
      <alignment horizontal="left" vertical="top" wrapText="1"/>
    </xf>
    <xf numFmtId="0" fontId="43" fillId="19" borderId="0" xfId="0" applyFont="1" applyFill="1" applyAlignment="1">
      <alignment horizontal="left" vertical="top"/>
    </xf>
    <xf numFmtId="0" fontId="43" fillId="19" borderId="0" xfId="0" applyFont="1" applyFill="1" applyAlignment="1">
      <alignment horizontal="center"/>
    </xf>
    <xf numFmtId="165" fontId="43" fillId="19" borderId="0" xfId="0" applyNumberFormat="1" applyFont="1" applyFill="1" applyAlignment="1">
      <alignment horizontal="left" vertical="top"/>
    </xf>
    <xf numFmtId="1" fontId="43" fillId="19" borderId="0" xfId="0" applyNumberFormat="1" applyFont="1" applyFill="1" applyAlignment="1">
      <alignment horizontal="left" vertical="top" wrapText="1"/>
    </xf>
    <xf numFmtId="1" fontId="43" fillId="19" borderId="0" xfId="0" applyNumberFormat="1" applyFont="1" applyFill="1" applyAlignment="1">
      <alignment horizontal="left" vertical="top"/>
    </xf>
    <xf numFmtId="165" fontId="43" fillId="19" borderId="0" xfId="0" applyNumberFormat="1" applyFont="1" applyFill="1" applyAlignment="1">
      <alignment horizontal="left" vertical="top" wrapText="1"/>
    </xf>
    <xf numFmtId="0" fontId="0" fillId="19" borderId="0" xfId="0" applyFill="1" applyAlignment="1">
      <alignment horizontal="center"/>
    </xf>
    <xf numFmtId="0" fontId="36" fillId="19" borderId="0" xfId="0" applyFont="1" applyFill="1" applyAlignment="1">
      <alignment horizontal="center"/>
    </xf>
    <xf numFmtId="0" fontId="0" fillId="19" borderId="25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37" fillId="19" borderId="0" xfId="0" applyFont="1" applyFill="1" applyAlignment="1">
      <alignment horizontal="center"/>
    </xf>
    <xf numFmtId="14" fontId="37" fillId="19" borderId="0" xfId="0" applyNumberFormat="1" applyFont="1" applyFill="1"/>
    <xf numFmtId="0" fontId="36" fillId="19" borderId="0" xfId="0" applyFont="1" applyFill="1"/>
    <xf numFmtId="0" fontId="2" fillId="4" borderId="0" xfId="3" applyFont="1" applyFill="1" applyAlignment="1">
      <alignment horizontal="center"/>
    </xf>
    <xf numFmtId="0" fontId="2" fillId="8" borderId="0" xfId="3" applyFont="1" applyFill="1" applyAlignment="1">
      <alignment horizontal="center"/>
    </xf>
    <xf numFmtId="166" fontId="2" fillId="0" borderId="0" xfId="3" applyNumberFormat="1" applyFont="1"/>
    <xf numFmtId="16" fontId="0" fillId="0" borderId="0" xfId="0" applyNumberFormat="1"/>
    <xf numFmtId="0" fontId="1" fillId="0" borderId="0" xfId="3" applyFont="1"/>
    <xf numFmtId="0" fontId="35" fillId="5" borderId="1" xfId="0" applyFont="1" applyFill="1" applyBorder="1" applyAlignment="1">
      <alignment horizontal="center"/>
    </xf>
    <xf numFmtId="0" fontId="35" fillId="5" borderId="2" xfId="0" applyFont="1" applyFill="1" applyBorder="1" applyAlignment="1">
      <alignment horizontal="center"/>
    </xf>
    <xf numFmtId="0" fontId="35" fillId="5" borderId="3" xfId="0" applyFont="1" applyFill="1" applyBorder="1" applyAlignment="1">
      <alignment horizontal="center"/>
    </xf>
    <xf numFmtId="0" fontId="47" fillId="11" borderId="22" xfId="2" applyFont="1" applyFill="1" applyBorder="1" applyAlignment="1">
      <alignment horizontal="left" vertical="center" wrapText="1" readingOrder="1"/>
    </xf>
    <xf numFmtId="0" fontId="47" fillId="11" borderId="23" xfId="2" applyFont="1" applyFill="1" applyBorder="1" applyAlignment="1">
      <alignment horizontal="left" vertical="center" wrapText="1" readingOrder="1"/>
    </xf>
    <xf numFmtId="0" fontId="47" fillId="11" borderId="22" xfId="2" applyFont="1" applyFill="1" applyBorder="1" applyAlignment="1">
      <alignment horizontal="center" vertical="center" wrapText="1" readingOrder="1"/>
    </xf>
    <xf numFmtId="0" fontId="47" fillId="11" borderId="23" xfId="2" applyFont="1" applyFill="1" applyBorder="1" applyAlignment="1">
      <alignment horizontal="center" vertical="center" wrapText="1" readingOrder="1"/>
    </xf>
  </cellXfs>
  <cellStyles count="15">
    <cellStyle name="Hyperlink" xfId="9" builtinId="8"/>
    <cellStyle name="Hyperlink 2" xfId="4" xr:uid="{00000000-0005-0000-0000-000001000000}"/>
    <cellStyle name="Normal" xfId="0" builtinId="0"/>
    <cellStyle name="Normal 2" xfId="2" xr:uid="{00000000-0005-0000-0000-000003000000}"/>
    <cellStyle name="Normal 2 2" xfId="11" xr:uid="{00000000-0005-0000-0000-000003000000}"/>
    <cellStyle name="Normal 3" xfId="3" xr:uid="{00000000-0005-0000-0000-000004000000}"/>
    <cellStyle name="Normal 3 2" xfId="7" xr:uid="{00000000-0005-0000-0000-000005000000}"/>
    <cellStyle name="Normal 3 2 2" xfId="14" xr:uid="{00000000-0005-0000-0000-000005000000}"/>
    <cellStyle name="Normal 3 3" xfId="12" xr:uid="{00000000-0005-0000-0000-000004000000}"/>
    <cellStyle name="Normal 4" xfId="1" xr:uid="{00000000-0005-0000-0000-000006000000}"/>
    <cellStyle name="Normal 4 2" xfId="10" xr:uid="{00000000-0005-0000-0000-000006000000}"/>
    <cellStyle name="Normal 5" xfId="5" xr:uid="{00000000-0005-0000-0000-000007000000}"/>
    <cellStyle name="Normal 6" xfId="6" xr:uid="{00000000-0005-0000-0000-000008000000}"/>
    <cellStyle name="Normal 6 2" xfId="13" xr:uid="{00000000-0005-0000-0000-000008000000}"/>
    <cellStyle name="Percent" xfId="8" builtinId="5"/>
  </cellStyles>
  <dxfs count="0"/>
  <tableStyles count="0" defaultTableStyle="TableStyleMedium2" defaultPivotStyle="PivotStyleLight16"/>
  <colors>
    <mruColors>
      <color rgb="FF99FFCC"/>
      <color rgb="FFFF99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 sz="1200" b="1" u="none" baseline="0">
                <a:latin typeface="Calibri"/>
                <a:ea typeface="Calibri"/>
                <a:cs typeface="Calibri"/>
              </a:rPr>
              <a:t>Invitee Status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'Invitee Status'!$A$39:$A$75</c:f>
              <c:strCache>
                <c:ptCount val="37"/>
                <c:pt idx="0">
                  <c:v>US – Public Sector</c:v>
                </c:pt>
                <c:pt idx="1">
                  <c:v>US – Manufacturing</c:v>
                </c:pt>
                <c:pt idx="2">
                  <c:v>US – Life Sciences</c:v>
                </c:pt>
                <c:pt idx="3">
                  <c:v>US – Insurance</c:v>
                </c:pt>
                <c:pt idx="4">
                  <c:v>US – Healthcare</c:v>
                </c:pt>
                <c:pt idx="5">
                  <c:v>US – Financial Services</c:v>
                </c:pt>
                <c:pt idx="6">
                  <c:v>US – Corporate Markets</c:v>
                </c:pt>
                <c:pt idx="7">
                  <c:v>US – Comms</c:v>
                </c:pt>
                <c:pt idx="8">
                  <c:v>Public Sector</c:v>
                </c:pt>
                <c:pt idx="9">
                  <c:v>Other</c:v>
                </c:pt>
                <c:pt idx="10">
                  <c:v>Not Applicable</c:v>
                </c:pt>
                <c:pt idx="11">
                  <c:v>n/a</c:v>
                </c:pt>
                <c:pt idx="12">
                  <c:v>Marketing</c:v>
                </c:pt>
                <c:pt idx="13">
                  <c:v>Manufacturing / Energy</c:v>
                </c:pt>
                <c:pt idx="14">
                  <c:v>Life Sciences</c:v>
                </c:pt>
                <c:pt idx="15">
                  <c:v>Latin America</c:v>
                </c:pt>
                <c:pt idx="16">
                  <c:v>Japan</c:v>
                </c:pt>
                <c:pt idx="17">
                  <c:v>Insurance</c:v>
                </c:pt>
                <c:pt idx="18">
                  <c:v>Healthcare</c:v>
                </c:pt>
                <c:pt idx="19">
                  <c:v>Global Services</c:v>
                </c:pt>
                <c:pt idx="20">
                  <c:v>Floater</c:v>
                </c:pt>
                <c:pt idx="21">
                  <c:v>Financial Services</c:v>
                </c:pt>
                <c:pt idx="22">
                  <c:v>EU – UKI</c:v>
                </c:pt>
                <c:pt idx="23">
                  <c:v>EU – Insurance</c:v>
                </c:pt>
                <c:pt idx="24">
                  <c:v>EU – Financial Services</c:v>
                </c:pt>
                <c:pt idx="25">
                  <c:v>EU – Corporate</c:v>
                </c:pt>
                <c:pt idx="26">
                  <c:v>EMEA – UKI Comms</c:v>
                </c:pt>
                <c:pt idx="27">
                  <c:v>EMEA – Italy</c:v>
                </c:pt>
                <c:pt idx="28">
                  <c:v>EMEA – Emerging Markets</c:v>
                </c:pt>
                <c:pt idx="29">
                  <c:v>EMEA – DACH</c:v>
                </c:pt>
                <c:pt idx="30">
                  <c:v>EMEA – Corporate Markets</c:v>
                </c:pt>
                <c:pt idx="31">
                  <c:v>EMEA - West – South</c:v>
                </c:pt>
                <c:pt idx="32">
                  <c:v>EMEA - Benelux-Nordics</c:v>
                </c:pt>
                <c:pt idx="33">
                  <c:v>Corporate Markets</c:v>
                </c:pt>
                <c:pt idx="34">
                  <c:v>Communications &amp; Media Service</c:v>
                </c:pt>
                <c:pt idx="35">
                  <c:v>Communications &amp; Media</c:v>
                </c:pt>
                <c:pt idx="36">
                  <c:v>APAC</c:v>
                </c:pt>
              </c:strCache>
            </c:strRef>
          </c:cat>
          <c:val>
            <c:numRef>
              <c:f>'Invitee Status'!$B$39:$B$75</c:f>
              <c:numCache>
                <c:formatCode>#,##0</c:formatCode>
                <c:ptCount val="37"/>
                <c:pt idx="0">
                  <c:v>16</c:v>
                </c:pt>
                <c:pt idx="1">
                  <c:v>22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37</c:v>
                </c:pt>
                <c:pt idx="6">
                  <c:v>64</c:v>
                </c:pt>
                <c:pt idx="7">
                  <c:v>20</c:v>
                </c:pt>
                <c:pt idx="8">
                  <c:v>45</c:v>
                </c:pt>
                <c:pt idx="9">
                  <c:v>2</c:v>
                </c:pt>
                <c:pt idx="10">
                  <c:v>14</c:v>
                </c:pt>
                <c:pt idx="11">
                  <c:v>47</c:v>
                </c:pt>
                <c:pt idx="12">
                  <c:v>1</c:v>
                </c:pt>
                <c:pt idx="13">
                  <c:v>56</c:v>
                </c:pt>
                <c:pt idx="14">
                  <c:v>17</c:v>
                </c:pt>
                <c:pt idx="15">
                  <c:v>9</c:v>
                </c:pt>
                <c:pt idx="16">
                  <c:v>5</c:v>
                </c:pt>
                <c:pt idx="17">
                  <c:v>39</c:v>
                </c:pt>
                <c:pt idx="18">
                  <c:v>38</c:v>
                </c:pt>
                <c:pt idx="19">
                  <c:v>2</c:v>
                </c:pt>
                <c:pt idx="20">
                  <c:v>36</c:v>
                </c:pt>
                <c:pt idx="21">
                  <c:v>148</c:v>
                </c:pt>
                <c:pt idx="22">
                  <c:v>7</c:v>
                </c:pt>
                <c:pt idx="23">
                  <c:v>6</c:v>
                </c:pt>
                <c:pt idx="24">
                  <c:v>14</c:v>
                </c:pt>
                <c:pt idx="25">
                  <c:v>8</c:v>
                </c:pt>
                <c:pt idx="26">
                  <c:v>8</c:v>
                </c:pt>
                <c:pt idx="27">
                  <c:v>6</c:v>
                </c:pt>
                <c:pt idx="28">
                  <c:v>11</c:v>
                </c:pt>
                <c:pt idx="29">
                  <c:v>18</c:v>
                </c:pt>
                <c:pt idx="30">
                  <c:v>8</c:v>
                </c:pt>
                <c:pt idx="31">
                  <c:v>13</c:v>
                </c:pt>
                <c:pt idx="32">
                  <c:v>25</c:v>
                </c:pt>
                <c:pt idx="33">
                  <c:v>34</c:v>
                </c:pt>
                <c:pt idx="34">
                  <c:v>1</c:v>
                </c:pt>
                <c:pt idx="35">
                  <c:v>50</c:v>
                </c:pt>
                <c:pt idx="3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3-4F51-8C5C-9E8AD5F5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38600"/>
        <c:axId val="188806544"/>
      </c:barChart>
      <c:catAx>
        <c:axId val="1881386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200" u="none" baseline="0">
                    <a:latin typeface="Calibri"/>
                    <a:ea typeface="Calibri"/>
                    <a:cs typeface="Calibri"/>
                  </a:rPr>
                  <a:t>Select your primary industry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9525">
            <a:solidFill>
              <a:srgbClr val="898989"/>
            </a:solidFill>
          </a:ln>
        </c:spPr>
        <c:txPr>
          <a:bodyPr/>
          <a:lstStyle/>
          <a:p>
            <a:pPr>
              <a:defRPr lang="en-US" sz="1200" u="none" baseline="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806544"/>
        <c:crosses val="autoZero"/>
        <c:auto val="0"/>
        <c:lblAlgn val="ctr"/>
        <c:lblOffset val="100"/>
        <c:noMultiLvlLbl val="0"/>
      </c:catAx>
      <c:valAx>
        <c:axId val="188806544"/>
        <c:scaling>
          <c:orientation val="minMax"/>
          <c:min val="0"/>
        </c:scaling>
        <c:delete val="0"/>
        <c:axPos val="b"/>
        <c:majorGridlines>
          <c:spPr>
            <a:ln/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u="none" baseline="0">
                    <a:latin typeface="Arial"/>
                    <a:ea typeface="Arial"/>
                    <a:cs typeface="Arial"/>
                  </a:rPr>
                  <a:t>Number of Invitees &amp; Registrants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525">
            <a:solidFill>
              <a:srgbClr val="898989"/>
            </a:solidFill>
          </a:ln>
        </c:spPr>
        <c:txPr>
          <a:bodyPr/>
          <a:lstStyle/>
          <a:p>
            <a:pPr>
              <a:defRPr lang="en-US" sz="1200" u="none" baseline="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138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solidFill>
        <a:srgbClr val="898989"/>
      </a:solidFill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 sz="1200" b="1" u="none" baseline="0">
                <a:latin typeface="Calibri"/>
                <a:ea typeface="Calibri"/>
                <a:cs typeface="Calibri"/>
              </a:rPr>
              <a:t>Invitee Status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'Industry Summary '!$A$39:$A$63</c:f>
              <c:strCache>
                <c:ptCount val="25"/>
                <c:pt idx="0">
                  <c:v>US – Public Sector</c:v>
                </c:pt>
                <c:pt idx="1">
                  <c:v>US – Manufacturing</c:v>
                </c:pt>
                <c:pt idx="2">
                  <c:v>US – Life Sciences</c:v>
                </c:pt>
                <c:pt idx="3">
                  <c:v>US – Insurance</c:v>
                </c:pt>
                <c:pt idx="4">
                  <c:v>US – Healthcare</c:v>
                </c:pt>
                <c:pt idx="5">
                  <c:v>US – Financial Services</c:v>
                </c:pt>
                <c:pt idx="6">
                  <c:v>US – Corporate Markets</c:v>
                </c:pt>
                <c:pt idx="7">
                  <c:v>US – Comms</c:v>
                </c:pt>
                <c:pt idx="8">
                  <c:v>n/a</c:v>
                </c:pt>
                <c:pt idx="9">
                  <c:v>Manufacturing / Energy</c:v>
                </c:pt>
                <c:pt idx="10">
                  <c:v>Latin America</c:v>
                </c:pt>
                <c:pt idx="11">
                  <c:v>Floater</c:v>
                </c:pt>
                <c:pt idx="12">
                  <c:v>Financial Services</c:v>
                </c:pt>
                <c:pt idx="13">
                  <c:v>EU – Insurance</c:v>
                </c:pt>
                <c:pt idx="14">
                  <c:v>EU – Financial Services</c:v>
                </c:pt>
                <c:pt idx="15">
                  <c:v>EMEA – UKI Comms</c:v>
                </c:pt>
                <c:pt idx="16">
                  <c:v>EMEA – Italy</c:v>
                </c:pt>
                <c:pt idx="17">
                  <c:v>EMEA – Emerging Markets</c:v>
                </c:pt>
                <c:pt idx="18">
                  <c:v>EMEA – DACH</c:v>
                </c:pt>
                <c:pt idx="19">
                  <c:v>EMEA – Corporate Markets</c:v>
                </c:pt>
                <c:pt idx="20">
                  <c:v>EMEA - West – South</c:v>
                </c:pt>
                <c:pt idx="21">
                  <c:v>EMEA - Benelux-Nordics</c:v>
                </c:pt>
                <c:pt idx="22">
                  <c:v>Corporate Markets</c:v>
                </c:pt>
                <c:pt idx="23">
                  <c:v>Communications &amp; Media</c:v>
                </c:pt>
                <c:pt idx="24">
                  <c:v>APAC</c:v>
                </c:pt>
              </c:strCache>
            </c:strRef>
          </c:cat>
          <c:val>
            <c:numRef>
              <c:f>'Industry Summary '!$B$39:$B$63</c:f>
              <c:numCache>
                <c:formatCode>#,##0</c:formatCode>
                <c:ptCount val="25"/>
                <c:pt idx="0">
                  <c:v>45</c:v>
                </c:pt>
                <c:pt idx="1">
                  <c:v>61</c:v>
                </c:pt>
                <c:pt idx="2">
                  <c:v>21</c:v>
                </c:pt>
                <c:pt idx="3">
                  <c:v>30</c:v>
                </c:pt>
                <c:pt idx="4">
                  <c:v>51</c:v>
                </c:pt>
                <c:pt idx="5">
                  <c:v>117</c:v>
                </c:pt>
                <c:pt idx="6">
                  <c:v>81</c:v>
                </c:pt>
                <c:pt idx="7">
                  <c:v>48</c:v>
                </c:pt>
                <c:pt idx="8">
                  <c:v>49</c:v>
                </c:pt>
                <c:pt idx="9">
                  <c:v>1</c:v>
                </c:pt>
                <c:pt idx="10">
                  <c:v>11</c:v>
                </c:pt>
                <c:pt idx="11">
                  <c:v>42</c:v>
                </c:pt>
                <c:pt idx="12">
                  <c:v>2</c:v>
                </c:pt>
                <c:pt idx="13">
                  <c:v>29</c:v>
                </c:pt>
                <c:pt idx="14">
                  <c:v>68</c:v>
                </c:pt>
                <c:pt idx="15">
                  <c:v>43</c:v>
                </c:pt>
                <c:pt idx="16">
                  <c:v>7</c:v>
                </c:pt>
                <c:pt idx="17">
                  <c:v>50</c:v>
                </c:pt>
                <c:pt idx="18">
                  <c:v>25</c:v>
                </c:pt>
                <c:pt idx="19">
                  <c:v>12</c:v>
                </c:pt>
                <c:pt idx="20">
                  <c:v>17</c:v>
                </c:pt>
                <c:pt idx="21">
                  <c:v>25</c:v>
                </c:pt>
                <c:pt idx="22">
                  <c:v>25</c:v>
                </c:pt>
                <c:pt idx="23">
                  <c:v>2</c:v>
                </c:pt>
                <c:pt idx="2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D43-9F50-0603454E4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873088"/>
        <c:axId val="299873480"/>
      </c:barChart>
      <c:catAx>
        <c:axId val="2998730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200" u="none" baseline="0">
                    <a:latin typeface="Calibri"/>
                    <a:ea typeface="Calibri"/>
                    <a:cs typeface="Calibri"/>
                  </a:rPr>
                  <a:t>Select your primary industry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9525">
            <a:solidFill>
              <a:srgbClr val="898989"/>
            </a:solidFill>
          </a:ln>
        </c:spPr>
        <c:txPr>
          <a:bodyPr/>
          <a:lstStyle/>
          <a:p>
            <a:pPr>
              <a:defRPr lang="en-US" sz="1200" u="none" baseline="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9873480"/>
        <c:crosses val="autoZero"/>
        <c:auto val="0"/>
        <c:lblAlgn val="ctr"/>
        <c:lblOffset val="100"/>
        <c:noMultiLvlLbl val="0"/>
      </c:catAx>
      <c:valAx>
        <c:axId val="299873480"/>
        <c:scaling>
          <c:orientation val="minMax"/>
          <c:min val="0"/>
        </c:scaling>
        <c:delete val="0"/>
        <c:axPos val="b"/>
        <c:majorGridlines>
          <c:spPr>
            <a:ln/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u="none" baseline="0">
                    <a:latin typeface="Arial"/>
                    <a:ea typeface="Arial"/>
                    <a:cs typeface="Arial"/>
                  </a:rPr>
                  <a:t>Number of Invitees &amp; Registrants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525">
            <a:solidFill>
              <a:srgbClr val="898989"/>
            </a:solidFill>
          </a:ln>
        </c:spPr>
        <c:txPr>
          <a:bodyPr/>
          <a:lstStyle/>
          <a:p>
            <a:pPr>
              <a:defRPr lang="en-US" sz="1200" u="none" baseline="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98730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solidFill>
        <a:srgbClr val="898989"/>
      </a:solidFill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 sz="1200" b="1" u="none" baseline="0">
                <a:latin typeface="Calibri"/>
                <a:ea typeface="Calibri"/>
                <a:cs typeface="Calibri"/>
              </a:rPr>
              <a:t>Invitee Status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'Industry Summary'!$A$39:$A$63</c:f>
              <c:strCache>
                <c:ptCount val="25"/>
                <c:pt idx="0">
                  <c:v>US – Public Sector</c:v>
                </c:pt>
                <c:pt idx="1">
                  <c:v>US – Manufacturing</c:v>
                </c:pt>
                <c:pt idx="2">
                  <c:v>US – Life Sciences</c:v>
                </c:pt>
                <c:pt idx="3">
                  <c:v>US – Insurance</c:v>
                </c:pt>
                <c:pt idx="4">
                  <c:v>US – Healthcare</c:v>
                </c:pt>
                <c:pt idx="5">
                  <c:v>US – Financial Services</c:v>
                </c:pt>
                <c:pt idx="6">
                  <c:v>US – Corporate Markets</c:v>
                </c:pt>
                <c:pt idx="7">
                  <c:v>US – Comms</c:v>
                </c:pt>
                <c:pt idx="8">
                  <c:v>n/a</c:v>
                </c:pt>
                <c:pt idx="9">
                  <c:v>Manufacturing / Energy</c:v>
                </c:pt>
                <c:pt idx="10">
                  <c:v>Latin America</c:v>
                </c:pt>
                <c:pt idx="11">
                  <c:v>Floater</c:v>
                </c:pt>
                <c:pt idx="12">
                  <c:v>Financial Services</c:v>
                </c:pt>
                <c:pt idx="13">
                  <c:v>EU – Insurance</c:v>
                </c:pt>
                <c:pt idx="14">
                  <c:v>EU – Financial Services</c:v>
                </c:pt>
                <c:pt idx="15">
                  <c:v>EMEA – UKI Comms</c:v>
                </c:pt>
                <c:pt idx="16">
                  <c:v>EMEA – Italy</c:v>
                </c:pt>
                <c:pt idx="17">
                  <c:v>EMEA – Emerging Markets</c:v>
                </c:pt>
                <c:pt idx="18">
                  <c:v>EMEA – DACH</c:v>
                </c:pt>
                <c:pt idx="19">
                  <c:v>EMEA – Corporate Markets</c:v>
                </c:pt>
                <c:pt idx="20">
                  <c:v>EMEA - West – South</c:v>
                </c:pt>
                <c:pt idx="21">
                  <c:v>EMEA - Benelux-Nordics</c:v>
                </c:pt>
                <c:pt idx="22">
                  <c:v>Corporate Markets</c:v>
                </c:pt>
                <c:pt idx="23">
                  <c:v>Communications &amp; Media</c:v>
                </c:pt>
                <c:pt idx="24">
                  <c:v>APAC</c:v>
                </c:pt>
              </c:strCache>
            </c:strRef>
          </c:cat>
          <c:val>
            <c:numRef>
              <c:f>'Industry Summary'!$B$39:$B$63</c:f>
              <c:numCache>
                <c:formatCode>#,##0</c:formatCode>
                <c:ptCount val="25"/>
                <c:pt idx="0">
                  <c:v>46</c:v>
                </c:pt>
                <c:pt idx="1">
                  <c:v>62</c:v>
                </c:pt>
                <c:pt idx="2">
                  <c:v>21</c:v>
                </c:pt>
                <c:pt idx="3">
                  <c:v>30</c:v>
                </c:pt>
                <c:pt idx="4">
                  <c:v>51</c:v>
                </c:pt>
                <c:pt idx="5">
                  <c:v>119</c:v>
                </c:pt>
                <c:pt idx="6">
                  <c:v>82</c:v>
                </c:pt>
                <c:pt idx="7">
                  <c:v>48</c:v>
                </c:pt>
                <c:pt idx="8">
                  <c:v>49</c:v>
                </c:pt>
                <c:pt idx="9">
                  <c:v>1</c:v>
                </c:pt>
                <c:pt idx="10">
                  <c:v>11</c:v>
                </c:pt>
                <c:pt idx="11">
                  <c:v>41</c:v>
                </c:pt>
                <c:pt idx="12">
                  <c:v>3</c:v>
                </c:pt>
                <c:pt idx="13">
                  <c:v>29</c:v>
                </c:pt>
                <c:pt idx="14">
                  <c:v>68</c:v>
                </c:pt>
                <c:pt idx="15">
                  <c:v>43</c:v>
                </c:pt>
                <c:pt idx="16">
                  <c:v>7</c:v>
                </c:pt>
                <c:pt idx="17">
                  <c:v>50</c:v>
                </c:pt>
                <c:pt idx="18">
                  <c:v>25</c:v>
                </c:pt>
                <c:pt idx="19">
                  <c:v>12</c:v>
                </c:pt>
                <c:pt idx="20">
                  <c:v>17</c:v>
                </c:pt>
                <c:pt idx="21">
                  <c:v>26</c:v>
                </c:pt>
                <c:pt idx="22">
                  <c:v>25</c:v>
                </c:pt>
                <c:pt idx="23">
                  <c:v>2</c:v>
                </c:pt>
                <c:pt idx="2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D-4885-BC60-AFC970C2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874264"/>
        <c:axId val="299874656"/>
      </c:barChart>
      <c:catAx>
        <c:axId val="2998742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200" u="none" baseline="0">
                    <a:latin typeface="Calibri"/>
                    <a:ea typeface="Calibri"/>
                    <a:cs typeface="Calibri"/>
                  </a:rPr>
                  <a:t>Select your primary industry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9525">
            <a:solidFill>
              <a:srgbClr val="898989"/>
            </a:solidFill>
          </a:ln>
        </c:spPr>
        <c:txPr>
          <a:bodyPr/>
          <a:lstStyle/>
          <a:p>
            <a:pPr>
              <a:defRPr lang="en-US" sz="1200" u="none" baseline="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9874656"/>
        <c:crosses val="autoZero"/>
        <c:auto val="0"/>
        <c:lblAlgn val="ctr"/>
        <c:lblOffset val="100"/>
        <c:noMultiLvlLbl val="0"/>
      </c:catAx>
      <c:valAx>
        <c:axId val="299874656"/>
        <c:scaling>
          <c:orientation val="minMax"/>
          <c:min val="0"/>
        </c:scaling>
        <c:delete val="0"/>
        <c:axPos val="b"/>
        <c:majorGridlines>
          <c:spPr>
            <a:ln/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u="none" baseline="0">
                    <a:latin typeface="Arial"/>
                    <a:ea typeface="Arial"/>
                    <a:cs typeface="Arial"/>
                  </a:rPr>
                  <a:t>Number of Invitees &amp; Registrants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525">
            <a:solidFill>
              <a:srgbClr val="898989"/>
            </a:solidFill>
          </a:ln>
        </c:spPr>
        <c:txPr>
          <a:bodyPr/>
          <a:lstStyle/>
          <a:p>
            <a:pPr>
              <a:defRPr lang="en-US" sz="1200" u="none" baseline="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9874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solidFill>
        <a:srgbClr val="898989"/>
      </a:solidFill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 sz="1200" b="1" u="none" baseline="0">
                <a:latin typeface="Calibri"/>
                <a:ea typeface="Calibri"/>
                <a:cs typeface="Calibri"/>
              </a:rPr>
              <a:t>Invitee Status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'Industry Summary_11Dec'!$A$39:$A$67</c:f>
              <c:strCache>
                <c:ptCount val="29"/>
                <c:pt idx="0">
                  <c:v>US – Public Sector</c:v>
                </c:pt>
                <c:pt idx="1">
                  <c:v>US – Manufacturing</c:v>
                </c:pt>
                <c:pt idx="2">
                  <c:v>US – Life Sciences</c:v>
                </c:pt>
                <c:pt idx="3">
                  <c:v>US – Insurance</c:v>
                </c:pt>
                <c:pt idx="4">
                  <c:v>US – Healthcare</c:v>
                </c:pt>
                <c:pt idx="5">
                  <c:v>US – Financial Services</c:v>
                </c:pt>
                <c:pt idx="6">
                  <c:v>US – Corporate Markets</c:v>
                </c:pt>
                <c:pt idx="7">
                  <c:v>US – Comms</c:v>
                </c:pt>
                <c:pt idx="8">
                  <c:v>Not Applicable</c:v>
                </c:pt>
                <c:pt idx="9">
                  <c:v>n/a</c:v>
                </c:pt>
                <c:pt idx="10">
                  <c:v>Manufacturing / Energy</c:v>
                </c:pt>
                <c:pt idx="11">
                  <c:v>Latin America</c:v>
                </c:pt>
                <c:pt idx="12">
                  <c:v>Japan</c:v>
                </c:pt>
                <c:pt idx="13">
                  <c:v>Insurance</c:v>
                </c:pt>
                <c:pt idx="14">
                  <c:v>Healthcare</c:v>
                </c:pt>
                <c:pt idx="15">
                  <c:v>Floater</c:v>
                </c:pt>
                <c:pt idx="16">
                  <c:v>Financial Services</c:v>
                </c:pt>
                <c:pt idx="17">
                  <c:v>EU – Insurance</c:v>
                </c:pt>
                <c:pt idx="18">
                  <c:v>EU – Financial Services</c:v>
                </c:pt>
                <c:pt idx="19">
                  <c:v>EMEA – UKI Comms</c:v>
                </c:pt>
                <c:pt idx="20">
                  <c:v>EMEA – Italy</c:v>
                </c:pt>
                <c:pt idx="21">
                  <c:v>EMEA – Emerging Markets</c:v>
                </c:pt>
                <c:pt idx="22">
                  <c:v>EMEA – DACH</c:v>
                </c:pt>
                <c:pt idx="23">
                  <c:v>EMEA – Corporate Markets</c:v>
                </c:pt>
                <c:pt idx="24">
                  <c:v>EMEA - West – South</c:v>
                </c:pt>
                <c:pt idx="25">
                  <c:v>EMEA - Benelux-Nordics</c:v>
                </c:pt>
                <c:pt idx="26">
                  <c:v>Corporate Markets</c:v>
                </c:pt>
                <c:pt idx="27">
                  <c:v>Communications &amp; Media</c:v>
                </c:pt>
                <c:pt idx="28">
                  <c:v>APAC</c:v>
                </c:pt>
              </c:strCache>
            </c:strRef>
          </c:cat>
          <c:val>
            <c:numRef>
              <c:f>'Industry Summary_11Dec'!$B$39:$B$67</c:f>
              <c:numCache>
                <c:formatCode>#,##0</c:formatCode>
                <c:ptCount val="29"/>
                <c:pt idx="0">
                  <c:v>47</c:v>
                </c:pt>
                <c:pt idx="1">
                  <c:v>65</c:v>
                </c:pt>
                <c:pt idx="2">
                  <c:v>22</c:v>
                </c:pt>
                <c:pt idx="3">
                  <c:v>32</c:v>
                </c:pt>
                <c:pt idx="4">
                  <c:v>52</c:v>
                </c:pt>
                <c:pt idx="5">
                  <c:v>122</c:v>
                </c:pt>
                <c:pt idx="6">
                  <c:v>85</c:v>
                </c:pt>
                <c:pt idx="7">
                  <c:v>50</c:v>
                </c:pt>
                <c:pt idx="8">
                  <c:v>1</c:v>
                </c:pt>
                <c:pt idx="9">
                  <c:v>49</c:v>
                </c:pt>
                <c:pt idx="10">
                  <c:v>2</c:v>
                </c:pt>
                <c:pt idx="11">
                  <c:v>11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42</c:v>
                </c:pt>
                <c:pt idx="16">
                  <c:v>4</c:v>
                </c:pt>
                <c:pt idx="17">
                  <c:v>29</c:v>
                </c:pt>
                <c:pt idx="18">
                  <c:v>69</c:v>
                </c:pt>
                <c:pt idx="19">
                  <c:v>43</c:v>
                </c:pt>
                <c:pt idx="20">
                  <c:v>7</c:v>
                </c:pt>
                <c:pt idx="21">
                  <c:v>50</c:v>
                </c:pt>
                <c:pt idx="22">
                  <c:v>25</c:v>
                </c:pt>
                <c:pt idx="23">
                  <c:v>12</c:v>
                </c:pt>
                <c:pt idx="24">
                  <c:v>17</c:v>
                </c:pt>
                <c:pt idx="25">
                  <c:v>27</c:v>
                </c:pt>
                <c:pt idx="26">
                  <c:v>26</c:v>
                </c:pt>
                <c:pt idx="27">
                  <c:v>2</c:v>
                </c:pt>
                <c:pt idx="2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F-4A2E-BA5A-82D94FD0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875440"/>
        <c:axId val="299875832"/>
      </c:barChart>
      <c:catAx>
        <c:axId val="2998754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200" u="none" baseline="0">
                    <a:latin typeface="Calibri"/>
                    <a:ea typeface="Calibri"/>
                    <a:cs typeface="Calibri"/>
                  </a:rPr>
                  <a:t>Select your primary industry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9525">
            <a:solidFill>
              <a:srgbClr val="898989"/>
            </a:solidFill>
          </a:ln>
        </c:spPr>
        <c:txPr>
          <a:bodyPr/>
          <a:lstStyle/>
          <a:p>
            <a:pPr>
              <a:defRPr lang="en-US" sz="1200" u="none" baseline="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9875832"/>
        <c:crosses val="autoZero"/>
        <c:auto val="0"/>
        <c:lblAlgn val="ctr"/>
        <c:lblOffset val="100"/>
        <c:noMultiLvlLbl val="0"/>
      </c:catAx>
      <c:valAx>
        <c:axId val="299875832"/>
        <c:scaling>
          <c:orientation val="minMax"/>
          <c:min val="0"/>
        </c:scaling>
        <c:delete val="0"/>
        <c:axPos val="b"/>
        <c:majorGridlines>
          <c:spPr>
            <a:ln/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u="none" baseline="0">
                    <a:latin typeface="Arial"/>
                    <a:ea typeface="Arial"/>
                    <a:cs typeface="Arial"/>
                  </a:rPr>
                  <a:t>Number of Invitees &amp; Registrants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525">
            <a:solidFill>
              <a:srgbClr val="898989"/>
            </a:solidFill>
          </a:ln>
        </c:spPr>
        <c:txPr>
          <a:bodyPr/>
          <a:lstStyle/>
          <a:p>
            <a:pPr>
              <a:defRPr lang="en-US" sz="1200" u="none" baseline="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9875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solidFill>
        <a:srgbClr val="898989"/>
      </a:solidFill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 sz="1200" b="1" u="none" baseline="0">
                <a:latin typeface="Calibri"/>
                <a:ea typeface="Calibri"/>
                <a:cs typeface="Calibri"/>
              </a:rPr>
              <a:t>Invitee Status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'Industry Summary 14Dec'!$A$39:$A$68</c:f>
              <c:strCache>
                <c:ptCount val="30"/>
                <c:pt idx="0">
                  <c:v>US – Public Sector</c:v>
                </c:pt>
                <c:pt idx="1">
                  <c:v>US – Manufacturing</c:v>
                </c:pt>
                <c:pt idx="2">
                  <c:v>US – Life Sciences</c:v>
                </c:pt>
                <c:pt idx="3">
                  <c:v>US – Insurance</c:v>
                </c:pt>
                <c:pt idx="4">
                  <c:v>US – Healthcare</c:v>
                </c:pt>
                <c:pt idx="5">
                  <c:v>US – Financial Services</c:v>
                </c:pt>
                <c:pt idx="6">
                  <c:v>US – Corporate Markets</c:v>
                </c:pt>
                <c:pt idx="7">
                  <c:v>US – Comms</c:v>
                </c:pt>
                <c:pt idx="8">
                  <c:v>Other</c:v>
                </c:pt>
                <c:pt idx="9">
                  <c:v>Not Applicable</c:v>
                </c:pt>
                <c:pt idx="10">
                  <c:v>n/a</c:v>
                </c:pt>
                <c:pt idx="11">
                  <c:v>Manufacturing / Energy</c:v>
                </c:pt>
                <c:pt idx="12">
                  <c:v>Latin America</c:v>
                </c:pt>
                <c:pt idx="13">
                  <c:v>Japan</c:v>
                </c:pt>
                <c:pt idx="14">
                  <c:v>Insurance</c:v>
                </c:pt>
                <c:pt idx="15">
                  <c:v>Healthcare</c:v>
                </c:pt>
                <c:pt idx="16">
                  <c:v>Floater</c:v>
                </c:pt>
                <c:pt idx="17">
                  <c:v>Financial Services</c:v>
                </c:pt>
                <c:pt idx="18">
                  <c:v>EU – Insurance</c:v>
                </c:pt>
                <c:pt idx="19">
                  <c:v>EU – Financial Services</c:v>
                </c:pt>
                <c:pt idx="20">
                  <c:v>EMEA – UKI Comms</c:v>
                </c:pt>
                <c:pt idx="21">
                  <c:v>EMEA – Italy</c:v>
                </c:pt>
                <c:pt idx="22">
                  <c:v>EMEA – Emerging Markets</c:v>
                </c:pt>
                <c:pt idx="23">
                  <c:v>EMEA – DACH</c:v>
                </c:pt>
                <c:pt idx="24">
                  <c:v>EMEA – Corporate Markets</c:v>
                </c:pt>
                <c:pt idx="25">
                  <c:v>EMEA - West – South</c:v>
                </c:pt>
                <c:pt idx="26">
                  <c:v>EMEA - Benelux-Nordics</c:v>
                </c:pt>
                <c:pt idx="27">
                  <c:v>Corporate Markets</c:v>
                </c:pt>
                <c:pt idx="28">
                  <c:v>Communications &amp; Media</c:v>
                </c:pt>
                <c:pt idx="29">
                  <c:v>APAC</c:v>
                </c:pt>
              </c:strCache>
            </c:strRef>
          </c:cat>
          <c:val>
            <c:numRef>
              <c:f>'Industry Summary 14Dec'!$B$39:$B$68</c:f>
              <c:numCache>
                <c:formatCode>#,##0</c:formatCode>
                <c:ptCount val="30"/>
                <c:pt idx="0">
                  <c:v>48</c:v>
                </c:pt>
                <c:pt idx="1">
                  <c:v>69</c:v>
                </c:pt>
                <c:pt idx="2">
                  <c:v>22</c:v>
                </c:pt>
                <c:pt idx="3">
                  <c:v>32</c:v>
                </c:pt>
                <c:pt idx="4">
                  <c:v>54</c:v>
                </c:pt>
                <c:pt idx="5">
                  <c:v>122</c:v>
                </c:pt>
                <c:pt idx="6">
                  <c:v>85</c:v>
                </c:pt>
                <c:pt idx="7">
                  <c:v>54</c:v>
                </c:pt>
                <c:pt idx="8">
                  <c:v>1</c:v>
                </c:pt>
                <c:pt idx="9">
                  <c:v>1</c:v>
                </c:pt>
                <c:pt idx="10">
                  <c:v>48</c:v>
                </c:pt>
                <c:pt idx="11">
                  <c:v>2</c:v>
                </c:pt>
                <c:pt idx="12">
                  <c:v>12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42</c:v>
                </c:pt>
                <c:pt idx="17">
                  <c:v>5</c:v>
                </c:pt>
                <c:pt idx="18">
                  <c:v>29</c:v>
                </c:pt>
                <c:pt idx="19">
                  <c:v>70</c:v>
                </c:pt>
                <c:pt idx="20">
                  <c:v>42</c:v>
                </c:pt>
                <c:pt idx="21">
                  <c:v>7</c:v>
                </c:pt>
                <c:pt idx="22">
                  <c:v>48</c:v>
                </c:pt>
                <c:pt idx="23">
                  <c:v>26</c:v>
                </c:pt>
                <c:pt idx="24">
                  <c:v>15</c:v>
                </c:pt>
                <c:pt idx="25">
                  <c:v>17</c:v>
                </c:pt>
                <c:pt idx="26">
                  <c:v>28</c:v>
                </c:pt>
                <c:pt idx="27">
                  <c:v>26</c:v>
                </c:pt>
                <c:pt idx="28">
                  <c:v>2</c:v>
                </c:pt>
                <c:pt idx="2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A-4967-AF7C-F6CA3B5AB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015352"/>
        <c:axId val="300015744"/>
      </c:barChart>
      <c:catAx>
        <c:axId val="3000153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200" u="none" baseline="0">
                    <a:latin typeface="Calibri"/>
                    <a:ea typeface="Calibri"/>
                    <a:cs typeface="Calibri"/>
                  </a:rPr>
                  <a:t>Select your primary industry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9525">
            <a:solidFill>
              <a:srgbClr val="898989"/>
            </a:solidFill>
          </a:ln>
        </c:spPr>
        <c:txPr>
          <a:bodyPr/>
          <a:lstStyle/>
          <a:p>
            <a:pPr>
              <a:defRPr lang="en-US" sz="1200" u="none" baseline="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0015744"/>
        <c:crosses val="autoZero"/>
        <c:auto val="0"/>
        <c:lblAlgn val="ctr"/>
        <c:lblOffset val="100"/>
        <c:noMultiLvlLbl val="0"/>
      </c:catAx>
      <c:valAx>
        <c:axId val="300015744"/>
        <c:scaling>
          <c:orientation val="minMax"/>
          <c:min val="0"/>
        </c:scaling>
        <c:delete val="0"/>
        <c:axPos val="b"/>
        <c:majorGridlines>
          <c:spPr>
            <a:ln/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u="none" baseline="0">
                    <a:latin typeface="Arial"/>
                    <a:ea typeface="Arial"/>
                    <a:cs typeface="Arial"/>
                  </a:rPr>
                  <a:t>Number of Invitees &amp; Registrants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525">
            <a:solidFill>
              <a:srgbClr val="898989"/>
            </a:solidFill>
          </a:ln>
        </c:spPr>
        <c:txPr>
          <a:bodyPr/>
          <a:lstStyle/>
          <a:p>
            <a:pPr>
              <a:defRPr lang="en-US" sz="1200" u="none" baseline="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0015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solidFill>
        <a:srgbClr val="898989"/>
      </a:solidFill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561975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219075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219075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219075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219075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RB/AppData/Local/Box/Box%20Edit/Documents/Z9S69kTqjUW6sEaPOqB9GQ==/SKO%202019%20Hous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RB/AppData/Local/Box/Box%20Edit/Documents/+6p0FemtCUyusvF_NVFUDg==/SKO%202019%20Hou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O 2019 Attendees"/>
      <sheetName val="Summary"/>
      <sheetName val="Vendors"/>
      <sheetName val="Invitee Status"/>
      <sheetName val="Industry Summary "/>
      <sheetName val="Industry Summary"/>
      <sheetName val="Industry Summary_11Dec"/>
      <sheetName val="Industry Summary 14Dec"/>
      <sheetName val="Dept Summary"/>
      <sheetName val="Sheet1"/>
      <sheetName val="Suites"/>
    </sheetNames>
    <sheetDataSet>
      <sheetData sheetId="0" refreshError="1">
        <row r="1">
          <cell r="D1" t="str">
            <v>Email Address</v>
          </cell>
          <cell r="E1" t="str">
            <v>Title</v>
          </cell>
          <cell r="F1" t="str">
            <v>Travel Group</v>
          </cell>
          <cell r="G1" t="str">
            <v>Hotel Conf #</v>
          </cell>
        </row>
        <row r="2">
          <cell r="D2" t="str">
            <v>andreas.abati@pega.com</v>
          </cell>
          <cell r="E2" t="str">
            <v>Alliance Enablement Executive</v>
          </cell>
          <cell r="F2" t="str">
            <v>EMEA</v>
          </cell>
          <cell r="G2" t="str">
            <v>32LH3WTT</v>
          </cell>
        </row>
        <row r="3">
          <cell r="D3" t="str">
            <v>mark.abbott@pega.com</v>
          </cell>
          <cell r="E3" t="str">
            <v>Client Director</v>
          </cell>
          <cell r="F3" t="str">
            <v>SKO 2019 - Group C</v>
          </cell>
          <cell r="G3" t="str">
            <v>32LDNKLJ</v>
          </cell>
        </row>
        <row r="4">
          <cell r="D4" t="str">
            <v>anthony.abdulla@pega.com</v>
          </cell>
          <cell r="E4" t="str">
            <v>Director, Product Marketing - Mobile</v>
          </cell>
          <cell r="F4" t="str">
            <v>SKO 2019 - Group C</v>
          </cell>
          <cell r="G4" t="str">
            <v>32LFHH5V</v>
          </cell>
        </row>
        <row r="5">
          <cell r="D5" t="str">
            <v>ahmed.abdullah@pega.com</v>
          </cell>
          <cell r="E5" t="str">
            <v>Senior Solutions Consultant - Alliances</v>
          </cell>
          <cell r="F5" t="str">
            <v>SKO 2019 - Group D</v>
          </cell>
          <cell r="G5" t="str">
            <v>32LDNLDQ</v>
          </cell>
        </row>
        <row r="6">
          <cell r="D6" t="str">
            <v>khalil.abdullah@pega.com</v>
          </cell>
          <cell r="E6" t="str">
            <v>Senior Solutions Consultant - Healthcare</v>
          </cell>
          <cell r="F6" t="str">
            <v>SKO 2019 - Group D</v>
          </cell>
          <cell r="G6" t="str">
            <v>32LDNLDR</v>
          </cell>
        </row>
        <row r="7">
          <cell r="D7" t="str">
            <v>kc.accetta@pega.com</v>
          </cell>
          <cell r="E7" t="str">
            <v>Senior Solutions Consultant</v>
          </cell>
          <cell r="F7" t="str">
            <v>SKO 2019 - Group D</v>
          </cell>
          <cell r="G7" t="str">
            <v>32LGK4PK</v>
          </cell>
        </row>
        <row r="8">
          <cell r="D8" t="str">
            <v>matt.adams@pega.com</v>
          </cell>
          <cell r="E8" t="str">
            <v>Client Director</v>
          </cell>
          <cell r="F8" t="str">
            <v>SKO 2019 - Group B</v>
          </cell>
          <cell r="G8" t="str">
            <v>32LDNLTS</v>
          </cell>
        </row>
        <row r="9">
          <cell r="D9" t="str">
            <v>nicole.adler@pega.com</v>
          </cell>
          <cell r="E9" t="str">
            <v>Client Success Manager</v>
          </cell>
          <cell r="F9" t="str">
            <v>SKO 2019 - Group C</v>
          </cell>
          <cell r="G9" t="str">
            <v>32LDNKLK</v>
          </cell>
        </row>
        <row r="10">
          <cell r="D10" t="str">
            <v>raj.agarwal@pega.com</v>
          </cell>
          <cell r="E10" t="str">
            <v>Manager, Solutions Consulting</v>
          </cell>
          <cell r="F10" t="str">
            <v>SKO 2019 - Group B</v>
          </cell>
          <cell r="G10" t="str">
            <v>32LDNLDT</v>
          </cell>
        </row>
        <row r="11">
          <cell r="D11" t="str">
            <v>kapil.aggarwal@pega.com</v>
          </cell>
          <cell r="E11" t="str">
            <v>Client Success Manager</v>
          </cell>
          <cell r="F11" t="str">
            <v>SKO 2019 - Group C</v>
          </cell>
          <cell r="G11" t="str">
            <v>32LDNKLL</v>
          </cell>
        </row>
        <row r="12">
          <cell r="D12" t="str">
            <v>pino.agostino@pega.com</v>
          </cell>
          <cell r="E12" t="str">
            <v>Principal Solutions Consultant</v>
          </cell>
          <cell r="F12" t="str">
            <v>SKO 2019 - Group D</v>
          </cell>
          <cell r="G12" t="str">
            <v>32LDNLDV</v>
          </cell>
        </row>
        <row r="13">
          <cell r="D13" t="str">
            <v>kevinmrossi@yahoo.com</v>
          </cell>
          <cell r="E13"/>
          <cell r="F13" t="str">
            <v>SKO 2019 - Group A</v>
          </cell>
          <cell r="G13"/>
        </row>
        <row r="14">
          <cell r="D14" t="str">
            <v>andri.agustinus@pega.com</v>
          </cell>
          <cell r="E14" t="str">
            <v>Manager, Sales Consulting</v>
          </cell>
          <cell r="F14" t="str">
            <v>APAC</v>
          </cell>
          <cell r="G14" t="str">
            <v>32LDNLDW</v>
          </cell>
        </row>
        <row r="15">
          <cell r="D15" t="str">
            <v>john.ahlberg@pega.com</v>
          </cell>
          <cell r="E15" t="str">
            <v>Practice Director</v>
          </cell>
          <cell r="F15" t="str">
            <v>EMEA</v>
          </cell>
          <cell r="G15" t="str">
            <v>32LDNL75</v>
          </cell>
        </row>
        <row r="16">
          <cell r="D16" t="str">
            <v>jeff.ainsworth@pega.com</v>
          </cell>
          <cell r="E16" t="str">
            <v>Senior Solutions Consultant</v>
          </cell>
          <cell r="F16" t="str">
            <v>APAC</v>
          </cell>
          <cell r="G16" t="str">
            <v>32LDNLDX</v>
          </cell>
        </row>
        <row r="17">
          <cell r="D17" t="str">
            <v>daniel.ajjouri@pega.com</v>
          </cell>
          <cell r="E17" t="str">
            <v>Sales Operations Analyst - Alliances</v>
          </cell>
          <cell r="F17" t="str">
            <v>SKO 2019 - Group B</v>
          </cell>
          <cell r="G17" t="str">
            <v>32LH4CLW</v>
          </cell>
        </row>
        <row r="18">
          <cell r="D18" t="str">
            <v>kerim.akgonul@pega.com</v>
          </cell>
          <cell r="E18" t="str">
            <v>Sr. VP, Products</v>
          </cell>
          <cell r="F18" t="str">
            <v>SKO 2019 - Group A</v>
          </cell>
          <cell r="G18" t="str">
            <v>32KNCVMJ</v>
          </cell>
        </row>
        <row r="19">
          <cell r="D19" t="str">
            <v>jeff.akin@pega.com</v>
          </cell>
          <cell r="E19" t="str">
            <v>Director, Solutions Consulting</v>
          </cell>
          <cell r="F19" t="str">
            <v>SKO 2019 - Group B</v>
          </cell>
          <cell r="G19" t="str">
            <v>32LDNLDZ</v>
          </cell>
        </row>
        <row r="20">
          <cell r="D20" t="str">
            <v>matt.akromis@pega.com</v>
          </cell>
          <cell r="E20" t="str">
            <v>Account Executive</v>
          </cell>
          <cell r="F20" t="str">
            <v>SKO 2019 - Group C</v>
          </cell>
          <cell r="G20" t="str">
            <v>32LDNKLM</v>
          </cell>
        </row>
        <row r="21">
          <cell r="D21" t="str">
            <v>roel.albers@pega.com</v>
          </cell>
          <cell r="E21" t="str">
            <v>Account Executive</v>
          </cell>
          <cell r="F21" t="str">
            <v>EMEA</v>
          </cell>
          <cell r="G21" t="str">
            <v>32LDNKLN</v>
          </cell>
        </row>
        <row r="22">
          <cell r="D22" t="str">
            <v>miguel.alcala@pega.com</v>
          </cell>
          <cell r="E22" t="str">
            <v>Strategic Alliance Executive</v>
          </cell>
          <cell r="F22" t="str">
            <v>EMEA</v>
          </cell>
          <cell r="G22" t="str">
            <v>32LDNL3K</v>
          </cell>
        </row>
        <row r="23">
          <cell r="D23" t="str">
            <v>james.alcina@pega.com</v>
          </cell>
          <cell r="E23" t="str">
            <v>Managing Director, Sales</v>
          </cell>
          <cell r="F23" t="str">
            <v>SKO 2019 - Group B</v>
          </cell>
          <cell r="G23" t="str">
            <v>32LDNLTT</v>
          </cell>
        </row>
        <row r="24">
          <cell r="D24" t="str">
            <v>james.alderson@pega.com</v>
          </cell>
          <cell r="E24" t="str">
            <v>Sr. Manager, Sales Consulting</v>
          </cell>
          <cell r="F24" t="str">
            <v>SKO 2019 - Group B</v>
          </cell>
          <cell r="G24" t="str">
            <v>32LDNLF2</v>
          </cell>
        </row>
        <row r="25">
          <cell r="D25" t="str">
            <v>idrees.ali@pega.com</v>
          </cell>
          <cell r="E25" t="str">
            <v>Delivery Director</v>
          </cell>
          <cell r="F25" t="str">
            <v>SKO 2019 - Group B</v>
          </cell>
          <cell r="G25" t="str">
            <v>32LDNL76</v>
          </cell>
        </row>
        <row r="26">
          <cell r="D26" t="str">
            <v>john.allen@pega.com</v>
          </cell>
          <cell r="E26" t="str">
            <v>Account Executive</v>
          </cell>
          <cell r="F26" t="str">
            <v>EMEA</v>
          </cell>
          <cell r="G26" t="str">
            <v>32LDNKLP</v>
          </cell>
        </row>
        <row r="27">
          <cell r="D27" t="str">
            <v>stephen.allen@pega.com</v>
          </cell>
          <cell r="E27" t="str">
            <v>Senior Solutions Consultant</v>
          </cell>
          <cell r="F27" t="str">
            <v>EMEA</v>
          </cell>
          <cell r="G27" t="str">
            <v>32LDNLF3</v>
          </cell>
        </row>
        <row r="28">
          <cell r="D28" t="str">
            <v>gary.allenbach@pega.com</v>
          </cell>
          <cell r="E28" t="str">
            <v>Senior Solutions Consultant</v>
          </cell>
          <cell r="F28" t="str">
            <v>SKO 2019 - Group B</v>
          </cell>
          <cell r="G28" t="str">
            <v>32LDNLF4</v>
          </cell>
        </row>
        <row r="29">
          <cell r="D29" t="str">
            <v>stefan.althaus@pega.com</v>
          </cell>
          <cell r="E29" t="str">
            <v>Account Executive</v>
          </cell>
          <cell r="F29" t="str">
            <v>EMEA</v>
          </cell>
          <cell r="G29" t="str">
            <v>32LDNKLQ</v>
          </cell>
        </row>
        <row r="30">
          <cell r="D30" t="str">
            <v>mohammed.aly@pega.com</v>
          </cell>
          <cell r="E30" t="str">
            <v>Business Consultant</v>
          </cell>
          <cell r="F30" t="str">
            <v>EMEA</v>
          </cell>
          <cell r="G30" t="str">
            <v>32LDNLF5</v>
          </cell>
        </row>
        <row r="31">
          <cell r="D31" t="str">
            <v>Ricardo.Amaral@pega.com</v>
          </cell>
          <cell r="E31" t="str">
            <v>Account Executive</v>
          </cell>
          <cell r="F31" t="str">
            <v>SKO 2019 - Group B</v>
          </cell>
          <cell r="G31" t="str">
            <v>32LGHK4L</v>
          </cell>
        </row>
        <row r="32">
          <cell r="D32" t="str">
            <v>bernd.amberger@pega.com</v>
          </cell>
          <cell r="E32" t="str">
            <v>Sales Director</v>
          </cell>
          <cell r="F32" t="str">
            <v>EMEA</v>
          </cell>
          <cell r="G32" t="str">
            <v>32LDNLTV</v>
          </cell>
        </row>
        <row r="33">
          <cell r="D33" t="str">
            <v>helen.anatogu@pega.com</v>
          </cell>
          <cell r="E33" t="str">
            <v>Business Officer</v>
          </cell>
          <cell r="F33" t="str">
            <v>EMEA</v>
          </cell>
          <cell r="G33" t="str">
            <v>32LFHH7K</v>
          </cell>
        </row>
        <row r="34">
          <cell r="D34" t="str">
            <v>scott.andrick@pega.com</v>
          </cell>
          <cell r="E34" t="str">
            <v>Sr. Director, Industry Principal</v>
          </cell>
          <cell r="F34" t="str">
            <v>SKO 2019 - Group C</v>
          </cell>
          <cell r="G34" t="str">
            <v>32LFHH5W</v>
          </cell>
        </row>
        <row r="35">
          <cell r="D35" t="str">
            <v>dan.angel@pega.com</v>
          </cell>
          <cell r="E35" t="str">
            <v>Account Executive</v>
          </cell>
          <cell r="F35" t="str">
            <v>SKO 2019 - Group C</v>
          </cell>
          <cell r="G35" t="str">
            <v>32LDNKLS</v>
          </cell>
        </row>
        <row r="36">
          <cell r="D36" t="str">
            <v>georges.anidjar@pega.com</v>
          </cell>
          <cell r="E36" t="str">
            <v>VP Sales, West</v>
          </cell>
          <cell r="F36" t="str">
            <v>EMEA</v>
          </cell>
          <cell r="G36" t="str">
            <v>32KNCVM3</v>
          </cell>
        </row>
        <row r="37">
          <cell r="D37" t="str">
            <v>bradley.ansell@pega.com</v>
          </cell>
          <cell r="E37" t="str">
            <v>Account Executive</v>
          </cell>
          <cell r="F37" t="str">
            <v>SKO 2019 - Group C</v>
          </cell>
          <cell r="G37" t="str">
            <v>32LDNKLT</v>
          </cell>
        </row>
        <row r="38">
          <cell r="D38" t="str">
            <v>prashant.arivelu@pega.com</v>
          </cell>
          <cell r="E38" t="str">
            <v>Delivery Director</v>
          </cell>
          <cell r="F38" t="str">
            <v>SKO 2019 - Group B</v>
          </cell>
          <cell r="G38" t="str">
            <v>32LDNL77</v>
          </cell>
        </row>
        <row r="39">
          <cell r="D39" t="str">
            <v>kent.arkes@pega.com</v>
          </cell>
          <cell r="E39" t="str">
            <v>Regional Director, NA Healthcare</v>
          </cell>
          <cell r="F39" t="str">
            <v>SKO 2019 - Group B</v>
          </cell>
          <cell r="G39" t="str">
            <v>32LDNL78</v>
          </cell>
        </row>
        <row r="40">
          <cell r="D40" t="str">
            <v>christian_Arlt@gmx.net</v>
          </cell>
          <cell r="E40" t="str">
            <v>Associate Solutions Engineer</v>
          </cell>
          <cell r="F40" t="str">
            <v>EMEA</v>
          </cell>
          <cell r="G40" t="str">
            <v>32LG4NG3</v>
          </cell>
        </row>
        <row r="41">
          <cell r="D41" t="str">
            <v>lemarr.arnold@pega.com</v>
          </cell>
          <cell r="E41" t="str">
            <v>Practice Leader - Healthcare</v>
          </cell>
          <cell r="F41" t="str">
            <v>SKO 2019 - Group B</v>
          </cell>
          <cell r="G41" t="str">
            <v>32LDNL79</v>
          </cell>
        </row>
        <row r="42">
          <cell r="D42" t="str">
            <v>Dmitri.Aronov@pega.com</v>
          </cell>
          <cell r="E42" t="str">
            <v>Associate Business Officer</v>
          </cell>
          <cell r="F42" t="str">
            <v>EMEA</v>
          </cell>
          <cell r="G42" t="str">
            <v>32LDNL5N</v>
          </cell>
        </row>
        <row r="43">
          <cell r="D43" t="str">
            <v>mike.asebrook@pega.com</v>
          </cell>
          <cell r="E43" t="str">
            <v>Director, Product Marketing - Customer Service</v>
          </cell>
          <cell r="F43" t="str">
            <v>SKO 2019 - Group C</v>
          </cell>
          <cell r="G43" t="str">
            <v>32LFHH5X</v>
          </cell>
        </row>
        <row r="44">
          <cell r="D44" t="str">
            <v>rahul.ashok@pega.com</v>
          </cell>
          <cell r="E44" t="str">
            <v>Practice Leader</v>
          </cell>
          <cell r="F44" t="str">
            <v>SKO 2019 - Group B</v>
          </cell>
          <cell r="G44" t="str">
            <v>32LDNL7B</v>
          </cell>
        </row>
        <row r="45">
          <cell r="D45" t="str">
            <v>adam.aufseeser@pega.com</v>
          </cell>
          <cell r="E45" t="str">
            <v>Senior Sales Associate</v>
          </cell>
          <cell r="F45" t="str">
            <v>SKO 2019 - Group C</v>
          </cell>
          <cell r="G45" t="str">
            <v>32LDNKLV</v>
          </cell>
        </row>
        <row r="46">
          <cell r="D46" t="str">
            <v>lorenzo.augugliaro@pega.com</v>
          </cell>
          <cell r="E46" t="str">
            <v>Account Executive</v>
          </cell>
          <cell r="F46" t="str">
            <v>EMEA</v>
          </cell>
          <cell r="G46" t="str">
            <v>32LDNKLW</v>
          </cell>
        </row>
        <row r="47">
          <cell r="D47" t="str">
            <v>jessie.augustijn@pega.com</v>
          </cell>
          <cell r="E47" t="str">
            <v>Account Executive</v>
          </cell>
          <cell r="F47" t="str">
            <v>EMEA</v>
          </cell>
          <cell r="G47" t="str">
            <v>32LDNKLX</v>
          </cell>
        </row>
        <row r="48">
          <cell r="D48" t="str">
            <v>emre.avci@pega.com</v>
          </cell>
          <cell r="E48" t="str">
            <v>Account Executive</v>
          </cell>
          <cell r="F48" t="str">
            <v>EMEA</v>
          </cell>
          <cell r="G48" t="str">
            <v>32LDNKLZ</v>
          </cell>
        </row>
        <row r="49">
          <cell r="D49" t="str">
            <v>Doug.Averill@pega.com</v>
          </cell>
          <cell r="E49" t="str">
            <v>Sr. Director, Public Sector</v>
          </cell>
          <cell r="F49" t="str">
            <v>SKO 2019 - Group C</v>
          </cell>
          <cell r="G49" t="str">
            <v>32LDNL5K</v>
          </cell>
        </row>
        <row r="50">
          <cell r="D50" t="str">
            <v>ulas.ayan@pega.com</v>
          </cell>
          <cell r="E50" t="str">
            <v>Sr. Solutions Consultant</v>
          </cell>
          <cell r="F50" t="str">
            <v>EMEA</v>
          </cell>
          <cell r="G50" t="str">
            <v>32LDNLF6</v>
          </cell>
        </row>
        <row r="51">
          <cell r="D51" t="str">
            <v>seyhan.aydin@pega.com</v>
          </cell>
          <cell r="E51" t="str">
            <v>Cloud Business and Strategy Executive</v>
          </cell>
          <cell r="F51" t="str">
            <v>EMEA</v>
          </cell>
          <cell r="G51" t="str">
            <v>32LDNLF7</v>
          </cell>
        </row>
        <row r="52">
          <cell r="D52" t="str">
            <v>turgut.aydin@pega.com</v>
          </cell>
          <cell r="E52" t="str">
            <v>Manager, Solutions Consulting</v>
          </cell>
          <cell r="F52" t="str">
            <v>EMEA</v>
          </cell>
          <cell r="G52" t="str">
            <v>32LDNLF9</v>
          </cell>
        </row>
        <row r="53">
          <cell r="D53" t="str">
            <v>kieran.ayres@pega.com</v>
          </cell>
          <cell r="E53" t="str">
            <v>Account Executive</v>
          </cell>
          <cell r="F53" t="str">
            <v>EMEA</v>
          </cell>
          <cell r="G53" t="str">
            <v>32LDNKM2</v>
          </cell>
        </row>
        <row r="54">
          <cell r="D54" t="str">
            <v>Alessandro.azzone@pega.com</v>
          </cell>
          <cell r="E54" t="str">
            <v>Senior Solutions Consultant</v>
          </cell>
          <cell r="F54" t="str">
            <v>EMEA</v>
          </cell>
          <cell r="G54" t="str">
            <v>32LDNLFB</v>
          </cell>
        </row>
        <row r="55">
          <cell r="D55" t="str">
            <v>prathibha.b@in.pega.com</v>
          </cell>
          <cell r="E55" t="str">
            <v>Solutions Engineer</v>
          </cell>
          <cell r="F55" t="str">
            <v>APAC</v>
          </cell>
          <cell r="G55" t="str">
            <v>32LDNLWX</v>
          </cell>
        </row>
        <row r="56">
          <cell r="D56" t="str">
            <v>walt.baaske@pega.com</v>
          </cell>
          <cell r="E56" t="str">
            <v>Senior Solutions Consultant</v>
          </cell>
          <cell r="F56" t="str">
            <v>SKO 2019 - Group D</v>
          </cell>
          <cell r="G56" t="str">
            <v>32LDNLFC</v>
          </cell>
        </row>
        <row r="57">
          <cell r="D57" t="str">
            <v>kevin.baba@pega.com</v>
          </cell>
          <cell r="E57" t="str">
            <v>Principal Sales Consultant</v>
          </cell>
          <cell r="F57" t="str">
            <v>SKO 2019 - Group B</v>
          </cell>
          <cell r="G57" t="str">
            <v>32LH4CM2</v>
          </cell>
        </row>
        <row r="58">
          <cell r="D58" t="str">
            <v>deepak.baderia@pega.com</v>
          </cell>
          <cell r="E58" t="str">
            <v>Principal Solutions Consultant, Team Lead</v>
          </cell>
          <cell r="F58" t="str">
            <v>SKO 2019 - Group B</v>
          </cell>
          <cell r="G58" t="str">
            <v>32LDNLFD</v>
          </cell>
        </row>
        <row r="59">
          <cell r="D59" t="str">
            <v>Antonio.Baez@pega.com</v>
          </cell>
          <cell r="E59" t="str">
            <v>Account Executive</v>
          </cell>
          <cell r="F59" t="str">
            <v>SKO 2019 - Group B</v>
          </cell>
          <cell r="G59" t="str">
            <v>32LGHFNS</v>
          </cell>
        </row>
        <row r="60">
          <cell r="D60" t="str">
            <v>pushkar.bahl@pega.com</v>
          </cell>
          <cell r="E60" t="str">
            <v>Director, APAC Sales Ops</v>
          </cell>
          <cell r="F60" t="str">
            <v>APAC</v>
          </cell>
          <cell r="G60" t="str">
            <v>32LDZJVZ</v>
          </cell>
        </row>
        <row r="61">
          <cell r="D61" t="str">
            <v>michael.bailey@pega.com</v>
          </cell>
          <cell r="E61" t="str">
            <v>Solutions Consultant</v>
          </cell>
          <cell r="F61" t="str">
            <v>APAC</v>
          </cell>
          <cell r="G61" t="str">
            <v>32LDNLFF</v>
          </cell>
        </row>
        <row r="62">
          <cell r="D62" t="str">
            <v>cliff.baitsholts@pega.com</v>
          </cell>
          <cell r="E62" t="str">
            <v>Account Executive</v>
          </cell>
          <cell r="F62" t="str">
            <v>SKO 2019 - Group C</v>
          </cell>
          <cell r="G62" t="e">
            <v>#N/A</v>
          </cell>
        </row>
        <row r="63">
          <cell r="D63" t="str">
            <v>mark.baker@pega.com</v>
          </cell>
          <cell r="E63" t="str">
            <v>Practice Leader</v>
          </cell>
          <cell r="F63" t="str">
            <v>EMEA</v>
          </cell>
          <cell r="G63" t="str">
            <v>32LDNL7C</v>
          </cell>
        </row>
        <row r="64">
          <cell r="D64" t="str">
            <v>andre.balifi@pega.com</v>
          </cell>
          <cell r="E64" t="str">
            <v>Principal Solutions Consultant</v>
          </cell>
          <cell r="F64" t="str">
            <v>EMEA</v>
          </cell>
          <cell r="G64" t="str">
            <v>32LDNLFG</v>
          </cell>
        </row>
        <row r="65">
          <cell r="D65" t="str">
            <v>rick.balkind@pega.com</v>
          </cell>
          <cell r="E65" t="str">
            <v>Sr. Director, Global Sales Onboarding and Enablement Operations</v>
          </cell>
          <cell r="F65" t="str">
            <v>SKO 2019 - Group B</v>
          </cell>
          <cell r="G65" t="str">
            <v>32LDNL57</v>
          </cell>
        </row>
        <row r="66">
          <cell r="D66" t="str">
            <v>ben.baril@pega.com</v>
          </cell>
          <cell r="E66" t="str">
            <v>Sr. Manager, Sales Consulting</v>
          </cell>
          <cell r="F66" t="str">
            <v>SKO 2019 - Group B</v>
          </cell>
          <cell r="G66" t="str">
            <v>32LDNLFH</v>
          </cell>
        </row>
        <row r="67">
          <cell r="D67" t="str">
            <v>dmitry.barishev@pega.com</v>
          </cell>
          <cell r="E67" t="str">
            <v>Practice Director</v>
          </cell>
          <cell r="F67" t="str">
            <v>EMEA</v>
          </cell>
          <cell r="G67" t="str">
            <v>32LDNL7D</v>
          </cell>
        </row>
        <row r="68">
          <cell r="D68" t="str">
            <v>paul.barnes@pega.com</v>
          </cell>
          <cell r="E68" t="str">
            <v>Practice Leader</v>
          </cell>
          <cell r="F68" t="str">
            <v>SKO 2019 - Group B</v>
          </cell>
          <cell r="G68" t="str">
            <v>32LDNL7F</v>
          </cell>
        </row>
        <row r="69">
          <cell r="D69" t="str">
            <v>carmen.barnett@pega.com</v>
          </cell>
          <cell r="E69" t="str">
            <v>Account Executive</v>
          </cell>
          <cell r="F69" t="str">
            <v>APAC</v>
          </cell>
          <cell r="G69" t="str">
            <v>32LDNKM4</v>
          </cell>
        </row>
        <row r="70">
          <cell r="D70" t="str">
            <v>jeff.barnett@pega.com</v>
          </cell>
          <cell r="E70" t="str">
            <v>Account Executive</v>
          </cell>
          <cell r="F70" t="str">
            <v>SKO 2019 - Group C</v>
          </cell>
          <cell r="G70" t="str">
            <v>32LDNKM5</v>
          </cell>
        </row>
        <row r="71">
          <cell r="D71" t="str">
            <v>john.barone@pega.com</v>
          </cell>
          <cell r="E71" t="str">
            <v>VP and General Manager, Corporate Markets</v>
          </cell>
          <cell r="F71" t="str">
            <v>SKO 2019 - Group B</v>
          </cell>
          <cell r="G71" t="str">
            <v>32KNCVM4</v>
          </cell>
        </row>
        <row r="72">
          <cell r="D72" t="str">
            <v>cara.barr@pega.com</v>
          </cell>
          <cell r="E72" t="str">
            <v>Strategic Alliance Executive</v>
          </cell>
          <cell r="F72" t="str">
            <v>SKO 2019 - Group D</v>
          </cell>
          <cell r="G72" t="str">
            <v>32LDNL3L</v>
          </cell>
        </row>
        <row r="73">
          <cell r="D73" t="str">
            <v>andy.barraclough@pega.com</v>
          </cell>
          <cell r="E73" t="str">
            <v>Sr. Director, Regional Marketing, International</v>
          </cell>
          <cell r="F73" t="str">
            <v>EMEA</v>
          </cell>
          <cell r="G73" t="str">
            <v>32LDNL6B</v>
          </cell>
        </row>
        <row r="74">
          <cell r="D74" t="str">
            <v>stephanie.barreau@pega.com</v>
          </cell>
          <cell r="E74" t="str">
            <v>Senior Enterprise Architect</v>
          </cell>
          <cell r="F74" t="str">
            <v>EMEA</v>
          </cell>
          <cell r="G74" t="str">
            <v>32LDNLFJ</v>
          </cell>
        </row>
        <row r="75">
          <cell r="D75" t="str">
            <v>matthew.barrett@pega.com</v>
          </cell>
          <cell r="E75" t="str">
            <v>Principal Solutions Consultant - Healthcare</v>
          </cell>
          <cell r="F75" t="str">
            <v>SKO 2019 - Group D</v>
          </cell>
          <cell r="G75" t="str">
            <v>32LDNLFK</v>
          </cell>
        </row>
        <row r="76">
          <cell r="D76" t="str">
            <v>cindy.barry@pega.com</v>
          </cell>
          <cell r="E76" t="str">
            <v>VP, North America Sales Financial Services</v>
          </cell>
          <cell r="F76" t="str">
            <v>SKO 2019 - Group B</v>
          </cell>
          <cell r="G76" t="str">
            <v>32KNCVM5</v>
          </cell>
        </row>
        <row r="77">
          <cell r="D77" t="str">
            <v>trevor.barsamian@pega.com</v>
          </cell>
          <cell r="E77" t="str">
            <v>Sales Associate</v>
          </cell>
          <cell r="F77" t="str">
            <v>SKO 2019 - Group C</v>
          </cell>
          <cell r="G77" t="str">
            <v>32LDNKM6</v>
          </cell>
        </row>
        <row r="78">
          <cell r="D78" t="str">
            <v>ben.barton@pega.com</v>
          </cell>
          <cell r="E78" t="str">
            <v>Senior Business Consultant</v>
          </cell>
          <cell r="F78" t="str">
            <v>SKO 2019 - Group D</v>
          </cell>
          <cell r="G78" t="str">
            <v>32LDNLFL</v>
          </cell>
        </row>
        <row r="79">
          <cell r="D79" t="str">
            <v>dana.basilone@pega.com</v>
          </cell>
          <cell r="E79" t="str">
            <v>Sr. Regional Marketing Manager</v>
          </cell>
          <cell r="F79" t="str">
            <v>SKO 2019 - Group C</v>
          </cell>
          <cell r="G79" t="str">
            <v>32LDNL6C</v>
          </cell>
        </row>
        <row r="80">
          <cell r="D80" t="str">
            <v>Leonardo.Battaglia@pega.com</v>
          </cell>
          <cell r="E80" t="str">
            <v>Contractor</v>
          </cell>
          <cell r="F80" t="str">
            <v>EMEA</v>
          </cell>
          <cell r="G80" t="str">
            <v>32LDNLFM</v>
          </cell>
        </row>
        <row r="81">
          <cell r="D81" t="str">
            <v>matt.bazley@pega.com</v>
          </cell>
          <cell r="E81" t="str">
            <v>Account Executive</v>
          </cell>
          <cell r="F81" t="str">
            <v>EMEA</v>
          </cell>
          <cell r="G81" t="str">
            <v>32LG4NFM</v>
          </cell>
        </row>
        <row r="82">
          <cell r="D82" t="str">
            <v>brett.beard@pega.com</v>
          </cell>
          <cell r="E82" t="str">
            <v>Account Executive</v>
          </cell>
          <cell r="F82" t="str">
            <v>SKO 2019 - Group C</v>
          </cell>
          <cell r="G82" t="str">
            <v>32LDZJWG</v>
          </cell>
        </row>
        <row r="83">
          <cell r="D83" t="str">
            <v>shawn.bearden@pega.com</v>
          </cell>
          <cell r="E83" t="str">
            <v>Principal Enterprise Architect</v>
          </cell>
          <cell r="F83" t="str">
            <v>SKO 2019 - Group D</v>
          </cell>
          <cell r="G83" t="str">
            <v>32LDNLFN</v>
          </cell>
        </row>
        <row r="84">
          <cell r="D84" t="str">
            <v>tom.beaulieu@pega.com</v>
          </cell>
          <cell r="E84" t="str">
            <v>Account Executive</v>
          </cell>
          <cell r="F84" t="str">
            <v>SKO 2019 - Group C</v>
          </cell>
          <cell r="G84" t="str">
            <v>32LDNKM7</v>
          </cell>
        </row>
        <row r="85">
          <cell r="D85" t="str">
            <v>tilman.beer@pega.com</v>
          </cell>
          <cell r="E85" t="str">
            <v>Senior Solutions Consultant</v>
          </cell>
          <cell r="F85" t="str">
            <v>EMEA</v>
          </cell>
          <cell r="G85" t="str">
            <v>32LDNLFP</v>
          </cell>
        </row>
        <row r="86">
          <cell r="D86" t="str">
            <v>geoffrey.beers@pega.com</v>
          </cell>
          <cell r="E86" t="str">
            <v>Solutions Consultant</v>
          </cell>
          <cell r="F86" t="str">
            <v>SKO 2019 - Group B</v>
          </cell>
          <cell r="G86" t="str">
            <v>32LDNLFR</v>
          </cell>
        </row>
        <row r="87">
          <cell r="D87" t="str">
            <v>alan.belisle@pega.com</v>
          </cell>
          <cell r="E87" t="str">
            <v>Senior Enterprise Architect</v>
          </cell>
          <cell r="F87" t="str">
            <v>SKO 2019 - Group D</v>
          </cell>
          <cell r="G87" t="str">
            <v>32LDNLFS</v>
          </cell>
        </row>
        <row r="88">
          <cell r="D88" t="str">
            <v>dan.bell@pega.com</v>
          </cell>
          <cell r="E88" t="str">
            <v>Principal - Alliances Solution Consultant</v>
          </cell>
          <cell r="F88" t="str">
            <v>SKO 2019 - Group D</v>
          </cell>
          <cell r="G88" t="str">
            <v>32LDNLFT</v>
          </cell>
        </row>
        <row r="89">
          <cell r="D89" t="str">
            <v>john.bender@pega.com</v>
          </cell>
          <cell r="E89" t="str">
            <v>Sales Director</v>
          </cell>
          <cell r="F89" t="str">
            <v>SKO 2019 - Group B</v>
          </cell>
          <cell r="G89" t="str">
            <v>32LDNLTW</v>
          </cell>
        </row>
        <row r="90">
          <cell r="D90" t="str">
            <v>david.benisti@pega.com</v>
          </cell>
          <cell r="E90" t="str">
            <v>SAE Team Lead</v>
          </cell>
          <cell r="F90" t="str">
            <v>EMEA</v>
          </cell>
          <cell r="G90" t="str">
            <v>32LDNL3M</v>
          </cell>
        </row>
        <row r="91">
          <cell r="D91" t="str">
            <v>kenneth.benner@pega.com</v>
          </cell>
          <cell r="E91" t="str">
            <v>Global Industry Market Leader - Communications, Media, and Consumer Services</v>
          </cell>
          <cell r="F91" t="str">
            <v>SKO 2019 - Group C</v>
          </cell>
          <cell r="G91" t="str">
            <v>32LDNL5L</v>
          </cell>
        </row>
        <row r="92">
          <cell r="D92" t="str">
            <v>christopher.bennett@pega.com</v>
          </cell>
          <cell r="E92" t="str">
            <v>Solutions Consultant - Corporate Markets</v>
          </cell>
          <cell r="F92" t="str">
            <v>SKO 2019 - Group D</v>
          </cell>
          <cell r="G92" t="str">
            <v>32LDNLFV</v>
          </cell>
        </row>
        <row r="93">
          <cell r="D93" t="str">
            <v>richard.bennett@pega.com</v>
          </cell>
          <cell r="E93" t="str">
            <v>Account Executive</v>
          </cell>
          <cell r="F93" t="str">
            <v>SKO 2019 - Group C</v>
          </cell>
          <cell r="G93" t="str">
            <v>32LDZJWF</v>
          </cell>
        </row>
        <row r="94">
          <cell r="D94" t="str">
            <v>cameron.benoit@pega.com</v>
          </cell>
          <cell r="E94" t="str">
            <v>Associate Solutions Consultant</v>
          </cell>
          <cell r="F94" t="str">
            <v>SKO 2019 - Group D</v>
          </cell>
          <cell r="G94" t="str">
            <v>32LDNLFW</v>
          </cell>
        </row>
        <row r="95">
          <cell r="D95" t="str">
            <v>andy.benouali@pega.com</v>
          </cell>
          <cell r="E95" t="str">
            <v>Client Director</v>
          </cell>
          <cell r="F95" t="str">
            <v>EMEA</v>
          </cell>
          <cell r="G95" t="str">
            <v>32LDNKM8</v>
          </cell>
        </row>
        <row r="96">
          <cell r="D96" t="str">
            <v>reid.bentley@pega.com</v>
          </cell>
          <cell r="E96" t="str">
            <v>Account Executive</v>
          </cell>
          <cell r="F96" t="str">
            <v>SKO 2019 - Group C</v>
          </cell>
          <cell r="G96" t="str">
            <v>32LDNKM9</v>
          </cell>
        </row>
        <row r="97">
          <cell r="D97" t="str">
            <v>fred.benton@pega.com</v>
          </cell>
          <cell r="E97" t="str">
            <v>Client Director</v>
          </cell>
          <cell r="F97" t="str">
            <v>SKO 2019 - Group C</v>
          </cell>
          <cell r="G97" t="str">
            <v>32LG4NF7</v>
          </cell>
        </row>
        <row r="98">
          <cell r="D98" t="str">
            <v>chris.berexa@pega.com</v>
          </cell>
          <cell r="E98" t="str">
            <v>Account Executive</v>
          </cell>
          <cell r="F98" t="str">
            <v>SKO 2019 - Group C</v>
          </cell>
          <cell r="G98" t="str">
            <v>32LDZJWD</v>
          </cell>
        </row>
        <row r="99">
          <cell r="D99" t="str">
            <v>Marc.Berkovi@pega.com</v>
          </cell>
          <cell r="E99" t="str">
            <v>Senior Business Officer</v>
          </cell>
          <cell r="F99" t="str">
            <v>SKO 2019 - Group C</v>
          </cell>
          <cell r="G99" t="str">
            <v>32LDNL5P</v>
          </cell>
        </row>
        <row r="100">
          <cell r="D100" t="str">
            <v>david.berlinski@pega.com</v>
          </cell>
          <cell r="E100" t="str">
            <v>Client Success Manager</v>
          </cell>
          <cell r="F100" t="str">
            <v>EMEA</v>
          </cell>
          <cell r="G100" t="str">
            <v>32LDZJW8</v>
          </cell>
        </row>
        <row r="101">
          <cell r="D101" t="str">
            <v>david.bernal@pega.com</v>
          </cell>
          <cell r="E101" t="str">
            <v>Account Executive</v>
          </cell>
          <cell r="F101" t="str">
            <v>SKO 2019 - Group C</v>
          </cell>
          <cell r="G101" t="str">
            <v>32LDNKMB</v>
          </cell>
        </row>
        <row r="102">
          <cell r="D102" t="str">
            <v>bill.berryman@pega.com</v>
          </cell>
          <cell r="E102" t="str">
            <v>Account Executive</v>
          </cell>
          <cell r="F102" t="str">
            <v>SKO 2019 - Group C</v>
          </cell>
          <cell r="G102" t="str">
            <v>32LDNKMC</v>
          </cell>
        </row>
        <row r="103">
          <cell r="D103" t="str">
            <v>alex.berton@pega.com</v>
          </cell>
          <cell r="E103" t="str">
            <v>Sr. Decisioning Consultant</v>
          </cell>
          <cell r="F103" t="str">
            <v>APAC</v>
          </cell>
          <cell r="G103" t="str">
            <v>32LDNLFX</v>
          </cell>
        </row>
        <row r="104">
          <cell r="D104" t="str">
            <v>peter.bessman@pega.com</v>
          </cell>
          <cell r="E104" t="str">
            <v>Senior Solutions Consultant - Life Sciences</v>
          </cell>
          <cell r="F104" t="str">
            <v>SKO 2019 - Group D</v>
          </cell>
          <cell r="G104" t="str">
            <v>32LDNLFZ</v>
          </cell>
        </row>
        <row r="105">
          <cell r="D105" t="str">
            <v>unmukt.bhatnagar@pega.com</v>
          </cell>
          <cell r="E105" t="str">
            <v>Client Director</v>
          </cell>
          <cell r="F105" t="str">
            <v>EMEA</v>
          </cell>
          <cell r="G105" t="str">
            <v>32LDNKMD</v>
          </cell>
        </row>
        <row r="106">
          <cell r="D106" t="str">
            <v>michele.bianco@pega.com</v>
          </cell>
          <cell r="E106" t="str">
            <v>Account Executive</v>
          </cell>
          <cell r="F106" t="str">
            <v>EMEA</v>
          </cell>
          <cell r="G106" t="str">
            <v>32LDNKMF</v>
          </cell>
        </row>
        <row r="107">
          <cell r="D107" t="str">
            <v>alexander.bibbs@pega.com</v>
          </cell>
          <cell r="E107" t="str">
            <v>Senior Solutions Consultant</v>
          </cell>
          <cell r="F107" t="str">
            <v>SKO 2019 - Group B</v>
          </cell>
          <cell r="G107" t="str">
            <v>32LDNLG2</v>
          </cell>
        </row>
        <row r="108">
          <cell r="D108" t="str">
            <v>niels.bijl@pega.com</v>
          </cell>
          <cell r="E108" t="str">
            <v>Account Executive</v>
          </cell>
          <cell r="F108" t="str">
            <v>EMEA</v>
          </cell>
          <cell r="G108" t="str">
            <v>32LDNKMG</v>
          </cell>
        </row>
        <row r="109">
          <cell r="D109" t="str">
            <v>andrew.bilby@pega.com</v>
          </cell>
          <cell r="E109" t="str">
            <v>Account Executive</v>
          </cell>
          <cell r="F109" t="str">
            <v>EMEA</v>
          </cell>
          <cell r="G109" t="str">
            <v>32LDNKMH</v>
          </cell>
        </row>
        <row r="110">
          <cell r="D110" t="str">
            <v>flo.binder@pega.com</v>
          </cell>
          <cell r="E110" t="str">
            <v>Senior Sales Consultant</v>
          </cell>
          <cell r="F110" t="str">
            <v>EMEA</v>
          </cell>
          <cell r="G110" t="str">
            <v>32LDNLG3</v>
          </cell>
        </row>
        <row r="111">
          <cell r="D111" t="str">
            <v>judy.biondo@pega.com</v>
          </cell>
          <cell r="E111" t="str">
            <v>Account Executive</v>
          </cell>
          <cell r="F111" t="str">
            <v>SKO 2019 - Group C</v>
          </cell>
          <cell r="G111" t="str">
            <v>32LDNKMJ</v>
          </cell>
        </row>
        <row r="112">
          <cell r="D112" t="str">
            <v>lee.birch@pega.com</v>
          </cell>
          <cell r="E112" t="str">
            <v>Account Executive</v>
          </cell>
          <cell r="F112" t="str">
            <v>EMEA</v>
          </cell>
          <cell r="G112" t="str">
            <v>32LDNKMK</v>
          </cell>
        </row>
        <row r="113">
          <cell r="D113" t="str">
            <v>justin.birt@pega.com</v>
          </cell>
          <cell r="E113" t="str">
            <v>Account Executive</v>
          </cell>
          <cell r="F113" t="str">
            <v>SKO 2019 - Group C</v>
          </cell>
          <cell r="G113" t="str">
            <v>32LDNKML</v>
          </cell>
        </row>
        <row r="114">
          <cell r="D114" t="str">
            <v>harvey.bishop@pega.com</v>
          </cell>
          <cell r="E114" t="str">
            <v>Managing Business Officer and Senior Legal Director, EMEA</v>
          </cell>
          <cell r="F114" t="str">
            <v>EMEA</v>
          </cell>
          <cell r="G114" t="str">
            <v>32LDNL5Q</v>
          </cell>
        </row>
        <row r="115">
          <cell r="D115" t="str">
            <v>arindam.biswas@pega.com</v>
          </cell>
          <cell r="E115" t="str">
            <v>Sales Consultant III</v>
          </cell>
          <cell r="F115" t="str">
            <v>SKO 2019 - Group D</v>
          </cell>
          <cell r="G115" t="str">
            <v>32LDNLG4</v>
          </cell>
        </row>
        <row r="116">
          <cell r="D116" t="str">
            <v>sofie.bjorksten@pega.com</v>
          </cell>
          <cell r="E116" t="str">
            <v>Global Sales Operations Senior Project Manager</v>
          </cell>
          <cell r="F116" t="str">
            <v>SKO 2019 - Group B</v>
          </cell>
          <cell r="G116" t="str">
            <v>32LG4NGF</v>
          </cell>
        </row>
        <row r="117">
          <cell r="D117" t="str">
            <v>tiffany.blair@pega.com</v>
          </cell>
          <cell r="E117" t="str">
            <v>Director, Industry Principal</v>
          </cell>
          <cell r="F117" t="str">
            <v>SKO 2019 - Group C</v>
          </cell>
          <cell r="G117" t="str">
            <v>32LFHH5Z</v>
          </cell>
        </row>
        <row r="118">
          <cell r="D118" t="str">
            <v>fergal.boden@pega.com</v>
          </cell>
          <cell r="E118" t="str">
            <v>Senior Solutions Consultant</v>
          </cell>
          <cell r="F118" t="str">
            <v>SKO 2019 - Group B</v>
          </cell>
          <cell r="G118" t="str">
            <v>32LDNLG5</v>
          </cell>
        </row>
        <row r="119">
          <cell r="D119" t="str">
            <v>oliver.bohlman@pega.com</v>
          </cell>
          <cell r="E119" t="str">
            <v>Account Executive</v>
          </cell>
          <cell r="F119" t="str">
            <v>SKO 2019 - Group C</v>
          </cell>
          <cell r="G119" t="str">
            <v>32LDNKMM</v>
          </cell>
        </row>
        <row r="120">
          <cell r="D120" t="str">
            <v>j.boissevain@pega.com</v>
          </cell>
          <cell r="E120" t="str">
            <v>Customer Success Manager</v>
          </cell>
          <cell r="F120" t="str">
            <v>EMEA</v>
          </cell>
          <cell r="G120" t="str">
            <v>32LDNKMN</v>
          </cell>
        </row>
        <row r="121">
          <cell r="D121" t="str">
            <v>adriana.bokelherde@pega.com</v>
          </cell>
          <cell r="E121" t="str">
            <v>SVP, Chief People Officer</v>
          </cell>
          <cell r="F121" t="str">
            <v>SKO 2019 - Group A</v>
          </cell>
          <cell r="G121" t="str">
            <v>32KNCVMK</v>
          </cell>
        </row>
        <row r="122">
          <cell r="D122" t="str">
            <v>karen.boles@pega.com</v>
          </cell>
          <cell r="E122" t="str">
            <v>Sr. Regional Marketing Manager</v>
          </cell>
          <cell r="F122" t="str">
            <v>SKO 2019 - Group C</v>
          </cell>
          <cell r="G122" t="str">
            <v>32LDNL6D</v>
          </cell>
        </row>
        <row r="123">
          <cell r="D123" t="str">
            <v>john.bollada@pega.com</v>
          </cell>
          <cell r="E123" t="str">
            <v>Strategic Alliance Executive</v>
          </cell>
          <cell r="F123" t="str">
            <v>EMEA</v>
          </cell>
          <cell r="G123" t="str">
            <v>32LDNL3N</v>
          </cell>
        </row>
        <row r="124">
          <cell r="D124" t="str">
            <v>greg.boop@pega.com</v>
          </cell>
          <cell r="E124" t="str">
            <v>Consulting Manager</v>
          </cell>
          <cell r="F124" t="str">
            <v>SKO 2019 - Group B</v>
          </cell>
          <cell r="G124" t="str">
            <v>32LDNL7G</v>
          </cell>
        </row>
        <row r="125">
          <cell r="D125" t="str">
            <v>pablo.borjas@pega.com</v>
          </cell>
          <cell r="E125" t="str">
            <v>Senior Solutions Consultant</v>
          </cell>
          <cell r="F125" t="str">
            <v>SKO 2019 - Group D</v>
          </cell>
          <cell r="G125" t="str">
            <v>32LDNLG6</v>
          </cell>
        </row>
        <row r="126">
          <cell r="D126" t="str">
            <v>danny.borrelli@pega.com</v>
          </cell>
          <cell r="E126" t="str">
            <v>Sr Solutions Consultant</v>
          </cell>
          <cell r="F126" t="str">
            <v>SKO 2019 - Group D</v>
          </cell>
          <cell r="G126" t="str">
            <v>32LDNLZS</v>
          </cell>
        </row>
        <row r="127">
          <cell r="D127" t="str">
            <v>Roberto.Boullosa@pega.com</v>
          </cell>
          <cell r="E127" t="str">
            <v>Contractor</v>
          </cell>
          <cell r="F127" t="str">
            <v>EMEA</v>
          </cell>
          <cell r="G127" t="str">
            <v>32LDNLZV</v>
          </cell>
        </row>
        <row r="128">
          <cell r="D128" t="str">
            <v>lisa.bowen@pega.com</v>
          </cell>
          <cell r="E128" t="str">
            <v>Account Executive</v>
          </cell>
          <cell r="F128" t="str">
            <v>SKO 2019 - Group C</v>
          </cell>
          <cell r="G128" t="str">
            <v>32LDNKMP</v>
          </cell>
        </row>
        <row r="129">
          <cell r="D129" t="str">
            <v>richard.boyle@pega.com</v>
          </cell>
          <cell r="E129" t="str">
            <v>Sales Associate</v>
          </cell>
          <cell r="F129" t="str">
            <v>SKO 2019 - Group C</v>
          </cell>
          <cell r="G129" t="str">
            <v>32LDNKMQ</v>
          </cell>
        </row>
        <row r="130">
          <cell r="D130" t="str">
            <v>kristie.brachowski@pega.com</v>
          </cell>
          <cell r="E130" t="str">
            <v>Talent Advisory Partner</v>
          </cell>
          <cell r="F130" t="str">
            <v>SKO 2019 - Group B</v>
          </cell>
          <cell r="G130" t="str">
            <v>32LGSKW6</v>
          </cell>
        </row>
        <row r="131">
          <cell r="D131" t="str">
            <v>mike.bradley@pega.com</v>
          </cell>
          <cell r="E131" t="str">
            <v>Mobile Architect</v>
          </cell>
          <cell r="F131" t="str">
            <v>SKO 2019 - Group B</v>
          </cell>
          <cell r="G131" t="str">
            <v>32LDNLG7</v>
          </cell>
        </row>
        <row r="132">
          <cell r="D132" t="str">
            <v>sam.bradon@pega.com</v>
          </cell>
          <cell r="E132" t="str">
            <v>Regional Director, ANZ</v>
          </cell>
          <cell r="F132" t="str">
            <v>APAC</v>
          </cell>
          <cell r="G132" t="str">
            <v>32LDNL7H</v>
          </cell>
        </row>
        <row r="133">
          <cell r="D133" t="str">
            <v>sarah.brady@pega.com</v>
          </cell>
          <cell r="E133" t="str">
            <v>Account Executive</v>
          </cell>
          <cell r="F133" t="str">
            <v>SKO 2019 - Group C</v>
          </cell>
          <cell r="G133" t="str">
            <v>32LDNKMR</v>
          </cell>
        </row>
        <row r="134">
          <cell r="D134" t="str">
            <v>derk-jan.brand@pega.com</v>
          </cell>
          <cell r="E134" t="str">
            <v>VP Sales, Benelux &amp; Nordics</v>
          </cell>
          <cell r="F134" t="str">
            <v>EMEA</v>
          </cell>
          <cell r="G134" t="str">
            <v>32KNCVM6</v>
          </cell>
        </row>
        <row r="135">
          <cell r="D135" t="str">
            <v>debbie.brankin@pega.com</v>
          </cell>
          <cell r="E135" t="str">
            <v>Sr. Director, Service Assurance</v>
          </cell>
          <cell r="F135" t="str">
            <v>EMEA</v>
          </cell>
          <cell r="G135" t="str">
            <v>32LH94QC</v>
          </cell>
        </row>
        <row r="136">
          <cell r="D136" t="str">
            <v>Bob.Branstetter@pega.com</v>
          </cell>
          <cell r="E136" t="str">
            <v>Director, Solution Consulting</v>
          </cell>
          <cell r="F136" t="str">
            <v>SKO 2019 - Group B</v>
          </cell>
          <cell r="G136" t="str">
            <v>32LDNLG8</v>
          </cell>
        </row>
        <row r="137">
          <cell r="D137" t="str">
            <v>leo.bras@pega.com</v>
          </cell>
          <cell r="E137" t="str">
            <v>Account Executive</v>
          </cell>
          <cell r="F137" t="str">
            <v>EMEA</v>
          </cell>
          <cell r="G137" t="str">
            <v>32LDNKMS</v>
          </cell>
        </row>
        <row r="138">
          <cell r="D138" t="str">
            <v>matthew.brasse@pega.com</v>
          </cell>
          <cell r="E138" t="str">
            <v>Solutions Consultant</v>
          </cell>
          <cell r="F138" t="str">
            <v>SKO 2019 - Group D</v>
          </cell>
          <cell r="G138" t="str">
            <v>32LDNLG9</v>
          </cell>
        </row>
        <row r="139">
          <cell r="D139" t="str">
            <v>Kelli.Bravo@pega.com</v>
          </cell>
          <cell r="E139" t="str">
            <v>VP, Healthcare and Life Sciences</v>
          </cell>
          <cell r="F139" t="str">
            <v>SKO 2019 - Group C</v>
          </cell>
          <cell r="G139" t="str">
            <v>32KNCVMV</v>
          </cell>
        </row>
        <row r="140">
          <cell r="D140" t="str">
            <v>liz.brazil@pega.com</v>
          </cell>
          <cell r="E140" t="str">
            <v>Sales Operations Manager</v>
          </cell>
          <cell r="F140" t="str">
            <v>SKO 2019 - Group B</v>
          </cell>
          <cell r="G140" t="str">
            <v>32LGSKWQ</v>
          </cell>
        </row>
        <row r="141">
          <cell r="D141" t="str">
            <v>michael.brenner@pega.com</v>
          </cell>
          <cell r="E141" t="str">
            <v>VP, Brand &amp; Customer Experience</v>
          </cell>
          <cell r="F141" t="str">
            <v>SKO 2019 - Group A</v>
          </cell>
          <cell r="G141" t="str">
            <v>32KNCVPB</v>
          </cell>
        </row>
        <row r="142">
          <cell r="D142" t="str">
            <v>erwin.bresser@pega.com</v>
          </cell>
          <cell r="E142" t="str">
            <v>Practice Director</v>
          </cell>
          <cell r="F142" t="str">
            <v>EMEA</v>
          </cell>
          <cell r="G142" t="str">
            <v>32LDNL7J</v>
          </cell>
        </row>
        <row r="143">
          <cell r="D143" t="str">
            <v>kris.brewitt@pega.com</v>
          </cell>
          <cell r="E143" t="str">
            <v>Sr. Regional Marketing Manager</v>
          </cell>
          <cell r="F143" t="str">
            <v>SKO 2019 - Group C</v>
          </cell>
          <cell r="G143" t="str">
            <v>32LDNL6G</v>
          </cell>
        </row>
        <row r="144">
          <cell r="D144" t="str">
            <v>erwan.brillot@pega.com</v>
          </cell>
          <cell r="E144" t="str">
            <v>Sales Manager</v>
          </cell>
          <cell r="F144" t="str">
            <v>EMEA</v>
          </cell>
          <cell r="G144" t="str">
            <v>32LDNLTX</v>
          </cell>
        </row>
        <row r="145">
          <cell r="D145" t="str">
            <v>matt.broch@pega.com</v>
          </cell>
          <cell r="E145" t="str">
            <v>Manager LATAM Solutions Consulting</v>
          </cell>
          <cell r="F145" t="str">
            <v>SKO 2019 - Group B</v>
          </cell>
          <cell r="G145" t="str">
            <v>32LDNLGB</v>
          </cell>
        </row>
        <row r="146">
          <cell r="D146" t="str">
            <v>john.brockman@pega.com</v>
          </cell>
          <cell r="E146" t="str">
            <v>Manager, Sales Consulting</v>
          </cell>
          <cell r="F146" t="str">
            <v>SKO 2019 - Group B</v>
          </cell>
          <cell r="G146" t="str">
            <v>32LDNLGC</v>
          </cell>
        </row>
        <row r="147">
          <cell r="D147" t="str">
            <v>olivier.brouwers@pega.com</v>
          </cell>
          <cell r="E147" t="str">
            <v>Practice Leader</v>
          </cell>
          <cell r="F147" t="str">
            <v>SKO 2019 - Group B</v>
          </cell>
          <cell r="G147" t="str">
            <v>32LDNL7K</v>
          </cell>
        </row>
        <row r="148">
          <cell r="D148" t="str">
            <v>david.brown@pega.com</v>
          </cell>
          <cell r="E148" t="str">
            <v>Account Executive</v>
          </cell>
          <cell r="F148" t="str">
            <v>SKO 2019 - Group C</v>
          </cell>
          <cell r="G148" t="str">
            <v>32LDNKMT</v>
          </cell>
        </row>
        <row r="149">
          <cell r="D149" t="str">
            <v>timothy.brown@pega.com</v>
          </cell>
          <cell r="E149" t="str">
            <v>Account Executive</v>
          </cell>
          <cell r="F149" t="str">
            <v>SKO 2019 - Group C</v>
          </cell>
          <cell r="G149" t="str">
            <v>32LDNKMV</v>
          </cell>
        </row>
        <row r="150">
          <cell r="D150" t="str">
            <v>dawn.brown@pega.com</v>
          </cell>
          <cell r="E150" t="str">
            <v>Practice Leader</v>
          </cell>
          <cell r="F150" t="str">
            <v>SKO 2019 - Group B</v>
          </cell>
          <cell r="G150" t="str">
            <v>32LDNL7L</v>
          </cell>
        </row>
        <row r="151">
          <cell r="D151" t="str">
            <v>richard.brown@pega.com</v>
          </cell>
          <cell r="E151" t="str">
            <v>Practice Leader II</v>
          </cell>
          <cell r="F151" t="str">
            <v>SKO 2019 - Group B</v>
          </cell>
          <cell r="G151" t="str">
            <v>32LDNL7M</v>
          </cell>
        </row>
        <row r="152">
          <cell r="D152" t="str">
            <v>andrew.brown@pega.com</v>
          </cell>
          <cell r="E152" t="str">
            <v>Manager, Sales Consulting</v>
          </cell>
          <cell r="F152" t="str">
            <v>APAC</v>
          </cell>
          <cell r="G152" t="str">
            <v>32LDNLGD</v>
          </cell>
        </row>
        <row r="153">
          <cell r="D153" t="str">
            <v>linda.bruning@pega.com</v>
          </cell>
          <cell r="E153" t="str">
            <v>Strategic Alliance Executive</v>
          </cell>
          <cell r="F153" t="str">
            <v>SKO 2019 - Group D</v>
          </cell>
          <cell r="G153" t="str">
            <v>32LDNL3P</v>
          </cell>
        </row>
        <row r="154">
          <cell r="D154" t="str">
            <v>david.brunner@pega.com</v>
          </cell>
          <cell r="E154" t="str">
            <v>Director, Solution Consultant, Robotics</v>
          </cell>
          <cell r="F154" t="str">
            <v>SKO 2019 - Group B</v>
          </cell>
          <cell r="G154" t="str">
            <v>32LDNLGF</v>
          </cell>
        </row>
        <row r="155">
          <cell r="D155" t="str">
            <v>robert.bry@pega.com</v>
          </cell>
          <cell r="E155" t="str">
            <v>Global CRM Enablement Lead</v>
          </cell>
          <cell r="F155" t="str">
            <v>SKO 2019 - Group B</v>
          </cell>
          <cell r="G155" t="str">
            <v>32LDZJW4</v>
          </cell>
        </row>
        <row r="156">
          <cell r="D156" t="str">
            <v>jessica.bryant@pega.com</v>
          </cell>
          <cell r="E156" t="str">
            <v>Account Executive</v>
          </cell>
          <cell r="F156" t="str">
            <v>SKO 2019 - Group C</v>
          </cell>
          <cell r="G156" t="str">
            <v>32LDNKMW</v>
          </cell>
        </row>
        <row r="157">
          <cell r="D157" t="str">
            <v>steve.bucknam@pega.com</v>
          </cell>
          <cell r="E157" t="str">
            <v>Sr. Manager, Sales Consulting</v>
          </cell>
          <cell r="F157" t="str">
            <v>SKO 2019 - Group B</v>
          </cell>
          <cell r="G157" t="str">
            <v>32LDNLWZ</v>
          </cell>
        </row>
        <row r="158">
          <cell r="D158" t="str">
            <v>uwe.buergin@pega.com</v>
          </cell>
          <cell r="E158" t="str">
            <v>Practice Leader</v>
          </cell>
          <cell r="F158" t="str">
            <v>EMEA</v>
          </cell>
          <cell r="G158" t="str">
            <v>32LDNL7N</v>
          </cell>
        </row>
        <row r="159">
          <cell r="D159" t="str">
            <v>john.bull@pega.com</v>
          </cell>
          <cell r="E159" t="str">
            <v>Account Executive</v>
          </cell>
          <cell r="F159" t="str">
            <v>SKO 2019 - Group C</v>
          </cell>
          <cell r="G159" t="str">
            <v>32LG4NF8</v>
          </cell>
        </row>
        <row r="160">
          <cell r="D160" t="str">
            <v>greg.burris@pega.com</v>
          </cell>
          <cell r="E160" t="str">
            <v>Principal Solutions Consultant</v>
          </cell>
          <cell r="F160" t="str">
            <v>SKO 2019 - Group D</v>
          </cell>
          <cell r="G160" t="str">
            <v>32LDNLGG</v>
          </cell>
        </row>
        <row r="161">
          <cell r="D161" t="str">
            <v>clint.buytenhuys@pega.com</v>
          </cell>
          <cell r="E161" t="str">
            <v>Sales Director</v>
          </cell>
          <cell r="F161" t="str">
            <v>SKO 2019 - Group B</v>
          </cell>
          <cell r="G161" t="str">
            <v>32LFT2K7</v>
          </cell>
        </row>
        <row r="162">
          <cell r="D162" t="str">
            <v>phil.byrne@pega.com</v>
          </cell>
          <cell r="E162" t="str">
            <v>Practice Leader</v>
          </cell>
          <cell r="F162" t="str">
            <v>APAC</v>
          </cell>
          <cell r="G162" t="str">
            <v>32LDNL7P</v>
          </cell>
        </row>
        <row r="163">
          <cell r="D163" t="str">
            <v>lekshmi.c@in.pega.com</v>
          </cell>
          <cell r="E163" t="str">
            <v>Architect</v>
          </cell>
          <cell r="F163" t="str">
            <v>APAC</v>
          </cell>
          <cell r="G163" t="str">
            <v>32LDNLX2</v>
          </cell>
        </row>
        <row r="164">
          <cell r="D164" t="str">
            <v>ricardo.cachucho@pega.com</v>
          </cell>
          <cell r="E164" t="str">
            <v>Senior Solutions Consultant</v>
          </cell>
          <cell r="F164" t="str">
            <v>EMEA</v>
          </cell>
          <cell r="G164" t="str">
            <v>32LDNLGH</v>
          </cell>
        </row>
        <row r="165">
          <cell r="D165" t="str">
            <v>Roberta.Cadastro@pega.com</v>
          </cell>
          <cell r="E165" t="str">
            <v>Account Executive</v>
          </cell>
          <cell r="F165" t="str">
            <v>SKO 2019 - Group B</v>
          </cell>
          <cell r="G165" t="str">
            <v>32LGHK3L</v>
          </cell>
        </row>
        <row r="166">
          <cell r="D166" t="str">
            <v>giles.cadge@pega.com</v>
          </cell>
          <cell r="E166" t="str">
            <v>Senior Solutions Consultant</v>
          </cell>
          <cell r="F166" t="str">
            <v>EMEA</v>
          </cell>
          <cell r="G166" t="str">
            <v>32LDNLGJ</v>
          </cell>
        </row>
        <row r="167">
          <cell r="D167" t="str">
            <v>mike.callahan@pega.com</v>
          </cell>
          <cell r="E167" t="str">
            <v>Sales Specialist - Marketing</v>
          </cell>
          <cell r="F167" t="str">
            <v>SKO 2019 - Group D</v>
          </cell>
          <cell r="G167" t="str">
            <v>32LDNLGK</v>
          </cell>
        </row>
        <row r="168">
          <cell r="D168" t="str">
            <v>edward.campbell@pega.com</v>
          </cell>
          <cell r="E168" t="str">
            <v>Business Generation Representative</v>
          </cell>
          <cell r="F168" t="str">
            <v>SKO 2019 - Group C</v>
          </cell>
          <cell r="G168" t="str">
            <v>32LDNKMX</v>
          </cell>
        </row>
        <row r="169">
          <cell r="D169" t="str">
            <v>jamie.campbell@pega.com</v>
          </cell>
          <cell r="E169" t="str">
            <v>Practice Leader</v>
          </cell>
          <cell r="F169" t="str">
            <v>APAC</v>
          </cell>
          <cell r="G169" t="str">
            <v>32LDNL7Q</v>
          </cell>
        </row>
        <row r="170">
          <cell r="D170" t="str">
            <v>kathy.campbell@pega.com</v>
          </cell>
          <cell r="E170" t="str">
            <v>Executive Assistant</v>
          </cell>
          <cell r="F170" t="str">
            <v>SKO 2019 - Group A</v>
          </cell>
          <cell r="G170" t="str">
            <v>32LDP699</v>
          </cell>
        </row>
        <row r="171">
          <cell r="D171" t="str">
            <v>joe.campisi@pega.com</v>
          </cell>
          <cell r="E171" t="str">
            <v>Senior Solutions Consultant</v>
          </cell>
          <cell r="F171" t="str">
            <v>SKO 2019 - Group D</v>
          </cell>
          <cell r="G171" t="str">
            <v>32LDNLGL</v>
          </cell>
        </row>
        <row r="172">
          <cell r="D172" t="str">
            <v>gerald.cantrell@pega.com</v>
          </cell>
          <cell r="E172" t="str">
            <v>Senior Solutions Consultant</v>
          </cell>
          <cell r="F172" t="str">
            <v>SKO 2019 - Group D</v>
          </cell>
          <cell r="G172" t="str">
            <v>32LDNLGN</v>
          </cell>
        </row>
        <row r="173">
          <cell r="D173" t="str">
            <v>cord.cantrelle@pega.com</v>
          </cell>
          <cell r="E173" t="str">
            <v>Solutions Consultant- Corporate Markets</v>
          </cell>
          <cell r="F173" t="str">
            <v>SKO 2019 - Group D</v>
          </cell>
          <cell r="G173" t="str">
            <v>32LDNLGP</v>
          </cell>
        </row>
        <row r="174">
          <cell r="D174" t="str">
            <v>jason.cao@pega.com</v>
          </cell>
          <cell r="E174" t="str">
            <v>Principal Solution Consultant</v>
          </cell>
          <cell r="F174" t="str">
            <v>APAC</v>
          </cell>
          <cell r="G174" t="str">
            <v>32LDNLGQ</v>
          </cell>
        </row>
        <row r="175">
          <cell r="D175" t="str">
            <v>ryan.caputo@pega.com</v>
          </cell>
          <cell r="E175" t="str">
            <v>Sales Director, Financial Services</v>
          </cell>
          <cell r="F175" t="str">
            <v>SKO 2019 - Group C</v>
          </cell>
          <cell r="G175" t="str">
            <v>32LDNLTZ</v>
          </cell>
        </row>
        <row r="176">
          <cell r="D176" t="str">
            <v>francis.carden@pega.com</v>
          </cell>
          <cell r="E176" t="str">
            <v>VP, Robotics and Transformation</v>
          </cell>
          <cell r="F176" t="str">
            <v>SKO 2019 - Group B</v>
          </cell>
          <cell r="G176" t="str">
            <v>32LGSKWR</v>
          </cell>
        </row>
        <row r="177">
          <cell r="D177" t="str">
            <v>bryant.carew@pega.com</v>
          </cell>
          <cell r="E177" t="str">
            <v>Sales Associate II</v>
          </cell>
          <cell r="F177" t="str">
            <v>SKO 2019 - Group C</v>
          </cell>
          <cell r="G177" t="str">
            <v>32LDNKN2</v>
          </cell>
        </row>
        <row r="178">
          <cell r="D178" t="str">
            <v>joe.carew@pega.com</v>
          </cell>
          <cell r="E178" t="str">
            <v>Principal Solutions Consultant, Communications and Media</v>
          </cell>
          <cell r="F178" t="str">
            <v>SKO 2019 - Group D</v>
          </cell>
          <cell r="G178" t="str">
            <v>32LDNLGR</v>
          </cell>
        </row>
        <row r="179">
          <cell r="D179" t="str">
            <v>martin.carney@pega.com</v>
          </cell>
          <cell r="E179" t="str">
            <v>Sales Director</v>
          </cell>
          <cell r="F179" t="str">
            <v>EMEA</v>
          </cell>
          <cell r="G179" t="str">
            <v>32LDNLV2</v>
          </cell>
        </row>
        <row r="180">
          <cell r="D180" t="str">
            <v>michael.carothers@pega.com</v>
          </cell>
          <cell r="E180" t="str">
            <v>Senior Solutions Consultant, Robotics</v>
          </cell>
          <cell r="F180" t="str">
            <v>SKO 2019 - Group D</v>
          </cell>
          <cell r="G180" t="str">
            <v>32LDNLGS</v>
          </cell>
        </row>
        <row r="181">
          <cell r="D181" t="str">
            <v>jeff.carr@pega.com</v>
          </cell>
          <cell r="E181" t="str">
            <v>Account Executive</v>
          </cell>
          <cell r="F181" t="str">
            <v>SKO 2019 - Group C</v>
          </cell>
          <cell r="G181" t="str">
            <v>32LDNKN3</v>
          </cell>
        </row>
        <row r="182">
          <cell r="D182" t="str">
            <v>michael.carson@pega.com</v>
          </cell>
          <cell r="E182" t="str">
            <v>Practice Leader</v>
          </cell>
          <cell r="F182" t="str">
            <v>SKO 2019 - Group B</v>
          </cell>
          <cell r="G182" t="str">
            <v>32LDNL7R</v>
          </cell>
        </row>
        <row r="183">
          <cell r="D183" t="str">
            <v>carrie.cartwright@pega.com</v>
          </cell>
          <cell r="E183" t="str">
            <v>Director, Proposals</v>
          </cell>
          <cell r="F183" t="str">
            <v>SKO 2019 - Group C</v>
          </cell>
          <cell r="G183" t="str">
            <v>32LFHH62</v>
          </cell>
        </row>
        <row r="184">
          <cell r="D184" t="str">
            <v>francisco.carvalho@pega.com</v>
          </cell>
          <cell r="E184" t="str">
            <v>Senior Solutions Consultant</v>
          </cell>
          <cell r="F184" t="str">
            <v>SKO 2019 - Group D</v>
          </cell>
          <cell r="G184" t="str">
            <v>32LDNLGT</v>
          </cell>
        </row>
        <row r="185">
          <cell r="D185" t="str">
            <v>jeff.case@pega.com</v>
          </cell>
          <cell r="E185" t="str">
            <v>Account Executive</v>
          </cell>
          <cell r="F185" t="str">
            <v>SKO 2019 - Group C</v>
          </cell>
          <cell r="G185" t="str">
            <v>32LDNKN4</v>
          </cell>
        </row>
        <row r="186">
          <cell r="D186" t="str">
            <v>iain.case@pega.com</v>
          </cell>
          <cell r="E186" t="str">
            <v>Sales Director</v>
          </cell>
          <cell r="F186" t="str">
            <v>EMEA</v>
          </cell>
          <cell r="G186" t="str">
            <v>32LDNLV3</v>
          </cell>
        </row>
        <row r="187">
          <cell r="D187" t="str">
            <v>tony.castelli@pega.com</v>
          </cell>
          <cell r="E187" t="str">
            <v>Practice Leader Manager</v>
          </cell>
          <cell r="F187" t="str">
            <v>SKO 2019 - Group B</v>
          </cell>
          <cell r="G187" t="str">
            <v>32LDNL7S</v>
          </cell>
        </row>
        <row r="188">
          <cell r="D188" t="str">
            <v>yamile.castillo-preuss@pega.com</v>
          </cell>
          <cell r="E188" t="str">
            <v>Senior Solutions Consultant</v>
          </cell>
          <cell r="F188" t="str">
            <v>EMEA</v>
          </cell>
          <cell r="G188" t="str">
            <v>32LDNLGV</v>
          </cell>
        </row>
        <row r="189">
          <cell r="D189" t="str">
            <v>luis.castrogoncalves@pega.com</v>
          </cell>
          <cell r="E189" t="str">
            <v>Strategic Alliance Executive</v>
          </cell>
          <cell r="F189" t="str">
            <v>SKO 2019 - Group D</v>
          </cell>
          <cell r="G189" t="str">
            <v>32LDNL3Q</v>
          </cell>
        </row>
        <row r="190">
          <cell r="D190" t="str">
            <v>michelle.cawley@pega.com</v>
          </cell>
          <cell r="E190" t="str">
            <v>Sr. User Interface Solutions Engineer</v>
          </cell>
          <cell r="F190" t="str">
            <v>SKO 2019 - Group D</v>
          </cell>
          <cell r="G190" t="str">
            <v>32LDNLX3</v>
          </cell>
        </row>
        <row r="191">
          <cell r="D191" t="str">
            <v>tracy.chabak@pega.com</v>
          </cell>
          <cell r="E191" t="str">
            <v>Sr. IT Project Administrator</v>
          </cell>
          <cell r="F191" t="str">
            <v>SKO 2019 - Group A</v>
          </cell>
          <cell r="G191" t="str">
            <v>32LDP69B</v>
          </cell>
        </row>
        <row r="192">
          <cell r="D192" t="str">
            <v>col.chambers@pega.com</v>
          </cell>
          <cell r="E192" t="str">
            <v>Account Executive</v>
          </cell>
          <cell r="F192" t="str">
            <v>EMEA</v>
          </cell>
          <cell r="G192" t="str">
            <v>32LDNKN5</v>
          </cell>
        </row>
        <row r="193">
          <cell r="D193" t="str">
            <v>chris.chambers@pega.com</v>
          </cell>
          <cell r="E193" t="str">
            <v>Digital Solutions Consultant</v>
          </cell>
          <cell r="F193" t="str">
            <v>SKO 2019 - Group D</v>
          </cell>
          <cell r="G193" t="str">
            <v>32LDNLGW</v>
          </cell>
        </row>
        <row r="194">
          <cell r="D194" t="str">
            <v>Justin.Chan@pega.com</v>
          </cell>
          <cell r="E194" t="str">
            <v>User Support Technician</v>
          </cell>
          <cell r="F194" t="str">
            <v>SKO 2019 - Group A</v>
          </cell>
          <cell r="G194" t="str">
            <v>32LDP69C</v>
          </cell>
        </row>
        <row r="195">
          <cell r="D195" t="str">
            <v>nitin.chander@pega.com</v>
          </cell>
          <cell r="E195" t="str">
            <v>Practice Leader</v>
          </cell>
          <cell r="F195" t="str">
            <v>SKO 2019 - Group B</v>
          </cell>
          <cell r="G195" t="str">
            <v>32LDNL7T</v>
          </cell>
        </row>
        <row r="196">
          <cell r="D196" t="str">
            <v>cheeloong.chang@pega.com</v>
          </cell>
          <cell r="E196" t="str">
            <v>Senior Solution Consultant</v>
          </cell>
          <cell r="F196" t="str">
            <v>APAC</v>
          </cell>
          <cell r="G196" t="str">
            <v>32LDNLGX</v>
          </cell>
        </row>
        <row r="197">
          <cell r="D197" t="str">
            <v>charles.chapman@pega.com</v>
          </cell>
          <cell r="E197" t="str">
            <v>Account Executive</v>
          </cell>
          <cell r="F197" t="str">
            <v>SKO 2019 - Group C</v>
          </cell>
          <cell r="G197" t="str">
            <v>32LDNKN6</v>
          </cell>
        </row>
        <row r="198">
          <cell r="D198" t="str">
            <v>paul.chapman@pega.com</v>
          </cell>
          <cell r="E198" t="str">
            <v>Manager, Solutions Consulting Corporate Markets</v>
          </cell>
          <cell r="F198" t="str">
            <v>SKO 2019 - Group B</v>
          </cell>
          <cell r="G198" t="str">
            <v>32LDNLGZ</v>
          </cell>
        </row>
        <row r="199">
          <cell r="D199" t="str">
            <v>ed.chase@pega.com</v>
          </cell>
          <cell r="E199" t="str">
            <v>Sr. Director, Sales Consulting</v>
          </cell>
          <cell r="F199" t="str">
            <v>SKO 2019 - Group B</v>
          </cell>
          <cell r="G199" t="str">
            <v>32LDNLH2</v>
          </cell>
        </row>
        <row r="200">
          <cell r="D200" t="str">
            <v>bersley.chery@pega.com</v>
          </cell>
          <cell r="E200" t="str">
            <v>Business Generation Representative</v>
          </cell>
          <cell r="F200" t="str">
            <v>SKO 2019 - Group C</v>
          </cell>
          <cell r="G200" t="str">
            <v>32LDNKN8</v>
          </cell>
        </row>
        <row r="201">
          <cell r="D201" t="str">
            <v>bersley.chery@pega.com</v>
          </cell>
          <cell r="E201" t="str">
            <v>Business Generation Representative</v>
          </cell>
          <cell r="F201" t="str">
            <v>SKO 2019 - Group C</v>
          </cell>
          <cell r="G201" t="str">
            <v>32LDNKN8</v>
          </cell>
        </row>
        <row r="202">
          <cell r="D202" t="str">
            <v>vishal.chitkara@pega.com</v>
          </cell>
          <cell r="E202" t="str">
            <v>Practice Leader</v>
          </cell>
          <cell r="F202" t="str">
            <v>SKO 2019 - Group B</v>
          </cell>
          <cell r="G202" t="str">
            <v>32LDNL7V</v>
          </cell>
        </row>
        <row r="203">
          <cell r="D203" t="str">
            <v>mandeep.chopra@pega.com</v>
          </cell>
          <cell r="E203" t="str">
            <v>Director, Product Management Insurance</v>
          </cell>
          <cell r="F203" t="str">
            <v>SKO 2019 - Group C</v>
          </cell>
          <cell r="G203" t="str">
            <v>32LFHH7Q</v>
          </cell>
        </row>
        <row r="204">
          <cell r="D204" t="str">
            <v>abbayakothari.chowdary@pega.com</v>
          </cell>
          <cell r="E204" t="str">
            <v>CLM Customer Success Director</v>
          </cell>
          <cell r="F204" t="str">
            <v>EMEA</v>
          </cell>
          <cell r="G204" t="str">
            <v>32LDNLH3</v>
          </cell>
        </row>
        <row r="205">
          <cell r="D205" t="str">
            <v>tom.churchill@pega.com</v>
          </cell>
          <cell r="E205" t="str">
            <v>Account Executive</v>
          </cell>
          <cell r="F205" t="str">
            <v>EMEA</v>
          </cell>
          <cell r="G205" t="str">
            <v>32LDNKNB</v>
          </cell>
        </row>
        <row r="206">
          <cell r="D206" t="str">
            <v>ashish.churi@pega.com</v>
          </cell>
          <cell r="E206" t="str">
            <v>Practice Leader</v>
          </cell>
          <cell r="F206" t="str">
            <v>SKO 2019 - Group B</v>
          </cell>
          <cell r="G206" t="str">
            <v>32LDNL7W</v>
          </cell>
        </row>
        <row r="207">
          <cell r="D207" t="str">
            <v>george.cikalo@pega.com</v>
          </cell>
          <cell r="E207" t="str">
            <v>Account Executive</v>
          </cell>
          <cell r="F207" t="str">
            <v>SKO 2019 - Group C</v>
          </cell>
          <cell r="G207" t="str">
            <v>32LDNKNC</v>
          </cell>
        </row>
        <row r="208">
          <cell r="D208" t="str">
            <v>bill.clair@pega.com</v>
          </cell>
          <cell r="E208" t="str">
            <v>Sr. Program Manager, Project Risk Management</v>
          </cell>
          <cell r="F208" t="str">
            <v>SKO 2019 - Group B</v>
          </cell>
          <cell r="G208" t="str">
            <v>32LDNL7X</v>
          </cell>
        </row>
        <row r="209">
          <cell r="D209" t="str">
            <v>Chris.Clarke@pega.com</v>
          </cell>
          <cell r="E209" t="str">
            <v>Business Transformation Partner</v>
          </cell>
          <cell r="F209" t="str">
            <v>EMEA</v>
          </cell>
          <cell r="G209" t="str">
            <v>32LH94QD</v>
          </cell>
        </row>
        <row r="210">
          <cell r="D210" t="str">
            <v>kayuwe.claussen@pega.com</v>
          </cell>
          <cell r="E210" t="str">
            <v>Account Executive</v>
          </cell>
          <cell r="F210" t="str">
            <v>EMEA</v>
          </cell>
          <cell r="G210" t="str">
            <v>32LDNKND</v>
          </cell>
        </row>
        <row r="211">
          <cell r="D211" t="str">
            <v>bradley.cloutier@pega.com</v>
          </cell>
          <cell r="E211" t="str">
            <v>Sales Associate</v>
          </cell>
          <cell r="F211" t="str">
            <v>SKO 2019 - Group C</v>
          </cell>
          <cell r="G211" t="str">
            <v>32LDNKNF</v>
          </cell>
        </row>
        <row r="212">
          <cell r="D212" t="str">
            <v>kevin.clukey@pega.com</v>
          </cell>
          <cell r="E212" t="str">
            <v>Key Premier Account, Principal Solutions Consultant</v>
          </cell>
          <cell r="F212" t="str">
            <v>SKO 2019 - Group D</v>
          </cell>
          <cell r="G212" t="str">
            <v>32LDNLH4</v>
          </cell>
        </row>
        <row r="213">
          <cell r="D213" t="str">
            <v>molita.coelho@pega.com</v>
          </cell>
          <cell r="E213" t="str">
            <v>Regional Marketing Manager</v>
          </cell>
          <cell r="F213" t="str">
            <v>APAC</v>
          </cell>
          <cell r="G213" t="str">
            <v>32LDNL6H</v>
          </cell>
        </row>
        <row r="214">
          <cell r="D214" t="str">
            <v>hendrik.coetzee@pega.com</v>
          </cell>
          <cell r="E214" t="str">
            <v>Senior Solutions Consultant</v>
          </cell>
          <cell r="F214" t="str">
            <v>APAC</v>
          </cell>
          <cell r="G214" t="str">
            <v>32LDNLH5</v>
          </cell>
        </row>
        <row r="215">
          <cell r="D215" t="str">
            <v>alistair.cohen@pega.com</v>
          </cell>
          <cell r="E215" t="str">
            <v>Sales Consultant II</v>
          </cell>
          <cell r="F215" t="str">
            <v>APAC</v>
          </cell>
          <cell r="G215" t="str">
            <v>32LDNLH6</v>
          </cell>
        </row>
        <row r="216">
          <cell r="D216" t="str">
            <v>ken.cole@pega.com</v>
          </cell>
          <cell r="E216" t="str">
            <v>Client Director</v>
          </cell>
          <cell r="F216" t="str">
            <v>SKO 2019 - Group C</v>
          </cell>
          <cell r="G216" t="str">
            <v>32LDNKNG</v>
          </cell>
        </row>
        <row r="217">
          <cell r="D217" t="str">
            <v>kenz.cole@pega.com</v>
          </cell>
          <cell r="E217" t="str">
            <v>Digital Solutions Consultant</v>
          </cell>
          <cell r="F217" t="str">
            <v>SKO 2019 - Group D</v>
          </cell>
          <cell r="G217" t="str">
            <v>32LG4NFV</v>
          </cell>
        </row>
        <row r="218">
          <cell r="D218" t="str">
            <v>nic.colley@pega.com</v>
          </cell>
          <cell r="E218" t="str">
            <v>Solutions Consultant</v>
          </cell>
          <cell r="F218" t="str">
            <v>SKO 2019 - Group D</v>
          </cell>
          <cell r="G218" t="str">
            <v>32LDNLH7</v>
          </cell>
        </row>
        <row r="219">
          <cell r="D219" t="str">
            <v>steve.collins@pega.com</v>
          </cell>
          <cell r="E219" t="str">
            <v>Practice Leader</v>
          </cell>
          <cell r="F219" t="str">
            <v>APAC</v>
          </cell>
          <cell r="G219" t="str">
            <v>32LDNL7Z</v>
          </cell>
        </row>
        <row r="220">
          <cell r="D220" t="str">
            <v>fran.collins@pega.com</v>
          </cell>
          <cell r="E220" t="str">
            <v>Director, Service Assurance</v>
          </cell>
          <cell r="F220" t="str">
            <v>EMEA</v>
          </cell>
          <cell r="G220" t="str">
            <v>32LH94QF</v>
          </cell>
        </row>
        <row r="221">
          <cell r="D221" t="str">
            <v>david.collyer@pega.com</v>
          </cell>
          <cell r="E221" t="str">
            <v>Regional Director, Corporate Markets</v>
          </cell>
          <cell r="F221" t="str">
            <v>SKO 2019 - Group B</v>
          </cell>
          <cell r="G221" t="str">
            <v>32LDNL82</v>
          </cell>
        </row>
        <row r="222">
          <cell r="D222" t="str">
            <v>robin.collyer@pega.com</v>
          </cell>
          <cell r="E222" t="str">
            <v>Sr. Director, Marketing &amp; Decisioning</v>
          </cell>
          <cell r="F222" t="str">
            <v>EMEA</v>
          </cell>
          <cell r="G222" t="str">
            <v>32LFHH63</v>
          </cell>
        </row>
        <row r="223">
          <cell r="D223" t="str">
            <v>gregory.condike@pega.com</v>
          </cell>
          <cell r="E223" t="str">
            <v>Manager, Business Generation</v>
          </cell>
          <cell r="F223" t="str">
            <v>SKO 2019 - Group B</v>
          </cell>
          <cell r="G223" t="str">
            <v>32LDNKNH</v>
          </cell>
        </row>
        <row r="224">
          <cell r="D224" t="str">
            <v>kevin.conroy@pega.com</v>
          </cell>
          <cell r="E224" t="str">
            <v>Account Executive</v>
          </cell>
          <cell r="F224" t="str">
            <v>SKO 2019 - Group C</v>
          </cell>
          <cell r="G224" t="str">
            <v>32LDNKNJ</v>
          </cell>
        </row>
        <row r="225">
          <cell r="D225" t="str">
            <v>michael.conway@pega.com</v>
          </cell>
          <cell r="E225" t="str">
            <v>Partner Enablement Executive</v>
          </cell>
          <cell r="F225" t="str">
            <v>SKO 2019 - Group B</v>
          </cell>
          <cell r="G225" t="str">
            <v>32LGSKWX</v>
          </cell>
        </row>
        <row r="226">
          <cell r="D226" t="str">
            <v>Julian.Cooney@pega.com</v>
          </cell>
          <cell r="E226" t="str">
            <v>Senior Business Officer</v>
          </cell>
          <cell r="F226" t="str">
            <v>SKO 2019 - Group C</v>
          </cell>
          <cell r="G226" t="str">
            <v>32LDNL5R</v>
          </cell>
        </row>
        <row r="227">
          <cell r="D227" t="str">
            <v>paul.coote@pega.com</v>
          </cell>
          <cell r="E227" t="str">
            <v>Strategic Alliance Executive</v>
          </cell>
          <cell r="F227" t="str">
            <v>SKO 2019 - Group D</v>
          </cell>
          <cell r="G227" t="str">
            <v>32LDNL3T</v>
          </cell>
        </row>
        <row r="228">
          <cell r="D228" t="str">
            <v>costermansv@gmail.com</v>
          </cell>
          <cell r="E228" t="str">
            <v>Practice Director</v>
          </cell>
          <cell r="F228" t="str">
            <v>EMEA</v>
          </cell>
          <cell r="G228" t="str">
            <v>32LGSKW8</v>
          </cell>
        </row>
        <row r="229">
          <cell r="D229" t="str">
            <v>alejandro.cox@pega.com</v>
          </cell>
          <cell r="E229" t="str">
            <v>Account Executive</v>
          </cell>
          <cell r="F229" t="str">
            <v>EMEA</v>
          </cell>
          <cell r="G229" t="str">
            <v>32LDNKNL</v>
          </cell>
        </row>
        <row r="230">
          <cell r="D230" t="str">
            <v>lauri.cox@pega.com</v>
          </cell>
          <cell r="E230" t="str">
            <v>Consulting Manager</v>
          </cell>
          <cell r="F230" t="str">
            <v>SKO 2019 - Group B</v>
          </cell>
          <cell r="G230" t="str">
            <v>32LDNL83</v>
          </cell>
        </row>
        <row r="231">
          <cell r="D231" t="str">
            <v>alex.cozette@pega.com</v>
          </cell>
          <cell r="E231" t="str">
            <v>Solution Consulting Manager</v>
          </cell>
          <cell r="F231" t="str">
            <v>EMEA</v>
          </cell>
          <cell r="G231" t="str">
            <v>32LDNLH8</v>
          </cell>
        </row>
        <row r="232">
          <cell r="D232" t="str">
            <v>brian.craig@pega.com</v>
          </cell>
          <cell r="E232" t="str">
            <v>Account Executive</v>
          </cell>
          <cell r="F232" t="str">
            <v>SKO 2019 - Group C</v>
          </cell>
          <cell r="G232" t="str">
            <v>32LDNKNM</v>
          </cell>
        </row>
        <row r="233">
          <cell r="D233" t="str">
            <v>graham.crooks@pega.com</v>
          </cell>
          <cell r="E233" t="str">
            <v>Solution Architect</v>
          </cell>
          <cell r="F233" t="str">
            <v>APAC</v>
          </cell>
          <cell r="G233" t="str">
            <v>32LDNLH9</v>
          </cell>
        </row>
        <row r="234">
          <cell r="D234" t="str">
            <v>kelly.cross@pega.com</v>
          </cell>
          <cell r="E234" t="str">
            <v>Sr. Solutions Engineer - UI</v>
          </cell>
          <cell r="F234" t="str">
            <v>SKO 2019 - Group D</v>
          </cell>
          <cell r="G234" t="str">
            <v>32LDNLX4</v>
          </cell>
        </row>
        <row r="235">
          <cell r="D235" t="str">
            <v>juancarlos.cuesta@pega.com</v>
          </cell>
          <cell r="E235" t="str">
            <v>Senior Solutions Consultant</v>
          </cell>
          <cell r="F235" t="str">
            <v>EMEA</v>
          </cell>
          <cell r="G235" t="str">
            <v>32LDNLHB</v>
          </cell>
        </row>
        <row r="236">
          <cell r="D236" t="str">
            <v>gene.culbertson@pega.com</v>
          </cell>
          <cell r="E236" t="str">
            <v>Marketing Sales Specialist</v>
          </cell>
          <cell r="F236" t="str">
            <v>SKO 2019 - Group D</v>
          </cell>
          <cell r="G236" t="str">
            <v>32LDNLHC</v>
          </cell>
        </row>
        <row r="237">
          <cell r="D237" t="str">
            <v>agim.cura@pega.com</v>
          </cell>
          <cell r="E237" t="str">
            <v>Account Executive</v>
          </cell>
          <cell r="F237" t="str">
            <v>SKO 2019 - Group C</v>
          </cell>
          <cell r="G237" t="str">
            <v>32LG4NFB</v>
          </cell>
        </row>
        <row r="238">
          <cell r="D238" t="str">
            <v>Matthew.Cushing@pega.com</v>
          </cell>
          <cell r="E238" t="str">
            <v>VP, Chief Commercial Officer &amp; General Counsel</v>
          </cell>
          <cell r="F238" t="str">
            <v>SKO 2019 - Group B</v>
          </cell>
          <cell r="G238" t="str">
            <v>32KNCVNF</v>
          </cell>
        </row>
        <row r="239">
          <cell r="D239" t="str">
            <v>guillaume.daculsi@pega.com</v>
          </cell>
          <cell r="E239" t="str">
            <v>Account Executive</v>
          </cell>
          <cell r="F239" t="str">
            <v>EMEA</v>
          </cell>
          <cell r="G239" t="str">
            <v>32LDNKNN</v>
          </cell>
        </row>
        <row r="240">
          <cell r="D240" t="str">
            <v>Satish.Dadi@in.pega.com</v>
          </cell>
          <cell r="E240" t="str">
            <v>Principal Business Process Developer</v>
          </cell>
          <cell r="F240" t="str">
            <v>APAC</v>
          </cell>
          <cell r="G240" t="str">
            <v>32LDNLHD</v>
          </cell>
        </row>
        <row r="241">
          <cell r="D241" t="str">
            <v>shawn.dagley@pega.com</v>
          </cell>
          <cell r="E241" t="str">
            <v>Sales Director</v>
          </cell>
          <cell r="F241" t="str">
            <v>SKO 2019 - Group B</v>
          </cell>
          <cell r="G241" t="str">
            <v>32LDNLV4</v>
          </cell>
        </row>
        <row r="242">
          <cell r="D242" t="str">
            <v>pierre.dagnicourt@pega.com</v>
          </cell>
          <cell r="E242" t="str">
            <v>Account Executive</v>
          </cell>
          <cell r="F242" t="str">
            <v>EMEA</v>
          </cell>
          <cell r="G242" t="str">
            <v>32LDNKNP</v>
          </cell>
        </row>
        <row r="243">
          <cell r="D243" t="str">
            <v>chad.daigle@pega.com</v>
          </cell>
          <cell r="E243" t="str">
            <v>Director, Product Management - Communications</v>
          </cell>
          <cell r="F243" t="str">
            <v>SKO 2019 - Group C</v>
          </cell>
          <cell r="G243" t="str">
            <v>32LFHH7R</v>
          </cell>
        </row>
        <row r="244">
          <cell r="D244" t="str">
            <v>brian.daly@pega.com</v>
          </cell>
          <cell r="E244" t="str">
            <v>Account Executive</v>
          </cell>
          <cell r="F244" t="str">
            <v>SKO 2019 - Group B</v>
          </cell>
          <cell r="G244" t="str">
            <v>32LDNKNQ</v>
          </cell>
        </row>
        <row r="245">
          <cell r="D245" t="str">
            <v>colm.daly@pega.com</v>
          </cell>
          <cell r="E245" t="str">
            <v>Sr. Director, Solutions Consulting</v>
          </cell>
          <cell r="F245" t="str">
            <v>EMEA</v>
          </cell>
          <cell r="G245" t="str">
            <v>32LDNLX5</v>
          </cell>
        </row>
        <row r="246">
          <cell r="D246" t="str">
            <v>james.damenti@pega.com</v>
          </cell>
          <cell r="E246" t="str">
            <v>Account Executive</v>
          </cell>
          <cell r="F246" t="str">
            <v>SKO 2019 - Group C</v>
          </cell>
          <cell r="G246" t="str">
            <v>32LDNKNR</v>
          </cell>
        </row>
        <row r="247">
          <cell r="D247" t="str">
            <v>hal.danis@pega.com</v>
          </cell>
          <cell r="E247" t="str">
            <v>Solutions Consultant</v>
          </cell>
          <cell r="F247" t="str">
            <v>EMEA</v>
          </cell>
          <cell r="G247" t="str">
            <v>32LDNLHF</v>
          </cell>
        </row>
        <row r="248">
          <cell r="D248" t="str">
            <v>ian.davies@pega.com</v>
          </cell>
          <cell r="E248" t="str">
            <v>Practice Director</v>
          </cell>
          <cell r="F248" t="str">
            <v>EMEA</v>
          </cell>
          <cell r="G248" t="str">
            <v>32LDNL84</v>
          </cell>
        </row>
        <row r="249">
          <cell r="D249" t="str">
            <v>isabel.davies@pega.com</v>
          </cell>
          <cell r="E249" t="str">
            <v>Business Consultant</v>
          </cell>
          <cell r="F249" t="str">
            <v>EMEA</v>
          </cell>
          <cell r="G249" t="str">
            <v>32LDNLHG</v>
          </cell>
        </row>
        <row r="250">
          <cell r="D250" t="str">
            <v>mark.davies@pega.com</v>
          </cell>
          <cell r="E250" t="str">
            <v>Sr. Director, Business Excellence</v>
          </cell>
          <cell r="F250" t="str">
            <v>SKO 2019 - Group B</v>
          </cell>
          <cell r="G250" t="str">
            <v>32LFHH64</v>
          </cell>
        </row>
        <row r="251">
          <cell r="D251" t="str">
            <v>eric.davis@pega.com</v>
          </cell>
          <cell r="E251" t="str">
            <v>Senior Solutions Consultant</v>
          </cell>
          <cell r="F251" t="str">
            <v>SKO 2019 - Group D</v>
          </cell>
          <cell r="G251" t="str">
            <v>32LDNLHH</v>
          </cell>
        </row>
        <row r="252">
          <cell r="D252" t="str">
            <v>graham.dawkes@pega.com</v>
          </cell>
          <cell r="E252" t="str">
            <v>Sales Director</v>
          </cell>
          <cell r="F252" t="str">
            <v>EMEA</v>
          </cell>
          <cell r="G252" t="str">
            <v>32LDNLV5</v>
          </cell>
        </row>
        <row r="253">
          <cell r="D253" t="str">
            <v>lino.deangelis@pega.com</v>
          </cell>
          <cell r="E253" t="str">
            <v>Practice Leader</v>
          </cell>
          <cell r="F253" t="str">
            <v>APAC</v>
          </cell>
          <cell r="G253" t="str">
            <v>32LDNL85</v>
          </cell>
        </row>
        <row r="254">
          <cell r="D254" t="str">
            <v>john.debruin@pega.com</v>
          </cell>
          <cell r="E254" t="str">
            <v>Practice Director</v>
          </cell>
          <cell r="F254" t="str">
            <v>EMEA</v>
          </cell>
          <cell r="G254" t="str">
            <v>32LDNL86</v>
          </cell>
        </row>
        <row r="255">
          <cell r="D255" t="str">
            <v>pierre.dechauliac@pega.com</v>
          </cell>
          <cell r="E255" t="str">
            <v>Practice Leader</v>
          </cell>
          <cell r="F255" t="str">
            <v>EMEA</v>
          </cell>
          <cell r="G255" t="str">
            <v>32LDNL87</v>
          </cell>
        </row>
        <row r="256">
          <cell r="D256" t="str">
            <v>bob.delaney@pega.com</v>
          </cell>
          <cell r="E256" t="str">
            <v>Client Director KYC/CLM</v>
          </cell>
          <cell r="F256" t="str">
            <v>SKO 2019 - Group B</v>
          </cell>
          <cell r="G256" t="str">
            <v>32LDNLV6</v>
          </cell>
        </row>
        <row r="257">
          <cell r="D257" t="str">
            <v>stephen.debrincat@pega.com</v>
          </cell>
          <cell r="E257" t="str">
            <v>Account Executive</v>
          </cell>
          <cell r="F257" t="str">
            <v>SKO 2019 - Group C</v>
          </cell>
          <cell r="G257" t="str">
            <v>32LDNKNW</v>
          </cell>
        </row>
        <row r="258">
          <cell r="D258" t="str">
            <v>cathy.deburro@pega.com</v>
          </cell>
          <cell r="E258" t="str">
            <v>Global Platform Sales Enablement Lead</v>
          </cell>
          <cell r="F258" t="str">
            <v>SKO 2019 - Group B</v>
          </cell>
          <cell r="G258" t="str">
            <v>32LDNNCH</v>
          </cell>
        </row>
        <row r="259">
          <cell r="D259" t="str">
            <v>romain.delalande@pega.com</v>
          </cell>
          <cell r="E259" t="str">
            <v>Sales Consultant</v>
          </cell>
          <cell r="F259" t="str">
            <v>EMEA</v>
          </cell>
          <cell r="G259" t="str">
            <v>32LDNLHJ</v>
          </cell>
        </row>
        <row r="260">
          <cell r="D260" t="str">
            <v>valerie.delby@pega.com</v>
          </cell>
          <cell r="E260" t="str">
            <v>Account Executive</v>
          </cell>
          <cell r="F260" t="str">
            <v>SKO 2019 - Group C</v>
          </cell>
          <cell r="G260" t="str">
            <v>32LDNKNX</v>
          </cell>
        </row>
        <row r="261">
          <cell r="D261" t="str">
            <v>jon.dellaria@pega.com</v>
          </cell>
          <cell r="E261" t="str">
            <v>Senior Solutions Consultant</v>
          </cell>
          <cell r="F261" t="str">
            <v>SKO 2019 - Group D</v>
          </cell>
          <cell r="G261" t="str">
            <v>32LDNLHK</v>
          </cell>
        </row>
        <row r="262">
          <cell r="D262" t="str">
            <v>greg.demelo@pega.com</v>
          </cell>
          <cell r="E262" t="str">
            <v>Principal Solutions Consultant</v>
          </cell>
          <cell r="F262" t="str">
            <v>SKO 2019 - Group D</v>
          </cell>
          <cell r="G262" t="str">
            <v>32LDNLHL</v>
          </cell>
        </row>
        <row r="263">
          <cell r="D263" t="str">
            <v>osudements@gmail.com</v>
          </cell>
          <cell r="E263" t="str">
            <v>Practice Leader</v>
          </cell>
          <cell r="F263" t="str">
            <v>SKO 2019 - Group B</v>
          </cell>
          <cell r="G263" t="str">
            <v>32LH94QG</v>
          </cell>
        </row>
        <row r="264">
          <cell r="D264" t="str">
            <v>sue.demmer@pega.com</v>
          </cell>
          <cell r="E264" t="str">
            <v>Account Executive</v>
          </cell>
          <cell r="F264" t="str">
            <v>SKO 2019 - Group C</v>
          </cell>
          <cell r="G264" t="str">
            <v>32LDNKNZ</v>
          </cell>
        </row>
        <row r="265">
          <cell r="D265" t="str">
            <v>jim.denton@pega.com</v>
          </cell>
          <cell r="E265" t="str">
            <v>Strategic Alliance Executive</v>
          </cell>
          <cell r="F265" t="str">
            <v>SKO 2019 - Group D</v>
          </cell>
          <cell r="G265" t="str">
            <v>32LDNL3V</v>
          </cell>
        </row>
        <row r="266">
          <cell r="D266" t="str">
            <v>david.desroches@pega.com</v>
          </cell>
          <cell r="E266" t="str">
            <v>Cloud Business and Strategy Executive</v>
          </cell>
          <cell r="F266" t="str">
            <v>SKO 2019 - Group D</v>
          </cell>
          <cell r="G266" t="str">
            <v>32LDNLHM</v>
          </cell>
        </row>
        <row r="267">
          <cell r="D267" t="str">
            <v>zackery.deville@pega.com</v>
          </cell>
          <cell r="E267" t="str">
            <v>Solutions Consultant</v>
          </cell>
          <cell r="F267" t="str">
            <v>SKO 2019 - Group D</v>
          </cell>
          <cell r="G267" t="str">
            <v>32LDNLHN</v>
          </cell>
        </row>
        <row r="268">
          <cell r="D268" t="str">
            <v>divya.dewan@pega.com</v>
          </cell>
          <cell r="E268" t="str">
            <v>Practice Leader</v>
          </cell>
          <cell r="F268" t="str">
            <v>SKO 2019 - Group B</v>
          </cell>
          <cell r="G268" t="str">
            <v>32LDNL88</v>
          </cell>
        </row>
        <row r="269">
          <cell r="D269" t="str">
            <v>sherendhillon@gmail.com</v>
          </cell>
          <cell r="E269" t="str">
            <v>Sales Ops</v>
          </cell>
          <cell r="F269" t="str">
            <v>SKO 2019 - Group B</v>
          </cell>
          <cell r="G269" t="str">
            <v>32LGSGWV</v>
          </cell>
        </row>
        <row r="270">
          <cell r="D270" t="str">
            <v>gerardo.disanto@pega.com</v>
          </cell>
          <cell r="E270" t="str">
            <v>Principal Solution Consultant</v>
          </cell>
          <cell r="F270" t="str">
            <v>EMEA</v>
          </cell>
          <cell r="G270" t="str">
            <v>32LDNLHP</v>
          </cell>
        </row>
        <row r="271">
          <cell r="D271" t="str">
            <v>fernando.diazdelafuente@pega.com</v>
          </cell>
          <cell r="E271" t="str">
            <v>Senior Solutions Consultant</v>
          </cell>
          <cell r="F271" t="str">
            <v>EMEA</v>
          </cell>
          <cell r="G271" t="str">
            <v>32LDNLHQ</v>
          </cell>
        </row>
        <row r="272">
          <cell r="D272" t="str">
            <v>zulma.diaz-buonopane@pega.com</v>
          </cell>
          <cell r="E272" t="str">
            <v>Executive Assistant</v>
          </cell>
          <cell r="F272" t="str">
            <v>SKO 2019 - Group A</v>
          </cell>
          <cell r="G272" t="str">
            <v>32LDP69F</v>
          </cell>
        </row>
        <row r="273">
          <cell r="D273" t="str">
            <v>michelle.dickey@pega.com</v>
          </cell>
          <cell r="E273" t="str">
            <v>Account Executive</v>
          </cell>
          <cell r="F273" t="str">
            <v>SKO 2019 - Group C</v>
          </cell>
          <cell r="G273" t="str">
            <v>32LDNKP3</v>
          </cell>
        </row>
        <row r="274">
          <cell r="D274" t="str">
            <v>mark.didion@pega.com</v>
          </cell>
          <cell r="E274" t="str">
            <v>Corporate Markets Account Executive</v>
          </cell>
          <cell r="F274" t="str">
            <v>SKO 2019 - Group C</v>
          </cell>
          <cell r="G274"/>
        </row>
        <row r="275">
          <cell r="D275" t="str">
            <v>steve.dietz@pega.com</v>
          </cell>
          <cell r="E275" t="str">
            <v>Practice Leader Manager</v>
          </cell>
          <cell r="F275" t="str">
            <v>SKO 2019 - Group B</v>
          </cell>
          <cell r="G275" t="str">
            <v>32LDNL89</v>
          </cell>
        </row>
        <row r="276">
          <cell r="D276" t="str">
            <v>rhonda.digiorgio@pega.com</v>
          </cell>
          <cell r="E276" t="str">
            <v>Global Events Shared Services Manager</v>
          </cell>
          <cell r="F276" t="str">
            <v>SKO 2019 - Group A</v>
          </cell>
          <cell r="G276" t="str">
            <v>32KNCVLR</v>
          </cell>
        </row>
        <row r="277">
          <cell r="D277" t="str">
            <v>sean.dodd@pega.com</v>
          </cell>
          <cell r="E277" t="str">
            <v>Senior Solutions Consultant - Client Lifecycle Management &amp; KYC</v>
          </cell>
          <cell r="F277" t="str">
            <v>SKO 2019 - Group B</v>
          </cell>
          <cell r="G277" t="str">
            <v>32LH4CM3</v>
          </cell>
        </row>
        <row r="278">
          <cell r="D278" t="str">
            <v>dave.donelan@pega.com</v>
          </cell>
          <cell r="E278" t="str">
            <v>VP, Global Sales Enablement</v>
          </cell>
          <cell r="F278" t="str">
            <v>SKO 2019 - Group A</v>
          </cell>
          <cell r="G278" t="str">
            <v>32KNCVLS</v>
          </cell>
        </row>
        <row r="279">
          <cell r="D279" t="str">
            <v>dirk.donkers@pega.com</v>
          </cell>
          <cell r="E279" t="str">
            <v>Sr. Manager, Regional Marketing</v>
          </cell>
          <cell r="F279" t="str">
            <v>EMEA</v>
          </cell>
          <cell r="G279" t="str">
            <v>32LDNL6J</v>
          </cell>
        </row>
        <row r="280">
          <cell r="D280" t="str">
            <v>raj.doshi@pega.com</v>
          </cell>
          <cell r="E280" t="str">
            <v>Team Leader - Business Consulting EMEA</v>
          </cell>
          <cell r="F280" t="str">
            <v>EMEA</v>
          </cell>
          <cell r="G280" t="str">
            <v>32LDNLHR</v>
          </cell>
        </row>
        <row r="281">
          <cell r="D281" t="str">
            <v>Scott.Downer@pega.com</v>
          </cell>
          <cell r="E281" t="str">
            <v>Senior Business Officer</v>
          </cell>
          <cell r="F281" t="str">
            <v>SKO 2019 - Group C</v>
          </cell>
          <cell r="G281" t="str">
            <v>32LDNL5S</v>
          </cell>
        </row>
        <row r="282">
          <cell r="D282" t="str">
            <v>bob.doyle@pega.com</v>
          </cell>
          <cell r="E282" t="str">
            <v>Sr. Director, Sales Learning &amp; Development</v>
          </cell>
          <cell r="F282" t="str">
            <v>SKO 2019 - Group B</v>
          </cell>
          <cell r="G282" t="str">
            <v>32LDNL58</v>
          </cell>
        </row>
        <row r="283">
          <cell r="D283" t="str">
            <v>alexis.dredden@pega.com</v>
          </cell>
          <cell r="E283" t="str">
            <v>Sr. Social Media Engagement Specialist</v>
          </cell>
          <cell r="F283" t="str">
            <v>SKO 2019 - Group C</v>
          </cell>
          <cell r="G283" t="str">
            <v>32LFHH65</v>
          </cell>
        </row>
        <row r="284">
          <cell r="D284" t="str">
            <v>wanda.droz@pega.com</v>
          </cell>
          <cell r="E284" t="str">
            <v>Sales Operations Manager</v>
          </cell>
          <cell r="F284" t="str">
            <v>SKO 2019 - Group B</v>
          </cell>
          <cell r="G284" t="str">
            <v>32LGSKWP</v>
          </cell>
        </row>
        <row r="285">
          <cell r="D285" t="str">
            <v>abhishek.dubey@pega.com</v>
          </cell>
          <cell r="E285" t="str">
            <v>Sales Consultant</v>
          </cell>
          <cell r="F285" t="str">
            <v>APAC</v>
          </cell>
          <cell r="G285" t="str">
            <v>32LDNLHS</v>
          </cell>
        </row>
        <row r="286">
          <cell r="D286" t="str">
            <v>xavier.dufloux@pega.com</v>
          </cell>
          <cell r="E286" t="str">
            <v>Solutions Consultant</v>
          </cell>
          <cell r="F286" t="str">
            <v>EMEA</v>
          </cell>
          <cell r="G286" t="str">
            <v>32LDNLHT</v>
          </cell>
        </row>
        <row r="287">
          <cell r="D287" t="str">
            <v>adam.dumouchelle@pega.com</v>
          </cell>
          <cell r="E287" t="str">
            <v>Account Executive</v>
          </cell>
          <cell r="F287" t="str">
            <v>SKO 2019 - Group C</v>
          </cell>
          <cell r="G287" t="str">
            <v>32LDNKP4</v>
          </cell>
        </row>
        <row r="288">
          <cell r="D288" t="str">
            <v>Greg.Duncan@pega.com</v>
          </cell>
          <cell r="E288" t="str">
            <v>Cloud Business and Strategy Executive</v>
          </cell>
          <cell r="F288" t="str">
            <v>SKO 2019 - Group D</v>
          </cell>
          <cell r="G288" t="str">
            <v>32LDNLZW</v>
          </cell>
        </row>
        <row r="289">
          <cell r="D289" t="str">
            <v>stefan.dunkel@pega.com</v>
          </cell>
          <cell r="E289" t="str">
            <v>Sr. Solutions Consultant</v>
          </cell>
          <cell r="F289" t="str">
            <v>APAC</v>
          </cell>
          <cell r="G289"/>
        </row>
        <row r="290">
          <cell r="D290" t="str">
            <v>darryl.dunnington@pega.com</v>
          </cell>
          <cell r="E290" t="str">
            <v>Principal Curriculm Developer</v>
          </cell>
          <cell r="F290" t="str">
            <v>SKO 2019 - Group B</v>
          </cell>
          <cell r="G290" t="str">
            <v>32LDZJWB</v>
          </cell>
        </row>
        <row r="291">
          <cell r="D291" t="str">
            <v>paul.durnell@pega.com</v>
          </cell>
          <cell r="E291" t="str">
            <v>Solutions Consultant</v>
          </cell>
          <cell r="F291" t="str">
            <v>EMEA</v>
          </cell>
          <cell r="G291" t="str">
            <v>32LDNLHV</v>
          </cell>
        </row>
        <row r="292">
          <cell r="D292" t="str">
            <v>simon.durrant@pega.com</v>
          </cell>
          <cell r="E292" t="str">
            <v>Sr. Director, EMEA Sales Operations</v>
          </cell>
          <cell r="F292" t="str">
            <v>EMEA</v>
          </cell>
          <cell r="G292" t="str">
            <v>32LG4NGH</v>
          </cell>
        </row>
        <row r="293">
          <cell r="D293" t="str">
            <v>patrick.dwyer@pega.com</v>
          </cell>
          <cell r="E293" t="str">
            <v>VP, North American Sales</v>
          </cell>
          <cell r="F293" t="str">
            <v>SKO 2019 - Group B</v>
          </cell>
          <cell r="G293" t="str">
            <v>32KNCVM7</v>
          </cell>
        </row>
        <row r="294">
          <cell r="D294" t="str">
            <v>Ilona.Dzikowska@pega.com</v>
          </cell>
          <cell r="E294" t="str">
            <v>Solutions Engineer</v>
          </cell>
          <cell r="F294" t="str">
            <v>EMEA</v>
          </cell>
          <cell r="G294" t="str">
            <v>32LDNLZX</v>
          </cell>
        </row>
        <row r="295">
          <cell r="D295" t="str">
            <v>suman.eadunuri@in.pega.com</v>
          </cell>
          <cell r="E295" t="str">
            <v>VP &amp; Managing Director</v>
          </cell>
          <cell r="F295" t="str">
            <v>APAC</v>
          </cell>
          <cell r="G295" t="str">
            <v>32KNCVP6</v>
          </cell>
        </row>
        <row r="296">
          <cell r="D296" t="str">
            <v>ryan.easley@pega.com</v>
          </cell>
          <cell r="E296" t="str">
            <v>Principal Solutions Consultant</v>
          </cell>
          <cell r="F296" t="str">
            <v>SKO 2019 - Group D</v>
          </cell>
          <cell r="G296" t="str">
            <v>32LDNLHW</v>
          </cell>
        </row>
        <row r="297">
          <cell r="D297" t="str">
            <v>paul.east@pega.com</v>
          </cell>
          <cell r="E297" t="str">
            <v>Director, Pega Consulting Methodology and Governance</v>
          </cell>
          <cell r="F297" t="str">
            <v>EMEA</v>
          </cell>
          <cell r="G297" t="str">
            <v>32LDNL8B</v>
          </cell>
        </row>
        <row r="298">
          <cell r="D298" t="str">
            <v>nick.edwards2@pega.com</v>
          </cell>
          <cell r="E298" t="str">
            <v>Sales Consultant I</v>
          </cell>
          <cell r="F298" t="str">
            <v>SKO 2019 - Group D</v>
          </cell>
          <cell r="G298" t="str">
            <v>32LDNLHX</v>
          </cell>
        </row>
        <row r="299">
          <cell r="D299" t="str">
            <v>timothy.egan@pega.com</v>
          </cell>
          <cell r="E299" t="str">
            <v>Account Executive</v>
          </cell>
          <cell r="F299" t="str">
            <v>SKO 2019 - Group C</v>
          </cell>
          <cell r="G299" t="str">
            <v>32LDNKP5</v>
          </cell>
        </row>
        <row r="300">
          <cell r="D300" t="str">
            <v>jon.eickhorst@pega.com</v>
          </cell>
          <cell r="E300" t="str">
            <v>Sales Director, Corporate Markets</v>
          </cell>
          <cell r="F300" t="str">
            <v>SKO 2019 - Group B</v>
          </cell>
          <cell r="G300" t="str">
            <v>32LDNLV7</v>
          </cell>
        </row>
        <row r="301">
          <cell r="D301" t="str">
            <v>olli.ek@pega.com</v>
          </cell>
          <cell r="E301" t="str">
            <v>Principal Solutions Consultant - Finland</v>
          </cell>
          <cell r="F301" t="str">
            <v>EMEA</v>
          </cell>
          <cell r="G301" t="str">
            <v>32LDNLHZ</v>
          </cell>
        </row>
        <row r="302">
          <cell r="D302" t="str">
            <v>tony.elhawa@pega.com</v>
          </cell>
          <cell r="E302" t="str">
            <v>Practice Director</v>
          </cell>
          <cell r="F302" t="str">
            <v>EMEA</v>
          </cell>
          <cell r="G302" t="str">
            <v>32LDNL8C</v>
          </cell>
        </row>
        <row r="303">
          <cell r="D303" t="str">
            <v>debbie.elgot@pega.com</v>
          </cell>
          <cell r="E303" t="str">
            <v>Account Executive</v>
          </cell>
          <cell r="F303" t="str">
            <v>SKO 2019 - Group C</v>
          </cell>
          <cell r="G303" t="str">
            <v>32LDNKP6</v>
          </cell>
        </row>
        <row r="304">
          <cell r="D304" t="str">
            <v>andy.elliott@pega.com</v>
          </cell>
          <cell r="E304" t="str">
            <v>VP, Client Success</v>
          </cell>
          <cell r="F304" t="str">
            <v>SKO 2019 - Group B</v>
          </cell>
          <cell r="G304" t="str">
            <v>32KNCVLT</v>
          </cell>
        </row>
        <row r="305">
          <cell r="D305" t="str">
            <v>peter.ells@pega.com</v>
          </cell>
          <cell r="E305" t="str">
            <v>Strategic Alliance Executive</v>
          </cell>
          <cell r="F305" t="str">
            <v>SKO 2019 - Group D</v>
          </cell>
          <cell r="G305" t="str">
            <v>32LG4NFG</v>
          </cell>
        </row>
        <row r="306">
          <cell r="D306" t="str">
            <v>marissa.emanuele@pega.com</v>
          </cell>
          <cell r="E306" t="str">
            <v>Sr. Social Media Specialist</v>
          </cell>
          <cell r="F306" t="str">
            <v>SKO 2019 - Group C</v>
          </cell>
          <cell r="G306" t="str">
            <v>32LFHH66</v>
          </cell>
        </row>
        <row r="307">
          <cell r="D307" t="str">
            <v>ural.emekci@pega.com</v>
          </cell>
          <cell r="E307" t="str">
            <v>Solutions Consultant</v>
          </cell>
          <cell r="F307" t="str">
            <v>EMEA</v>
          </cell>
          <cell r="G307" t="str">
            <v>32LDNLJ2</v>
          </cell>
        </row>
        <row r="308">
          <cell r="D308" t="str">
            <v>lee.emery@pega.com</v>
          </cell>
          <cell r="E308" t="str">
            <v>Solutions Consultant</v>
          </cell>
          <cell r="F308" t="str">
            <v>APAC</v>
          </cell>
          <cell r="G308" t="str">
            <v>32LDNLJ3</v>
          </cell>
        </row>
        <row r="309">
          <cell r="D309" t="str">
            <v>john.emmett@pega.com</v>
          </cell>
          <cell r="E309" t="str">
            <v>Account Executive</v>
          </cell>
          <cell r="F309" t="str">
            <v>SKO 2019 - Group C</v>
          </cell>
          <cell r="G309" t="str">
            <v>32LDNKP7</v>
          </cell>
        </row>
        <row r="310">
          <cell r="D310" t="str">
            <v>david.english@pega.com</v>
          </cell>
          <cell r="E310" t="str">
            <v>Account Executive</v>
          </cell>
          <cell r="F310" t="str">
            <v>SKO 2019 - Group C</v>
          </cell>
          <cell r="G310" t="str">
            <v>32LDNKP8</v>
          </cell>
        </row>
        <row r="311">
          <cell r="D311" t="str">
            <v>mark.ennsmann@pega.com</v>
          </cell>
          <cell r="E311" t="str">
            <v>Manager, Solutions Consulting</v>
          </cell>
          <cell r="F311" t="str">
            <v>SKO 2019 - Group B</v>
          </cell>
          <cell r="G311" t="str">
            <v>32LDNLJ4</v>
          </cell>
        </row>
        <row r="312">
          <cell r="D312" t="str">
            <v>olaf.erber@pega.com</v>
          </cell>
          <cell r="E312" t="str">
            <v>Account Executive</v>
          </cell>
          <cell r="F312" t="str">
            <v>EMEA</v>
          </cell>
          <cell r="G312" t="str">
            <v>32LDNKP9</v>
          </cell>
        </row>
        <row r="313">
          <cell r="D313" t="str">
            <v>diana.ermini@pega.com</v>
          </cell>
          <cell r="E313" t="str">
            <v>Director, Regional Marketing</v>
          </cell>
          <cell r="F313" t="str">
            <v>SKO 2019 - Group C</v>
          </cell>
          <cell r="G313" t="str">
            <v>32LDNL6K</v>
          </cell>
        </row>
        <row r="314">
          <cell r="D314" t="str">
            <v>lars.ernsting@pega.com</v>
          </cell>
          <cell r="E314" t="str">
            <v>Account Executive</v>
          </cell>
          <cell r="F314" t="str">
            <v>EMEA</v>
          </cell>
          <cell r="G314" t="str">
            <v>32LDNKPB</v>
          </cell>
        </row>
        <row r="315">
          <cell r="D315" t="str">
            <v>harald.esch@pega.com</v>
          </cell>
          <cell r="E315" t="str">
            <v>Vice President of Sales, DACH</v>
          </cell>
          <cell r="F315" t="str">
            <v>EMEA</v>
          </cell>
          <cell r="G315" t="str">
            <v>32KNCVM8</v>
          </cell>
        </row>
        <row r="316">
          <cell r="D316" t="str">
            <v>christopher.evans@pega.com</v>
          </cell>
          <cell r="E316" t="str">
            <v>Senior Solutions Consultant</v>
          </cell>
          <cell r="F316" t="str">
            <v>SKO 2019 - Group D</v>
          </cell>
          <cell r="G316" t="str">
            <v>32LDNLJ5</v>
          </cell>
        </row>
        <row r="317">
          <cell r="D317" t="str">
            <v>rob.evans@pega.com</v>
          </cell>
          <cell r="E317" t="str">
            <v>Senior Solutions Consultant</v>
          </cell>
          <cell r="F317" t="str">
            <v>EMEA</v>
          </cell>
          <cell r="G317" t="str">
            <v>32LDNLJ6</v>
          </cell>
        </row>
        <row r="318">
          <cell r="D318" t="str">
            <v>john.everhard@pega.com</v>
          </cell>
          <cell r="E318" t="str">
            <v>Senior Director</v>
          </cell>
          <cell r="F318" t="str">
            <v>EMEA</v>
          </cell>
          <cell r="G318" t="str">
            <v>32LDNHTF</v>
          </cell>
        </row>
        <row r="319">
          <cell r="D319" t="str">
            <v>tim.fairn@pega.com</v>
          </cell>
          <cell r="E319" t="str">
            <v>SAE Team Lead</v>
          </cell>
          <cell r="F319" t="str">
            <v>EMEA</v>
          </cell>
          <cell r="G319" t="str">
            <v>32LDNL3X</v>
          </cell>
        </row>
        <row r="320">
          <cell r="D320" t="str">
            <v>husna.fakhera@in.pega.com</v>
          </cell>
          <cell r="E320" t="str">
            <v>Solutions Consultant</v>
          </cell>
          <cell r="F320" t="str">
            <v>APAC</v>
          </cell>
          <cell r="G320" t="str">
            <v>32LDNLJ8</v>
          </cell>
        </row>
        <row r="321">
          <cell r="D321" t="str">
            <v>massimo.falcicchio@pega.com</v>
          </cell>
          <cell r="E321" t="str">
            <v>Consulting Manager</v>
          </cell>
          <cell r="F321" t="str">
            <v>SKO 2019 - Group B</v>
          </cell>
          <cell r="G321" t="str">
            <v>32LDNL8D</v>
          </cell>
        </row>
        <row r="322">
          <cell r="D322" t="str">
            <v>roberto.falcinelli@pega.com</v>
          </cell>
          <cell r="E322" t="str">
            <v>Manager, Solutions Consulting</v>
          </cell>
          <cell r="F322" t="str">
            <v>EMEA</v>
          </cell>
          <cell r="G322" t="str">
            <v>32LDNLJ9</v>
          </cell>
        </row>
        <row r="323">
          <cell r="D323" t="str">
            <v>michele.fant@pega.com</v>
          </cell>
          <cell r="E323" t="str">
            <v>Account Executive</v>
          </cell>
          <cell r="F323" t="str">
            <v>SKO 2019 - Group C</v>
          </cell>
          <cell r="G323" t="str">
            <v>32LDNKPC</v>
          </cell>
        </row>
        <row r="324">
          <cell r="D324" t="str">
            <v>jeff.farley@pega.com</v>
          </cell>
          <cell r="E324" t="str">
            <v>VP, Global Sales Operations</v>
          </cell>
          <cell r="F324" t="str">
            <v>SKO 2019 - Group E</v>
          </cell>
          <cell r="G324" t="str">
            <v>32KNCVNK</v>
          </cell>
        </row>
        <row r="325">
          <cell r="D325" t="str">
            <v>travis.farrenkopf@pega.com</v>
          </cell>
          <cell r="E325" t="str">
            <v>Senior Solutions Consultant</v>
          </cell>
          <cell r="F325" t="str">
            <v>SKO 2019 - Group D</v>
          </cell>
          <cell r="G325" t="str">
            <v>32LDNLJB</v>
          </cell>
        </row>
        <row r="326">
          <cell r="D326" t="str">
            <v>mark.farris@pega.com</v>
          </cell>
          <cell r="E326" t="str">
            <v>Account Executive</v>
          </cell>
          <cell r="F326" t="str">
            <v>SKO 2019 - Group C</v>
          </cell>
          <cell r="G326" t="str">
            <v>32LDNKPD</v>
          </cell>
        </row>
        <row r="327">
          <cell r="D327" t="str">
            <v>kirk.faustman@pega.com</v>
          </cell>
          <cell r="E327" t="str">
            <v>Account Executive</v>
          </cell>
          <cell r="F327" t="str">
            <v>SKO 2019 - Group C</v>
          </cell>
          <cell r="G327" t="str">
            <v>32LDNKPF</v>
          </cell>
        </row>
        <row r="328">
          <cell r="D328" t="str">
            <v>ian.fawcett@pega.com</v>
          </cell>
          <cell r="E328" t="str">
            <v>Alliances Enablement Executive</v>
          </cell>
          <cell r="F328" t="str">
            <v>EMEA</v>
          </cell>
          <cell r="G328" t="str">
            <v>32LGSKWZ</v>
          </cell>
        </row>
        <row r="329">
          <cell r="D329" t="str">
            <v>dane.fazakerley@pega.com</v>
          </cell>
          <cell r="E329" t="str">
            <v>Account Executive</v>
          </cell>
          <cell r="F329" t="str">
            <v>APAC</v>
          </cell>
          <cell r="G329" t="str">
            <v>32LDNKPH</v>
          </cell>
        </row>
        <row r="330">
          <cell r="D330" t="str">
            <v>elaine.fearnley@pega.com</v>
          </cell>
          <cell r="E330" t="str">
            <v>Director, Industry Principal</v>
          </cell>
          <cell r="F330" t="str">
            <v>SKO 2019 - Group C</v>
          </cell>
          <cell r="G330" t="str">
            <v>32LFHH67</v>
          </cell>
        </row>
        <row r="331">
          <cell r="D331" t="str">
            <v>erica.feeley@pega.com</v>
          </cell>
          <cell r="E331" t="str">
            <v>Account Executive</v>
          </cell>
          <cell r="F331" t="str">
            <v>SKO 2019 - Group C</v>
          </cell>
          <cell r="G331"/>
        </row>
        <row r="332">
          <cell r="D332" t="str">
            <v>Gary.Feinberg@pega.com</v>
          </cell>
          <cell r="E332" t="str">
            <v>Senior Business Officer</v>
          </cell>
          <cell r="F332" t="str">
            <v>SKO 2019 - Group C</v>
          </cell>
          <cell r="G332" t="str">
            <v>32LDNNCJ</v>
          </cell>
        </row>
        <row r="333">
          <cell r="D333" t="str">
            <v>ray.felipe@pega.com</v>
          </cell>
          <cell r="E333" t="str">
            <v>Senior Enterprise Architect</v>
          </cell>
          <cell r="F333" t="str">
            <v>SKO 2019 - Group B</v>
          </cell>
          <cell r="G333" t="str">
            <v>32LDNLJC</v>
          </cell>
        </row>
        <row r="334">
          <cell r="D334" t="str">
            <v>kevin.feller@pega.com</v>
          </cell>
          <cell r="E334" t="str">
            <v>Senior Solutions Consultant</v>
          </cell>
          <cell r="F334" t="str">
            <v>SKO 2019 - Group D</v>
          </cell>
          <cell r="G334" t="str">
            <v>32LDNLJD</v>
          </cell>
        </row>
        <row r="335">
          <cell r="D335" t="str">
            <v>joao.fernandes@pega.com</v>
          </cell>
          <cell r="E335" t="str">
            <v>Principal Solutions Consultant</v>
          </cell>
          <cell r="F335" t="str">
            <v>SKO 2019 - Group D</v>
          </cell>
          <cell r="G335" t="str">
            <v>32LDNLJF</v>
          </cell>
        </row>
        <row r="336">
          <cell r="D336" t="str">
            <v>bronson.fernandez@pega.com</v>
          </cell>
          <cell r="E336" t="str">
            <v>Account Executive</v>
          </cell>
          <cell r="F336" t="str">
            <v>APAC</v>
          </cell>
          <cell r="G336" t="str">
            <v>32LDNKPK</v>
          </cell>
        </row>
        <row r="337">
          <cell r="D337" t="str">
            <v>mathieu.feuillade@pega.com</v>
          </cell>
          <cell r="E337" t="str">
            <v>Solutions Consultant</v>
          </cell>
          <cell r="F337" t="str">
            <v>EMEA</v>
          </cell>
          <cell r="G337" t="str">
            <v>32LDNLJG</v>
          </cell>
        </row>
        <row r="338">
          <cell r="D338" t="str">
            <v>adam.field@pega.com</v>
          </cell>
          <cell r="E338" t="str">
            <v>Sr. Director, Technology Innovation</v>
          </cell>
          <cell r="F338" t="str">
            <v>SKO 2019 - Group A</v>
          </cell>
          <cell r="G338" t="str">
            <v>32LFHH68</v>
          </cell>
        </row>
        <row r="339">
          <cell r="D339" t="str">
            <v>Otamilo.filho@pega.com</v>
          </cell>
          <cell r="E339" t="str">
            <v>Contractor</v>
          </cell>
          <cell r="F339" t="str">
            <v>EMEA</v>
          </cell>
          <cell r="G339" t="str">
            <v>32LDNNCD</v>
          </cell>
        </row>
        <row r="340">
          <cell r="D340" t="str">
            <v>glen.finch@pega.com</v>
          </cell>
          <cell r="E340" t="str">
            <v>Director, User Experience Consulting</v>
          </cell>
          <cell r="F340" t="str">
            <v>SKO 2019 - Group B</v>
          </cell>
          <cell r="G340" t="str">
            <v>32LDNL8G</v>
          </cell>
        </row>
        <row r="341">
          <cell r="D341" t="str">
            <v>benjamin.findlay@pega.com</v>
          </cell>
          <cell r="E341" t="str">
            <v>Account Executive</v>
          </cell>
          <cell r="F341" t="str">
            <v>EMEA</v>
          </cell>
          <cell r="G341" t="str">
            <v>32LDNKPL</v>
          </cell>
        </row>
        <row r="342">
          <cell r="D342" t="str">
            <v>michael.fine@pega.com</v>
          </cell>
          <cell r="E342" t="str">
            <v>Team Lead - Insurance Solutions Consulting</v>
          </cell>
          <cell r="F342" t="str">
            <v>SKO 2019 - Group D</v>
          </cell>
          <cell r="G342" t="str">
            <v>32LDNLJH</v>
          </cell>
        </row>
        <row r="343">
          <cell r="D343" t="str">
            <v>mark.finneran@pega.com</v>
          </cell>
          <cell r="E343" t="str">
            <v>Account Executive</v>
          </cell>
          <cell r="F343" t="str">
            <v>SKO 2019 - Group C</v>
          </cell>
          <cell r="G343" t="str">
            <v>32LDNKPM</v>
          </cell>
        </row>
        <row r="344">
          <cell r="D344" t="str">
            <v>lothar.finster@pega.com</v>
          </cell>
          <cell r="E344" t="str">
            <v>Sales Manager</v>
          </cell>
          <cell r="F344" t="str">
            <v>EMEA</v>
          </cell>
          <cell r="G344" t="str">
            <v>32LDNKPN</v>
          </cell>
        </row>
        <row r="345">
          <cell r="D345" t="str">
            <v>john.finta@pega.com</v>
          </cell>
          <cell r="E345" t="str">
            <v>Practice Leader</v>
          </cell>
          <cell r="F345" t="str">
            <v>SKO 2019 - Group B</v>
          </cell>
          <cell r="G345" t="str">
            <v>32LDNL8H</v>
          </cell>
        </row>
        <row r="346">
          <cell r="D346" t="str">
            <v>sue.fitch@pega.com</v>
          </cell>
          <cell r="E346" t="str">
            <v>Account Executive</v>
          </cell>
          <cell r="F346" t="str">
            <v>SKO 2019 - Group C</v>
          </cell>
          <cell r="G346" t="str">
            <v>32LDNKPQ</v>
          </cell>
        </row>
        <row r="347">
          <cell r="D347" t="str">
            <v>slayton.fitts@pega.com</v>
          </cell>
          <cell r="E347" t="str">
            <v>Consulting Manager</v>
          </cell>
          <cell r="F347" t="str">
            <v>SKO 2019 - Group B</v>
          </cell>
          <cell r="G347" t="str">
            <v>32LDNL8J</v>
          </cell>
        </row>
        <row r="348">
          <cell r="D348" t="str">
            <v>david.fitzgerald@pega.com</v>
          </cell>
          <cell r="E348" t="str">
            <v>Principal Solutions Consultant</v>
          </cell>
          <cell r="F348" t="str">
            <v>EMEA</v>
          </cell>
          <cell r="G348" t="str">
            <v>32LDNLJJ</v>
          </cell>
        </row>
        <row r="349">
          <cell r="D349" t="str">
            <v>steve.fleming@pega.com</v>
          </cell>
          <cell r="E349" t="str">
            <v>Practice Director</v>
          </cell>
          <cell r="F349" t="str">
            <v>EMEA</v>
          </cell>
          <cell r="G349" t="str">
            <v>32LDNL8K</v>
          </cell>
        </row>
        <row r="350">
          <cell r="D350" t="str">
            <v>kate.flood@pega.com</v>
          </cell>
          <cell r="E350" t="str">
            <v>Senior Solutions Consultant</v>
          </cell>
          <cell r="F350" t="str">
            <v>SKO 2019 - Group D</v>
          </cell>
          <cell r="G350" t="str">
            <v>32LDNLJK</v>
          </cell>
        </row>
        <row r="351">
          <cell r="D351" t="str">
            <v>maria.flores@pega.com</v>
          </cell>
          <cell r="E351" t="str">
            <v>Administrative Assistant</v>
          </cell>
          <cell r="F351" t="str">
            <v>SKO 2019 - Group B</v>
          </cell>
          <cell r="G351" t="str">
            <v>32LDNLJL</v>
          </cell>
        </row>
        <row r="352">
          <cell r="D352" t="str">
            <v>jackie.flynn@pega.com</v>
          </cell>
          <cell r="E352" t="str">
            <v>Director, Regional Marketing</v>
          </cell>
          <cell r="F352" t="str">
            <v>SKO 2019 - Group C</v>
          </cell>
          <cell r="G352" t="str">
            <v>32LDNL6L</v>
          </cell>
        </row>
        <row r="353">
          <cell r="D353" t="str">
            <v>robert.foery@pega.com</v>
          </cell>
          <cell r="E353" t="str">
            <v>Account Executive</v>
          </cell>
          <cell r="F353" t="str">
            <v>SKO 2019 - Group C</v>
          </cell>
          <cell r="G353" t="str">
            <v>32LG4NFJ</v>
          </cell>
        </row>
        <row r="354">
          <cell r="D354" t="str">
            <v>michael.foley@pega.com</v>
          </cell>
          <cell r="E354" t="str">
            <v>Account Executive</v>
          </cell>
          <cell r="F354" t="str">
            <v>SKO 2019 - Group C</v>
          </cell>
          <cell r="G354" t="str">
            <v>32LDNKPR</v>
          </cell>
        </row>
        <row r="355">
          <cell r="D355" t="str">
            <v>Daniel.Forward@pega.com</v>
          </cell>
          <cell r="E355" t="str">
            <v>Associate Business Officer</v>
          </cell>
          <cell r="F355" t="str">
            <v>SKO 2019 - Group C</v>
          </cell>
          <cell r="G355" t="str">
            <v>32LDNLZR</v>
          </cell>
        </row>
        <row r="356">
          <cell r="D356" t="str">
            <v>jean-claude.fourny@pega.com</v>
          </cell>
          <cell r="E356" t="str">
            <v>Account Executive</v>
          </cell>
          <cell r="F356" t="str">
            <v>EMEA</v>
          </cell>
          <cell r="G356" t="str">
            <v>32LDNKPS</v>
          </cell>
        </row>
        <row r="357">
          <cell r="D357" t="str">
            <v>kate.fowler@pega.com</v>
          </cell>
          <cell r="E357" t="str">
            <v>Director, Industry Principal</v>
          </cell>
          <cell r="F357" t="str">
            <v>SKO 2019 - Group C</v>
          </cell>
          <cell r="G357" t="str">
            <v>32LFHH69</v>
          </cell>
        </row>
        <row r="358">
          <cell r="D358" t="str">
            <v>jamie.francis@pega.com</v>
          </cell>
          <cell r="E358" t="str">
            <v>Account Executive</v>
          </cell>
          <cell r="F358" t="str">
            <v>EMEA</v>
          </cell>
          <cell r="G358" t="str">
            <v>32LDNKPT</v>
          </cell>
        </row>
        <row r="359">
          <cell r="D359" t="str">
            <v>jim.freeley@pega.com</v>
          </cell>
          <cell r="E359" t="str">
            <v>Director, Regional Marketing</v>
          </cell>
          <cell r="F359" t="str">
            <v>SKO 2019 - Group C</v>
          </cell>
          <cell r="G359" t="str">
            <v>32LDNL6M</v>
          </cell>
        </row>
        <row r="360">
          <cell r="D360" t="str">
            <v>james.freeman@pega.com</v>
          </cell>
          <cell r="E360" t="str">
            <v>Sales Associate</v>
          </cell>
          <cell r="F360" t="str">
            <v>SKO 2019 - Group C</v>
          </cell>
          <cell r="G360" t="str">
            <v>32LDNKPV</v>
          </cell>
        </row>
        <row r="361">
          <cell r="D361" t="str">
            <v>Dagoberto.Freitas@pega.com</v>
          </cell>
          <cell r="E361" t="str">
            <v>Account Executive</v>
          </cell>
          <cell r="F361" t="str">
            <v>SKO 2019 - Group B</v>
          </cell>
          <cell r="G361" t="str">
            <v>32LGHHRM</v>
          </cell>
        </row>
        <row r="362">
          <cell r="D362" t="str">
            <v>ashlee.french@pega.com</v>
          </cell>
          <cell r="E362" t="str">
            <v>Sr. Director, Pega Customer Success Strategy and Operations</v>
          </cell>
          <cell r="F362" t="str">
            <v>SKO 2019 - Group B</v>
          </cell>
          <cell r="G362" t="str">
            <v>32LDNL8L</v>
          </cell>
        </row>
        <row r="363">
          <cell r="D363" t="str">
            <v>kenny.friedman@pega.com</v>
          </cell>
          <cell r="E363" t="str">
            <v>Account Executive</v>
          </cell>
          <cell r="F363" t="str">
            <v>SKO 2019 - Group C</v>
          </cell>
          <cell r="G363" t="str">
            <v>32LDNKPW</v>
          </cell>
        </row>
        <row r="364">
          <cell r="D364" t="str">
            <v>john.friedrich@pega.com</v>
          </cell>
          <cell r="E364" t="str">
            <v>Consulting Manager</v>
          </cell>
          <cell r="F364" t="str">
            <v>SKO 2019 - Group B</v>
          </cell>
          <cell r="G364" t="str">
            <v>32LDNL8M</v>
          </cell>
        </row>
        <row r="365">
          <cell r="D365" t="str">
            <v>dave.frischling@pega.com</v>
          </cell>
          <cell r="E365" t="str">
            <v>Senior Business Officer</v>
          </cell>
          <cell r="F365" t="str">
            <v>SKO 2019 - Group C</v>
          </cell>
          <cell r="G365" t="str">
            <v>32LG7WVG</v>
          </cell>
        </row>
        <row r="366">
          <cell r="D366" t="str">
            <v>alan.frizzell@pega.com</v>
          </cell>
          <cell r="E366" t="str">
            <v>Manager, Solutions Consulting</v>
          </cell>
          <cell r="F366" t="str">
            <v>SKO 2019 - Group B</v>
          </cell>
          <cell r="G366" t="str">
            <v>32LDNLJM</v>
          </cell>
        </row>
        <row r="367">
          <cell r="D367" t="str">
            <v>aaron.fromm@pega.com</v>
          </cell>
          <cell r="E367" t="str">
            <v>Manager, Sales Consulting</v>
          </cell>
          <cell r="F367" t="str">
            <v>SKO 2019 - Group B</v>
          </cell>
          <cell r="G367" t="str">
            <v>32LDNLJN</v>
          </cell>
        </row>
        <row r="368">
          <cell r="D368" t="str">
            <v>andrew.fuentes@pega.com</v>
          </cell>
          <cell r="E368" t="str">
            <v>Practice Leader</v>
          </cell>
          <cell r="F368" t="str">
            <v>APAC</v>
          </cell>
          <cell r="G368" t="str">
            <v>32LDNL8N</v>
          </cell>
        </row>
        <row r="369">
          <cell r="D369" t="str">
            <v>joanna.fuentes@pega.com</v>
          </cell>
          <cell r="E369" t="str">
            <v>Practice Leader</v>
          </cell>
          <cell r="F369" t="str">
            <v>SKO 2019 - Group B</v>
          </cell>
          <cell r="G369" t="str">
            <v>32LDNL8P</v>
          </cell>
        </row>
        <row r="370">
          <cell r="D370" t="str">
            <v>paul.gaddes@pega.com</v>
          </cell>
          <cell r="E370" t="str">
            <v>Managing Director, Sales - Asia</v>
          </cell>
          <cell r="F370" t="str">
            <v>APAC</v>
          </cell>
          <cell r="G370" t="str">
            <v>32LDNHTG</v>
          </cell>
        </row>
        <row r="371">
          <cell r="D371" t="str">
            <v>tracy.gallagher@pega.com</v>
          </cell>
          <cell r="E371" t="str">
            <v>Sr. Event Specialist</v>
          </cell>
          <cell r="F371" t="str">
            <v>SKO 2019 - Group A</v>
          </cell>
          <cell r="G371">
            <v>81496929</v>
          </cell>
        </row>
        <row r="372">
          <cell r="D372" t="str">
            <v>rajesh.ganapathy@pega.com</v>
          </cell>
          <cell r="E372" t="str">
            <v>Practice Leader</v>
          </cell>
          <cell r="F372" t="str">
            <v>SKO 2019 - Group B</v>
          </cell>
          <cell r="G372" t="str">
            <v>32LDNL8Q</v>
          </cell>
        </row>
        <row r="373">
          <cell r="D373" t="str">
            <v>saisruthi.gangam@in.pega.com</v>
          </cell>
          <cell r="E373" t="str">
            <v>Solutions Engineer</v>
          </cell>
          <cell r="F373" t="str">
            <v>APAC</v>
          </cell>
          <cell r="G373" t="str">
            <v>32LDNLX7</v>
          </cell>
        </row>
        <row r="374">
          <cell r="D374" t="str">
            <v>nandana.ganu@pega.com</v>
          </cell>
          <cell r="E374" t="str">
            <v>Technical Lead</v>
          </cell>
          <cell r="F374" t="str">
            <v>APAC</v>
          </cell>
          <cell r="G374" t="str">
            <v>32LDNLX8</v>
          </cell>
        </row>
        <row r="375">
          <cell r="D375" t="str">
            <v>diego.garcia@pega.com</v>
          </cell>
          <cell r="E375" t="str">
            <v>Solutions Engineering Team Lead</v>
          </cell>
          <cell r="F375" t="str">
            <v>EMEA</v>
          </cell>
          <cell r="G375" t="str">
            <v>32LDNLX9</v>
          </cell>
        </row>
        <row r="376">
          <cell r="D376" t="str">
            <v>luis.garciavelasco@pega.com</v>
          </cell>
          <cell r="E376" t="str">
            <v>Principal Sales Consultant</v>
          </cell>
          <cell r="F376" t="str">
            <v>EMEA</v>
          </cell>
          <cell r="G376" t="str">
            <v>32LDNLJP</v>
          </cell>
        </row>
        <row r="377">
          <cell r="D377" t="str">
            <v>jay.gardner@pega.com</v>
          </cell>
          <cell r="E377" t="str">
            <v>Account Executive</v>
          </cell>
          <cell r="F377" t="str">
            <v>SKO 2019 - Group C</v>
          </cell>
          <cell r="G377" t="str">
            <v>32LDNKPX</v>
          </cell>
        </row>
        <row r="378">
          <cell r="D378" t="str">
            <v>pramila.gardner@pega.com</v>
          </cell>
          <cell r="E378" t="str">
            <v>Practice Leader</v>
          </cell>
          <cell r="F378" t="str">
            <v>SKO 2019 - Group B</v>
          </cell>
          <cell r="G378" t="str">
            <v>32LDNL8R</v>
          </cell>
        </row>
        <row r="379">
          <cell r="D379" t="str">
            <v>zach.gardner@pega.com</v>
          </cell>
          <cell r="E379" t="str">
            <v>Solution Consultant- Decisioning</v>
          </cell>
          <cell r="F379" t="str">
            <v>SKO 2019 - Group D</v>
          </cell>
          <cell r="G379" t="str">
            <v>32LDNLJQ</v>
          </cell>
        </row>
        <row r="380">
          <cell r="D380" t="str">
            <v>sidd.gaur@pega.com</v>
          </cell>
          <cell r="E380" t="str">
            <v>Solutions Consultant</v>
          </cell>
          <cell r="F380" t="str">
            <v>SKO 2019 - Group D</v>
          </cell>
          <cell r="G380" t="str">
            <v>32LDNLJR</v>
          </cell>
        </row>
        <row r="381">
          <cell r="D381" t="str">
            <v>jenya.gavazova@pega.com</v>
          </cell>
          <cell r="E381" t="str">
            <v>Field Sales Operations Manager</v>
          </cell>
          <cell r="F381" t="str">
            <v>EMEA</v>
          </cell>
          <cell r="G381" t="str">
            <v>32LGSKWM</v>
          </cell>
        </row>
        <row r="382">
          <cell r="D382" t="str">
            <v>jeroen.geerdink@pega.com</v>
          </cell>
          <cell r="E382" t="str">
            <v>Manager, Solutions Consulting</v>
          </cell>
          <cell r="F382" t="str">
            <v>EMEA</v>
          </cell>
          <cell r="G382" t="str">
            <v>32LDNLJS</v>
          </cell>
        </row>
        <row r="383">
          <cell r="D383" t="str">
            <v>matt.geiger@pega.com</v>
          </cell>
          <cell r="E383" t="str">
            <v>Senior Solutions Consultant</v>
          </cell>
          <cell r="F383" t="str">
            <v>SKO 2019 - Group D</v>
          </cell>
          <cell r="G383" t="str">
            <v>32LDNLJW</v>
          </cell>
        </row>
        <row r="384">
          <cell r="D384" t="str">
            <v>nixon.george@pega.com</v>
          </cell>
          <cell r="E384" t="str">
            <v>Senior Solution Consultant</v>
          </cell>
          <cell r="F384" t="str">
            <v>SKO 2019 - Group B</v>
          </cell>
          <cell r="G384" t="str">
            <v>32LDNLJX</v>
          </cell>
        </row>
        <row r="385">
          <cell r="D385" t="str">
            <v>stephanie.george@pega.com</v>
          </cell>
          <cell r="E385" t="str">
            <v>Event Operations Specialist</v>
          </cell>
          <cell r="F385" t="str">
            <v>SKO 2019 - Group A</v>
          </cell>
          <cell r="G385" t="str">
            <v>32LDP69G</v>
          </cell>
        </row>
        <row r="386">
          <cell r="D386" t="str">
            <v>evelyn.gerritsen@pega.com</v>
          </cell>
          <cell r="E386" t="str">
            <v>Senior Solutions Consultant</v>
          </cell>
          <cell r="F386" t="str">
            <v>EMEA</v>
          </cell>
          <cell r="G386" t="str">
            <v>32LDNLJZ</v>
          </cell>
        </row>
        <row r="387">
          <cell r="D387" t="str">
            <v>alessandro.gialnisio@pega.com</v>
          </cell>
          <cell r="E387" t="str">
            <v>Solutions Consultant</v>
          </cell>
          <cell r="F387" t="str">
            <v>EMEA</v>
          </cell>
          <cell r="G387" t="str">
            <v>32LDNLK2</v>
          </cell>
        </row>
        <row r="388">
          <cell r="D388" t="str">
            <v>domenic.giancola@pega.com</v>
          </cell>
          <cell r="E388" t="str">
            <v>Team Lead - Applications &amp; Technology</v>
          </cell>
          <cell r="F388" t="str">
            <v>SKO 2019 - Group D</v>
          </cell>
          <cell r="G388" t="str">
            <v>32LDNLXB</v>
          </cell>
        </row>
        <row r="389">
          <cell r="D389" t="str">
            <v>robert.gibson@pega.com</v>
          </cell>
          <cell r="E389" t="str">
            <v>Account Executive</v>
          </cell>
          <cell r="F389" t="str">
            <v>EMEA</v>
          </cell>
          <cell r="G389" t="str">
            <v>32LDNKPZ</v>
          </cell>
        </row>
        <row r="390">
          <cell r="D390" t="str">
            <v>timothy.gibson@pega.com</v>
          </cell>
          <cell r="E390" t="str">
            <v>Corporate Markets Account Executive</v>
          </cell>
          <cell r="F390" t="str">
            <v>SKO 2019 - Group B</v>
          </cell>
          <cell r="G390" t="str">
            <v>32LH4CLS</v>
          </cell>
        </row>
        <row r="391">
          <cell r="D391" t="str">
            <v>michael.gilday@pega.com</v>
          </cell>
          <cell r="E391" t="str">
            <v>Senior Video Producer</v>
          </cell>
          <cell r="F391" t="str">
            <v>SKO 2019 - Group A</v>
          </cell>
          <cell r="G391" t="str">
            <v>32LDP69J</v>
          </cell>
        </row>
        <row r="392">
          <cell r="D392" t="str">
            <v>bogac.giritlioglu@pega.com</v>
          </cell>
          <cell r="E392" t="str">
            <v>Managing Director, Sales</v>
          </cell>
          <cell r="F392" t="str">
            <v>EMEA</v>
          </cell>
          <cell r="G392" t="str">
            <v>32LDNLV9</v>
          </cell>
        </row>
        <row r="393">
          <cell r="D393" t="str">
            <v>stefan.girlich@pega.com</v>
          </cell>
          <cell r="E393" t="str">
            <v>Insurance Practice Leader</v>
          </cell>
          <cell r="F393" t="str">
            <v>EMEA</v>
          </cell>
          <cell r="G393" t="str">
            <v>32LDNL8S</v>
          </cell>
        </row>
        <row r="394">
          <cell r="D394" t="str">
            <v>luca.giudici@pega.com</v>
          </cell>
          <cell r="E394" t="str">
            <v>Practice Director</v>
          </cell>
          <cell r="F394" t="str">
            <v>EMEA</v>
          </cell>
          <cell r="G394" t="str">
            <v>32LDNL8T</v>
          </cell>
        </row>
        <row r="395">
          <cell r="D395" t="str">
            <v>David.Glanz@pega.com</v>
          </cell>
          <cell r="E395" t="str">
            <v>Senior Business Officer</v>
          </cell>
          <cell r="F395" t="str">
            <v>APAC</v>
          </cell>
          <cell r="G395" t="str">
            <v>32LDNL5V</v>
          </cell>
        </row>
        <row r="396">
          <cell r="D396" t="str">
            <v>mark.goddard@pega.com</v>
          </cell>
          <cell r="E396" t="str">
            <v>Practice Leader Manager</v>
          </cell>
          <cell r="F396" t="str">
            <v>SKO 2019 - Group B</v>
          </cell>
          <cell r="G396" t="str">
            <v>32LDNL8V</v>
          </cell>
        </row>
        <row r="397">
          <cell r="D397" t="str">
            <v>andreas.goetz@pega.com</v>
          </cell>
          <cell r="E397" t="str">
            <v>Account Executive</v>
          </cell>
          <cell r="F397" t="str">
            <v>EMEA</v>
          </cell>
          <cell r="G397" t="str">
            <v>32LDNKQ2</v>
          </cell>
        </row>
        <row r="398">
          <cell r="D398" t="str">
            <v>tom.goff@pega.com</v>
          </cell>
          <cell r="E398" t="str">
            <v>Practice Leader</v>
          </cell>
          <cell r="F398" t="str">
            <v>SKO 2019 - Group B</v>
          </cell>
          <cell r="G398" t="str">
            <v>32LDNL8W</v>
          </cell>
        </row>
        <row r="399">
          <cell r="D399" t="str">
            <v>alex.gogin@pega.com</v>
          </cell>
          <cell r="E399" t="str">
            <v>Senior Solutions Consultant</v>
          </cell>
          <cell r="F399" t="str">
            <v>EMEA</v>
          </cell>
          <cell r="G399" t="str">
            <v>32LDNLK3</v>
          </cell>
        </row>
        <row r="400">
          <cell r="D400" t="str">
            <v>joe.golden@pega.com</v>
          </cell>
          <cell r="E400" t="str">
            <v>Client Success Manager</v>
          </cell>
          <cell r="F400" t="str">
            <v>SKO 2019 - Group C</v>
          </cell>
          <cell r="G400" t="str">
            <v>32LDNKQ3</v>
          </cell>
        </row>
        <row r="401">
          <cell r="D401" t="str">
            <v>steve.goldsmith@pega.com</v>
          </cell>
          <cell r="E401" t="str">
            <v>Principal Solution Consultant</v>
          </cell>
          <cell r="F401" t="str">
            <v>SKO 2019 - Group B</v>
          </cell>
          <cell r="G401" t="str">
            <v>32LDNLK4</v>
          </cell>
        </row>
        <row r="402">
          <cell r="D402" t="str">
            <v>ron.goldstein@pega.com</v>
          </cell>
          <cell r="E402" t="str">
            <v>Account Executive</v>
          </cell>
          <cell r="F402" t="str">
            <v>SKO 2019 - Group C</v>
          </cell>
          <cell r="G402" t="str">
            <v>32LDNKQ4</v>
          </cell>
        </row>
        <row r="403">
          <cell r="D403" t="str">
            <v>mark.golub@pega.com</v>
          </cell>
          <cell r="E403" t="str">
            <v>Director of Sales</v>
          </cell>
          <cell r="F403" t="str">
            <v>SKO 2019 - Group B</v>
          </cell>
          <cell r="G403" t="str">
            <v>32LDNLVB</v>
          </cell>
        </row>
        <row r="404">
          <cell r="D404" t="str">
            <v>javier.gomez@pega.com</v>
          </cell>
          <cell r="E404" t="str">
            <v>Account Executive</v>
          </cell>
          <cell r="F404" t="str">
            <v>SKO 2019 - Group C</v>
          </cell>
          <cell r="G404" t="str">
            <v>32LDNKQ5</v>
          </cell>
        </row>
        <row r="405">
          <cell r="D405" t="str">
            <v>jose.gonzalezredondo@pega.com</v>
          </cell>
          <cell r="E405" t="str">
            <v>Account Executive</v>
          </cell>
          <cell r="F405" t="str">
            <v>EMEA</v>
          </cell>
          <cell r="G405" t="str">
            <v>32LDNKQ6</v>
          </cell>
        </row>
        <row r="406">
          <cell r="D406" t="str">
            <v>barry.goodridge@pega.com</v>
          </cell>
          <cell r="E406" t="str">
            <v>Senior Account Manager</v>
          </cell>
          <cell r="F406" t="str">
            <v>EMEA</v>
          </cell>
          <cell r="G406" t="str">
            <v>32LDNKQ7</v>
          </cell>
        </row>
        <row r="407">
          <cell r="D407" t="str">
            <v>adrienne.gornstein@pega.com</v>
          </cell>
          <cell r="E407" t="str">
            <v>Senior Travel Agent</v>
          </cell>
          <cell r="F407" t="str">
            <v>SKO 2019 - Group A</v>
          </cell>
          <cell r="G407" t="str">
            <v>32LDP69K</v>
          </cell>
        </row>
        <row r="408">
          <cell r="D408" t="str">
            <v>hope.goslin@pega.com</v>
          </cell>
          <cell r="E408" t="str">
            <v>Content Marketing Specialist</v>
          </cell>
          <cell r="F408" t="str">
            <v>SKO 2019 - Group B</v>
          </cell>
          <cell r="G408" t="str">
            <v>32LGSKWJ</v>
          </cell>
        </row>
        <row r="409">
          <cell r="D409" t="str">
            <v>rikard.gothe@pega.com</v>
          </cell>
          <cell r="E409" t="str">
            <v>Account Executive</v>
          </cell>
          <cell r="F409" t="str">
            <v>EMEA</v>
          </cell>
          <cell r="G409" t="str">
            <v>32LDNKQ8</v>
          </cell>
        </row>
        <row r="410">
          <cell r="D410" t="str">
            <v>jared.gould@pega.com</v>
          </cell>
          <cell r="E410" t="str">
            <v>Strategic Alliance Executive</v>
          </cell>
          <cell r="F410" t="str">
            <v>SKO 2019 - Group D</v>
          </cell>
          <cell r="G410" t="str">
            <v>32LDNL3Z</v>
          </cell>
        </row>
        <row r="411">
          <cell r="D411" t="str">
            <v>Katerina.Goulioutkina@pega.com</v>
          </cell>
          <cell r="E411" t="str">
            <v>Sr. Client Success Manager</v>
          </cell>
          <cell r="F411" t="str">
            <v>SKO 2019 - Group B</v>
          </cell>
          <cell r="G411" t="str">
            <v>32LH94QH</v>
          </cell>
        </row>
        <row r="412">
          <cell r="D412" t="str">
            <v>brian.graber@pega.com</v>
          </cell>
          <cell r="E412" t="str">
            <v>Account Executive</v>
          </cell>
          <cell r="F412" t="str">
            <v>SKO 2019 - Group C</v>
          </cell>
          <cell r="G412" t="str">
            <v>32LDNKQ9</v>
          </cell>
        </row>
        <row r="413">
          <cell r="D413" t="str">
            <v>genifer.graff@pega.com</v>
          </cell>
          <cell r="E413" t="str">
            <v>Sr. Solutions Consultant</v>
          </cell>
          <cell r="F413" t="str">
            <v>SKO 2019 - Group B</v>
          </cell>
          <cell r="G413" t="str">
            <v>32LDNLK5</v>
          </cell>
        </row>
        <row r="414">
          <cell r="D414" t="str">
            <v>mats.gragg@pega.com</v>
          </cell>
          <cell r="E414" t="str">
            <v>Sales Manager</v>
          </cell>
          <cell r="F414" t="str">
            <v>EMEA</v>
          </cell>
          <cell r="G414" t="str">
            <v>32LDNLVC</v>
          </cell>
        </row>
        <row r="415">
          <cell r="D415" t="str">
            <v>shaun.grainger@pega.com</v>
          </cell>
          <cell r="E415" t="str">
            <v>Senior Solutions Consultant - Corporate Markets</v>
          </cell>
          <cell r="F415" t="str">
            <v>SKO 2019 - Group D</v>
          </cell>
          <cell r="G415" t="str">
            <v>32LDNLK6</v>
          </cell>
        </row>
        <row r="416">
          <cell r="D416" t="str">
            <v>daniel.graves@pega.com</v>
          </cell>
          <cell r="E416" t="str">
            <v>Account Executive</v>
          </cell>
          <cell r="F416" t="str">
            <v>SKO 2019 - Group C</v>
          </cell>
          <cell r="G416" t="str">
            <v>32LDNKQB</v>
          </cell>
        </row>
        <row r="417">
          <cell r="D417" t="str">
            <v>mandie.green@pega.com</v>
          </cell>
          <cell r="E417" t="str">
            <v>Client Success Manager</v>
          </cell>
          <cell r="F417" t="str">
            <v>SKO 2019 - Group C</v>
          </cell>
          <cell r="G417" t="str">
            <v>32LDNKQC</v>
          </cell>
        </row>
        <row r="418">
          <cell r="D418" t="str">
            <v>mike.green@pega.com</v>
          </cell>
          <cell r="E418" t="str">
            <v>Account Executive</v>
          </cell>
          <cell r="F418" t="str">
            <v>SKO 2019 - Group C</v>
          </cell>
          <cell r="G418" t="str">
            <v>32LDNKQD</v>
          </cell>
        </row>
        <row r="419">
          <cell r="D419" t="str">
            <v>olga.greenaway@pega.com</v>
          </cell>
          <cell r="E419" t="str">
            <v>Administrative Assistant</v>
          </cell>
          <cell r="F419" t="str">
            <v>EMEA</v>
          </cell>
          <cell r="G419" t="str">
            <v>32LH4CLT</v>
          </cell>
        </row>
        <row r="420">
          <cell r="D420" t="str">
            <v>deb.greenberger@pega.com</v>
          </cell>
          <cell r="E420" t="str">
            <v>Team Lead - Insurance Solutions Consulting</v>
          </cell>
          <cell r="F420" t="str">
            <v>SKO 2019 - Group D</v>
          </cell>
          <cell r="G420" t="str">
            <v>32LDNLK7</v>
          </cell>
        </row>
        <row r="421">
          <cell r="D421" t="str">
            <v>nolan.greene@pega.com</v>
          </cell>
          <cell r="E421" t="str">
            <v>Sr. Product Marketing Manager - Robotics</v>
          </cell>
          <cell r="F421" t="str">
            <v>SKO 2019 - Group C</v>
          </cell>
          <cell r="G421" t="str">
            <v>32LFHH6B</v>
          </cell>
        </row>
        <row r="422">
          <cell r="D422" t="str">
            <v>dave.griffiths@pega.com</v>
          </cell>
          <cell r="E422" t="str">
            <v>Practice Leader</v>
          </cell>
          <cell r="F422" t="str">
            <v>SKO 2019 - Group B</v>
          </cell>
          <cell r="G422" t="str">
            <v>32LDNL8X</v>
          </cell>
        </row>
        <row r="423">
          <cell r="D423" t="str">
            <v>andres.griotsilveira@pega.com</v>
          </cell>
          <cell r="E423" t="str">
            <v>Principal Solutions Consultant</v>
          </cell>
          <cell r="F423" t="str">
            <v>EMEA</v>
          </cell>
          <cell r="G423" t="str">
            <v>32LDNLK8</v>
          </cell>
        </row>
        <row r="424">
          <cell r="D424" t="str">
            <v>wiktor.grodowski@pega.com</v>
          </cell>
          <cell r="E424" t="str">
            <v>Senior Solutions Engineer</v>
          </cell>
          <cell r="F424" t="str">
            <v>EMEA</v>
          </cell>
          <cell r="G424" t="str">
            <v>32LDNLXC</v>
          </cell>
        </row>
        <row r="425">
          <cell r="D425" t="str">
            <v>steven.gross@pega.com</v>
          </cell>
          <cell r="E425" t="str">
            <v>VP, North American Sales</v>
          </cell>
          <cell r="F425" t="str">
            <v>SKO 2019 - Group B</v>
          </cell>
          <cell r="G425" t="str">
            <v>32KNCVM9</v>
          </cell>
        </row>
        <row r="426">
          <cell r="D426" t="str">
            <v>dave.grunbaum@pega.com</v>
          </cell>
          <cell r="E426" t="str">
            <v>Senior Solutions Consultant - Manufacturing and High Technology Solutions</v>
          </cell>
          <cell r="F426" t="str">
            <v>SKO 2019 - Group D</v>
          </cell>
          <cell r="G426" t="str">
            <v>32LDNLK9</v>
          </cell>
        </row>
        <row r="427">
          <cell r="D427" t="str">
            <v>steve.gryglas@pega.com</v>
          </cell>
          <cell r="E427" t="str">
            <v>Account Executive</v>
          </cell>
          <cell r="F427" t="str">
            <v>SKO 2019 - Group C</v>
          </cell>
          <cell r="G427" t="str">
            <v>32LDNKQF</v>
          </cell>
        </row>
        <row r="428">
          <cell r="D428" t="str">
            <v>louis.guarino@pega.com</v>
          </cell>
          <cell r="E428" t="str">
            <v>Account Executive</v>
          </cell>
          <cell r="F428" t="str">
            <v>SKO 2019 - Group C</v>
          </cell>
          <cell r="G428" t="str">
            <v>32LDNKQG</v>
          </cell>
        </row>
        <row r="429">
          <cell r="D429" t="str">
            <v>scott.guidi@pega.com</v>
          </cell>
          <cell r="E429" t="str">
            <v>Account Executive</v>
          </cell>
          <cell r="F429" t="str">
            <v>SKO 2019 - Group C</v>
          </cell>
          <cell r="G429" t="str">
            <v>32LDNKQH</v>
          </cell>
        </row>
        <row r="430">
          <cell r="D430" t="str">
            <v>pedro.sader@pega.com</v>
          </cell>
          <cell r="E430" t="str">
            <v>Sales Associate</v>
          </cell>
          <cell r="F430" t="str">
            <v>SKO 2019 - Group C</v>
          </cell>
          <cell r="G430" t="str">
            <v>32LDNKQJ</v>
          </cell>
        </row>
        <row r="431">
          <cell r="D431" t="str">
            <v>himanshu.gupta@in.pega.com</v>
          </cell>
          <cell r="E431" t="str">
            <v>Sr. Manager - Delivery</v>
          </cell>
          <cell r="F431" t="str">
            <v>APAC</v>
          </cell>
          <cell r="G431" t="str">
            <v>32LDNL8Z</v>
          </cell>
        </row>
        <row r="432">
          <cell r="D432" t="str">
            <v>bharti.gupta@pega.com</v>
          </cell>
          <cell r="E432" t="str">
            <v>Senior Solutions Consultant - Communications</v>
          </cell>
          <cell r="F432" t="str">
            <v>SKO 2019 - Group D</v>
          </cell>
          <cell r="G432" t="str">
            <v>32LDNLKB</v>
          </cell>
        </row>
        <row r="433">
          <cell r="D433" t="str">
            <v>helen.gurevich@pega.com</v>
          </cell>
          <cell r="E433" t="str">
            <v>Strategic Alliance Executive</v>
          </cell>
          <cell r="F433" t="str">
            <v>SKO 2019 - Group D</v>
          </cell>
          <cell r="G433" t="str">
            <v>32LDNL43</v>
          </cell>
        </row>
        <row r="434">
          <cell r="D434" t="str">
            <v>mark.guthrie@pega.com</v>
          </cell>
          <cell r="E434" t="str">
            <v>Practice Director</v>
          </cell>
          <cell r="F434" t="str">
            <v>EMEA</v>
          </cell>
          <cell r="G434" t="str">
            <v>32LDNL92</v>
          </cell>
        </row>
        <row r="435">
          <cell r="D435" t="str">
            <v>robert.gutierrez@pega.com</v>
          </cell>
          <cell r="E435" t="str">
            <v>Delivery Director</v>
          </cell>
          <cell r="F435" t="str">
            <v>SKO 2019 - Group B</v>
          </cell>
          <cell r="G435" t="str">
            <v>32LDNL93</v>
          </cell>
        </row>
        <row r="436">
          <cell r="D436" t="str">
            <v>maxwell.gutmans@pega.com</v>
          </cell>
          <cell r="E436" t="str">
            <v>Global Sales Enablement Project Lead</v>
          </cell>
          <cell r="F436" t="str">
            <v>SKO 2019 - Group B</v>
          </cell>
          <cell r="G436" t="str">
            <v>32LH94QJ</v>
          </cell>
        </row>
        <row r="437">
          <cell r="D437" t="str">
            <v>petergy@aol.com</v>
          </cell>
          <cell r="E437"/>
          <cell r="F437" t="str">
            <v>not applicable</v>
          </cell>
          <cell r="G437" t="str">
            <v>32KNCVNN</v>
          </cell>
        </row>
        <row r="438">
          <cell r="D438" t="str">
            <v>balazs.gyoeroek@pega.com</v>
          </cell>
          <cell r="E438" t="str">
            <v>Sr. Solutions Engineer</v>
          </cell>
          <cell r="F438" t="str">
            <v>EMEA</v>
          </cell>
          <cell r="G438" t="str">
            <v>32LDNLXD</v>
          </cell>
        </row>
        <row r="439">
          <cell r="D439" t="str">
            <v>jennifer.haase@pega.com</v>
          </cell>
          <cell r="E439" t="str">
            <v>Account Executive</v>
          </cell>
          <cell r="F439" t="str">
            <v>SKO 2019 - Group C</v>
          </cell>
          <cell r="G439" t="str">
            <v>32LDNKQK</v>
          </cell>
        </row>
        <row r="440">
          <cell r="D440" t="str">
            <v>kellie.hackney@pega.com</v>
          </cell>
          <cell r="E440" t="str">
            <v>Sales Manager</v>
          </cell>
          <cell r="F440" t="str">
            <v>APAC</v>
          </cell>
          <cell r="G440" t="str">
            <v>32LDNLVD</v>
          </cell>
        </row>
        <row r="441">
          <cell r="D441" t="str">
            <v>kevin.hadley@pega.com</v>
          </cell>
          <cell r="E441" t="str">
            <v>Account Executive</v>
          </cell>
          <cell r="F441" t="str">
            <v>EMEA</v>
          </cell>
          <cell r="G441" t="str">
            <v>32LDNKQL</v>
          </cell>
        </row>
        <row r="442">
          <cell r="D442" t="str">
            <v>dirk.hafels@pega.com</v>
          </cell>
          <cell r="E442" t="str">
            <v>Sr. Solutions Consultant</v>
          </cell>
          <cell r="F442" t="str">
            <v>EMEA</v>
          </cell>
          <cell r="G442" t="str">
            <v>32LDNLKC</v>
          </cell>
        </row>
        <row r="443">
          <cell r="D443" t="str">
            <v>brian.hager@pega.com</v>
          </cell>
          <cell r="E443" t="str">
            <v>Director, Sales</v>
          </cell>
          <cell r="F443" t="str">
            <v>SKO 2019 - Group B</v>
          </cell>
          <cell r="G443" t="str">
            <v>32LDNLVF</v>
          </cell>
        </row>
        <row r="444">
          <cell r="D444" t="str">
            <v>ramzy.haidar@pega.com</v>
          </cell>
          <cell r="E444" t="str">
            <v>Senior Account Manager</v>
          </cell>
          <cell r="F444" t="str">
            <v>EMEA</v>
          </cell>
          <cell r="G444" t="str">
            <v>32LDNKQM</v>
          </cell>
        </row>
        <row r="445">
          <cell r="D445" t="str">
            <v>arif.hajee@pega.com</v>
          </cell>
          <cell r="E445" t="str">
            <v>Senior Solutions Consultant</v>
          </cell>
          <cell r="F445" t="str">
            <v>SKO 2019 - Group D</v>
          </cell>
          <cell r="G445" t="str">
            <v>32LDNLKD</v>
          </cell>
        </row>
        <row r="446">
          <cell r="D446" t="str">
            <v>christian.halbig@pega.com</v>
          </cell>
          <cell r="E446" t="str">
            <v>Senior Solution Consultant</v>
          </cell>
          <cell r="F446" t="str">
            <v>EMEA</v>
          </cell>
          <cell r="G446" t="str">
            <v>32LDNLKF</v>
          </cell>
        </row>
        <row r="447">
          <cell r="D447" t="str">
            <v>brian.hall@pega.com</v>
          </cell>
          <cell r="E447" t="str">
            <v>Account Executive</v>
          </cell>
          <cell r="F447" t="str">
            <v>SKO 2019 - Group C</v>
          </cell>
          <cell r="G447" t="str">
            <v>32LDNKQN</v>
          </cell>
        </row>
        <row r="448">
          <cell r="D448" t="str">
            <v>kenton.hankins@pega.com</v>
          </cell>
          <cell r="E448" t="str">
            <v>Lead User Experience Architect</v>
          </cell>
          <cell r="F448" t="str">
            <v>SKO 2019 - Group D</v>
          </cell>
          <cell r="G448" t="str">
            <v>32LDNLKG</v>
          </cell>
        </row>
        <row r="449">
          <cell r="D449" t="str">
            <v>amardeep.hansra@pega.com</v>
          </cell>
          <cell r="E449" t="str">
            <v>Sales Specialist</v>
          </cell>
          <cell r="F449" t="str">
            <v>SKO 2019 - Group C</v>
          </cell>
          <cell r="G449" t="str">
            <v>32LDNKQP</v>
          </cell>
        </row>
        <row r="450">
          <cell r="D450" t="str">
            <v>sylvain.harault@pega.com</v>
          </cell>
          <cell r="E450" t="str">
            <v>Director, Sales Consulting</v>
          </cell>
          <cell r="F450" t="str">
            <v>EMEA</v>
          </cell>
          <cell r="G450" t="str">
            <v>32LDNLKH</v>
          </cell>
        </row>
        <row r="451">
          <cell r="D451" t="str">
            <v>jeffrey.hare@pega.com</v>
          </cell>
          <cell r="E451" t="str">
            <v>Senior Solutions Consultant</v>
          </cell>
          <cell r="F451" t="str">
            <v>SKO 2019 - Group B</v>
          </cell>
          <cell r="G451" t="str">
            <v>32LDNLKJ</v>
          </cell>
        </row>
        <row r="452">
          <cell r="D452" t="str">
            <v>rei.hasegawa@pega.com</v>
          </cell>
          <cell r="E452" t="str">
            <v>Sr. Manager, Regional Marketing</v>
          </cell>
          <cell r="F452" t="str">
            <v>APAC</v>
          </cell>
          <cell r="G452" t="str">
            <v>32LDNL6N</v>
          </cell>
        </row>
        <row r="453">
          <cell r="D453" t="str">
            <v>shinsaku.hashimoto@pega.com</v>
          </cell>
          <cell r="E453" t="str">
            <v>Account Executive</v>
          </cell>
          <cell r="F453" t="str">
            <v>APAC</v>
          </cell>
          <cell r="G453" t="str">
            <v>32LDNKQQ</v>
          </cell>
        </row>
        <row r="454">
          <cell r="D454" t="str">
            <v>larry.haug@pega.com</v>
          </cell>
          <cell r="E454" t="str">
            <v>Consulting Manager</v>
          </cell>
          <cell r="F454" t="str">
            <v>SKO 2019 - Group B</v>
          </cell>
          <cell r="G454" t="str">
            <v>32LDNL95</v>
          </cell>
        </row>
        <row r="455">
          <cell r="D455" t="str">
            <v>kimberly.hawkins@pega.com</v>
          </cell>
          <cell r="E455" t="str">
            <v>Account Executive</v>
          </cell>
          <cell r="F455" t="str">
            <v>SKO 2019 - Group C</v>
          </cell>
          <cell r="G455" t="str">
            <v>32LDZJWH</v>
          </cell>
        </row>
        <row r="456">
          <cell r="D456" t="str">
            <v>tim.hay@pega.com</v>
          </cell>
          <cell r="E456" t="str">
            <v>Account Executive</v>
          </cell>
          <cell r="F456" t="str">
            <v>SKO 2019 - Group C</v>
          </cell>
          <cell r="G456" t="str">
            <v>32LDNKQR</v>
          </cell>
        </row>
        <row r="457">
          <cell r="D457" t="str">
            <v>simon.haydn-lee@pega.com</v>
          </cell>
          <cell r="E457" t="str">
            <v>Sales Director</v>
          </cell>
          <cell r="F457" t="str">
            <v>EMEA</v>
          </cell>
          <cell r="G457" t="str">
            <v>32LDNLVG</v>
          </cell>
        </row>
        <row r="458">
          <cell r="D458" t="str">
            <v>carleen.haylett@pega.com</v>
          </cell>
          <cell r="E458" t="str">
            <v>Account Executive</v>
          </cell>
          <cell r="F458" t="str">
            <v>SKO 2019 - Group C</v>
          </cell>
          <cell r="G458" t="str">
            <v>32LDNKQT</v>
          </cell>
        </row>
        <row r="459">
          <cell r="D459" t="str">
            <v>jeffrey.hays@pega.com</v>
          </cell>
          <cell r="E459" t="str">
            <v>Account Executive</v>
          </cell>
          <cell r="F459" t="str">
            <v>SKO 2019 - Group C</v>
          </cell>
          <cell r="G459" t="str">
            <v>32LDNKQV</v>
          </cell>
        </row>
        <row r="460">
          <cell r="D460" t="str">
            <v>chris.healy@pega.com</v>
          </cell>
          <cell r="E460" t="str">
            <v>Manager, Solutions Consulting</v>
          </cell>
          <cell r="F460" t="str">
            <v>EMEA</v>
          </cell>
          <cell r="G460" t="str">
            <v>32LDNLKK</v>
          </cell>
        </row>
        <row r="461">
          <cell r="D461" t="str">
            <v>walter.heeger@pega.com</v>
          </cell>
          <cell r="E461" t="str">
            <v>VP, Industry Applications</v>
          </cell>
          <cell r="F461" t="str">
            <v>SKO 2019 - Group C</v>
          </cell>
          <cell r="G461" t="str">
            <v>32LDZJWP</v>
          </cell>
        </row>
        <row r="462">
          <cell r="D462" t="str">
            <v>vincent.heidenreich@pega.com</v>
          </cell>
          <cell r="E462" t="str">
            <v>Director, Sales</v>
          </cell>
          <cell r="F462" t="str">
            <v>SKO 2019 - Group B</v>
          </cell>
          <cell r="G462" t="str">
            <v>32LDNLVH</v>
          </cell>
        </row>
        <row r="463">
          <cell r="D463" t="str">
            <v>dave.hein@pega.com</v>
          </cell>
          <cell r="E463" t="str">
            <v>Director of Sales</v>
          </cell>
          <cell r="F463" t="str">
            <v>SKO 2019 - Group B</v>
          </cell>
          <cell r="G463" t="str">
            <v>32LDNLVJ</v>
          </cell>
        </row>
        <row r="464">
          <cell r="D464" t="str">
            <v>sjoerd.heins@pega.com</v>
          </cell>
          <cell r="E464" t="str">
            <v>Senior Solutions Consultant</v>
          </cell>
          <cell r="F464" t="str">
            <v>EMEA</v>
          </cell>
          <cell r="G464" t="str">
            <v>32LDNLKN</v>
          </cell>
        </row>
        <row r="465">
          <cell r="D465" t="str">
            <v>Lars.Heinz@pega.com</v>
          </cell>
          <cell r="E465" t="str">
            <v>Sr. Client Success Manager</v>
          </cell>
          <cell r="F465" t="str">
            <v>SKO 2019 - Group B</v>
          </cell>
          <cell r="G465" t="str">
            <v>32LH94QK</v>
          </cell>
        </row>
        <row r="466">
          <cell r="D466" t="str">
            <v>damien.helleboid@pega.com</v>
          </cell>
          <cell r="E466" t="str">
            <v>Solutions Consultant</v>
          </cell>
          <cell r="F466" t="str">
            <v>EMEA</v>
          </cell>
          <cell r="G466" t="str">
            <v>32LDNLKQ</v>
          </cell>
        </row>
        <row r="467">
          <cell r="D467" t="str">
            <v>vesa.helleniemi@pega.com</v>
          </cell>
          <cell r="E467" t="str">
            <v>Account Executive</v>
          </cell>
          <cell r="F467" t="str">
            <v>EMEA</v>
          </cell>
          <cell r="G467" t="str">
            <v>32LDNKQW</v>
          </cell>
        </row>
        <row r="468">
          <cell r="D468" t="str">
            <v>rita.hellewell@pega.com</v>
          </cell>
          <cell r="E468" t="str">
            <v>Sales Specialist</v>
          </cell>
          <cell r="F468" t="str">
            <v>SKO 2019 - Group B</v>
          </cell>
          <cell r="G468" t="str">
            <v>32LDNLKR</v>
          </cell>
        </row>
        <row r="469">
          <cell r="D469" t="str">
            <v>thomas.hellweg@pega.com</v>
          </cell>
          <cell r="E469" t="str">
            <v>Sales Director</v>
          </cell>
          <cell r="F469" t="str">
            <v>EMEA</v>
          </cell>
          <cell r="G469" t="str">
            <v>32LDNLVK</v>
          </cell>
        </row>
        <row r="470">
          <cell r="D470" t="str">
            <v>michael.hemmer@pega.com</v>
          </cell>
          <cell r="E470" t="str">
            <v>Practice Leader</v>
          </cell>
          <cell r="F470" t="str">
            <v>SKO 2019 - Group B</v>
          </cell>
          <cell r="G470" t="str">
            <v>32LDNL96</v>
          </cell>
        </row>
        <row r="471">
          <cell r="D471" t="str">
            <v>jeff.henderson@pega.com</v>
          </cell>
          <cell r="E471" t="str">
            <v>Practice Leader</v>
          </cell>
          <cell r="F471" t="str">
            <v>SKO 2019 - Group B</v>
          </cell>
          <cell r="G471" t="str">
            <v>32LDNL97</v>
          </cell>
        </row>
        <row r="472">
          <cell r="D472" t="str">
            <v>sylvia.hengstler@pega.com</v>
          </cell>
          <cell r="E472" t="str">
            <v>Senior Regional Marketing Manager</v>
          </cell>
          <cell r="F472" t="str">
            <v>EMEA</v>
          </cell>
          <cell r="G472" t="str">
            <v>32LDNL6P</v>
          </cell>
        </row>
        <row r="473">
          <cell r="D473" t="str">
            <v>udo.henning@pega.com</v>
          </cell>
          <cell r="E473" t="str">
            <v>Practice Leader</v>
          </cell>
          <cell r="F473" t="str">
            <v>EMEA</v>
          </cell>
          <cell r="G473" t="str">
            <v>32LDNL98</v>
          </cell>
        </row>
        <row r="474">
          <cell r="D474" t="str">
            <v>melissa.henry@pega.com</v>
          </cell>
          <cell r="E474" t="str">
            <v>Account Executive</v>
          </cell>
          <cell r="F474" t="str">
            <v>SKO 2019 - Group C</v>
          </cell>
          <cell r="G474" t="str">
            <v>32LDNKQX</v>
          </cell>
        </row>
        <row r="475">
          <cell r="D475" t="str">
            <v>david.herder@pega.com</v>
          </cell>
          <cell r="E475" t="str">
            <v>Sales Training Program Manager</v>
          </cell>
          <cell r="F475" t="str">
            <v>SKO 2019 - Group B</v>
          </cell>
          <cell r="G475" t="str">
            <v>32LDZJW7</v>
          </cell>
        </row>
        <row r="476">
          <cell r="D476" t="str">
            <v>alaina.herfindal@pega.com</v>
          </cell>
          <cell r="E476" t="str">
            <v>Solutions Consultant</v>
          </cell>
          <cell r="F476" t="str">
            <v>SKO 2019 - Group D</v>
          </cell>
          <cell r="G476" t="str">
            <v>32LDNLKS</v>
          </cell>
        </row>
        <row r="477">
          <cell r="D477" t="str">
            <v>angel.hermira@pega.com</v>
          </cell>
          <cell r="E477" t="str">
            <v>Team Leader, Robotics</v>
          </cell>
          <cell r="F477" t="str">
            <v>EMEA</v>
          </cell>
          <cell r="G477" t="str">
            <v>32LDNL99</v>
          </cell>
        </row>
        <row r="478">
          <cell r="D478" t="str">
            <v>volker.herrmann@pega.com</v>
          </cell>
          <cell r="E478" t="str">
            <v>Practice Director</v>
          </cell>
          <cell r="F478" t="str">
            <v>EMEA</v>
          </cell>
          <cell r="G478" t="str">
            <v>32LDNL9C</v>
          </cell>
        </row>
        <row r="479">
          <cell r="D479" t="str">
            <v>lisa.hess@pega.com</v>
          </cell>
          <cell r="E479" t="str">
            <v>Account Executive</v>
          </cell>
          <cell r="F479" t="str">
            <v>SKO 2019 - Group C</v>
          </cell>
          <cell r="G479" t="str">
            <v>32LDNKQZ</v>
          </cell>
        </row>
        <row r="480">
          <cell r="D480" t="str">
            <v>nate.hess@pega.com</v>
          </cell>
          <cell r="E480" t="str">
            <v>Senior Solutions Consultant</v>
          </cell>
          <cell r="F480" t="str">
            <v>SKO 2019 - Group D</v>
          </cell>
          <cell r="G480" t="str">
            <v>32LDNLKT</v>
          </cell>
        </row>
        <row r="481">
          <cell r="D481" t="str">
            <v>janet.heywood@pega.com</v>
          </cell>
          <cell r="E481" t="str">
            <v>Account Executive</v>
          </cell>
          <cell r="F481" t="str">
            <v>SKO 2019 - Group C</v>
          </cell>
          <cell r="G481" t="str">
            <v>32LDNKR2</v>
          </cell>
        </row>
        <row r="482">
          <cell r="D482" t="str">
            <v>rob.higgins@pega.com</v>
          </cell>
          <cell r="E482" t="str">
            <v>Practice Leader Manager</v>
          </cell>
          <cell r="F482" t="str">
            <v>SKO 2019 - Group B</v>
          </cell>
          <cell r="G482" t="str">
            <v>32LDNL9D</v>
          </cell>
        </row>
        <row r="483">
          <cell r="D483" t="str">
            <v>michael.hight@pega.com</v>
          </cell>
          <cell r="E483" t="str">
            <v>Principal Solution Consultant ? Strategic Alliances</v>
          </cell>
          <cell r="F483" t="str">
            <v>SKO 2019 - Group D</v>
          </cell>
          <cell r="G483" t="str">
            <v>32LDNLKV</v>
          </cell>
        </row>
        <row r="484">
          <cell r="D484" t="str">
            <v>brett.hildreth@pega.com</v>
          </cell>
          <cell r="E484" t="str">
            <v>Strategic Alliance Executive</v>
          </cell>
          <cell r="F484" t="str">
            <v>SKO 2019 - Group B</v>
          </cell>
          <cell r="G484" t="str">
            <v>32LG4NFF</v>
          </cell>
        </row>
        <row r="485">
          <cell r="D485" t="str">
            <v>anthony.hill@pega.com</v>
          </cell>
          <cell r="E485" t="str">
            <v>Account Executive</v>
          </cell>
          <cell r="F485" t="str">
            <v>EMEA</v>
          </cell>
          <cell r="G485" t="str">
            <v>32LDNKR3</v>
          </cell>
        </row>
        <row r="486">
          <cell r="D486" t="str">
            <v>david.hill@pega.com</v>
          </cell>
          <cell r="E486" t="str">
            <v>Account Executive</v>
          </cell>
          <cell r="F486" t="str">
            <v>APAC</v>
          </cell>
          <cell r="G486" t="str">
            <v>32LDNKR4</v>
          </cell>
        </row>
        <row r="487">
          <cell r="D487" t="str">
            <v>timothy.hill@pega.com</v>
          </cell>
          <cell r="E487" t="str">
            <v>Practice Leader</v>
          </cell>
          <cell r="F487" t="str">
            <v>SKO 2019 - Group B</v>
          </cell>
          <cell r="G487" t="str">
            <v>32LDNL9F</v>
          </cell>
        </row>
        <row r="488">
          <cell r="D488" t="str">
            <v>sarah.hill@pega.com</v>
          </cell>
          <cell r="E488" t="str">
            <v>Principal Solutions Consultant - CLM &amp; KYC</v>
          </cell>
          <cell r="F488" t="str">
            <v>EMEA</v>
          </cell>
          <cell r="G488" t="str">
            <v>32LDNLKW</v>
          </cell>
        </row>
        <row r="489">
          <cell r="D489" t="str">
            <v>sebastian.hillig@pega.com</v>
          </cell>
          <cell r="E489" t="str">
            <v>Solutions Consultant</v>
          </cell>
          <cell r="F489" t="str">
            <v>EMEA</v>
          </cell>
          <cell r="G489" t="str">
            <v>32LDNLKX</v>
          </cell>
        </row>
        <row r="490">
          <cell r="D490" t="str">
            <v>andrew.hinds@pega.com</v>
          </cell>
          <cell r="E490" t="str">
            <v>Sr. Regional Marketing Manager</v>
          </cell>
          <cell r="F490" t="str">
            <v>SKO 2019 - Group C</v>
          </cell>
          <cell r="G490" t="str">
            <v>32LH3WTM</v>
          </cell>
        </row>
        <row r="491">
          <cell r="D491" t="str">
            <v>david.hines@pega.com</v>
          </cell>
          <cell r="E491" t="str">
            <v>Solutions Consultant</v>
          </cell>
          <cell r="F491" t="str">
            <v>SKO 2019 - Group B</v>
          </cell>
          <cell r="G491" t="str">
            <v>32LDNLKZ</v>
          </cell>
        </row>
        <row r="492">
          <cell r="D492" t="str">
            <v>frits.hinfelaar@pega.com</v>
          </cell>
          <cell r="E492" t="str">
            <v>Director, Solutions Consulting</v>
          </cell>
          <cell r="F492" t="str">
            <v>EMEA</v>
          </cell>
          <cell r="G492" t="str">
            <v>32LDNLL2</v>
          </cell>
        </row>
        <row r="493">
          <cell r="D493" t="str">
            <v>ken.hirschkind@pega.com</v>
          </cell>
          <cell r="E493" t="str">
            <v>VP, Consulting Strategy and Operations</v>
          </cell>
          <cell r="F493" t="str">
            <v>SKO 2019 - Group E</v>
          </cell>
          <cell r="G493" t="str">
            <v>32KNCVLW</v>
          </cell>
        </row>
        <row r="494">
          <cell r="D494" t="str">
            <v>mikael.hodara@pega.com</v>
          </cell>
          <cell r="E494" t="str">
            <v>Account Executive</v>
          </cell>
          <cell r="F494" t="str">
            <v>EMEA</v>
          </cell>
          <cell r="G494" t="str">
            <v>32LDNKR5</v>
          </cell>
        </row>
        <row r="495">
          <cell r="D495" t="str">
            <v>peter.hoffmann@pega.com</v>
          </cell>
          <cell r="E495" t="str">
            <v>Practice Leader</v>
          </cell>
          <cell r="F495" t="str">
            <v>SKO 2019 - Group B</v>
          </cell>
          <cell r="G495" t="str">
            <v>32LDNL9G</v>
          </cell>
        </row>
        <row r="496">
          <cell r="D496" t="str">
            <v>mike.hogan@pega.com</v>
          </cell>
          <cell r="E496" t="str">
            <v>Senior Solutions Consultant</v>
          </cell>
          <cell r="F496" t="str">
            <v>SKO 2019 - Group B</v>
          </cell>
          <cell r="G496" t="str">
            <v>32LDNLL4</v>
          </cell>
        </row>
        <row r="497">
          <cell r="D497" t="str">
            <v>tanner.holcombe@pega.com</v>
          </cell>
          <cell r="E497" t="str">
            <v>Account Executive</v>
          </cell>
          <cell r="F497" t="str">
            <v>SKO 2019 - Group C</v>
          </cell>
          <cell r="G497" t="str">
            <v>32LDNKR6</v>
          </cell>
        </row>
        <row r="498">
          <cell r="D498" t="str">
            <v>ed.hollands@pega.com</v>
          </cell>
          <cell r="E498" t="str">
            <v>Principal Enterprise Consultant</v>
          </cell>
          <cell r="F498" t="str">
            <v>EMEA</v>
          </cell>
          <cell r="G498" t="str">
            <v>32LDNLL5</v>
          </cell>
        </row>
        <row r="499">
          <cell r="D499" t="str">
            <v>jonas.holmgren@pega.com</v>
          </cell>
          <cell r="E499" t="str">
            <v>Account Executive</v>
          </cell>
          <cell r="F499" t="str">
            <v>EMEA</v>
          </cell>
          <cell r="G499" t="str">
            <v>32LDNKR7</v>
          </cell>
        </row>
        <row r="500">
          <cell r="D500" t="str">
            <v>dietmar.holst@pega.com</v>
          </cell>
          <cell r="E500" t="str">
            <v>Account Executive</v>
          </cell>
          <cell r="F500" t="str">
            <v>EMEA</v>
          </cell>
          <cell r="G500" t="str">
            <v>32LDNKR8</v>
          </cell>
        </row>
        <row r="501">
          <cell r="D501" t="str">
            <v>martin.holtz@pega.com</v>
          </cell>
          <cell r="E501" t="str">
            <v>Solutions Consultant</v>
          </cell>
          <cell r="F501" t="str">
            <v>EMEA</v>
          </cell>
          <cell r="G501" t="str">
            <v>32LDNLL6</v>
          </cell>
        </row>
        <row r="502">
          <cell r="D502" t="str">
            <v>scott.holz@pega.com</v>
          </cell>
          <cell r="E502" t="str">
            <v>Director, Global Technical Partner Enablement</v>
          </cell>
          <cell r="F502" t="str">
            <v>SKO 2019 - Group B</v>
          </cell>
          <cell r="G502" t="str">
            <v>32LGSKX2</v>
          </cell>
        </row>
        <row r="503">
          <cell r="D503" t="str">
            <v>paul.honey@pega.com</v>
          </cell>
          <cell r="E503" t="str">
            <v>Account Executive</v>
          </cell>
          <cell r="F503" t="str">
            <v>EMEA</v>
          </cell>
          <cell r="G503" t="str">
            <v>32LDNKR9</v>
          </cell>
        </row>
        <row r="504">
          <cell r="D504" t="str">
            <v>louis.hong@pega.com</v>
          </cell>
          <cell r="E504" t="str">
            <v>Senior Solutions Consultant</v>
          </cell>
          <cell r="F504" t="str">
            <v>SKO 2019 - Group B</v>
          </cell>
          <cell r="G504" t="str">
            <v>32LDNLL7</v>
          </cell>
        </row>
        <row r="505">
          <cell r="D505" t="str">
            <v>george.hooper@pega.com</v>
          </cell>
          <cell r="E505" t="str">
            <v>Account Executive</v>
          </cell>
          <cell r="F505" t="str">
            <v>APAC</v>
          </cell>
          <cell r="G505" t="str">
            <v>32LDNKRB</v>
          </cell>
        </row>
        <row r="506">
          <cell r="D506" t="str">
            <v>sean.horgan@pega.com</v>
          </cell>
          <cell r="E506" t="str">
            <v>Regional Director - Greater China</v>
          </cell>
          <cell r="F506" t="str">
            <v>APAC</v>
          </cell>
          <cell r="G506" t="str">
            <v>32LDNL9H</v>
          </cell>
        </row>
        <row r="507">
          <cell r="D507" t="str">
            <v>amie.horne@pega.com</v>
          </cell>
          <cell r="E507" t="str">
            <v>Principal Compensation &amp; Benefits Specialist</v>
          </cell>
          <cell r="F507" t="str">
            <v>EMEA</v>
          </cell>
          <cell r="G507" t="str">
            <v>32LH3WTK</v>
          </cell>
        </row>
        <row r="508">
          <cell r="D508" t="str">
            <v>mark.howard@pega.com</v>
          </cell>
          <cell r="E508" t="str">
            <v>Solutions Consultant</v>
          </cell>
          <cell r="F508" t="str">
            <v>SKO 2019 - Group D</v>
          </cell>
          <cell r="G508" t="str">
            <v>32LDNLL8</v>
          </cell>
        </row>
        <row r="509">
          <cell r="D509" t="str">
            <v>mark.howard@pega.com</v>
          </cell>
          <cell r="E509" t="str">
            <v>Solutions Consultant</v>
          </cell>
          <cell r="F509" t="str">
            <v>SKO 2019 - Group D</v>
          </cell>
          <cell r="G509" t="str">
            <v>32LDNLL8</v>
          </cell>
        </row>
        <row r="510">
          <cell r="D510" t="str">
            <v>alex.howe@pega.com</v>
          </cell>
          <cell r="E510" t="str">
            <v>Cloud Business and Strategy Executive</v>
          </cell>
          <cell r="F510" t="str">
            <v>EMEA</v>
          </cell>
          <cell r="G510" t="str">
            <v>32LDNLLB</v>
          </cell>
        </row>
        <row r="511">
          <cell r="D511" t="str">
            <v>andy.howell@pega.com</v>
          </cell>
          <cell r="E511" t="str">
            <v>Director, Solutions Consulting</v>
          </cell>
          <cell r="F511" t="str">
            <v>EMEA</v>
          </cell>
          <cell r="G511" t="str">
            <v>32LDNLLC</v>
          </cell>
        </row>
        <row r="512">
          <cell r="D512" t="str">
            <v>tobias.hrobarsch@pega.com</v>
          </cell>
          <cell r="E512" t="str">
            <v>Account Executive</v>
          </cell>
          <cell r="F512" t="str">
            <v>EMEA</v>
          </cell>
          <cell r="G512" t="str">
            <v>32LDNKRC</v>
          </cell>
        </row>
        <row r="513">
          <cell r="D513" t="str">
            <v>dan.huadong@pega.com</v>
          </cell>
          <cell r="E513" t="str">
            <v>Senior Sales Consultant</v>
          </cell>
          <cell r="F513" t="str">
            <v>APAC</v>
          </cell>
          <cell r="G513" t="str">
            <v>32LDNLLD</v>
          </cell>
        </row>
        <row r="514">
          <cell r="D514" t="str">
            <v>stefan.hubertus@pega.com</v>
          </cell>
          <cell r="E514" t="str">
            <v>Sr. Solutions Consultant</v>
          </cell>
          <cell r="F514" t="str">
            <v>EMEA</v>
          </cell>
          <cell r="G514" t="str">
            <v>32LDNLLF</v>
          </cell>
        </row>
        <row r="515">
          <cell r="D515" t="str">
            <v>evans.hue@pega.com</v>
          </cell>
          <cell r="E515" t="str">
            <v>Account Executive</v>
          </cell>
          <cell r="F515" t="str">
            <v>APAC</v>
          </cell>
          <cell r="G515" t="str">
            <v>32LDNKRD</v>
          </cell>
        </row>
        <row r="516">
          <cell r="D516" t="str">
            <v>alphons.huijsser@pega.com</v>
          </cell>
          <cell r="E516" t="str">
            <v>Account Executive</v>
          </cell>
          <cell r="F516" t="str">
            <v>EMEA</v>
          </cell>
          <cell r="G516" t="str">
            <v>32LDNKRG</v>
          </cell>
        </row>
        <row r="517">
          <cell r="D517" t="str">
            <v>farrukh.humayun@pega.com</v>
          </cell>
          <cell r="E517" t="str">
            <v>Practice Leader</v>
          </cell>
          <cell r="F517" t="str">
            <v>SKO 2019 - Group B</v>
          </cell>
          <cell r="G517" t="str">
            <v>32LDNL9J</v>
          </cell>
        </row>
        <row r="518">
          <cell r="D518" t="str">
            <v>michael.hurley@pega.com</v>
          </cell>
          <cell r="E518" t="str">
            <v>Account Executive</v>
          </cell>
          <cell r="F518" t="str">
            <v>APAC</v>
          </cell>
          <cell r="G518" t="str">
            <v>32LDNKRH</v>
          </cell>
        </row>
        <row r="519">
          <cell r="D519" t="str">
            <v>carsten.hust@pega.com</v>
          </cell>
          <cell r="E519" t="str">
            <v>Senior Sales Consultant</v>
          </cell>
          <cell r="F519" t="str">
            <v>EMEA</v>
          </cell>
          <cell r="G519" t="str">
            <v>32LDNLLG</v>
          </cell>
        </row>
        <row r="520">
          <cell r="D520" t="str">
            <v>todd.hutson@pega.com</v>
          </cell>
          <cell r="E520" t="str">
            <v>Account Executive</v>
          </cell>
          <cell r="F520" t="str">
            <v>SKO 2019 - Group C</v>
          </cell>
          <cell r="G520" t="str">
            <v>32LDNKRJ</v>
          </cell>
        </row>
        <row r="521">
          <cell r="D521" t="str">
            <v>karen.hyland@pega.com</v>
          </cell>
          <cell r="E521" t="str">
            <v>Account Manager</v>
          </cell>
          <cell r="F521" t="str">
            <v>EMEA</v>
          </cell>
          <cell r="G521" t="str">
            <v>32LDNKRK</v>
          </cell>
        </row>
        <row r="522">
          <cell r="D522" t="str">
            <v>peter.hynes@pega.com</v>
          </cell>
          <cell r="E522" t="str">
            <v>Account Executive</v>
          </cell>
          <cell r="F522" t="str">
            <v>APAC</v>
          </cell>
          <cell r="G522" t="str">
            <v>32LDNKRL</v>
          </cell>
        </row>
        <row r="523">
          <cell r="D523" t="str">
            <v>raheemikram@hotmail.com</v>
          </cell>
          <cell r="E523" t="str">
            <v>Account Executive</v>
          </cell>
          <cell r="F523" t="str">
            <v>EMEA</v>
          </cell>
          <cell r="G523" t="str">
            <v>32LG4NG4</v>
          </cell>
        </row>
        <row r="524">
          <cell r="D524" t="str">
            <v>stephen.insdorf@pega.com</v>
          </cell>
          <cell r="E524" t="str">
            <v>Senior Solutions Consultant</v>
          </cell>
          <cell r="F524" t="str">
            <v>SKO 2019 - Group D</v>
          </cell>
          <cell r="G524" t="str">
            <v>32LDNLLH</v>
          </cell>
        </row>
        <row r="525">
          <cell r="D525" t="str">
            <v>dave.irish@pega.com</v>
          </cell>
          <cell r="E525" t="str">
            <v>Director of Sales</v>
          </cell>
          <cell r="F525" t="str">
            <v>SKO 2019 - Group B</v>
          </cell>
          <cell r="G525" t="str">
            <v>32LDNLVL</v>
          </cell>
        </row>
        <row r="526">
          <cell r="D526" t="str">
            <v>jillian.irizarry@pega.com</v>
          </cell>
          <cell r="E526" t="str">
            <v>Account Executive</v>
          </cell>
          <cell r="F526" t="str">
            <v>SKO 2019 - Group B</v>
          </cell>
          <cell r="G526" t="str">
            <v>32LDNKRM</v>
          </cell>
        </row>
        <row r="527">
          <cell r="D527" t="str">
            <v>paul.irvine@pega.com</v>
          </cell>
          <cell r="E527" t="str">
            <v>Sr. Solutions Consultant</v>
          </cell>
          <cell r="F527" t="str">
            <v>EMEA</v>
          </cell>
          <cell r="G527" t="str">
            <v>32LDNLLK</v>
          </cell>
        </row>
        <row r="528">
          <cell r="D528" t="str">
            <v>Tsuyoshi.Ishida@pega.com</v>
          </cell>
          <cell r="E528" t="str">
            <v>Senior Business Officer</v>
          </cell>
          <cell r="F528" t="str">
            <v>APAC</v>
          </cell>
          <cell r="G528" t="str">
            <v>32LDNL5X</v>
          </cell>
        </row>
        <row r="529">
          <cell r="D529" t="str">
            <v>sherif.issa@pega.com</v>
          </cell>
          <cell r="E529" t="str">
            <v>Sales Engineer Fellow</v>
          </cell>
          <cell r="F529" t="str">
            <v>SKO 2019 - Group D</v>
          </cell>
          <cell r="G529" t="str">
            <v>32LDNLXF</v>
          </cell>
        </row>
        <row r="530">
          <cell r="D530" t="str">
            <v>tomotake.ito@pega.com</v>
          </cell>
          <cell r="E530" t="str">
            <v>Senior Solutions Consultant</v>
          </cell>
          <cell r="F530" t="str">
            <v>APAC</v>
          </cell>
          <cell r="G530" t="str">
            <v>32LDNLLL</v>
          </cell>
        </row>
        <row r="531">
          <cell r="D531" t="str">
            <v>alexei.ivanov@pega.com</v>
          </cell>
          <cell r="E531" t="str">
            <v>Principal Solutions Consultant</v>
          </cell>
          <cell r="F531" t="str">
            <v>SKO 2019 - Group D</v>
          </cell>
          <cell r="G531" t="str">
            <v>32LDNLLM</v>
          </cell>
        </row>
        <row r="532">
          <cell r="D532" t="str">
            <v>allen.jackson@pega.com</v>
          </cell>
          <cell r="E532" t="str">
            <v>Strategic Alliance Executive</v>
          </cell>
          <cell r="F532" t="str">
            <v>SKO 2019 - Group D</v>
          </cell>
          <cell r="G532" t="str">
            <v>32LDNL45</v>
          </cell>
        </row>
        <row r="533">
          <cell r="D533" t="str">
            <v>john.jackson@pega.com</v>
          </cell>
          <cell r="E533" t="str">
            <v>Principal Solutions Consultant</v>
          </cell>
          <cell r="F533" t="str">
            <v>EMEA</v>
          </cell>
          <cell r="G533" t="str">
            <v>32LDNLLN</v>
          </cell>
        </row>
        <row r="534">
          <cell r="D534" t="str">
            <v>Mark.Jackson@pega.com</v>
          </cell>
          <cell r="E534" t="str">
            <v>Director, Industry Principal</v>
          </cell>
          <cell r="F534" t="str">
            <v>EMEA</v>
          </cell>
          <cell r="G534" t="str">
            <v>32LFHH6D</v>
          </cell>
        </row>
        <row r="535">
          <cell r="D535" t="str">
            <v>Axel.Jacob@pega.com</v>
          </cell>
          <cell r="E535" t="str">
            <v>Senior Business Officer</v>
          </cell>
          <cell r="F535" t="str">
            <v>EMEA</v>
          </cell>
          <cell r="G535" t="str">
            <v>32LDNL5Z</v>
          </cell>
        </row>
        <row r="536">
          <cell r="D536" t="str">
            <v>tom.jacob@pega.com</v>
          </cell>
          <cell r="E536" t="str">
            <v>Manager, Life Sciences Solutions</v>
          </cell>
          <cell r="F536" t="str">
            <v>SKO 2019 - Group B</v>
          </cell>
          <cell r="G536" t="str">
            <v>32LDNLLP</v>
          </cell>
        </row>
        <row r="537">
          <cell r="D537" t="str">
            <v>stephen.jacobs@pega.com</v>
          </cell>
          <cell r="E537" t="str">
            <v>Principal Solutions Consultant, Robotics</v>
          </cell>
          <cell r="F537" t="str">
            <v>SKO 2019 - Group D</v>
          </cell>
          <cell r="G537" t="str">
            <v>32LDNLLQ</v>
          </cell>
        </row>
        <row r="538">
          <cell r="D538" t="str">
            <v>paul.jacobs@pega.com</v>
          </cell>
          <cell r="E538" t="str">
            <v>Sr. Solutions Consultant</v>
          </cell>
          <cell r="F538" t="str">
            <v>SKO 2019 - Group B</v>
          </cell>
          <cell r="G538" t="str">
            <v>32LG4NFX</v>
          </cell>
        </row>
        <row r="539">
          <cell r="D539" t="str">
            <v>kate.jacobsen@pega.com</v>
          </cell>
          <cell r="E539" t="str">
            <v>Sr. Solutions Consulting Enablement Manager</v>
          </cell>
          <cell r="F539" t="str">
            <v>SKO 2019 - Group D</v>
          </cell>
          <cell r="G539" t="str">
            <v>32LG4NFT</v>
          </cell>
        </row>
        <row r="540">
          <cell r="D540" t="str">
            <v>akash.jahagir@pega.com</v>
          </cell>
          <cell r="E540" t="str">
            <v>Solutions Consultant - Decisioning</v>
          </cell>
          <cell r="F540" t="str">
            <v>EMEA</v>
          </cell>
          <cell r="G540" t="str">
            <v>32LDNLLR</v>
          </cell>
        </row>
        <row r="541">
          <cell r="D541" t="str">
            <v>parag.jain@pega.com</v>
          </cell>
          <cell r="E541" t="str">
            <v>Practice Leader</v>
          </cell>
          <cell r="F541" t="str">
            <v>SKO 2019 - Group B</v>
          </cell>
          <cell r="G541" t="str">
            <v>32LDNL9K</v>
          </cell>
        </row>
        <row r="542">
          <cell r="D542" t="str">
            <v>blaise.jamroz@pega.com</v>
          </cell>
          <cell r="E542" t="str">
            <v>Principal Solutions Consultant</v>
          </cell>
          <cell r="F542" t="str">
            <v>EMEA</v>
          </cell>
          <cell r="G542" t="str">
            <v>32LDNLLS</v>
          </cell>
        </row>
        <row r="543">
          <cell r="D543" t="str">
            <v>jelte.jansons@pega.com</v>
          </cell>
          <cell r="E543" t="str">
            <v>Sr. Solutions Consultant</v>
          </cell>
          <cell r="F543" t="str">
            <v>EMEA</v>
          </cell>
          <cell r="G543" t="str">
            <v>32LDNLLT</v>
          </cell>
        </row>
        <row r="544">
          <cell r="D544" t="str">
            <v>haro.jantzen@pega.com</v>
          </cell>
          <cell r="E544" t="str">
            <v>Strategic Alliance Executive III</v>
          </cell>
          <cell r="F544" t="str">
            <v>EMEA</v>
          </cell>
          <cell r="G544" t="str">
            <v>32LDNL46</v>
          </cell>
        </row>
        <row r="545">
          <cell r="D545" t="str">
            <v>lukasz.jarzyna@pega.com</v>
          </cell>
          <cell r="E545" t="str">
            <v>Senior Solutions Consultant</v>
          </cell>
          <cell r="F545" t="str">
            <v>EMEA</v>
          </cell>
          <cell r="G545" t="str">
            <v>32LDNLLW</v>
          </cell>
        </row>
        <row r="546">
          <cell r="D546" t="str">
            <v>vincent.jeffs@pega.com</v>
          </cell>
          <cell r="E546" t="str">
            <v>Sr. Director, Product Strategy - Marketing &amp; Decisioning</v>
          </cell>
          <cell r="F546" t="str">
            <v>SKO 2019 - Group C</v>
          </cell>
          <cell r="G546" t="str">
            <v>32LFHH6F</v>
          </cell>
        </row>
        <row r="547">
          <cell r="D547" t="str">
            <v>christopher.jenkins@pega.com</v>
          </cell>
          <cell r="E547" t="str">
            <v>Sr. Manager, Solution Consulting</v>
          </cell>
          <cell r="F547" t="str">
            <v>SKO 2019 - Group B</v>
          </cell>
          <cell r="G547" t="str">
            <v>32LDNLLX</v>
          </cell>
        </row>
        <row r="548">
          <cell r="D548" t="str">
            <v>karin.jessop@pega.com</v>
          </cell>
          <cell r="E548" t="str">
            <v>Account Executive</v>
          </cell>
          <cell r="F548" t="str">
            <v>SKO 2019 - Group C</v>
          </cell>
          <cell r="G548" t="str">
            <v>32LDNKRP</v>
          </cell>
        </row>
        <row r="549">
          <cell r="D549" t="str">
            <v>Anand.Jha@in.pega.com</v>
          </cell>
          <cell r="E549" t="str">
            <v>Director, Strategic Alliance Executive</v>
          </cell>
          <cell r="F549" t="str">
            <v>APAC</v>
          </cell>
          <cell r="G549" t="str">
            <v>32LDNL56</v>
          </cell>
        </row>
        <row r="550">
          <cell r="D550" t="str">
            <v>Jessica.Jimenez@pega.com</v>
          </cell>
          <cell r="E550" t="str">
            <v>Associate Business Officer</v>
          </cell>
          <cell r="F550" t="str">
            <v>SKO 2019 - Group C</v>
          </cell>
          <cell r="G550" t="str">
            <v>32LDNL62</v>
          </cell>
        </row>
        <row r="551">
          <cell r="D551" t="str">
            <v>javier.jimenezgonzalez@pega.com</v>
          </cell>
          <cell r="E551" t="str">
            <v>Practice Director</v>
          </cell>
          <cell r="F551" t="str">
            <v>EMEA</v>
          </cell>
          <cell r="G551" t="str">
            <v>32LDNL9L</v>
          </cell>
        </row>
        <row r="552">
          <cell r="D552" t="str">
            <v>kj.jita@pega.com</v>
          </cell>
          <cell r="E552" t="str">
            <v>Senior Solutions Consultant</v>
          </cell>
          <cell r="F552" t="str">
            <v>SKO 2019 - Group D</v>
          </cell>
          <cell r="G552" t="str">
            <v>32LDNLLZ</v>
          </cell>
        </row>
        <row r="553">
          <cell r="D553" t="str">
            <v>norbert.jocz@pega.com</v>
          </cell>
          <cell r="E553" t="str">
            <v>Account Executive</v>
          </cell>
          <cell r="F553" t="str">
            <v>SKO 2019 - Group C</v>
          </cell>
          <cell r="G553" t="str">
            <v>32LDNKRQ</v>
          </cell>
        </row>
        <row r="554">
          <cell r="D554" t="str">
            <v>kedar.jog@pega.com</v>
          </cell>
          <cell r="E554" t="str">
            <v>Senior Director, Technical and Design Solutions</v>
          </cell>
          <cell r="F554" t="str">
            <v>SKO 2019 - Group B</v>
          </cell>
          <cell r="G554" t="str">
            <v>32LDNL9M</v>
          </cell>
        </row>
        <row r="555">
          <cell r="D555" t="str">
            <v>james.johnson@pega.com</v>
          </cell>
          <cell r="E555" t="str">
            <v>Account Executive</v>
          </cell>
          <cell r="F555" t="str">
            <v>SKO 2019 - Group C</v>
          </cell>
          <cell r="G555" t="str">
            <v>32LDNKRR</v>
          </cell>
        </row>
        <row r="556">
          <cell r="D556" t="str">
            <v>chris.johnston@pega.com</v>
          </cell>
          <cell r="E556" t="str">
            <v>Client Director</v>
          </cell>
          <cell r="F556" t="str">
            <v>SKO 2019 - Group B</v>
          </cell>
          <cell r="G556" t="str">
            <v>32LFHH7C</v>
          </cell>
        </row>
        <row r="557">
          <cell r="D557" t="str">
            <v>rick.jones@pega.com</v>
          </cell>
          <cell r="E557"/>
          <cell r="F557" t="str">
            <v>not applicable</v>
          </cell>
          <cell r="G557" t="str">
            <v>32KNCVNV</v>
          </cell>
        </row>
        <row r="558">
          <cell r="D558" t="str">
            <v>philip.jones@pega.com</v>
          </cell>
          <cell r="E558" t="str">
            <v>Senior Sales Consultant</v>
          </cell>
          <cell r="F558" t="str">
            <v>EMEA</v>
          </cell>
          <cell r="G558" t="str">
            <v>32LDNLM2</v>
          </cell>
        </row>
        <row r="559">
          <cell r="D559" t="str">
            <v>Kaveesh.Joshi@in.pega.com</v>
          </cell>
          <cell r="E559" t="str">
            <v>Senior Business Process Developer</v>
          </cell>
          <cell r="F559" t="str">
            <v>APAC</v>
          </cell>
          <cell r="G559" t="str">
            <v>32LDNLM3</v>
          </cell>
        </row>
        <row r="560">
          <cell r="D560" t="str">
            <v>dennis.judy@pega.com</v>
          </cell>
          <cell r="E560" t="str">
            <v>Senior Solutions Consultant</v>
          </cell>
          <cell r="F560" t="str">
            <v>SKO 2019 - Group D</v>
          </cell>
          <cell r="G560" t="str">
            <v>32LDNLM4</v>
          </cell>
        </row>
        <row r="561">
          <cell r="D561" t="str">
            <v>chris.kahl@pega.com</v>
          </cell>
          <cell r="E561" t="str">
            <v>Senior Solutions Consultant</v>
          </cell>
          <cell r="F561" t="str">
            <v>SKO 2019 - Group D</v>
          </cell>
          <cell r="G561" t="str">
            <v>32LDNLM5</v>
          </cell>
        </row>
        <row r="562">
          <cell r="D562" t="str">
            <v>anna.kaiser@pega.com</v>
          </cell>
          <cell r="E562" t="str">
            <v>Global CRM Enablement Lead</v>
          </cell>
          <cell r="F562" t="str">
            <v>SKO 2019 - Group B</v>
          </cell>
          <cell r="G562" t="str">
            <v>32LDZJW5</v>
          </cell>
        </row>
        <row r="563">
          <cell r="D563" t="str">
            <v>karsten.kaiser@pega.com</v>
          </cell>
          <cell r="E563" t="str">
            <v>Client Success Manager</v>
          </cell>
          <cell r="F563" t="str">
            <v>EMEA</v>
          </cell>
          <cell r="G563" t="str">
            <v>32LH3WTZ</v>
          </cell>
        </row>
        <row r="564">
          <cell r="D564" t="str">
            <v>viktoria.kalfaki@pega.com</v>
          </cell>
          <cell r="E564" t="str">
            <v>Account Executive</v>
          </cell>
          <cell r="F564" t="str">
            <v>EMEA</v>
          </cell>
          <cell r="G564" t="str">
            <v>32LDNKRS</v>
          </cell>
        </row>
        <row r="565">
          <cell r="D565" t="str">
            <v>precious.kalia@in.pega.com</v>
          </cell>
          <cell r="E565" t="str">
            <v>Senior Solutions Engineer</v>
          </cell>
          <cell r="F565" t="str">
            <v>APAC</v>
          </cell>
          <cell r="G565" t="str">
            <v>32LDNLXG</v>
          </cell>
        </row>
        <row r="566">
          <cell r="D566" t="str">
            <v>ashish.kalra@pega.com</v>
          </cell>
          <cell r="E566" t="str">
            <v>Practice Leader</v>
          </cell>
          <cell r="F566" t="str">
            <v>SKO 2019 - Group B</v>
          </cell>
          <cell r="G566" t="str">
            <v>32LDNL9N</v>
          </cell>
        </row>
        <row r="567">
          <cell r="D567" t="str">
            <v>gary.kameika@pega.com</v>
          </cell>
          <cell r="E567" t="str">
            <v>Client Director</v>
          </cell>
          <cell r="F567" t="str">
            <v>SKO 2019 - Group C</v>
          </cell>
          <cell r="G567" t="str">
            <v>32LDNKRT</v>
          </cell>
        </row>
        <row r="568">
          <cell r="D568" t="str">
            <v>moritaka.kanai@pega.com</v>
          </cell>
          <cell r="E568" t="str">
            <v>Senior Solutions Consultant</v>
          </cell>
          <cell r="F568" t="str">
            <v>APAC</v>
          </cell>
          <cell r="G568" t="str">
            <v>32LDNLM6</v>
          </cell>
        </row>
        <row r="569">
          <cell r="D569" t="str">
            <v>oliver.karalus@pega.com</v>
          </cell>
          <cell r="E569" t="str">
            <v>Account Executive</v>
          </cell>
          <cell r="F569" t="str">
            <v>EMEA</v>
          </cell>
          <cell r="G569" t="str">
            <v>32LDNKRV</v>
          </cell>
        </row>
        <row r="570">
          <cell r="D570" t="str">
            <v>karim.kargozar@pega.com</v>
          </cell>
          <cell r="E570" t="str">
            <v>Consulting Manager</v>
          </cell>
          <cell r="F570" t="str">
            <v>SKO 2019 - Group B</v>
          </cell>
          <cell r="G570" t="str">
            <v>32LDNL9P</v>
          </cell>
        </row>
        <row r="571">
          <cell r="D571" t="str">
            <v>prabhu.karunakaran@pega.com</v>
          </cell>
          <cell r="E571" t="str">
            <v>Sr. Solutions Consultant</v>
          </cell>
          <cell r="F571" t="str">
            <v>SKO 2019 - Group D</v>
          </cell>
          <cell r="G571" t="str">
            <v>32LDNLM7</v>
          </cell>
        </row>
        <row r="572">
          <cell r="D572" t="str">
            <v>monty.kasal@in.pega.com</v>
          </cell>
          <cell r="E572" t="str">
            <v>Associate Solutions Engineer</v>
          </cell>
          <cell r="F572" t="str">
            <v>APAC</v>
          </cell>
          <cell r="G572" t="str">
            <v>32LDNLXH</v>
          </cell>
        </row>
        <row r="573">
          <cell r="D573" t="str">
            <v>scott.kass@pega.com</v>
          </cell>
          <cell r="E573" t="str">
            <v>Marketing Sales Specialist</v>
          </cell>
          <cell r="F573" t="str">
            <v>SKO 2019 - Group D</v>
          </cell>
          <cell r="G573" t="str">
            <v>32LDNLM8</v>
          </cell>
        </row>
        <row r="574">
          <cell r="D574" t="str">
            <v>ivan.kassardjian@pega.com</v>
          </cell>
          <cell r="E574" t="str">
            <v>Regional Director, West</v>
          </cell>
          <cell r="F574" t="str">
            <v>EMEA</v>
          </cell>
          <cell r="G574" t="str">
            <v>32LDNL9Q</v>
          </cell>
        </row>
        <row r="575">
          <cell r="D575" t="str">
            <v>sandeep.katakam@in.pega.com</v>
          </cell>
          <cell r="E575" t="str">
            <v>Senior Solutions Engineer</v>
          </cell>
          <cell r="F575" t="str">
            <v>APAC</v>
          </cell>
          <cell r="G575" t="str">
            <v>32LDNLXJ</v>
          </cell>
        </row>
        <row r="576">
          <cell r="D576" t="str">
            <v>brian.kavanagh@pega.com</v>
          </cell>
          <cell r="E576" t="str">
            <v>Senior System Architect</v>
          </cell>
          <cell r="F576" t="str">
            <v>EMEA</v>
          </cell>
          <cell r="G576" t="str">
            <v>32LH3WTX</v>
          </cell>
        </row>
        <row r="577">
          <cell r="D577" t="str">
            <v>david.kavanagh@pega.com</v>
          </cell>
          <cell r="E577" t="str">
            <v>Account Executive</v>
          </cell>
          <cell r="F577" t="str">
            <v>EMEA</v>
          </cell>
          <cell r="G577"/>
        </row>
        <row r="578">
          <cell r="D578" t="str">
            <v>irfan.kawosa@pega.com</v>
          </cell>
          <cell r="E578" t="str">
            <v>Client Director</v>
          </cell>
          <cell r="F578" t="str">
            <v>SKO 2019 - Group C</v>
          </cell>
          <cell r="G578" t="str">
            <v>32LDNKRW</v>
          </cell>
        </row>
        <row r="579">
          <cell r="D579" t="str">
            <v>delly.kazadi@pega.com</v>
          </cell>
          <cell r="E579" t="str">
            <v>Account Executive</v>
          </cell>
          <cell r="F579" t="str">
            <v>EMEA</v>
          </cell>
          <cell r="G579" t="str">
            <v>32LDNKRX</v>
          </cell>
        </row>
        <row r="580">
          <cell r="D580" t="str">
            <v>damon.kearney@pega.com</v>
          </cell>
          <cell r="E580" t="str">
            <v>Senior Solutions Consultant</v>
          </cell>
          <cell r="F580" t="str">
            <v>SKO 2019 - Group D</v>
          </cell>
          <cell r="G580" t="str">
            <v>32LDNLM9</v>
          </cell>
        </row>
        <row r="581">
          <cell r="D581" t="str">
            <v>vatche.keledjian@pega.com</v>
          </cell>
          <cell r="E581" t="str">
            <v>Solutions Engineer - Infrastructure</v>
          </cell>
          <cell r="F581" t="str">
            <v>SKO 2019 - Group D</v>
          </cell>
          <cell r="G581" t="str">
            <v>32LDNLXK</v>
          </cell>
        </row>
        <row r="582">
          <cell r="D582" t="str">
            <v>joe.keleher@pega.com</v>
          </cell>
          <cell r="E582" t="str">
            <v>Account Executive</v>
          </cell>
          <cell r="F582" t="str">
            <v>EMEA</v>
          </cell>
          <cell r="G582" t="str">
            <v>32LDNKRZ</v>
          </cell>
        </row>
        <row r="583">
          <cell r="D583" t="str">
            <v>joseph.kelleher@pega.com</v>
          </cell>
          <cell r="E583" t="str">
            <v>Account Executive</v>
          </cell>
          <cell r="F583" t="str">
            <v>SKO 2019 - Group C</v>
          </cell>
          <cell r="G583" t="str">
            <v>32LDNKS2</v>
          </cell>
        </row>
        <row r="584">
          <cell r="D584" t="str">
            <v>Jonathan.Kelly@pega.com</v>
          </cell>
          <cell r="E584" t="str">
            <v>Director, Solutions Consulting - Healthcare</v>
          </cell>
          <cell r="F584" t="str">
            <v>SKO 2019 - Group B</v>
          </cell>
          <cell r="G584" t="str">
            <v>32LDNLMB</v>
          </cell>
        </row>
        <row r="585">
          <cell r="D585" t="str">
            <v>matt.kent@pega.com</v>
          </cell>
          <cell r="E585" t="str">
            <v>Senior Regional Marketing Manager</v>
          </cell>
          <cell r="F585" t="str">
            <v>EMEA</v>
          </cell>
          <cell r="G585" t="str">
            <v>32LDNL6Q</v>
          </cell>
        </row>
        <row r="586">
          <cell r="D586" t="str">
            <v>ryan.kernen@pega.com</v>
          </cell>
          <cell r="E586" t="str">
            <v>Account Executive</v>
          </cell>
          <cell r="F586" t="str">
            <v>SKO 2019 - Group C</v>
          </cell>
          <cell r="G586" t="str">
            <v>32LDNKS3</v>
          </cell>
        </row>
        <row r="587">
          <cell r="D587" t="str">
            <v>brad.kerr@pega.com</v>
          </cell>
          <cell r="E587" t="str">
            <v>Solutions Consultant</v>
          </cell>
          <cell r="F587" t="str">
            <v>SKO 2019 - Group B</v>
          </cell>
          <cell r="G587" t="str">
            <v>32LDNLMC</v>
          </cell>
        </row>
        <row r="588">
          <cell r="D588" t="str">
            <v>pat.kerr@pega.com</v>
          </cell>
          <cell r="E588" t="str">
            <v>Sales Consultant</v>
          </cell>
          <cell r="F588" t="str">
            <v>SKO 2019 - Group D</v>
          </cell>
          <cell r="G588" t="str">
            <v>32LDNLMD</v>
          </cell>
        </row>
        <row r="589">
          <cell r="D589" t="str">
            <v>adam.kersivien@pega.com</v>
          </cell>
          <cell r="E589" t="str">
            <v>Senior Regional Delivery Director, APAC</v>
          </cell>
          <cell r="F589" t="str">
            <v>APAC</v>
          </cell>
          <cell r="G589" t="str">
            <v>32LDNL9S</v>
          </cell>
        </row>
        <row r="590">
          <cell r="D590" t="str">
            <v>brian.kerwin@pega.com</v>
          </cell>
          <cell r="E590" t="str">
            <v>Account Executive</v>
          </cell>
          <cell r="F590" t="str">
            <v>SKO 2019 - Group C</v>
          </cell>
          <cell r="G590" t="str">
            <v>32LDNKS4</v>
          </cell>
        </row>
        <row r="591">
          <cell r="D591" t="str">
            <v>russell.keziere@pega.com</v>
          </cell>
          <cell r="E591" t="str">
            <v>VP, Analyst Relations</v>
          </cell>
          <cell r="F591" t="str">
            <v>SKO 2019 - Group C</v>
          </cell>
          <cell r="G591" t="str">
            <v>32LFHH6G</v>
          </cell>
        </row>
        <row r="592">
          <cell r="D592" t="str">
            <v>wasim.khan@pega.com</v>
          </cell>
          <cell r="E592" t="str">
            <v>Events Infrastructure &amp; Sr. Network Engineering Lead</v>
          </cell>
          <cell r="F592" t="str">
            <v>SKO 2019 - Group A</v>
          </cell>
          <cell r="G592" t="str">
            <v>32LDP69L</v>
          </cell>
        </row>
        <row r="593">
          <cell r="D593" t="str">
            <v>aashish.kharb@pega.com</v>
          </cell>
          <cell r="E593" t="str">
            <v>Practice Leader</v>
          </cell>
          <cell r="F593" t="str">
            <v>SKO 2019 - Group B</v>
          </cell>
          <cell r="G593" t="str">
            <v>32LDNL9T</v>
          </cell>
        </row>
        <row r="594">
          <cell r="D594" t="str">
            <v>setrag.khoshafian@pega.com</v>
          </cell>
          <cell r="E594" t="str">
            <v>Chief Evangelist and VP of BPM Technology</v>
          </cell>
          <cell r="F594" t="str">
            <v>SKO 2019 - Group D</v>
          </cell>
          <cell r="G594" t="str">
            <v>32LDNLMF</v>
          </cell>
        </row>
        <row r="595">
          <cell r="D595" t="str">
            <v>Reetu.Khosla@pega.com</v>
          </cell>
          <cell r="E595" t="str">
            <v>VP, Client Lifecycle Management &amp; KYC</v>
          </cell>
          <cell r="F595" t="str">
            <v>SKO 2019 - Group C</v>
          </cell>
          <cell r="G595" t="str">
            <v>32KNCVMX</v>
          </cell>
        </row>
        <row r="596">
          <cell r="D596" t="str">
            <v>nathan.kiddle@pega.com</v>
          </cell>
          <cell r="E596" t="str">
            <v>Business Generation Representative</v>
          </cell>
          <cell r="F596" t="str">
            <v>EMEA</v>
          </cell>
          <cell r="G596" t="str">
            <v>32LDNKS5</v>
          </cell>
        </row>
        <row r="597">
          <cell r="D597" t="str">
            <v>nathan.kiddle@pega.com</v>
          </cell>
          <cell r="E597" t="str">
            <v>Business Generation Representative</v>
          </cell>
          <cell r="F597" t="str">
            <v>EMEA</v>
          </cell>
          <cell r="G597" t="str">
            <v>32LDNKS5</v>
          </cell>
        </row>
        <row r="598">
          <cell r="D598" t="str">
            <v>billy.kidney@pega.com</v>
          </cell>
          <cell r="E598" t="str">
            <v>Sr. Solutions Consultant</v>
          </cell>
          <cell r="F598" t="str">
            <v>SKO 2019 - Group B</v>
          </cell>
          <cell r="G598" t="str">
            <v>32LDNLMG</v>
          </cell>
        </row>
        <row r="599">
          <cell r="D599" t="str">
            <v>brian.kim@pega.com</v>
          </cell>
          <cell r="E599" t="str">
            <v>Account Executive</v>
          </cell>
          <cell r="F599" t="str">
            <v>SKO 2019 - Group C</v>
          </cell>
          <cell r="G599" t="str">
            <v>32LDNKS7</v>
          </cell>
        </row>
        <row r="600">
          <cell r="D600" t="str">
            <v>sung.kim@pega.com</v>
          </cell>
          <cell r="E600" t="str">
            <v>Manager, Solutions Consulting - Public Sector</v>
          </cell>
          <cell r="F600" t="str">
            <v>SKO 2019 - Group B</v>
          </cell>
          <cell r="G600" t="str">
            <v>32LDNLMH</v>
          </cell>
        </row>
        <row r="601">
          <cell r="D601" t="str">
            <v>eric.kim93@live.com</v>
          </cell>
          <cell r="E601" t="str">
            <v>Sr. Sales Operations Analyst</v>
          </cell>
          <cell r="F601" t="str">
            <v>APAC</v>
          </cell>
          <cell r="G601" t="str">
            <v>32LG4NFN</v>
          </cell>
        </row>
        <row r="602">
          <cell r="D602" t="str">
            <v>shingo.kimura@pega.com</v>
          </cell>
          <cell r="E602" t="str">
            <v>Strategic Alliance Executive</v>
          </cell>
          <cell r="F602" t="str">
            <v>APAC</v>
          </cell>
          <cell r="G602" t="str">
            <v>32LDNL47</v>
          </cell>
        </row>
        <row r="603">
          <cell r="D603" t="str">
            <v>peter.kinch@pega.com</v>
          </cell>
          <cell r="E603" t="str">
            <v>Senior Solutions Consultant - Public Sector</v>
          </cell>
          <cell r="F603" t="str">
            <v>SKO 2019 - Group D</v>
          </cell>
          <cell r="G603" t="str">
            <v>32LDNLMJ</v>
          </cell>
        </row>
        <row r="604">
          <cell r="D604" t="str">
            <v>kay.knoche@pega.com</v>
          </cell>
          <cell r="E604" t="str">
            <v>Sales Consultant - Decisioning</v>
          </cell>
          <cell r="F604" t="str">
            <v>EMEA</v>
          </cell>
          <cell r="G604" t="str">
            <v>32LDNLMK</v>
          </cell>
        </row>
        <row r="605">
          <cell r="D605" t="str">
            <v>philip.knoetze@pega.com</v>
          </cell>
          <cell r="E605" t="str">
            <v>Sr. Solutions Consultant</v>
          </cell>
          <cell r="F605" t="str">
            <v>EMEA</v>
          </cell>
          <cell r="G605" t="str">
            <v>32LDNLML</v>
          </cell>
        </row>
        <row r="606">
          <cell r="D606" t="str">
            <v>greg.koch@pega.com</v>
          </cell>
          <cell r="E606" t="str">
            <v>Principal Enterprise Architect</v>
          </cell>
          <cell r="F606" t="str">
            <v>SKO 2019 - Group D</v>
          </cell>
          <cell r="G606" t="str">
            <v>32LDNLMM</v>
          </cell>
        </row>
        <row r="607">
          <cell r="D607" t="str">
            <v>dineshreddy.kodmoor@in.pega.com</v>
          </cell>
          <cell r="E607" t="str">
            <v>Solutions Engineer</v>
          </cell>
          <cell r="F607" t="str">
            <v>APAC</v>
          </cell>
          <cell r="G607" t="str">
            <v>32LDNLXL</v>
          </cell>
        </row>
        <row r="608">
          <cell r="D608" t="str">
            <v>walter.koehler@pega.com</v>
          </cell>
          <cell r="E608" t="str">
            <v>VP, Pega Consulting, EMEA</v>
          </cell>
          <cell r="F608" t="str">
            <v>EMEA</v>
          </cell>
          <cell r="G608" t="str">
            <v>32KNCVLX</v>
          </cell>
        </row>
        <row r="609">
          <cell r="D609" t="str">
            <v>joel.koehler@pega.com</v>
          </cell>
          <cell r="E609" t="str">
            <v>Account Executive</v>
          </cell>
          <cell r="F609" t="str">
            <v>SKO 2019 - Group C</v>
          </cell>
          <cell r="G609" t="str">
            <v>32LDNKS8</v>
          </cell>
        </row>
        <row r="610">
          <cell r="D610" t="str">
            <v>klaus.koenig@pega.com</v>
          </cell>
          <cell r="E610" t="str">
            <v>Sales Specialist CLM-KYC</v>
          </cell>
          <cell r="F610" t="str">
            <v>EMEA</v>
          </cell>
          <cell r="G610" t="str">
            <v>32LDNLMN</v>
          </cell>
        </row>
        <row r="611">
          <cell r="D611" t="str">
            <v>felipe.kohn@pega.com</v>
          </cell>
          <cell r="E611" t="str">
            <v>Sr. Director, Service Assurance</v>
          </cell>
          <cell r="F611" t="str">
            <v>SKO 2019 - Group B</v>
          </cell>
          <cell r="G611" t="str">
            <v>32LH94QL</v>
          </cell>
        </row>
        <row r="612">
          <cell r="D612" t="str">
            <v>tommy.kollberg@pega.com</v>
          </cell>
          <cell r="E612" t="str">
            <v>Strategic Alliance Executive</v>
          </cell>
          <cell r="F612" t="str">
            <v>EMEA</v>
          </cell>
          <cell r="G612" t="str">
            <v>32LDNL48</v>
          </cell>
        </row>
        <row r="613">
          <cell r="D613" t="str">
            <v>vijaya.kolli@in.pega.com</v>
          </cell>
          <cell r="E613" t="str">
            <v>Principal Solutions Engineer</v>
          </cell>
          <cell r="F613" t="str">
            <v>APAC</v>
          </cell>
          <cell r="G613" t="str">
            <v>32LDNLXM</v>
          </cell>
        </row>
        <row r="614">
          <cell r="D614" t="str">
            <v>peter.komfolio@pega.com</v>
          </cell>
          <cell r="E614" t="str">
            <v>Solutions Consultant</v>
          </cell>
          <cell r="F614" t="str">
            <v>SKO 2019 - Group D</v>
          </cell>
          <cell r="G614" t="str">
            <v>32LDNLMP</v>
          </cell>
        </row>
        <row r="615">
          <cell r="D615" t="str">
            <v>jyrki.korkeaniemi@pega.com</v>
          </cell>
          <cell r="E615" t="str">
            <v>Principal Solutions Consultant</v>
          </cell>
          <cell r="F615" t="str">
            <v>EMEA</v>
          </cell>
          <cell r="G615" t="str">
            <v>32LDNLMQ</v>
          </cell>
        </row>
        <row r="616">
          <cell r="D616" t="str">
            <v>arjan.kornegoor@pega.com</v>
          </cell>
          <cell r="E616" t="str">
            <v>Regional Director</v>
          </cell>
          <cell r="F616" t="str">
            <v>EMEA</v>
          </cell>
          <cell r="G616" t="str">
            <v>32LDNL9V</v>
          </cell>
        </row>
        <row r="617">
          <cell r="D617" t="str">
            <v>piotr.koszela@pega.com</v>
          </cell>
          <cell r="E617" t="str">
            <v>Senior Solutions Engineer</v>
          </cell>
          <cell r="F617" t="str">
            <v>EMEA</v>
          </cell>
          <cell r="G617" t="str">
            <v>32LDNLXP</v>
          </cell>
        </row>
        <row r="618">
          <cell r="D618" t="str">
            <v>roy.kotze@pega.com</v>
          </cell>
          <cell r="E618" t="str">
            <v>Practice Leader</v>
          </cell>
          <cell r="F618" t="str">
            <v>SKO 2019 - Group B</v>
          </cell>
          <cell r="G618" t="str">
            <v>32LDNL9W</v>
          </cell>
        </row>
        <row r="619">
          <cell r="D619" t="str">
            <v>alexey.kozich@pega.com</v>
          </cell>
          <cell r="E619" t="str">
            <v>Principal Solutions Engineer</v>
          </cell>
          <cell r="F619" t="str">
            <v>EMEA</v>
          </cell>
          <cell r="G619" t="str">
            <v>32LDNLXR</v>
          </cell>
        </row>
        <row r="620">
          <cell r="D620" t="str">
            <v>douglas.kra@pega.com</v>
          </cell>
          <cell r="E620" t="str">
            <v>Senior Vice President, Global Customer Success</v>
          </cell>
          <cell r="F620" t="str">
            <v>SKO 2019 - Group A</v>
          </cell>
          <cell r="G620" t="str">
            <v>32KNCTJQ</v>
          </cell>
        </row>
        <row r="621">
          <cell r="D621" t="str">
            <v>ronald.kramer@pega.com</v>
          </cell>
          <cell r="E621" t="str">
            <v>Sales Manager</v>
          </cell>
          <cell r="F621" t="str">
            <v>EMEA</v>
          </cell>
          <cell r="G621" t="str">
            <v>32LDNLVM</v>
          </cell>
        </row>
        <row r="622">
          <cell r="D622" t="str">
            <v>douglas.kraus@pega.com</v>
          </cell>
          <cell r="E622" t="str">
            <v>Account Executive</v>
          </cell>
          <cell r="F622" t="str">
            <v>SKO 2019 - Group F</v>
          </cell>
          <cell r="G622" t="str">
            <v>32LDNKS9</v>
          </cell>
        </row>
        <row r="623">
          <cell r="D623" t="str">
            <v>eva.krauss@pega.com</v>
          </cell>
          <cell r="E623" t="str">
            <v>Vice President, Sales Effectiveness</v>
          </cell>
          <cell r="F623" t="str">
            <v>SKO 2019 - Group A</v>
          </cell>
          <cell r="G623" t="str">
            <v>32LFHH7J</v>
          </cell>
        </row>
        <row r="624">
          <cell r="D624" t="str">
            <v>linda.krikorian@pega.com</v>
          </cell>
          <cell r="E624" t="str">
            <v>Senior Travel Agent</v>
          </cell>
          <cell r="F624" t="str">
            <v>SKO 2019 - Group A</v>
          </cell>
          <cell r="G624" t="str">
            <v>32LDP69N</v>
          </cell>
        </row>
        <row r="625">
          <cell r="D625" t="str">
            <v>pawel.krol@pega.com</v>
          </cell>
          <cell r="E625" t="str">
            <v>Consulting Manager</v>
          </cell>
          <cell r="F625" t="str">
            <v>EMEA</v>
          </cell>
          <cell r="G625" t="str">
            <v>32LDNL9X</v>
          </cell>
        </row>
        <row r="626">
          <cell r="D626" t="str">
            <v>adam.krug@pega.com</v>
          </cell>
          <cell r="E626" t="str">
            <v>CLM Sales Specialist</v>
          </cell>
          <cell r="F626" t="str">
            <v>EMEA</v>
          </cell>
          <cell r="G626" t="str">
            <v>32LDNLMR</v>
          </cell>
        </row>
        <row r="627">
          <cell r="D627" t="str">
            <v>omkar.kulkarni@in.pega.com</v>
          </cell>
          <cell r="E627" t="str">
            <v>Account Executive</v>
          </cell>
          <cell r="F627" t="str">
            <v>APAC</v>
          </cell>
          <cell r="G627" t="str">
            <v>32LDNKSB</v>
          </cell>
        </row>
        <row r="628">
          <cell r="D628" t="str">
            <v>karthik.kummera@in.pega.com</v>
          </cell>
          <cell r="E628" t="str">
            <v>Solutions Engineer</v>
          </cell>
          <cell r="F628" t="str">
            <v>APAC</v>
          </cell>
          <cell r="G628" t="str">
            <v>32LDNLXS</v>
          </cell>
        </row>
        <row r="629">
          <cell r="D629" t="str">
            <v>deepak.kunhikannan@in.pega.com</v>
          </cell>
          <cell r="E629" t="str">
            <v>Sales Director</v>
          </cell>
          <cell r="F629" t="str">
            <v>APAC</v>
          </cell>
          <cell r="G629" t="str">
            <v>32LDNKSC</v>
          </cell>
        </row>
        <row r="630">
          <cell r="D630" t="str">
            <v>pat.kuntz@pega.com</v>
          </cell>
          <cell r="E630" t="str">
            <v>Practice Leader</v>
          </cell>
          <cell r="F630" t="str">
            <v>SKO 2019 - Group B</v>
          </cell>
          <cell r="G630" t="str">
            <v>32LDNL9Z</v>
          </cell>
        </row>
        <row r="631">
          <cell r="D631" t="str">
            <v>jens.kuerschner@pega.com</v>
          </cell>
          <cell r="E631" t="str">
            <v>Regional Director DACH</v>
          </cell>
          <cell r="F631" t="str">
            <v>EMEA</v>
          </cell>
          <cell r="G631" t="str">
            <v>32LDNLB2</v>
          </cell>
        </row>
        <row r="632">
          <cell r="D632" t="str">
            <v>jeff.kyler@pega.com</v>
          </cell>
          <cell r="E632" t="str">
            <v>Account Executive</v>
          </cell>
          <cell r="F632" t="str">
            <v>SKO 2019 - Group C</v>
          </cell>
          <cell r="G632" t="str">
            <v>32LDNKSD</v>
          </cell>
        </row>
        <row r="633">
          <cell r="D633" t="str">
            <v>MICHAEL.LABELLA@pega.com</v>
          </cell>
          <cell r="E633" t="str">
            <v>Director, Sales</v>
          </cell>
          <cell r="F633" t="str">
            <v>SKO 2019 - Group B</v>
          </cell>
          <cell r="G633" t="str">
            <v>32LFT2S6</v>
          </cell>
        </row>
        <row r="634">
          <cell r="D634" t="str">
            <v>doug.lachman@pega.com</v>
          </cell>
          <cell r="E634" t="str">
            <v>Senior Regional Delivery Director</v>
          </cell>
          <cell r="F634" t="str">
            <v>SKO 2019 - Group B</v>
          </cell>
          <cell r="G634" t="str">
            <v>32LDNLB3</v>
          </cell>
        </row>
        <row r="635">
          <cell r="D635" t="str">
            <v>william.lafave@pega.com</v>
          </cell>
          <cell r="E635" t="str">
            <v>Account Executive</v>
          </cell>
          <cell r="F635" t="str">
            <v>SKO 2019 - Group C</v>
          </cell>
          <cell r="G635" t="str">
            <v>32LGSKW9</v>
          </cell>
        </row>
        <row r="636">
          <cell r="D636" t="str">
            <v>julie.lafave@pega.com</v>
          </cell>
          <cell r="E636" t="str">
            <v>Senior Business Officer</v>
          </cell>
          <cell r="F636" t="str">
            <v>SKO 2019 - Group C</v>
          </cell>
          <cell r="G636" t="str">
            <v>32LH3WV6</v>
          </cell>
        </row>
        <row r="637">
          <cell r="D637" t="str">
            <v>magnus.lagerqvist@pega.com</v>
          </cell>
          <cell r="E637" t="str">
            <v>Sales Director Nordics</v>
          </cell>
          <cell r="F637" t="str">
            <v>EMEA</v>
          </cell>
          <cell r="G637" t="str">
            <v>32LDNLVP</v>
          </cell>
        </row>
        <row r="638">
          <cell r="D638" t="str">
            <v>nicholas.lake@pega.com</v>
          </cell>
          <cell r="E638" t="str">
            <v>Director, Content Marketing</v>
          </cell>
          <cell r="F638" t="str">
            <v>SKO 2019 - Group C</v>
          </cell>
          <cell r="G638" t="str">
            <v>32LDNL6R</v>
          </cell>
        </row>
        <row r="639">
          <cell r="D639" t="str">
            <v>lily.lam@pega.com</v>
          </cell>
          <cell r="E639" t="str">
            <v>Account Executive</v>
          </cell>
          <cell r="F639" t="str">
            <v>SKO 2019 - Group C</v>
          </cell>
          <cell r="G639" t="str">
            <v>32LDNKSG</v>
          </cell>
        </row>
        <row r="640">
          <cell r="D640" t="str">
            <v>osa.lambert@pega.com</v>
          </cell>
          <cell r="E640" t="str">
            <v>Account Executive</v>
          </cell>
          <cell r="F640" t="str">
            <v>SKO 2019 - Group C</v>
          </cell>
          <cell r="G640" t="str">
            <v>32LDNKSH</v>
          </cell>
        </row>
        <row r="641">
          <cell r="D641" t="str">
            <v>dion.lammers@pega.com</v>
          </cell>
          <cell r="E641" t="str">
            <v>Consulting Manager</v>
          </cell>
          <cell r="F641" t="str">
            <v>EMEA</v>
          </cell>
          <cell r="G641" t="str">
            <v>32LDNLB4</v>
          </cell>
        </row>
        <row r="642">
          <cell r="D642" t="str">
            <v>roxana.lampert@pega.com</v>
          </cell>
          <cell r="E642" t="str">
            <v>Solutions Consultant</v>
          </cell>
          <cell r="F642" t="str">
            <v>SKO 2019 - Group B</v>
          </cell>
          <cell r="G642" t="str">
            <v>32LDNNCB</v>
          </cell>
        </row>
        <row r="643">
          <cell r="D643" t="str">
            <v>robert.lang@pega.com</v>
          </cell>
          <cell r="E643" t="str">
            <v>Regional Director</v>
          </cell>
          <cell r="F643" t="str">
            <v>SKO 2019 - Group B</v>
          </cell>
          <cell r="G643" t="str">
            <v>32LDNLB5</v>
          </cell>
        </row>
        <row r="644">
          <cell r="D644" t="str">
            <v>philippe.langlois@pega.com</v>
          </cell>
          <cell r="E644" t="str">
            <v>Practice Director</v>
          </cell>
          <cell r="F644" t="str">
            <v>EMEA</v>
          </cell>
          <cell r="G644" t="str">
            <v>32LDNLB6</v>
          </cell>
        </row>
        <row r="645">
          <cell r="D645" t="str">
            <v>tom.lanigan@pega.com</v>
          </cell>
          <cell r="E645" t="str">
            <v>Account Executive</v>
          </cell>
          <cell r="F645" t="str">
            <v>EMEA</v>
          </cell>
          <cell r="G645" t="str">
            <v>32LH3WTV</v>
          </cell>
        </row>
        <row r="646">
          <cell r="D646" t="str">
            <v>brian.larson@pega.com</v>
          </cell>
          <cell r="E646" t="str">
            <v>Sales Associate</v>
          </cell>
          <cell r="F646" t="str">
            <v>SKO 2019 - Group C</v>
          </cell>
          <cell r="G646" t="str">
            <v>32LDNKSJ</v>
          </cell>
        </row>
        <row r="647">
          <cell r="D647" t="str">
            <v>mark.lauden@pega.com</v>
          </cell>
          <cell r="E647" t="str">
            <v>Senior Solutions Consultant</v>
          </cell>
          <cell r="F647" t="str">
            <v>SKO 2019 - Group D</v>
          </cell>
          <cell r="G647" t="str">
            <v>32LDNLMS</v>
          </cell>
        </row>
        <row r="648">
          <cell r="D648" t="str">
            <v>david.laurence@pega.com</v>
          </cell>
          <cell r="E648" t="str">
            <v>Practice Leader</v>
          </cell>
          <cell r="F648" t="str">
            <v>SKO 2019 - Group B</v>
          </cell>
          <cell r="G648" t="str">
            <v>32LDNLB7</v>
          </cell>
        </row>
        <row r="649">
          <cell r="D649" t="str">
            <v>jill.lauterbach@pega.com</v>
          </cell>
          <cell r="E649" t="str">
            <v>Account Executive</v>
          </cell>
          <cell r="F649" t="str">
            <v>SKO 2019 - Group C</v>
          </cell>
          <cell r="G649" t="str">
            <v>32LDNKSK</v>
          </cell>
        </row>
        <row r="650">
          <cell r="D650" t="str">
            <v>jeanphilippe.laville@pega.com</v>
          </cell>
          <cell r="E650" t="str">
            <v>Account Executive</v>
          </cell>
          <cell r="F650" t="str">
            <v>EMEA</v>
          </cell>
          <cell r="G650" t="str">
            <v>32LDNKSL</v>
          </cell>
        </row>
        <row r="651">
          <cell r="D651" t="str">
            <v>james.lawless@pega.com</v>
          </cell>
          <cell r="E651" t="str">
            <v>Director, Sales</v>
          </cell>
          <cell r="F651" t="str">
            <v>SKO 2019 - Group B</v>
          </cell>
          <cell r="G651" t="str">
            <v>32LDNLVQ</v>
          </cell>
        </row>
        <row r="652">
          <cell r="D652" t="str">
            <v>mike.lawrence@pega.com</v>
          </cell>
          <cell r="E652" t="str">
            <v>Sales Consultant</v>
          </cell>
          <cell r="F652" t="str">
            <v>SKO 2019 - Group C</v>
          </cell>
          <cell r="G652" t="str">
            <v>32LGSKWF</v>
          </cell>
        </row>
        <row r="653">
          <cell r="D653" t="str">
            <v>sara.laytham@pega.com</v>
          </cell>
          <cell r="E653" t="str">
            <v>Account Executive</v>
          </cell>
          <cell r="F653" t="str">
            <v>SKO 2019 - Group C</v>
          </cell>
          <cell r="G653" t="str">
            <v>32LDNKSM</v>
          </cell>
        </row>
        <row r="654">
          <cell r="D654" t="str">
            <v>nle@pega.com</v>
          </cell>
          <cell r="E654" t="str">
            <v>Principal Solutions Consultant</v>
          </cell>
          <cell r="F654" t="str">
            <v>SKO 2019 - Group D</v>
          </cell>
          <cell r="G654" t="str">
            <v>32LDNLMV</v>
          </cell>
        </row>
        <row r="655">
          <cell r="D655" t="str">
            <v>matthew.leamy@pega.com</v>
          </cell>
          <cell r="E655" t="str">
            <v>Regional Director</v>
          </cell>
          <cell r="F655" t="str">
            <v>EMEA</v>
          </cell>
          <cell r="G655" t="str">
            <v>32LDNLB8</v>
          </cell>
        </row>
        <row r="656">
          <cell r="D656" t="str">
            <v>lisa.learned@pega.com</v>
          </cell>
          <cell r="E656" t="str">
            <v>Senior Solutions Consultant</v>
          </cell>
          <cell r="F656" t="str">
            <v>SKO 2019 - Group B</v>
          </cell>
          <cell r="G656" t="str">
            <v>32LH3WV4</v>
          </cell>
        </row>
        <row r="657">
          <cell r="D657" t="str">
            <v>dan.leasure@pega.com</v>
          </cell>
          <cell r="E657" t="str">
            <v>Practice Leader</v>
          </cell>
          <cell r="F657" t="str">
            <v>SKO 2019 - Group B</v>
          </cell>
          <cell r="G657" t="str">
            <v>32LDNLB9</v>
          </cell>
        </row>
        <row r="658">
          <cell r="D658" t="str">
            <v>gerald.leavitt@pega.com</v>
          </cell>
          <cell r="E658" t="str">
            <v>Continuous Improvement Director</v>
          </cell>
          <cell r="F658" t="str">
            <v>SKO 2019 - Group B</v>
          </cell>
          <cell r="G658" t="str">
            <v>32LGSKWS</v>
          </cell>
        </row>
        <row r="659">
          <cell r="D659" t="str">
            <v>lori-ann.leblanc@pega.com</v>
          </cell>
          <cell r="E659" t="str">
            <v>Corporate Travel Manager</v>
          </cell>
          <cell r="F659" t="str">
            <v>SKO 2019 - Group A</v>
          </cell>
          <cell r="G659" t="str">
            <v>32KNCVLP</v>
          </cell>
        </row>
        <row r="660">
          <cell r="D660" t="str">
            <v>andrew.leclair@pega.com</v>
          </cell>
          <cell r="E660" t="str">
            <v>Product Marketing Manager</v>
          </cell>
          <cell r="F660" t="str">
            <v>SKO 2019 - Group C</v>
          </cell>
          <cell r="G660" t="str">
            <v>32LFHH6H</v>
          </cell>
        </row>
        <row r="661">
          <cell r="D661" t="str">
            <v>martin.leclerc@pega.com</v>
          </cell>
          <cell r="E661" t="str">
            <v>Sales Consultant</v>
          </cell>
          <cell r="F661" t="str">
            <v>SKO 2019 - Group D</v>
          </cell>
          <cell r="G661" t="str">
            <v>32LDNLMW</v>
          </cell>
        </row>
        <row r="662">
          <cell r="D662" t="str">
            <v>diane.ledingham@bain.com</v>
          </cell>
          <cell r="E662"/>
          <cell r="F662" t="str">
            <v>not applicable</v>
          </cell>
          <cell r="G662" t="str">
            <v>32KNCVNW</v>
          </cell>
        </row>
        <row r="663">
          <cell r="D663" t="str">
            <v>matt.lee@pega.com</v>
          </cell>
          <cell r="E663" t="str">
            <v>Sales Associate II</v>
          </cell>
          <cell r="F663" t="str">
            <v>SKO 2019 - Group C</v>
          </cell>
          <cell r="G663" t="str">
            <v>32LDNKSN</v>
          </cell>
        </row>
        <row r="664">
          <cell r="D664" t="str">
            <v>sandy.lee@pega.com</v>
          </cell>
          <cell r="E664" t="str">
            <v>Customer Engagement Associate</v>
          </cell>
          <cell r="F664" t="str">
            <v>EMEA</v>
          </cell>
          <cell r="G664" t="str">
            <v>32LDNL6S</v>
          </cell>
        </row>
        <row r="665">
          <cell r="D665" t="str">
            <v>william.lee@pega.com</v>
          </cell>
          <cell r="E665" t="str">
            <v>Senior Solutions Consultant</v>
          </cell>
          <cell r="F665" t="str">
            <v>SKO 2019 - Group D</v>
          </cell>
          <cell r="G665" t="str">
            <v>32LDNLMX</v>
          </cell>
        </row>
        <row r="666">
          <cell r="D666" t="str">
            <v>scott.leete@pega.com</v>
          </cell>
          <cell r="E666" t="str">
            <v>Strategic Alliance Executive II</v>
          </cell>
          <cell r="F666" t="str">
            <v>SKO 2019 - Group D</v>
          </cell>
          <cell r="G666" t="str">
            <v>32LDNL4B</v>
          </cell>
        </row>
        <row r="667">
          <cell r="D667" t="str">
            <v>dave.leets@pega.com</v>
          </cell>
          <cell r="E667" t="str">
            <v>VP and Managing Director of Sales Healthcare</v>
          </cell>
          <cell r="F667" t="str">
            <v>SKO 2019 - Group B</v>
          </cell>
          <cell r="G667" t="str">
            <v>32KNCVMB</v>
          </cell>
        </row>
        <row r="668">
          <cell r="D668" t="str">
            <v>roberto.lei@pega.com</v>
          </cell>
          <cell r="E668" t="str">
            <v>Sales Director</v>
          </cell>
          <cell r="F668" t="str">
            <v>EMEA</v>
          </cell>
          <cell r="G668" t="str">
            <v>32LDNLVR</v>
          </cell>
        </row>
        <row r="669">
          <cell r="D669" t="str">
            <v>joe.leluga@pega.com</v>
          </cell>
          <cell r="E669" t="str">
            <v>Account Executive</v>
          </cell>
          <cell r="F669" t="str">
            <v>SKO 2019 - Group C</v>
          </cell>
          <cell r="G669" t="str">
            <v>32LDNKSP</v>
          </cell>
        </row>
        <row r="670">
          <cell r="D670" t="str">
            <v>kai.lenz@pega.com</v>
          </cell>
          <cell r="E670" t="str">
            <v>Account Director</v>
          </cell>
          <cell r="F670" t="str">
            <v>EMEA</v>
          </cell>
          <cell r="G670" t="str">
            <v>32LDNKSQ</v>
          </cell>
        </row>
        <row r="671">
          <cell r="D671" t="str">
            <v>kate.lepore@pega.com</v>
          </cell>
          <cell r="E671" t="str">
            <v>Senior Director, Product Marketing - Consulting</v>
          </cell>
          <cell r="F671" t="str">
            <v>SKO 2019 - Group B</v>
          </cell>
          <cell r="G671" t="str">
            <v>32LDNLBB</v>
          </cell>
        </row>
        <row r="672">
          <cell r="D672" t="str">
            <v>dave.leutz@pega.com</v>
          </cell>
          <cell r="E672" t="str">
            <v>Principal Solutions Consultant</v>
          </cell>
          <cell r="F672" t="str">
            <v>SKO 2019 - Group B</v>
          </cell>
          <cell r="G672" t="str">
            <v>32LDNLMZ</v>
          </cell>
        </row>
        <row r="673">
          <cell r="D673" t="str">
            <v>andy.lewis@pega.com</v>
          </cell>
          <cell r="E673" t="str">
            <v>Principal Solutions Consultant, Decisioning Solutions</v>
          </cell>
          <cell r="F673" t="str">
            <v>EMEA</v>
          </cell>
          <cell r="G673" t="str">
            <v>32LDNLN2</v>
          </cell>
        </row>
        <row r="674">
          <cell r="D674" t="str">
            <v>clarence.lewis@pega.com</v>
          </cell>
          <cell r="E674" t="str">
            <v>Senior Solutions Consultant</v>
          </cell>
          <cell r="F674" t="str">
            <v>SKO 2019 - Group D</v>
          </cell>
          <cell r="G674" t="str">
            <v>32LDNLN3</v>
          </cell>
        </row>
        <row r="675">
          <cell r="D675" t="str">
            <v>sally.lewis@pega.com</v>
          </cell>
          <cell r="E675" t="str">
            <v>HR Business Partner</v>
          </cell>
          <cell r="F675" t="str">
            <v>SKO 2019 - Group B</v>
          </cell>
          <cell r="G675" t="str">
            <v>32LFHH7L</v>
          </cell>
        </row>
        <row r="676">
          <cell r="D676" t="str">
            <v>tom.libretto@pega.com</v>
          </cell>
          <cell r="E676" t="str">
            <v>Senior Vice President, Marketing &amp; CMO</v>
          </cell>
          <cell r="F676" t="str">
            <v>SKO 2019 - Group A</v>
          </cell>
          <cell r="G676" t="str">
            <v>32KNCVMM</v>
          </cell>
        </row>
        <row r="677">
          <cell r="D677" t="str">
            <v>jeni.lidholm@pega.com</v>
          </cell>
          <cell r="E677" t="str">
            <v>Account Executive</v>
          </cell>
          <cell r="F677" t="str">
            <v>SKO 2019 - Group C</v>
          </cell>
          <cell r="G677" t="str">
            <v>32LG4NF9</v>
          </cell>
        </row>
        <row r="678">
          <cell r="D678" t="str">
            <v>dick.lightfoot@pega.com</v>
          </cell>
          <cell r="E678" t="str">
            <v>Account Executive</v>
          </cell>
          <cell r="F678" t="str">
            <v>SKO 2019 - Group C</v>
          </cell>
          <cell r="G678" t="str">
            <v>32LDNKSR</v>
          </cell>
        </row>
        <row r="679">
          <cell r="D679" t="str">
            <v>don.likeum@pega.com</v>
          </cell>
          <cell r="E679" t="str">
            <v>Senior Solutions Consultant</v>
          </cell>
          <cell r="F679" t="str">
            <v>SKO 2019 - Group D</v>
          </cell>
          <cell r="G679" t="str">
            <v>32LDNLN4</v>
          </cell>
        </row>
        <row r="680">
          <cell r="D680" t="str">
            <v>kristen.lillagore@pega.com</v>
          </cell>
          <cell r="E680" t="str">
            <v>Senior Solutions Consultant- Sales Automation</v>
          </cell>
          <cell r="F680" t="str">
            <v>SKO 2019 - Group D</v>
          </cell>
          <cell r="G680" t="str">
            <v>32LDNLN5</v>
          </cell>
        </row>
        <row r="681">
          <cell r="D681" t="str">
            <v>sylvia.lin@pega.com</v>
          </cell>
          <cell r="E681" t="str">
            <v>Associate Solutions Engineer</v>
          </cell>
          <cell r="F681" t="str">
            <v>SKO 2019 - Group D</v>
          </cell>
          <cell r="G681" t="str">
            <v>32LDNLXT</v>
          </cell>
        </row>
        <row r="682">
          <cell r="D682" t="str">
            <v>matthew.linden@pega.com</v>
          </cell>
          <cell r="E682" t="str">
            <v>Sales Onboarding Program Manager</v>
          </cell>
          <cell r="F682" t="str">
            <v>SKO 2019 - Group B</v>
          </cell>
          <cell r="G682" t="str">
            <v>32LDZJW6</v>
          </cell>
        </row>
        <row r="683">
          <cell r="D683" t="str">
            <v>peter.lindholm@pega.com</v>
          </cell>
          <cell r="E683" t="str">
            <v>Account Executive</v>
          </cell>
          <cell r="F683" t="str">
            <v>EMEA</v>
          </cell>
          <cell r="G683" t="str">
            <v>32LDNKSS</v>
          </cell>
        </row>
        <row r="684">
          <cell r="D684" t="str">
            <v>eugene.liou@pega.com</v>
          </cell>
          <cell r="E684" t="str">
            <v>Account Executive</v>
          </cell>
          <cell r="F684" t="str">
            <v>APAC</v>
          </cell>
          <cell r="G684" t="str">
            <v>32LDNKST</v>
          </cell>
        </row>
        <row r="685">
          <cell r="D685" t="str">
            <v>lena.lisitskaya@pega.com</v>
          </cell>
          <cell r="E685" t="str">
            <v>Global Sales Operations Senior Project Manager</v>
          </cell>
          <cell r="F685" t="str">
            <v>SKO 2019 - Group B</v>
          </cell>
          <cell r="G685" t="str">
            <v>32LGSKWK</v>
          </cell>
        </row>
        <row r="686">
          <cell r="D686" t="str">
            <v>joanna.litsas@pega.com</v>
          </cell>
          <cell r="E686" t="str">
            <v>Sr. Director, Regional Marketing, Americas</v>
          </cell>
          <cell r="F686" t="str">
            <v>SKO 2019 - Group C</v>
          </cell>
          <cell r="G686" t="str">
            <v>32LDNL6T</v>
          </cell>
        </row>
        <row r="687">
          <cell r="D687" t="str">
            <v>sergei.lobov@pega.com</v>
          </cell>
          <cell r="E687" t="str">
            <v>Sales Manager</v>
          </cell>
          <cell r="F687" t="str">
            <v>EMEA</v>
          </cell>
          <cell r="G687" t="str">
            <v>32LDNLVS</v>
          </cell>
        </row>
        <row r="688">
          <cell r="D688" t="str">
            <v>brian.long@pega.com</v>
          </cell>
          <cell r="E688" t="str">
            <v>Team Lead, Reuse &amp; Innovation</v>
          </cell>
          <cell r="F688" t="str">
            <v>SKO 2019 - Group B</v>
          </cell>
          <cell r="G688" t="str">
            <v>32LDNLXV</v>
          </cell>
        </row>
        <row r="689">
          <cell r="D689" t="str">
            <v>andrew.lonsway@pega.com</v>
          </cell>
          <cell r="E689" t="str">
            <v>Client Success Manager</v>
          </cell>
          <cell r="F689" t="str">
            <v>SKO 2019 - Group D</v>
          </cell>
          <cell r="G689" t="str">
            <v>32LDNLN6</v>
          </cell>
        </row>
        <row r="690">
          <cell r="D690" t="str">
            <v>brenda.looby@pega.com</v>
          </cell>
          <cell r="E690" t="str">
            <v>Practice Leader Manager</v>
          </cell>
          <cell r="F690" t="str">
            <v>SKO 2019 - Group B</v>
          </cell>
          <cell r="G690" t="str">
            <v>32LDNLBC</v>
          </cell>
        </row>
        <row r="691">
          <cell r="D691" t="str">
            <v>marco.loprete@pega.com</v>
          </cell>
          <cell r="E691" t="str">
            <v>Senior Solutions Consultant</v>
          </cell>
          <cell r="F691" t="str">
            <v>EMEA</v>
          </cell>
          <cell r="G691" t="str">
            <v>32LDNLN7</v>
          </cell>
        </row>
        <row r="692">
          <cell r="D692" t="str">
            <v>gord.lowe@pega.com</v>
          </cell>
          <cell r="E692" t="str">
            <v>Usage Validation Specialist</v>
          </cell>
          <cell r="F692" t="str">
            <v>SKO 2019 - Group D</v>
          </cell>
          <cell r="G692" t="str">
            <v>32LDNLXW</v>
          </cell>
        </row>
        <row r="693">
          <cell r="D693" t="str">
            <v>wendy.lui@pega.com</v>
          </cell>
          <cell r="E693" t="str">
            <v>Digital Solutions Consultant</v>
          </cell>
          <cell r="F693" t="str">
            <v>SKO 2019 - Group D</v>
          </cell>
          <cell r="G693" t="str">
            <v>32LDNLN8</v>
          </cell>
        </row>
        <row r="694">
          <cell r="D694" t="str">
            <v>assegueta@gmail.com</v>
          </cell>
          <cell r="E694" t="str">
            <v>Account Executive</v>
          </cell>
          <cell r="F694" t="str">
            <v>EMEA</v>
          </cell>
          <cell r="G694"/>
        </row>
        <row r="695">
          <cell r="D695" t="str">
            <v>dan.luoma@pega.com</v>
          </cell>
          <cell r="E695" t="str">
            <v>Sr. Business Officer</v>
          </cell>
          <cell r="F695" t="str">
            <v>SKO 2019 - Group C</v>
          </cell>
          <cell r="G695" t="str">
            <v>32LGSKW7</v>
          </cell>
        </row>
        <row r="696">
          <cell r="D696" t="str">
            <v>tara.lussier@pega.com</v>
          </cell>
          <cell r="E696" t="str">
            <v>Practice Leader</v>
          </cell>
          <cell r="F696" t="str">
            <v>SKO 2019 - Group B</v>
          </cell>
          <cell r="G696" t="str">
            <v>32LDNLBD</v>
          </cell>
        </row>
        <row r="697">
          <cell r="D697" t="str">
            <v>calvin.luu@pega.com</v>
          </cell>
          <cell r="E697" t="str">
            <v>Manager, Manufacturing and High Tech Solutions</v>
          </cell>
          <cell r="F697" t="str">
            <v>SKO 2019 - Group B</v>
          </cell>
          <cell r="G697" t="str">
            <v>32LDNLN9</v>
          </cell>
        </row>
        <row r="698">
          <cell r="D698" t="str">
            <v>jonathan.lynch@pega.com</v>
          </cell>
          <cell r="E698" t="str">
            <v>Audio Visual Technician</v>
          </cell>
          <cell r="F698" t="str">
            <v>SKO 2019 - Group A</v>
          </cell>
          <cell r="G698" t="str">
            <v>32LDP69P</v>
          </cell>
        </row>
        <row r="699">
          <cell r="D699" t="str">
            <v>robert.mabe@pega.com</v>
          </cell>
          <cell r="E699" t="str">
            <v>Solutions Consultant</v>
          </cell>
          <cell r="F699" t="str">
            <v>SKO 2019 - Group B</v>
          </cell>
          <cell r="G699" t="str">
            <v>32LDNLNB</v>
          </cell>
        </row>
        <row r="700">
          <cell r="D700" t="str">
            <v>tomas.macseain@pega.com</v>
          </cell>
          <cell r="E700" t="str">
            <v>Sr. Manager, Global Events</v>
          </cell>
          <cell r="F700" t="str">
            <v>SKO 2019 - Group A</v>
          </cell>
          <cell r="G700" t="str">
            <v>32KNCVLN</v>
          </cell>
        </row>
        <row r="701">
          <cell r="D701" t="str">
            <v>kyle.macarthur@pega.com</v>
          </cell>
          <cell r="E701" t="str">
            <v>Senior Solutions Consultant</v>
          </cell>
          <cell r="F701" t="str">
            <v>SKO 2019 - Group D</v>
          </cell>
          <cell r="G701" t="str">
            <v>32LDNLNC</v>
          </cell>
        </row>
        <row r="702">
          <cell r="D702" t="str">
            <v>sue.macgillivray@pega.com</v>
          </cell>
          <cell r="E702" t="str">
            <v>Senior Business Consultant</v>
          </cell>
          <cell r="F702" t="str">
            <v>EMEA</v>
          </cell>
          <cell r="G702" t="str">
            <v>32LDNLND</v>
          </cell>
        </row>
        <row r="703">
          <cell r="D703" t="str">
            <v>thomas.mack@pega.com</v>
          </cell>
          <cell r="E703" t="str">
            <v>Manager, Pega Cloud Sales and Strategy</v>
          </cell>
          <cell r="F703" t="str">
            <v>SKO 2019 - Group B</v>
          </cell>
          <cell r="G703" t="str">
            <v>32LDNLNF</v>
          </cell>
        </row>
        <row r="704">
          <cell r="D704" t="str">
            <v>jordan.mackey@pega.com</v>
          </cell>
          <cell r="E704" t="str">
            <v>Account Executive</v>
          </cell>
          <cell r="F704" t="str">
            <v>SKO 2019 - Group C</v>
          </cell>
          <cell r="G704" t="str">
            <v>32LDNKSV</v>
          </cell>
        </row>
        <row r="705">
          <cell r="D705" t="str">
            <v>Sanjay.Madan@pega.com</v>
          </cell>
          <cell r="E705" t="str">
            <v>Senior Business Officer</v>
          </cell>
          <cell r="F705" t="str">
            <v>SKO 2019 - Group C</v>
          </cell>
          <cell r="G705" t="str">
            <v>32LDNL64</v>
          </cell>
        </row>
        <row r="706">
          <cell r="D706" t="str">
            <v>kartik.maddali@in.pega.com</v>
          </cell>
          <cell r="E706" t="str">
            <v>Sr. Solutions Engineer</v>
          </cell>
          <cell r="F706" t="str">
            <v>SKO 2019 - Group D</v>
          </cell>
          <cell r="G706" t="str">
            <v>32LDNLXX</v>
          </cell>
        </row>
        <row r="707">
          <cell r="D707" t="str">
            <v>laurent.madec@pega.com</v>
          </cell>
          <cell r="E707" t="str">
            <v>Account Executive</v>
          </cell>
          <cell r="F707" t="str">
            <v>EMEA</v>
          </cell>
          <cell r="G707" t="str">
            <v>32LDNKSW</v>
          </cell>
        </row>
        <row r="708">
          <cell r="D708" t="str">
            <v>ali.madhani@pega.com</v>
          </cell>
          <cell r="E708" t="str">
            <v>Client Success Manager</v>
          </cell>
          <cell r="F708" t="str">
            <v>SKO 2019 - Group C</v>
          </cell>
          <cell r="G708" t="str">
            <v>32LDNKSX</v>
          </cell>
        </row>
        <row r="709">
          <cell r="D709" t="str">
            <v>neil.madlani@pega.com</v>
          </cell>
          <cell r="E709" t="str">
            <v>Account Executive</v>
          </cell>
          <cell r="F709" t="str">
            <v>SKO 2019 - Group C</v>
          </cell>
          <cell r="G709" t="str">
            <v>32LDNKSZ</v>
          </cell>
        </row>
        <row r="710">
          <cell r="D710" t="str">
            <v>chris.maertz@pega.com</v>
          </cell>
          <cell r="E710" t="str">
            <v>Strategic Alliance Executive</v>
          </cell>
          <cell r="F710" t="str">
            <v>SKO 2019 - Group B</v>
          </cell>
          <cell r="G710" t="str">
            <v>32LDNL4D</v>
          </cell>
        </row>
        <row r="711">
          <cell r="D711" t="str">
            <v>jay.maguire@pega.com</v>
          </cell>
          <cell r="E711" t="str">
            <v>Client Director</v>
          </cell>
          <cell r="F711" t="str">
            <v>SKO 2019 - Group C</v>
          </cell>
          <cell r="G711" t="str">
            <v>32LDNKT2</v>
          </cell>
        </row>
        <row r="712">
          <cell r="D712" t="str">
            <v>sunny.mahato@pega.com</v>
          </cell>
          <cell r="E712" t="str">
            <v>Manager, Sales Consulting</v>
          </cell>
          <cell r="F712" t="str">
            <v>SKO 2019 - Group B</v>
          </cell>
          <cell r="G712" t="str">
            <v>32LDNLNG</v>
          </cell>
        </row>
        <row r="713">
          <cell r="D713" t="str">
            <v>katherine.mahoney@pega.com</v>
          </cell>
          <cell r="E713" t="str">
            <v>Solutions Consultant</v>
          </cell>
          <cell r="F713" t="str">
            <v>SKO 2019 - Group B</v>
          </cell>
          <cell r="G713" t="str">
            <v>32LH3WV3</v>
          </cell>
        </row>
        <row r="714">
          <cell r="D714" t="str">
            <v>yuichiro.maki@pega.com</v>
          </cell>
          <cell r="E714" t="str">
            <v>Practice Director</v>
          </cell>
          <cell r="F714" t="str">
            <v>APAC</v>
          </cell>
          <cell r="G714" t="str">
            <v>32LDNLBF</v>
          </cell>
        </row>
        <row r="715">
          <cell r="D715" t="str">
            <v>ryan.malinoski@pega.com</v>
          </cell>
          <cell r="E715" t="str">
            <v>Account Executive</v>
          </cell>
          <cell r="F715" t="str">
            <v>SKO 2019 - Group C</v>
          </cell>
          <cell r="G715" t="str">
            <v>32LDNKT3</v>
          </cell>
        </row>
        <row r="716">
          <cell r="D716" t="str">
            <v>steven.manifold@pega.com</v>
          </cell>
          <cell r="E716" t="str">
            <v>Director, Regional Marketing</v>
          </cell>
          <cell r="F716" t="str">
            <v>EMEA</v>
          </cell>
          <cell r="G716" t="str">
            <v>32LDNL6V</v>
          </cell>
        </row>
        <row r="717">
          <cell r="D717" t="str">
            <v>robert.many@pega.com</v>
          </cell>
          <cell r="E717" t="str">
            <v>Sales Director, Corporate Markets</v>
          </cell>
          <cell r="F717" t="str">
            <v>SKO 2019 - Group B</v>
          </cell>
          <cell r="G717" t="str">
            <v>32LDNLVT</v>
          </cell>
        </row>
        <row r="718">
          <cell r="D718" t="str">
            <v>andreas.manzey@pega.com</v>
          </cell>
          <cell r="E718" t="str">
            <v>Manager, Solutions Consulting</v>
          </cell>
          <cell r="F718" t="str">
            <v>EMEA</v>
          </cell>
          <cell r="G718" t="str">
            <v>32LG4NFR</v>
          </cell>
        </row>
        <row r="719">
          <cell r="D719" t="str">
            <v>enrico.manzoni@pega.com</v>
          </cell>
          <cell r="E719" t="str">
            <v>Strategic Alliance Executive</v>
          </cell>
          <cell r="F719" t="str">
            <v>EMEA</v>
          </cell>
          <cell r="G719" t="str">
            <v>32LDNL4G</v>
          </cell>
        </row>
        <row r="720">
          <cell r="D720" t="str">
            <v>jason.marason@pega.com</v>
          </cell>
          <cell r="E720" t="str">
            <v>Practice Leader - CLM &amp; KYC</v>
          </cell>
          <cell r="F720" t="str">
            <v>SKO 2019 - Group B</v>
          </cell>
          <cell r="G720" t="str">
            <v>32LDNLBG</v>
          </cell>
        </row>
        <row r="721">
          <cell r="D721" t="str">
            <v>rita.maretti@pega.com</v>
          </cell>
          <cell r="E721" t="str">
            <v>Contractor</v>
          </cell>
          <cell r="F721" t="str">
            <v>EMEA</v>
          </cell>
          <cell r="G721" t="str">
            <v>32LDNNCF</v>
          </cell>
        </row>
        <row r="722">
          <cell r="D722" t="str">
            <v>Peter.Markman@pega.com</v>
          </cell>
          <cell r="E722" t="str">
            <v>Senior Business Officer</v>
          </cell>
          <cell r="F722" t="str">
            <v>SKO 2019 - Group C</v>
          </cell>
          <cell r="G722" t="str">
            <v>32LDNL65</v>
          </cell>
        </row>
        <row r="723">
          <cell r="D723" t="str">
            <v>burachet.maroungsilp@pega.com</v>
          </cell>
          <cell r="E723" t="str">
            <v>Sr. Solutions Consultant</v>
          </cell>
          <cell r="F723" t="str">
            <v>APAC</v>
          </cell>
          <cell r="G723" t="str">
            <v>32LDNLNH</v>
          </cell>
        </row>
        <row r="724">
          <cell r="D724" t="str">
            <v>bernd.marquardt@pega.com</v>
          </cell>
          <cell r="E724" t="str">
            <v>Practice Director</v>
          </cell>
          <cell r="F724" t="str">
            <v>EMEA</v>
          </cell>
          <cell r="G724" t="str">
            <v>32LDNLBH</v>
          </cell>
        </row>
        <row r="725">
          <cell r="D725" t="str">
            <v>mirene.marques@pega.com</v>
          </cell>
          <cell r="E725" t="str">
            <v>Account Executive</v>
          </cell>
          <cell r="F725" t="str">
            <v>EMEA</v>
          </cell>
          <cell r="G725" t="str">
            <v>32LDNKT5</v>
          </cell>
        </row>
        <row r="726">
          <cell r="D726" t="str">
            <v>andy.marsh@pega.com</v>
          </cell>
          <cell r="E726" t="str">
            <v>Practice Leader</v>
          </cell>
          <cell r="F726" t="str">
            <v>SKO 2019 - Group B</v>
          </cell>
          <cell r="G726" t="str">
            <v>32LDNLBJ</v>
          </cell>
        </row>
        <row r="727">
          <cell r="D727" t="str">
            <v>bill.marshall@pega.com</v>
          </cell>
          <cell r="E727" t="str">
            <v>Director, Industry Principal - Healthcare</v>
          </cell>
          <cell r="F727" t="str">
            <v>SKO 2019 - Group C</v>
          </cell>
          <cell r="G727" t="str">
            <v>32LFHH6J</v>
          </cell>
        </row>
        <row r="728">
          <cell r="D728" t="str">
            <v>william.martin@pega.com</v>
          </cell>
          <cell r="E728" t="str">
            <v>Regional Director, NA MFG</v>
          </cell>
          <cell r="F728" t="str">
            <v>SKO 2019 - Group B</v>
          </cell>
          <cell r="G728" t="str">
            <v>32LDNLBK</v>
          </cell>
        </row>
        <row r="729">
          <cell r="D729" t="str">
            <v>emilio.martire@pega.com</v>
          </cell>
          <cell r="E729" t="str">
            <v>Account Executive</v>
          </cell>
          <cell r="F729" t="str">
            <v>SKO 2019 - Group C</v>
          </cell>
          <cell r="G729" t="str">
            <v>32LDNKT6</v>
          </cell>
        </row>
        <row r="730">
          <cell r="D730" t="str">
            <v>robbie.marvin@pega.com</v>
          </cell>
          <cell r="E730" t="str">
            <v>Account Executive</v>
          </cell>
          <cell r="F730" t="str">
            <v>SKO 2019 - Group C</v>
          </cell>
          <cell r="G730" t="str">
            <v>32LDNKT7</v>
          </cell>
        </row>
        <row r="731">
          <cell r="D731" t="str">
            <v>jason.masciarelli@pega.com</v>
          </cell>
          <cell r="E731" t="str">
            <v>Vice President, Pega Ventures</v>
          </cell>
          <cell r="F731" t="str">
            <v>SKO 2019 - Group B</v>
          </cell>
          <cell r="G731" t="str">
            <v>32LGSKWT</v>
          </cell>
        </row>
        <row r="732">
          <cell r="D732" t="str">
            <v>simon.mason@pega.com</v>
          </cell>
          <cell r="E732" t="str">
            <v>Sales Consultant</v>
          </cell>
          <cell r="F732" t="str">
            <v>EMEA</v>
          </cell>
          <cell r="G732" t="str">
            <v>32LDNLNK</v>
          </cell>
        </row>
        <row r="733">
          <cell r="D733" t="str">
            <v>isabelle.massa@pega.com</v>
          </cell>
          <cell r="E733" t="str">
            <v>Manager, Regional Marketing</v>
          </cell>
          <cell r="F733" t="str">
            <v>EMEA</v>
          </cell>
          <cell r="G733" t="str">
            <v>32LDNL6W</v>
          </cell>
        </row>
        <row r="734">
          <cell r="D734" t="str">
            <v>pierre.massimelli@pega.com</v>
          </cell>
          <cell r="E734" t="str">
            <v>Manager, Sales Engineering</v>
          </cell>
          <cell r="F734" t="str">
            <v>EMEA</v>
          </cell>
          <cell r="G734" t="str">
            <v>32LDNLXZ</v>
          </cell>
        </row>
        <row r="735">
          <cell r="D735" t="str">
            <v>rodolphe.masson@pega.com</v>
          </cell>
          <cell r="E735" t="str">
            <v>Account Executive</v>
          </cell>
          <cell r="F735" t="str">
            <v>EMEA</v>
          </cell>
          <cell r="G735" t="str">
            <v>32LDNKT8</v>
          </cell>
        </row>
        <row r="736">
          <cell r="D736" t="str">
            <v>carlos.mateus@pega.com</v>
          </cell>
          <cell r="E736" t="str">
            <v>Senior Solutions Consultant</v>
          </cell>
          <cell r="F736" t="str">
            <v>EMEA</v>
          </cell>
          <cell r="G736" t="str">
            <v>32LDNLNL</v>
          </cell>
        </row>
        <row r="737">
          <cell r="D737" t="str">
            <v>ted.mather@pega.com</v>
          </cell>
          <cell r="E737" t="str">
            <v>Practice Leader, Prof Services, NA-MFG</v>
          </cell>
          <cell r="F737" t="str">
            <v>SKO 2019 - Group B</v>
          </cell>
          <cell r="G737" t="str">
            <v>32LDNLBL</v>
          </cell>
        </row>
        <row r="738">
          <cell r="D738" t="str">
            <v>werner.mathijs@pega.com</v>
          </cell>
          <cell r="E738" t="str">
            <v>Account Executive</v>
          </cell>
          <cell r="F738" t="str">
            <v>EMEA</v>
          </cell>
          <cell r="G738" t="str">
            <v>32LDNKT9</v>
          </cell>
        </row>
        <row r="739">
          <cell r="D739" t="str">
            <v>jennifer.mathiowetz@pega.com</v>
          </cell>
          <cell r="E739" t="str">
            <v>Account Executive</v>
          </cell>
          <cell r="F739" t="str">
            <v>SKO 2019 - Group C</v>
          </cell>
          <cell r="G739" t="str">
            <v>32LDNKTB</v>
          </cell>
        </row>
        <row r="740">
          <cell r="D740" t="str">
            <v>ross.matthews@pega.com</v>
          </cell>
          <cell r="E740" t="str">
            <v>Sales Associate</v>
          </cell>
          <cell r="F740" t="str">
            <v>SKO 2019 - Group C</v>
          </cell>
          <cell r="G740" t="str">
            <v>32LDNKTC</v>
          </cell>
        </row>
        <row r="741">
          <cell r="D741" t="str">
            <v>lisa.mattivi@pega.com</v>
          </cell>
          <cell r="E741" t="str">
            <v>Sr. Sales Enablement Manager</v>
          </cell>
          <cell r="F741" t="str">
            <v>SKO 2019 - Group B</v>
          </cell>
          <cell r="G741" t="str">
            <v>32LG4NFK</v>
          </cell>
        </row>
        <row r="742">
          <cell r="D742" t="str">
            <v>lisa.mattivi@pega.com</v>
          </cell>
          <cell r="E742" t="str">
            <v>Sr. Sales Enablement Manager</v>
          </cell>
          <cell r="F742" t="str">
            <v>SKO 2019 - Group B</v>
          </cell>
          <cell r="G742" t="str">
            <v>32LG4NFK</v>
          </cell>
        </row>
        <row r="743">
          <cell r="D743" t="str">
            <v>bernard.matutat@pega.com</v>
          </cell>
          <cell r="E743" t="str">
            <v>Principal Sales Engineer</v>
          </cell>
          <cell r="F743" t="str">
            <v>SKO 2019 - Group D</v>
          </cell>
          <cell r="G743" t="str">
            <v>32LDNLZ2</v>
          </cell>
        </row>
        <row r="744">
          <cell r="D744" t="str">
            <v>chris.mauer@pega.com</v>
          </cell>
          <cell r="E744" t="str">
            <v>Manager, Customer Service Solutions Consulting</v>
          </cell>
          <cell r="F744" t="str">
            <v>SKO 2019 - Group D</v>
          </cell>
          <cell r="G744" t="str">
            <v>32LDNLNM</v>
          </cell>
        </row>
        <row r="745">
          <cell r="D745" t="str">
            <v>gina.may@pega.com</v>
          </cell>
          <cell r="E745" t="str">
            <v>Account Executive</v>
          </cell>
          <cell r="F745" t="str">
            <v>SKO 2019 - Group C</v>
          </cell>
          <cell r="G745" t="str">
            <v>32LDNKTD</v>
          </cell>
        </row>
        <row r="746">
          <cell r="D746" t="str">
            <v>imran.mazhar@pega.com</v>
          </cell>
          <cell r="E746" t="str">
            <v>Account Executive</v>
          </cell>
          <cell r="F746" t="str">
            <v>SKO 2019 - Group C</v>
          </cell>
          <cell r="G746" t="str">
            <v>32LDNKTF</v>
          </cell>
        </row>
        <row r="747">
          <cell r="D747" t="str">
            <v>Brian.McCabe@pega.com</v>
          </cell>
          <cell r="E747" t="str">
            <v>VP, Solutions Consulting</v>
          </cell>
          <cell r="F747" t="str">
            <v>SKO 2019 - Group B</v>
          </cell>
          <cell r="G747" t="str">
            <v>32KNCVM2</v>
          </cell>
        </row>
        <row r="748">
          <cell r="D748" t="str">
            <v>gerard.mccool@pega.com</v>
          </cell>
          <cell r="E748" t="str">
            <v>Director, Industry Principal- Manufacturing</v>
          </cell>
          <cell r="F748" t="str">
            <v>SKO 2019 - Group C</v>
          </cell>
          <cell r="G748" t="str">
            <v>32LFHH6K</v>
          </cell>
        </row>
        <row r="749">
          <cell r="D749" t="str">
            <v>luke.mccormack@pega.com</v>
          </cell>
          <cell r="E749" t="str">
            <v>Vice President and Managing Director, APAC</v>
          </cell>
          <cell r="F749" t="str">
            <v>APAC</v>
          </cell>
          <cell r="G749" t="str">
            <v>32KNCVP4</v>
          </cell>
        </row>
        <row r="750">
          <cell r="D750" t="str">
            <v>liz.mccormick@pega.com</v>
          </cell>
          <cell r="E750" t="str">
            <v>Director, Sales Effectiveness Methodology</v>
          </cell>
          <cell r="F750" t="str">
            <v>SKO 2019 - Group A</v>
          </cell>
          <cell r="G750" t="str">
            <v>32LDNL59</v>
          </cell>
        </row>
        <row r="751">
          <cell r="D751" t="str">
            <v>jimmy.mcdaniel@pega.com</v>
          </cell>
          <cell r="E751" t="str">
            <v>Solutions Consultant</v>
          </cell>
          <cell r="F751" t="str">
            <v>SKO 2019 - Group D</v>
          </cell>
          <cell r="G751" t="str">
            <v>32LDNLNP</v>
          </cell>
        </row>
        <row r="752">
          <cell r="D752" t="str">
            <v>brian.mcgrath@pega.com</v>
          </cell>
          <cell r="E752" t="str">
            <v>Account Executive</v>
          </cell>
          <cell r="F752" t="str">
            <v>SKO 2019 - Group C</v>
          </cell>
          <cell r="G752" t="str">
            <v>32LDNKTG</v>
          </cell>
        </row>
        <row r="753">
          <cell r="D753" t="str">
            <v>maureen.mcshane@pega.com</v>
          </cell>
          <cell r="E753" t="str">
            <v>Consulting Field Development Sr. Manager</v>
          </cell>
          <cell r="F753" t="str">
            <v>SKO 2019 - Group B</v>
          </cell>
          <cell r="G753" t="str">
            <v>32LDNLBM</v>
          </cell>
        </row>
        <row r="754">
          <cell r="D754" t="str">
            <v>daniel.meier@pega.com</v>
          </cell>
          <cell r="E754" t="str">
            <v>Account Executive</v>
          </cell>
          <cell r="F754" t="str">
            <v>EMEA</v>
          </cell>
          <cell r="G754" t="str">
            <v>32LDNKTJ</v>
          </cell>
        </row>
        <row r="755">
          <cell r="D755" t="str">
            <v>michael.meister@pega.com</v>
          </cell>
          <cell r="E755" t="str">
            <v>Director, Regional Marketing</v>
          </cell>
          <cell r="F755" t="str">
            <v>EMEA</v>
          </cell>
          <cell r="G755" t="str">
            <v>32LDNL6X</v>
          </cell>
        </row>
        <row r="756">
          <cell r="D756" t="str">
            <v>david.melnick@pega.com</v>
          </cell>
          <cell r="E756" t="str">
            <v>Senior Solutions Consultant</v>
          </cell>
          <cell r="F756" t="str">
            <v>SKO 2019 - Group D</v>
          </cell>
          <cell r="G756" t="str">
            <v>32LDNLNQ</v>
          </cell>
        </row>
        <row r="757">
          <cell r="D757" t="str">
            <v>brigitte.menacher@pega.com</v>
          </cell>
          <cell r="E757" t="str">
            <v>Regional Delivery Director</v>
          </cell>
          <cell r="F757" t="str">
            <v>EMEA</v>
          </cell>
          <cell r="G757" t="str">
            <v>32LDNLBN</v>
          </cell>
        </row>
        <row r="758">
          <cell r="D758" t="str">
            <v>anna.menshikova@pega.com</v>
          </cell>
          <cell r="E758" t="str">
            <v>Account Executive</v>
          </cell>
          <cell r="F758" t="str">
            <v>EMEA</v>
          </cell>
          <cell r="G758" t="str">
            <v>32LDNKTK</v>
          </cell>
        </row>
        <row r="759">
          <cell r="D759" t="str">
            <v>Linda.Mesler@pega.com</v>
          </cell>
          <cell r="E759" t="str">
            <v>Sr. Business Officer and Deal Operations Director</v>
          </cell>
          <cell r="F759" t="str">
            <v>SKO 2019 - Group C</v>
          </cell>
          <cell r="G759" t="str">
            <v>32LDNL66</v>
          </cell>
        </row>
        <row r="760">
          <cell r="D760" t="str">
            <v>alain.mesnager@pega.com</v>
          </cell>
          <cell r="E760" t="str">
            <v>Account Executive</v>
          </cell>
          <cell r="F760" t="str">
            <v>EMEA</v>
          </cell>
          <cell r="G760" t="str">
            <v>32LDNKTL</v>
          </cell>
        </row>
        <row r="761">
          <cell r="D761" t="str">
            <v>steve.meyers@pega.com</v>
          </cell>
          <cell r="E761" t="str">
            <v>VP, Commercial Business Transformation</v>
          </cell>
          <cell r="F761" t="str">
            <v>SKO 2019 - Group C</v>
          </cell>
          <cell r="G761" t="str">
            <v>32LG4NGJ</v>
          </cell>
        </row>
        <row r="762">
          <cell r="D762" t="str">
            <v>dave.michaels@pega.com</v>
          </cell>
          <cell r="E762" t="str">
            <v>Account Executive</v>
          </cell>
          <cell r="F762" t="str">
            <v>SKO 2019 - Group C</v>
          </cell>
          <cell r="G762" t="str">
            <v>32LDNKTM</v>
          </cell>
        </row>
        <row r="763">
          <cell r="D763" t="str">
            <v>luca.migliorini@pega.com</v>
          </cell>
          <cell r="E763" t="str">
            <v>Account Executive</v>
          </cell>
          <cell r="F763" t="str">
            <v>EMEA</v>
          </cell>
          <cell r="G763" t="str">
            <v>32LG4NF5</v>
          </cell>
        </row>
        <row r="764">
          <cell r="D764" t="str">
            <v>kim.miller@pega.com</v>
          </cell>
          <cell r="E764" t="str">
            <v>Account Executive</v>
          </cell>
          <cell r="F764" t="str">
            <v>SKO 2019 - Group C</v>
          </cell>
          <cell r="G764" t="str">
            <v>32LDNKTN</v>
          </cell>
        </row>
        <row r="765">
          <cell r="D765" t="str">
            <v>chris.miller@pega.com</v>
          </cell>
          <cell r="E765" t="str">
            <v>Sales Director</v>
          </cell>
          <cell r="F765" t="str">
            <v>SKO 2019 - Group B</v>
          </cell>
          <cell r="G765" t="str">
            <v>32LDNLVV</v>
          </cell>
        </row>
        <row r="766">
          <cell r="D766" t="str">
            <v>chuck.miller@pega.com</v>
          </cell>
          <cell r="E766" t="str">
            <v>Dir Product Manager</v>
          </cell>
          <cell r="F766" t="str">
            <v>SKO 2019 - Group B</v>
          </cell>
          <cell r="G766" t="str">
            <v>32LGSKWV</v>
          </cell>
        </row>
        <row r="767">
          <cell r="D767" t="str">
            <v>paula.milton@pega.com</v>
          </cell>
          <cell r="E767" t="str">
            <v>Sales Director</v>
          </cell>
          <cell r="F767" t="str">
            <v>EMEA</v>
          </cell>
          <cell r="G767" t="str">
            <v>32LDNLVW</v>
          </cell>
        </row>
        <row r="768">
          <cell r="D768" t="str">
            <v>matthew.minyard@pega.com</v>
          </cell>
          <cell r="E768" t="str">
            <v>Solutions Consultant</v>
          </cell>
          <cell r="F768" t="str">
            <v>SKO 2019 - Group D</v>
          </cell>
          <cell r="G768" t="str">
            <v>32LDNLNR</v>
          </cell>
        </row>
        <row r="769">
          <cell r="D769" t="str">
            <v>sid.misra@pega.com</v>
          </cell>
          <cell r="E769" t="str">
            <v>Sr Director, Product Marketing - Developer Experience</v>
          </cell>
          <cell r="F769" t="str">
            <v>SKO 2019 - Group C</v>
          </cell>
          <cell r="G769" t="str">
            <v>32LFHH6L</v>
          </cell>
        </row>
        <row r="770">
          <cell r="D770" t="str">
            <v>mitch.mitchell@pega.com</v>
          </cell>
          <cell r="E770" t="str">
            <v>Sr. Director, Industry Principal, Lending Solutions</v>
          </cell>
          <cell r="F770" t="str">
            <v>SKO 2019 - Group C</v>
          </cell>
          <cell r="G770" t="str">
            <v>32LFHH6M</v>
          </cell>
        </row>
        <row r="771">
          <cell r="D771" t="str">
            <v>yuuki.miyagawa@pega.com</v>
          </cell>
          <cell r="E771" t="str">
            <v>Account Executive</v>
          </cell>
          <cell r="F771" t="str">
            <v>APAC</v>
          </cell>
          <cell r="G771" t="str">
            <v>32LDNKTP</v>
          </cell>
        </row>
        <row r="772">
          <cell r="D772" t="str">
            <v>meg.modest@pega.com</v>
          </cell>
          <cell r="E772" t="str">
            <v>Sr. Solutions Engineer - UI</v>
          </cell>
          <cell r="F772" t="str">
            <v>SKO 2019 - Group D</v>
          </cell>
          <cell r="G772" t="str">
            <v>32LDNLZ3</v>
          </cell>
        </row>
        <row r="773">
          <cell r="D773" t="str">
            <v>sachin.mohite@pega.com</v>
          </cell>
          <cell r="E773" t="str">
            <v>Solutions Consultant</v>
          </cell>
          <cell r="F773" t="str">
            <v>APAC</v>
          </cell>
          <cell r="G773" t="str">
            <v>32LDNLNS</v>
          </cell>
        </row>
        <row r="774">
          <cell r="D774" t="str">
            <v>jesper.mol@pega.com</v>
          </cell>
          <cell r="E774" t="str">
            <v>Solutions Consultant</v>
          </cell>
          <cell r="F774" t="str">
            <v>EMEA</v>
          </cell>
          <cell r="G774" t="str">
            <v>32LG4NF2</v>
          </cell>
        </row>
        <row r="775">
          <cell r="D775" t="str">
            <v>randy.moley@pega.com</v>
          </cell>
          <cell r="E775" t="str">
            <v>Account Executive</v>
          </cell>
          <cell r="F775" t="str">
            <v>SKO 2019 - Group C</v>
          </cell>
          <cell r="G775" t="str">
            <v>32LDNKTQ</v>
          </cell>
        </row>
        <row r="776">
          <cell r="D776" t="str">
            <v>randall.moll@pega.com</v>
          </cell>
          <cell r="E776" t="str">
            <v>Director, Sales</v>
          </cell>
          <cell r="F776" t="str">
            <v>SKO 2019 - Group B</v>
          </cell>
          <cell r="G776" t="str">
            <v>32LDNLVX</v>
          </cell>
        </row>
        <row r="777">
          <cell r="D777" t="str">
            <v>adriano.montesanti@pega.com</v>
          </cell>
          <cell r="E777" t="str">
            <v>Solutions Consultant</v>
          </cell>
          <cell r="F777" t="str">
            <v>EMEA</v>
          </cell>
          <cell r="G777" t="str">
            <v>32LDNLNT</v>
          </cell>
        </row>
        <row r="778">
          <cell r="D778" t="str">
            <v>brian.moore@pega.com</v>
          </cell>
          <cell r="E778" t="str">
            <v>Account Executive</v>
          </cell>
          <cell r="F778" t="str">
            <v>SKO 2019 - Group C</v>
          </cell>
          <cell r="G778" t="str">
            <v>32LDNKTR</v>
          </cell>
        </row>
        <row r="779">
          <cell r="D779" t="str">
            <v>preston.moore@pega.com</v>
          </cell>
          <cell r="E779" t="str">
            <v>Account Executive</v>
          </cell>
          <cell r="F779" t="str">
            <v>SKO 2019 - Group C</v>
          </cell>
          <cell r="G779" t="str">
            <v>32LDNKTS</v>
          </cell>
        </row>
        <row r="780">
          <cell r="D780" t="str">
            <v>rob.moran@pega.com</v>
          </cell>
          <cell r="E780" t="str">
            <v>Account Executive</v>
          </cell>
          <cell r="F780" t="str">
            <v>SKO 2019 - Group C</v>
          </cell>
          <cell r="G780" t="str">
            <v>32LDNKTT</v>
          </cell>
        </row>
        <row r="781">
          <cell r="D781" t="str">
            <v>kristin.moran@pega.com</v>
          </cell>
          <cell r="E781" t="str">
            <v>Solutions Consultant</v>
          </cell>
          <cell r="F781" t="str">
            <v>SKO 2019 - Group D</v>
          </cell>
          <cell r="G781" t="str">
            <v>32LDNLNV</v>
          </cell>
        </row>
        <row r="782">
          <cell r="D782" t="str">
            <v>gavin.morris@pega.com</v>
          </cell>
          <cell r="E782" t="str">
            <v>Banking and Capital Markets Consulting Manager</v>
          </cell>
          <cell r="F782" t="str">
            <v>EMEA</v>
          </cell>
          <cell r="G782" t="str">
            <v>32LDNLBP</v>
          </cell>
        </row>
        <row r="783">
          <cell r="D783" t="str">
            <v>rhydian.morris@pega.com</v>
          </cell>
          <cell r="E783" t="str">
            <v>Senior Solutions Consultant</v>
          </cell>
          <cell r="F783" t="str">
            <v>EMEA</v>
          </cell>
          <cell r="G783" t="str">
            <v>32LDNLNW</v>
          </cell>
        </row>
        <row r="784">
          <cell r="D784" t="str">
            <v>irwin.morrisey@pega.com</v>
          </cell>
          <cell r="E784" t="str">
            <v>Client Success Manager</v>
          </cell>
          <cell r="F784" t="str">
            <v>SKO 2019 - Group C</v>
          </cell>
          <cell r="G784" t="str">
            <v>32LDNKTV</v>
          </cell>
        </row>
        <row r="785">
          <cell r="D785" t="str">
            <v>floyd.morrow@pega.com</v>
          </cell>
          <cell r="E785" t="str">
            <v>Strategic Alliance Executive</v>
          </cell>
          <cell r="F785" t="str">
            <v>SKO 2019 - Group B</v>
          </cell>
          <cell r="G785" t="str">
            <v>32LDNL4J</v>
          </cell>
        </row>
        <row r="786">
          <cell r="D786" t="str">
            <v>greg.morse@pega.com</v>
          </cell>
          <cell r="E786" t="str">
            <v>Senior Solutions Consultant</v>
          </cell>
          <cell r="F786" t="str">
            <v>SKO 2019 - Group D</v>
          </cell>
          <cell r="G786" t="str">
            <v>32LDNLNX</v>
          </cell>
        </row>
        <row r="787">
          <cell r="D787" t="str">
            <v>vladimir.mosewicz@pega.com</v>
          </cell>
          <cell r="E787" t="str">
            <v>Sales Director</v>
          </cell>
          <cell r="F787" t="str">
            <v>EMEA</v>
          </cell>
          <cell r="G787" t="str">
            <v>32LDNLVZ</v>
          </cell>
        </row>
        <row r="788">
          <cell r="D788" t="str">
            <v>devin.motivala@pega.com</v>
          </cell>
          <cell r="E788" t="str">
            <v>Business Generation Representative</v>
          </cell>
          <cell r="F788" t="str">
            <v>SKO 2019 - Group C</v>
          </cell>
          <cell r="G788" t="str">
            <v>32LDZJWM</v>
          </cell>
        </row>
        <row r="789">
          <cell r="D789" t="str">
            <v>oussama.moumsik@pega.com</v>
          </cell>
          <cell r="E789" t="str">
            <v>Solutions Consultant</v>
          </cell>
          <cell r="F789" t="str">
            <v>EMEA</v>
          </cell>
          <cell r="G789" t="str">
            <v>32LDNLNZ</v>
          </cell>
        </row>
        <row r="790">
          <cell r="D790" t="str">
            <v>marc.mouries@pega.com</v>
          </cell>
          <cell r="E790" t="str">
            <v>Senior Solutions Consultant</v>
          </cell>
          <cell r="F790" t="str">
            <v>SKO 2019 - Group D</v>
          </cell>
          <cell r="G790" t="str">
            <v>32LDNLP2</v>
          </cell>
        </row>
        <row r="791">
          <cell r="D791" t="str">
            <v>jay.mozek@pega.com</v>
          </cell>
          <cell r="E791" t="str">
            <v>Senior Solution Consultant</v>
          </cell>
          <cell r="F791" t="str">
            <v>SKO 2019 - Group D</v>
          </cell>
          <cell r="G791" t="str">
            <v>32LDNLP3</v>
          </cell>
        </row>
        <row r="792">
          <cell r="D792" t="str">
            <v>emmett.muckeroy@pega.com</v>
          </cell>
          <cell r="E792" t="str">
            <v>Practice Leader</v>
          </cell>
          <cell r="F792" t="str">
            <v>SKO 2019 - Group B</v>
          </cell>
          <cell r="G792" t="str">
            <v>32LDNLBQ</v>
          </cell>
        </row>
        <row r="793">
          <cell r="D793" t="str">
            <v>doug.mueller@pega.com</v>
          </cell>
          <cell r="E793" t="str">
            <v>Account Executive</v>
          </cell>
          <cell r="F793" t="str">
            <v>SKO 2019 - Group C</v>
          </cell>
          <cell r="G793" t="str">
            <v>32LDNKTW</v>
          </cell>
        </row>
        <row r="794">
          <cell r="D794" t="str">
            <v>jason.muhammad@pega.com</v>
          </cell>
          <cell r="E794" t="str">
            <v>Senior Solutions Consultant</v>
          </cell>
          <cell r="F794" t="str">
            <v>SKO 2019 - Group D</v>
          </cell>
          <cell r="G794" t="str">
            <v>32LDNLP4</v>
          </cell>
        </row>
        <row r="795">
          <cell r="D795" t="str">
            <v>ben.mullen@pega.com</v>
          </cell>
          <cell r="E795" t="str">
            <v>Account Executive</v>
          </cell>
          <cell r="F795" t="str">
            <v>SKO 2019 - Group C</v>
          </cell>
          <cell r="G795" t="str">
            <v>32LDNKTX</v>
          </cell>
        </row>
        <row r="796">
          <cell r="D796" t="str">
            <v>matt.mulligan@pega.com</v>
          </cell>
          <cell r="E796" t="str">
            <v>North America Alliances Director</v>
          </cell>
          <cell r="F796" t="str">
            <v>SKO 2019 - Group B</v>
          </cell>
          <cell r="G796" t="str">
            <v>32LDNL4K</v>
          </cell>
        </row>
        <row r="797">
          <cell r="D797" t="str">
            <v>david.mullokandov@pega.com</v>
          </cell>
          <cell r="E797" t="str">
            <v>Senior Solutions Consultant - Healthcare</v>
          </cell>
          <cell r="F797" t="str">
            <v>SKO 2019 - Group D</v>
          </cell>
          <cell r="G797" t="str">
            <v>32LDNLP5</v>
          </cell>
        </row>
        <row r="798">
          <cell r="D798" t="str">
            <v>donovan.munitich@pega.com</v>
          </cell>
          <cell r="E798" t="str">
            <v>Senior Solutions Engineer</v>
          </cell>
          <cell r="F798" t="str">
            <v>EMEA</v>
          </cell>
          <cell r="G798" t="str">
            <v>32LDNLZ4</v>
          </cell>
        </row>
        <row r="799">
          <cell r="D799" t="str">
            <v>kevin.murphy@pega.com</v>
          </cell>
          <cell r="E799" t="str">
            <v>Account Executive</v>
          </cell>
          <cell r="F799" t="str">
            <v>APAC</v>
          </cell>
          <cell r="G799" t="str">
            <v>32LDNKTZ</v>
          </cell>
        </row>
        <row r="800">
          <cell r="D800" t="str">
            <v>ryan.murphy@pega.com</v>
          </cell>
          <cell r="E800" t="str">
            <v>Account Executive</v>
          </cell>
          <cell r="F800" t="str">
            <v>SKO 2019 - Group C</v>
          </cell>
          <cell r="G800" t="str">
            <v>32LDNKV2</v>
          </cell>
        </row>
        <row r="801">
          <cell r="D801" t="str">
            <v>peter.murphy@pega.com</v>
          </cell>
          <cell r="E801" t="str">
            <v>Delivery Director</v>
          </cell>
          <cell r="F801" t="str">
            <v>SKO 2019 - Group B</v>
          </cell>
          <cell r="G801" t="str">
            <v>32LDNLBR</v>
          </cell>
        </row>
        <row r="802">
          <cell r="D802" t="str">
            <v>barrett.murphy@pega.com</v>
          </cell>
          <cell r="E802" t="str">
            <v>Business Generation Representative</v>
          </cell>
          <cell r="F802" t="str">
            <v>SKO 2019 - Group C</v>
          </cell>
          <cell r="G802" t="str">
            <v>32LDZJWN</v>
          </cell>
        </row>
        <row r="803">
          <cell r="D803" t="str">
            <v>robert.murray@pega.com</v>
          </cell>
          <cell r="E803" t="str">
            <v>Practice Leader - Corporate Markets</v>
          </cell>
          <cell r="F803" t="str">
            <v>SKO 2019 - Group B</v>
          </cell>
          <cell r="G803" t="str">
            <v>32LDNLBS</v>
          </cell>
        </row>
        <row r="804">
          <cell r="D804" t="str">
            <v>jack.murray@pega.com</v>
          </cell>
          <cell r="E804" t="str">
            <v>Senior Solutions Consultant</v>
          </cell>
          <cell r="F804" t="str">
            <v>SKO 2019 - Group D</v>
          </cell>
          <cell r="G804" t="str">
            <v>32LDNLP6</v>
          </cell>
        </row>
        <row r="805">
          <cell r="D805" t="str">
            <v>eric.musser@pega.com</v>
          </cell>
          <cell r="E805" t="str">
            <v>VP, Partner Ecosystems</v>
          </cell>
          <cell r="F805" t="str">
            <v>SKO 2019 - Group D</v>
          </cell>
          <cell r="G805" t="str">
            <v>32LH3WV2</v>
          </cell>
        </row>
        <row r="806">
          <cell r="D806" t="str">
            <v>isaiah.mutesasira@pega.com</v>
          </cell>
          <cell r="E806" t="str">
            <v>Business Generation Representative</v>
          </cell>
          <cell r="F806" t="str">
            <v>SKO 2019 - Group C</v>
          </cell>
          <cell r="G806" t="str">
            <v>32LDNKV3</v>
          </cell>
        </row>
        <row r="807">
          <cell r="D807" t="str">
            <v>isaiah.mutesasira@pega.com</v>
          </cell>
          <cell r="E807" t="str">
            <v>Business Generation Representative</v>
          </cell>
          <cell r="F807" t="str">
            <v>SKO 2019 - Group C</v>
          </cell>
          <cell r="G807" t="str">
            <v>32LDNKV3</v>
          </cell>
        </row>
        <row r="808">
          <cell r="D808" t="str">
            <v>andi.mutlow@pega.com</v>
          </cell>
          <cell r="E808" t="str">
            <v>Principal Solutions Consultant</v>
          </cell>
          <cell r="F808" t="str">
            <v>EMEA</v>
          </cell>
          <cell r="G808" t="str">
            <v>32LDNLP7</v>
          </cell>
        </row>
        <row r="809">
          <cell r="D809" t="str">
            <v>christian.myers@pega.com</v>
          </cell>
          <cell r="E809" t="str">
            <v>Account Executive</v>
          </cell>
          <cell r="F809" t="str">
            <v>SKO 2019 - Group C</v>
          </cell>
          <cell r="G809" t="str">
            <v>32LDNKV5</v>
          </cell>
        </row>
        <row r="810">
          <cell r="D810" t="str">
            <v>dan.mylapore@pega.com</v>
          </cell>
          <cell r="E810" t="str">
            <v>Principal Solution Consultant</v>
          </cell>
          <cell r="F810" t="str">
            <v>SKO 2019 - Group D</v>
          </cell>
          <cell r="G810" t="str">
            <v>32LDNLP8</v>
          </cell>
        </row>
        <row r="811">
          <cell r="D811" t="str">
            <v>haris.naeem@pega.com</v>
          </cell>
          <cell r="E811" t="str">
            <v>Account Executive</v>
          </cell>
          <cell r="F811" t="str">
            <v>EMEA</v>
          </cell>
          <cell r="G811" t="str">
            <v>32LDNKV6</v>
          </cell>
        </row>
        <row r="812">
          <cell r="D812" t="str">
            <v>will.nalliah@pega.com</v>
          </cell>
          <cell r="E812" t="str">
            <v>Manager, Sales Consulting</v>
          </cell>
          <cell r="F812" t="str">
            <v>APAC</v>
          </cell>
          <cell r="G812" t="str">
            <v>32LDNLP9</v>
          </cell>
        </row>
        <row r="813">
          <cell r="D813" t="str">
            <v>eddie.navarro@pega.com</v>
          </cell>
          <cell r="E813" t="str">
            <v>Senior Solutions Consultant</v>
          </cell>
          <cell r="F813" t="str">
            <v>SKO 2019 - Group D</v>
          </cell>
          <cell r="G813" t="str">
            <v>32LDNLPB</v>
          </cell>
        </row>
        <row r="814">
          <cell r="D814" t="str">
            <v>tl.neff@pega.com</v>
          </cell>
          <cell r="E814" t="str">
            <v>Practice Leader Manager</v>
          </cell>
          <cell r="F814" t="str">
            <v>SKO 2019 - Group B</v>
          </cell>
          <cell r="G814" t="str">
            <v>32LDNLBT</v>
          </cell>
        </row>
        <row r="815">
          <cell r="D815" t="str">
            <v>catherine.nelson@pega.com</v>
          </cell>
          <cell r="E815" t="str">
            <v>Director, Regional Marketing</v>
          </cell>
          <cell r="F815" t="str">
            <v>APAC</v>
          </cell>
          <cell r="G815" t="str">
            <v>32LDNL6Z</v>
          </cell>
        </row>
        <row r="816">
          <cell r="D816" t="str">
            <v>darien.newman@pega.com</v>
          </cell>
          <cell r="E816" t="str">
            <v>Program Manager</v>
          </cell>
          <cell r="F816" t="str">
            <v>SKO 2019 - Group B</v>
          </cell>
          <cell r="G816" t="str">
            <v>32LDNLBV</v>
          </cell>
        </row>
        <row r="817">
          <cell r="D817" t="str">
            <v>jonathan.ng@pega.com</v>
          </cell>
          <cell r="E817" t="str">
            <v>Account Executive</v>
          </cell>
          <cell r="F817" t="str">
            <v>SKO 2019 - Group C</v>
          </cell>
          <cell r="G817" t="str">
            <v>32LDNKV8</v>
          </cell>
        </row>
        <row r="818">
          <cell r="D818" t="str">
            <v>john.niblett@pega.com</v>
          </cell>
          <cell r="E818" t="str">
            <v>Contractor</v>
          </cell>
          <cell r="F818" t="str">
            <v>EMEA</v>
          </cell>
          <cell r="G818" t="str">
            <v>32LDNLW2</v>
          </cell>
        </row>
        <row r="819">
          <cell r="D819" t="str">
            <v>sherri.nichols@pega.com</v>
          </cell>
          <cell r="E819" t="str">
            <v>Account Executive</v>
          </cell>
          <cell r="F819" t="str">
            <v>SKO 2019 - Group C</v>
          </cell>
          <cell r="G819" t="str">
            <v>32LDNKV9</v>
          </cell>
        </row>
        <row r="820">
          <cell r="D820" t="str">
            <v>zoe.nicholson@pega.com</v>
          </cell>
          <cell r="E820" t="str">
            <v>Director, Strategic Alliances</v>
          </cell>
          <cell r="F820" t="str">
            <v>APAC</v>
          </cell>
          <cell r="G820" t="str">
            <v>32LDNL4L</v>
          </cell>
        </row>
        <row r="821">
          <cell r="D821" t="str">
            <v>philip.nicholson@pega.com</v>
          </cell>
          <cell r="E821" t="str">
            <v>Principal Solutions Consultant</v>
          </cell>
          <cell r="F821" t="str">
            <v>EMEA</v>
          </cell>
          <cell r="G821" t="str">
            <v>32LDNLPC</v>
          </cell>
        </row>
        <row r="822">
          <cell r="D822" t="str">
            <v>alex.nicholson@pega.com</v>
          </cell>
          <cell r="E822" t="str">
            <v>Sr. Director, Social Media</v>
          </cell>
          <cell r="F822" t="str">
            <v>SKO 2019 - Group C</v>
          </cell>
          <cell r="G822" t="str">
            <v>32LFHH6N</v>
          </cell>
        </row>
        <row r="823">
          <cell r="D823" t="str">
            <v>jeff.nicholson@pega.com</v>
          </cell>
          <cell r="E823" t="str">
            <v>Head of CRM</v>
          </cell>
          <cell r="F823" t="str">
            <v>SKO 2019 - Group C</v>
          </cell>
          <cell r="G823" t="str">
            <v>32LFHH6P</v>
          </cell>
        </row>
        <row r="824">
          <cell r="D824" t="str">
            <v>ken.nicolson@pega.com</v>
          </cell>
          <cell r="E824" t="str">
            <v>VP, Global Alliances</v>
          </cell>
          <cell r="F824" t="str">
            <v>SKO 2019 - Group B</v>
          </cell>
          <cell r="G824" t="str">
            <v>32KNCVN8</v>
          </cell>
        </row>
        <row r="825">
          <cell r="D825" t="str">
            <v>aleksandar.nikolic@pega.com</v>
          </cell>
          <cell r="E825" t="str">
            <v>Account Executive</v>
          </cell>
          <cell r="F825" t="str">
            <v>APAC</v>
          </cell>
          <cell r="G825" t="str">
            <v>32LDNKVB</v>
          </cell>
        </row>
        <row r="826">
          <cell r="D826" t="str">
            <v>marten.nilsson@pega.com</v>
          </cell>
          <cell r="E826" t="str">
            <v>Sr. Solutions Consultant</v>
          </cell>
          <cell r="F826" t="str">
            <v>EMEA</v>
          </cell>
          <cell r="G826" t="str">
            <v>32LDNLPD</v>
          </cell>
        </row>
        <row r="827">
          <cell r="D827" t="str">
            <v>matthew.nolan@pega.com</v>
          </cell>
          <cell r="E827" t="str">
            <v>Product Marketing Director</v>
          </cell>
          <cell r="F827" t="str">
            <v>SKO 2019 - Group C</v>
          </cell>
          <cell r="G827" t="str">
            <v>32LFHH6Q</v>
          </cell>
        </row>
        <row r="828">
          <cell r="D828" t="str">
            <v>amatul.noor@in.pega.com</v>
          </cell>
          <cell r="E828" t="str">
            <v>SC Enablement</v>
          </cell>
          <cell r="F828" t="str">
            <v>APAC</v>
          </cell>
          <cell r="G828" t="str">
            <v>32LGSKWG</v>
          </cell>
        </row>
        <row r="829">
          <cell r="D829" t="str">
            <v>celeste.noren@pega.com</v>
          </cell>
          <cell r="E829" t="str">
            <v>Account Executive</v>
          </cell>
          <cell r="F829" t="str">
            <v>SKO 2019 - Group C</v>
          </cell>
          <cell r="G829" t="str">
            <v>32LDNKVC</v>
          </cell>
        </row>
        <row r="830">
          <cell r="D830" t="str">
            <v>bob.north@pega.com</v>
          </cell>
          <cell r="E830" t="str">
            <v>Managing Director, Sales</v>
          </cell>
          <cell r="F830" t="str">
            <v>SKO 2019 - Group B</v>
          </cell>
          <cell r="G830" t="str">
            <v>32LDNLPF</v>
          </cell>
        </row>
        <row r="831">
          <cell r="D831" t="str">
            <v>cyril.noyer@pega.com</v>
          </cell>
          <cell r="E831" t="str">
            <v>Senior Solutions Consultant</v>
          </cell>
          <cell r="F831" t="str">
            <v>EMEA</v>
          </cell>
          <cell r="G831" t="str">
            <v>32LDNLPH</v>
          </cell>
        </row>
        <row r="832">
          <cell r="D832" t="str">
            <v>steve.o'brien@pega.com</v>
          </cell>
          <cell r="E832" t="str">
            <v>Sr. Director, Global Alliance Executive - Advisory Partners</v>
          </cell>
          <cell r="F832" t="str">
            <v>SKO 2019 - Group D</v>
          </cell>
          <cell r="G832" t="str">
            <v>32LDNL4M</v>
          </cell>
        </row>
        <row r="833">
          <cell r="D833" t="str">
            <v>chris.oconnor@pega.com</v>
          </cell>
          <cell r="E833" t="str">
            <v>Account Executive</v>
          </cell>
          <cell r="F833" t="str">
            <v>APAC</v>
          </cell>
          <cell r="G833" t="str">
            <v>32LDNKVD</v>
          </cell>
        </row>
        <row r="834">
          <cell r="D834" t="str">
            <v>odedraamit@gmail.com</v>
          </cell>
          <cell r="E834" t="str">
            <v>Account Executive</v>
          </cell>
          <cell r="F834" t="str">
            <v>APAC</v>
          </cell>
          <cell r="G834" t="str">
            <v>32LG4NF6</v>
          </cell>
        </row>
        <row r="835">
          <cell r="D835" t="str">
            <v>tim.odeh@pega.com</v>
          </cell>
          <cell r="E835" t="str">
            <v>Business Excellence Director</v>
          </cell>
          <cell r="F835" t="str">
            <v>EMEA</v>
          </cell>
          <cell r="G835" t="str">
            <v>32LFHH6R</v>
          </cell>
        </row>
        <row r="836">
          <cell r="D836" t="str">
            <v>johalloran@rcn.com</v>
          </cell>
          <cell r="E836"/>
          <cell r="F836" t="str">
            <v>not applicable</v>
          </cell>
          <cell r="G836" t="str">
            <v>32KNCVP8</v>
          </cell>
        </row>
        <row r="837">
          <cell r="D837" t="str">
            <v>tom.o'hara@pega.com</v>
          </cell>
          <cell r="E837" t="str">
            <v>Senior Solutions Consultant - Healthcare</v>
          </cell>
          <cell r="F837" t="str">
            <v>SKO 2019 - Group D</v>
          </cell>
          <cell r="G837" t="str">
            <v>32LDNLPJ</v>
          </cell>
        </row>
        <row r="838">
          <cell r="D838" t="str">
            <v>brian.o'hearne@pega.com</v>
          </cell>
          <cell r="E838" t="str">
            <v>Sales Specialist - Mobility</v>
          </cell>
          <cell r="F838" t="str">
            <v>SKO 2019 - Group D</v>
          </cell>
          <cell r="G838" t="str">
            <v>32LDNLPK</v>
          </cell>
        </row>
        <row r="839">
          <cell r="D839" t="str">
            <v>niklas.ohrstrom@pega.com</v>
          </cell>
          <cell r="E839" t="str">
            <v>Account Executive</v>
          </cell>
          <cell r="F839" t="str">
            <v>EMEA</v>
          </cell>
          <cell r="G839" t="str">
            <v>32LDNKVF</v>
          </cell>
        </row>
        <row r="840">
          <cell r="D840" t="str">
            <v>barry.o'kane@pega.com</v>
          </cell>
          <cell r="E840" t="str">
            <v>Platform and Emerging Verticals Consulting Manager</v>
          </cell>
          <cell r="F840" t="str">
            <v>EMEA</v>
          </cell>
          <cell r="G840" t="str">
            <v>32LDNLBW</v>
          </cell>
        </row>
        <row r="841">
          <cell r="D841" t="str">
            <v>graham.olding@pega.com</v>
          </cell>
          <cell r="E841" t="str">
            <v>Partner Sales Enablement Manager, EMEA</v>
          </cell>
          <cell r="F841" t="str">
            <v>EMEA</v>
          </cell>
          <cell r="G841" t="str">
            <v>32LDZJW3</v>
          </cell>
        </row>
        <row r="842">
          <cell r="D842" t="str">
            <v>chris.o'leary@pega.com</v>
          </cell>
          <cell r="E842" t="str">
            <v>Director, Financial Service CRM and Operations Product Management</v>
          </cell>
          <cell r="F842" t="str">
            <v>SKO 2019 - Group C</v>
          </cell>
          <cell r="G842" t="str">
            <v>32LFHH7N</v>
          </cell>
        </row>
        <row r="843">
          <cell r="D843" t="str">
            <v>salil.shinde@pega.com</v>
          </cell>
          <cell r="E843" t="str">
            <v>Director, Product Management Healthcare CRM and Operations</v>
          </cell>
          <cell r="F843" t="str">
            <v>SKO 2019 - Group C</v>
          </cell>
          <cell r="G843" t="str">
            <v>32LFHH7P</v>
          </cell>
        </row>
        <row r="844">
          <cell r="D844" t="str">
            <v>tj.oleksiak@pega.com</v>
          </cell>
          <cell r="E844" t="str">
            <v>Account Executive</v>
          </cell>
          <cell r="F844" t="str">
            <v>SKO 2019 - Group C</v>
          </cell>
          <cell r="G844" t="str">
            <v>32LDNKVH</v>
          </cell>
        </row>
        <row r="845">
          <cell r="D845" t="str">
            <v>matthew.olivo@pega.com</v>
          </cell>
          <cell r="E845" t="str">
            <v>Account Executive</v>
          </cell>
          <cell r="F845" t="str">
            <v>SKO 2019 - Group C</v>
          </cell>
          <cell r="G845" t="str">
            <v>32LDNKVJ</v>
          </cell>
        </row>
        <row r="846">
          <cell r="D846" t="str">
            <v>oscar.olsson@pega.com</v>
          </cell>
          <cell r="E846" t="str">
            <v>Account Executive</v>
          </cell>
          <cell r="F846" t="str">
            <v>EMEA</v>
          </cell>
          <cell r="G846" t="str">
            <v>32LDNKVK</v>
          </cell>
        </row>
        <row r="847">
          <cell r="D847" t="str">
            <v>jim.omalley@pega.com</v>
          </cell>
          <cell r="E847" t="str">
            <v>Sr. Manager, Solution Consulting</v>
          </cell>
          <cell r="F847" t="str">
            <v>SKO 2019 - Group B</v>
          </cell>
          <cell r="G847" t="str">
            <v>32LDNLPL</v>
          </cell>
        </row>
        <row r="848">
          <cell r="D848" t="str">
            <v>danny.o'neill@pega.com</v>
          </cell>
          <cell r="E848" t="str">
            <v>Account Executive</v>
          </cell>
          <cell r="F848" t="str">
            <v>SKO 2019 - Group C</v>
          </cell>
          <cell r="G848" t="str">
            <v>32LDNKVL</v>
          </cell>
        </row>
        <row r="849">
          <cell r="D849" t="str">
            <v>liliana.ontko@pega.com</v>
          </cell>
          <cell r="E849" t="str">
            <v>Director, Strategic Alliances - Corporate Markets</v>
          </cell>
          <cell r="F849" t="str">
            <v>SKO 2019 - Group B</v>
          </cell>
          <cell r="G849" t="str">
            <v>32LDNL4N</v>
          </cell>
        </row>
        <row r="850">
          <cell r="D850" t="str">
            <v>brian.orlando@pega.com</v>
          </cell>
          <cell r="E850" t="str">
            <v>Account Executive</v>
          </cell>
          <cell r="F850" t="str">
            <v>SKO 2019 - Group C</v>
          </cell>
          <cell r="G850" t="str">
            <v>32LDNKVM</v>
          </cell>
        </row>
        <row r="851">
          <cell r="D851" t="str">
            <v>mike.orlando@pega.com</v>
          </cell>
          <cell r="E851" t="str">
            <v>Senior Solutions Consultant - Public Sector</v>
          </cell>
          <cell r="F851" t="str">
            <v>SKO 2019 - Group B</v>
          </cell>
          <cell r="G851" t="str">
            <v>32LDNLPM</v>
          </cell>
        </row>
        <row r="852">
          <cell r="D852" t="str">
            <v>rosanna.orlando@pega.com</v>
          </cell>
          <cell r="E852" t="str">
            <v>Senior Solutions Consultant</v>
          </cell>
          <cell r="F852" t="str">
            <v>SKO 2019 - Group D</v>
          </cell>
          <cell r="G852" t="str">
            <v>32LDNLPN</v>
          </cell>
        </row>
        <row r="853">
          <cell r="D853" t="str">
            <v>neil.osborne@pega.com</v>
          </cell>
          <cell r="E853" t="str">
            <v>Account Executive</v>
          </cell>
          <cell r="F853" t="str">
            <v>EMEA</v>
          </cell>
          <cell r="G853" t="str">
            <v>32LDNKVN</v>
          </cell>
        </row>
        <row r="854">
          <cell r="D854" t="str">
            <v>niclas.osmund@pega.com</v>
          </cell>
          <cell r="E854" t="str">
            <v>Account Executive</v>
          </cell>
          <cell r="F854" t="str">
            <v>EMEA</v>
          </cell>
          <cell r="G854" t="str">
            <v>32LDNKVP</v>
          </cell>
        </row>
        <row r="855">
          <cell r="D855" t="str">
            <v>tom.o'sullivan@pega.com</v>
          </cell>
          <cell r="E855" t="str">
            <v>Account Executive</v>
          </cell>
          <cell r="F855" t="str">
            <v>SKO 2019 - Group C</v>
          </cell>
          <cell r="G855" t="str">
            <v>32LDNKVQ</v>
          </cell>
        </row>
        <row r="856">
          <cell r="D856" t="str">
            <v>donald.osullivan@pega.com</v>
          </cell>
          <cell r="E856" t="str">
            <v>Sales Director</v>
          </cell>
          <cell r="F856" t="str">
            <v>SKO 2019 - Group B</v>
          </cell>
          <cell r="G856" t="str">
            <v>32LDNLW3</v>
          </cell>
        </row>
        <row r="857">
          <cell r="D857" t="str">
            <v>Toru.Otsuka@pega.com</v>
          </cell>
          <cell r="E857" t="str">
            <v>Sr. Solutions Consultant</v>
          </cell>
          <cell r="F857" t="str">
            <v>APAC</v>
          </cell>
          <cell r="G857" t="str">
            <v>32LDNLTR</v>
          </cell>
        </row>
        <row r="858">
          <cell r="D858" t="str">
            <v>karsten.otto@pega.com</v>
          </cell>
          <cell r="E858" t="str">
            <v>Account Executive</v>
          </cell>
          <cell r="F858" t="str">
            <v>EMEA</v>
          </cell>
          <cell r="G858" t="str">
            <v>32LDNKVR</v>
          </cell>
        </row>
        <row r="859">
          <cell r="D859" t="str">
            <v>ryan.ourth@pega.com</v>
          </cell>
          <cell r="E859" t="str">
            <v>Account Executive</v>
          </cell>
          <cell r="F859" t="str">
            <v>SKO 2019 - Group C</v>
          </cell>
          <cell r="G859" t="str">
            <v>32LDNKVS</v>
          </cell>
        </row>
        <row r="860">
          <cell r="D860" t="str">
            <v>huseyin.ozel@pega.com</v>
          </cell>
          <cell r="E860" t="str">
            <v>Strategic Alliance Executive</v>
          </cell>
          <cell r="F860" t="str">
            <v>EMEA</v>
          </cell>
          <cell r="G860" t="str">
            <v>32LDNL4P</v>
          </cell>
        </row>
        <row r="861">
          <cell r="D861" t="str">
            <v>samuel.pal@pega.com</v>
          </cell>
          <cell r="E861" t="str">
            <v>Account Executive</v>
          </cell>
          <cell r="F861" t="str">
            <v>SKO 2019 - Group C</v>
          </cell>
          <cell r="G861" t="str">
            <v>32LDNKVT</v>
          </cell>
        </row>
        <row r="862">
          <cell r="D862" t="str">
            <v>matt.palmer@pega.com</v>
          </cell>
          <cell r="E862" t="str">
            <v>Senior Account Manager</v>
          </cell>
          <cell r="F862" t="str">
            <v>EMEA</v>
          </cell>
          <cell r="G862" t="str">
            <v>32LDNKVV</v>
          </cell>
        </row>
        <row r="863">
          <cell r="D863" t="str">
            <v>nneka.palmer@pega.com</v>
          </cell>
          <cell r="E863" t="str">
            <v>Client Success Manager</v>
          </cell>
          <cell r="F863" t="str">
            <v>SKO 2019 - Group C</v>
          </cell>
          <cell r="G863" t="str">
            <v>32LDNKVW</v>
          </cell>
        </row>
        <row r="864">
          <cell r="D864" t="str">
            <v>mike.palmisciano@pega.com</v>
          </cell>
          <cell r="E864" t="str">
            <v>Account Executive</v>
          </cell>
          <cell r="F864" t="str">
            <v>SKO 2019 - Group C</v>
          </cell>
          <cell r="G864" t="str">
            <v>32LDNKVX</v>
          </cell>
        </row>
        <row r="865">
          <cell r="D865" t="str">
            <v>eric.panepinto@pega.com</v>
          </cell>
          <cell r="E865" t="str">
            <v>Regional Vice President, Pega Consulting</v>
          </cell>
          <cell r="F865" t="str">
            <v>SKO 2019 - Group B</v>
          </cell>
          <cell r="G865" t="str">
            <v>32KNCVLZ</v>
          </cell>
        </row>
        <row r="866">
          <cell r="D866" t="str">
            <v>william.paret@pega.com</v>
          </cell>
          <cell r="E866" t="str">
            <v>Account Executive</v>
          </cell>
          <cell r="F866" t="str">
            <v>SKO 2019 - Group C</v>
          </cell>
          <cell r="G866" t="str">
            <v>32LDNKVZ</v>
          </cell>
        </row>
        <row r="867">
          <cell r="D867" t="str">
            <v>eric.park@pega.com</v>
          </cell>
          <cell r="E867" t="str">
            <v>Associate Solutions Consultant</v>
          </cell>
          <cell r="F867" t="str">
            <v>SKO 2019 - Group D</v>
          </cell>
          <cell r="G867" t="str">
            <v>32LDNLPP</v>
          </cell>
        </row>
        <row r="868">
          <cell r="D868" t="str">
            <v>Christine.Parker@pega.com</v>
          </cell>
          <cell r="E868" t="str">
            <v>VP, Financial Services Industry</v>
          </cell>
          <cell r="F868" t="str">
            <v>SKO 2019 - Group C</v>
          </cell>
          <cell r="G868" t="str">
            <v>32KNCVN2</v>
          </cell>
        </row>
        <row r="869">
          <cell r="D869" t="str">
            <v>kevin.parker@pega.com</v>
          </cell>
          <cell r="E869" t="str">
            <v>Business Generation Representative</v>
          </cell>
          <cell r="F869" t="str">
            <v>SKO 2019 - Group C</v>
          </cell>
          <cell r="G869" t="str">
            <v>32LDNKW2</v>
          </cell>
        </row>
        <row r="870">
          <cell r="D870" t="str">
            <v>kevin.parker@pega.com</v>
          </cell>
          <cell r="E870" t="str">
            <v>Business Generation Representative</v>
          </cell>
          <cell r="F870" t="str">
            <v>SKO 2019 - Group C</v>
          </cell>
          <cell r="G870" t="str">
            <v>32LDNKW2</v>
          </cell>
        </row>
        <row r="871">
          <cell r="D871" t="str">
            <v>dan.parker@pega.com</v>
          </cell>
          <cell r="E871" t="str">
            <v>Manager, Sales Consulting</v>
          </cell>
          <cell r="F871" t="str">
            <v>SKO 2019 - Group B</v>
          </cell>
          <cell r="G871" t="str">
            <v>32LDNLPQ</v>
          </cell>
        </row>
        <row r="872">
          <cell r="D872" t="str">
            <v>matt.parks@pega.com</v>
          </cell>
          <cell r="E872" t="str">
            <v>Business Development Specialist - University Academic Program</v>
          </cell>
          <cell r="F872" t="str">
            <v>SKO 2019 - Group B</v>
          </cell>
          <cell r="G872" t="str">
            <v>32LDZJWC</v>
          </cell>
        </row>
        <row r="873">
          <cell r="D873" t="str">
            <v>tom.parsons@pega.com</v>
          </cell>
          <cell r="E873" t="str">
            <v>Principal Solutions Consultant</v>
          </cell>
          <cell r="F873" t="str">
            <v>EMEA</v>
          </cell>
          <cell r="G873" t="str">
            <v>32LDNLPR</v>
          </cell>
        </row>
        <row r="874">
          <cell r="D874" t="str">
            <v>jatin.patel@pega.com</v>
          </cell>
          <cell r="E874" t="str">
            <v>Practice Director</v>
          </cell>
          <cell r="F874" t="str">
            <v>EMEA</v>
          </cell>
          <cell r="G874" t="str">
            <v>32LDNLBX</v>
          </cell>
        </row>
        <row r="875">
          <cell r="D875" t="str">
            <v>sangita.patel@pega.com</v>
          </cell>
          <cell r="E875" t="str">
            <v>Managing Director, Sales</v>
          </cell>
          <cell r="F875" t="str">
            <v>SKO 2019 - Group B</v>
          </cell>
          <cell r="G875" t="str">
            <v>32LDNLW4</v>
          </cell>
        </row>
        <row r="876">
          <cell r="D876" t="str">
            <v>nishant.patnaik@pega.com</v>
          </cell>
          <cell r="E876" t="str">
            <v>Sr. Solutions Engineer</v>
          </cell>
          <cell r="F876" t="str">
            <v>APAC</v>
          </cell>
          <cell r="G876" t="str">
            <v>32LDNLPS</v>
          </cell>
        </row>
        <row r="877">
          <cell r="D877" t="str">
            <v>benjamin.pattee@pega.com</v>
          </cell>
          <cell r="E877" t="str">
            <v>Account Executive</v>
          </cell>
          <cell r="F877" t="str">
            <v>SKO 2019 - Group C</v>
          </cell>
          <cell r="G877" t="str">
            <v>32LDNKW4</v>
          </cell>
        </row>
        <row r="878">
          <cell r="D878" t="str">
            <v>rob.patterson@pega.com</v>
          </cell>
          <cell r="E878" t="str">
            <v>Account Executive</v>
          </cell>
          <cell r="F878" t="str">
            <v>SKO 2019 - Group C</v>
          </cell>
          <cell r="G878" t="str">
            <v>32LDNKW5</v>
          </cell>
        </row>
        <row r="879">
          <cell r="D879" t="str">
            <v>tom.pauly@pega.com</v>
          </cell>
          <cell r="E879" t="str">
            <v>Insurance Innovation Europe - Pega Business Consulting</v>
          </cell>
          <cell r="F879" t="str">
            <v>EMEA</v>
          </cell>
          <cell r="G879" t="str">
            <v>32LDNLPT</v>
          </cell>
        </row>
        <row r="880">
          <cell r="D880" t="str">
            <v>Javier.Pavon@pega.com</v>
          </cell>
          <cell r="E880" t="str">
            <v>User Support Team Lead</v>
          </cell>
          <cell r="F880" t="str">
            <v>SKO 2019 - Group A</v>
          </cell>
          <cell r="G880" t="str">
            <v>32LDP69Q</v>
          </cell>
        </row>
        <row r="881">
          <cell r="D881" t="str">
            <v>giselle.payan@pega.com</v>
          </cell>
          <cell r="E881" t="str">
            <v>Associate Sales Consultant</v>
          </cell>
          <cell r="F881" t="str">
            <v>SKO 2019 - Group D</v>
          </cell>
          <cell r="G881" t="str">
            <v>32LDNLPV</v>
          </cell>
        </row>
        <row r="882">
          <cell r="D882" t="str">
            <v>veronica.payan@pega.com</v>
          </cell>
          <cell r="E882" t="str">
            <v>Manager, Sales Engineering</v>
          </cell>
          <cell r="F882" t="str">
            <v>SKO 2019 - Group B</v>
          </cell>
          <cell r="G882" t="str">
            <v>32LDNLZ5</v>
          </cell>
        </row>
        <row r="883">
          <cell r="D883" t="str">
            <v>juan.payan-lopez@pega.com</v>
          </cell>
          <cell r="E883" t="str">
            <v>Digital Solutions Consultant</v>
          </cell>
          <cell r="F883" t="str">
            <v>SKO 2019 - Group D</v>
          </cell>
          <cell r="G883" t="str">
            <v>32LDNLPW</v>
          </cell>
        </row>
        <row r="884">
          <cell r="D884" t="str">
            <v>colleen.ferguson@pega.com</v>
          </cell>
          <cell r="E884" t="str">
            <v>Senior Analyst, Product Marketing - Consulting</v>
          </cell>
          <cell r="F884" t="str">
            <v>SKO 2019 - Group B</v>
          </cell>
          <cell r="G884" t="str">
            <v>32LGSKWH</v>
          </cell>
        </row>
        <row r="885">
          <cell r="D885" t="str">
            <v>jonathan.pearson@pega.com</v>
          </cell>
          <cell r="E885" t="str">
            <v>Account Executive</v>
          </cell>
          <cell r="F885" t="str">
            <v>EMEA</v>
          </cell>
          <cell r="G885" t="str">
            <v>32LDNKW6</v>
          </cell>
        </row>
        <row r="886">
          <cell r="D886" t="str">
            <v>donna.peck@pega.com</v>
          </cell>
          <cell r="E886" t="str">
            <v>Sr. Strategic Alliance Executive</v>
          </cell>
          <cell r="F886" t="str">
            <v>SKO 2019 - Group D</v>
          </cell>
          <cell r="G886" t="str">
            <v>32LDNL4Q</v>
          </cell>
        </row>
        <row r="887">
          <cell r="D887" t="str">
            <v>rebecca.peck@pega.com</v>
          </cell>
          <cell r="E887" t="str">
            <v>Solutions Consultant</v>
          </cell>
          <cell r="F887" t="str">
            <v>SKO 2019 - Group D</v>
          </cell>
          <cell r="G887" t="str">
            <v>32LDNLPX</v>
          </cell>
        </row>
        <row r="888">
          <cell r="D888" t="str">
            <v>tony.pelletier@pega.com</v>
          </cell>
          <cell r="E888" t="str">
            <v>Account Executive</v>
          </cell>
          <cell r="F888" t="str">
            <v>SKO 2019 - Group C</v>
          </cell>
          <cell r="G888" t="str">
            <v>32LDNKW7</v>
          </cell>
        </row>
        <row r="889">
          <cell r="D889" t="str">
            <v>tyler.penning@pega.com</v>
          </cell>
          <cell r="E889" t="str">
            <v>Account Executive</v>
          </cell>
          <cell r="F889" t="str">
            <v>SKO 2019 - Group C</v>
          </cell>
          <cell r="G889" t="str">
            <v>32LDNKW8</v>
          </cell>
        </row>
        <row r="890">
          <cell r="D890" t="str">
            <v>terri.pennypacker@pega.com</v>
          </cell>
          <cell r="E890" t="str">
            <v>Director Corporate Markets, Strategy</v>
          </cell>
          <cell r="F890" t="str">
            <v>SKO 2019 - Group B</v>
          </cell>
          <cell r="G890" t="str">
            <v>32LDNKW9</v>
          </cell>
        </row>
        <row r="891">
          <cell r="D891" t="str">
            <v>denise.pereira@pega.com</v>
          </cell>
          <cell r="E891" t="str">
            <v>Executive Assistant</v>
          </cell>
          <cell r="F891" t="str">
            <v>SKO 2019 - Group C</v>
          </cell>
          <cell r="G891" t="str">
            <v>32LG4NFD</v>
          </cell>
        </row>
        <row r="892">
          <cell r="D892" t="str">
            <v>jill.perez@pega.com</v>
          </cell>
          <cell r="E892" t="str">
            <v>Sr. Director, Sales Operations</v>
          </cell>
          <cell r="F892" t="str">
            <v>SKO 2019 - Group B</v>
          </cell>
          <cell r="G892" t="str">
            <v>32LH3WTS</v>
          </cell>
        </row>
        <row r="893">
          <cell r="D893" t="str">
            <v>diego.perez@pega.com</v>
          </cell>
          <cell r="E893" t="str">
            <v>Sales Manager</v>
          </cell>
          <cell r="F893" t="str">
            <v>EMEA</v>
          </cell>
          <cell r="G893" t="str">
            <v>32LDNLW5</v>
          </cell>
        </row>
        <row r="894">
          <cell r="D894" t="str">
            <v>bridget.perreault@pega.com</v>
          </cell>
          <cell r="E894" t="str">
            <v>Sr. Event Specialist, Registration &amp; Housing</v>
          </cell>
          <cell r="F894" t="str">
            <v>SKO 2019 - Group A</v>
          </cell>
          <cell r="G894" t="str">
            <v>32KNCVLK</v>
          </cell>
        </row>
        <row r="895">
          <cell r="D895" t="str">
            <v>robert.perry@pega.com</v>
          </cell>
          <cell r="E895" t="str">
            <v>Regional Delivery Director</v>
          </cell>
          <cell r="F895" t="str">
            <v>APAC</v>
          </cell>
          <cell r="G895" t="str">
            <v>32LDNLBZ</v>
          </cell>
        </row>
        <row r="896">
          <cell r="D896" t="str">
            <v>grigory.petrov@pega.com</v>
          </cell>
          <cell r="E896" t="str">
            <v>Consulting Manager</v>
          </cell>
          <cell r="F896" t="str">
            <v>SKO 2019 - Group B</v>
          </cell>
          <cell r="G896" t="str">
            <v>32LDNLC2</v>
          </cell>
        </row>
        <row r="897">
          <cell r="D897" t="str">
            <v>anders.pettersson@pega.com</v>
          </cell>
          <cell r="E897" t="str">
            <v>Account Executive</v>
          </cell>
          <cell r="F897" t="str">
            <v>EMEA</v>
          </cell>
          <cell r="G897" t="str">
            <v>32LDNKWB</v>
          </cell>
        </row>
        <row r="898">
          <cell r="D898" t="str">
            <v>randy.phares@pega.com</v>
          </cell>
          <cell r="E898" t="str">
            <v>Account Executive</v>
          </cell>
          <cell r="F898" t="str">
            <v>SKO 2019 - Group C</v>
          </cell>
          <cell r="G898" t="str">
            <v>32LDNKWC</v>
          </cell>
        </row>
        <row r="899">
          <cell r="D899" t="str">
            <v>brian.philbin@pega.com</v>
          </cell>
          <cell r="E899" t="str">
            <v>Principal Solutions Consultant</v>
          </cell>
          <cell r="F899" t="str">
            <v>SKO 2019 - Group B</v>
          </cell>
          <cell r="G899" t="str">
            <v>32LDNLPZ</v>
          </cell>
        </row>
        <row r="900">
          <cell r="D900" t="str">
            <v>andrea.piezuch@pega.com</v>
          </cell>
          <cell r="E900" t="str">
            <v>Solutions Consultant</v>
          </cell>
          <cell r="F900" t="str">
            <v>SKO 2019 - Group D</v>
          </cell>
          <cell r="G900" t="str">
            <v>32LDNLQ2</v>
          </cell>
        </row>
        <row r="901">
          <cell r="D901" t="str">
            <v>alejandro.pina@pega.com</v>
          </cell>
          <cell r="E901" t="str">
            <v>Account Executive</v>
          </cell>
          <cell r="F901" t="str">
            <v>EMEA</v>
          </cell>
          <cell r="G901" t="str">
            <v>32LDNKWF</v>
          </cell>
        </row>
        <row r="902">
          <cell r="D902" t="str">
            <v>melissa.pino@pega.com</v>
          </cell>
          <cell r="E902" t="str">
            <v>Sr. Manager, Regional Marketing</v>
          </cell>
          <cell r="F902" t="str">
            <v>SKO 2019 - Group C</v>
          </cell>
          <cell r="G902" t="str">
            <v>32LDNL72</v>
          </cell>
        </row>
        <row r="903">
          <cell r="D903" t="str">
            <v>alamo.pizzini@pega.com</v>
          </cell>
          <cell r="E903" t="str">
            <v>Senior Solutions Consultant</v>
          </cell>
          <cell r="F903" t="str">
            <v>EMEA</v>
          </cell>
          <cell r="G903" t="str">
            <v>32LDNLQ3</v>
          </cell>
        </row>
        <row r="904">
          <cell r="D904" t="str">
            <v>michael.placido@pega.com</v>
          </cell>
          <cell r="E904" t="str">
            <v>Sales Director, Corporate Markets</v>
          </cell>
          <cell r="F904" t="str">
            <v>SKO 2019 - Group B</v>
          </cell>
          <cell r="G904" t="str">
            <v>32LDNLW6</v>
          </cell>
        </row>
        <row r="905">
          <cell r="D905" t="str">
            <v>corey.pladson@pega.com</v>
          </cell>
          <cell r="E905" t="str">
            <v>Account Executive</v>
          </cell>
          <cell r="F905" t="str">
            <v>SKO 2019 - Group C</v>
          </cell>
          <cell r="G905" t="str">
            <v>32LDNKWG</v>
          </cell>
        </row>
        <row r="906">
          <cell r="D906" t="str">
            <v>jeremy.plane@pega.com</v>
          </cell>
          <cell r="E906" t="str">
            <v>Account Executive</v>
          </cell>
          <cell r="F906" t="str">
            <v>EMEA</v>
          </cell>
          <cell r="G906" t="str">
            <v>32LDNKWH</v>
          </cell>
        </row>
        <row r="907">
          <cell r="D907" t="str">
            <v>ashley.platt@pega.com</v>
          </cell>
          <cell r="E907" t="str">
            <v>Account Executive</v>
          </cell>
          <cell r="F907" t="str">
            <v>SKO 2019 - Group C</v>
          </cell>
          <cell r="G907" t="str">
            <v>32LDNKWJ</v>
          </cell>
        </row>
        <row r="908">
          <cell r="D908" t="str">
            <v>Michael.Podol@pega.com</v>
          </cell>
          <cell r="E908" t="str">
            <v>VP, Chief Business Officer and Associate General Counsel</v>
          </cell>
          <cell r="F908" t="str">
            <v>SKO 2019 - Group B</v>
          </cell>
          <cell r="G908" t="str">
            <v>32KNCVNG</v>
          </cell>
        </row>
        <row r="909">
          <cell r="D909" t="str">
            <v>grzegorz.poniewozik@pega.com</v>
          </cell>
          <cell r="E909" t="str">
            <v>Solutions Engineer</v>
          </cell>
          <cell r="F909" t="str">
            <v>EMEA</v>
          </cell>
          <cell r="G909" t="str">
            <v>32LDNLZ6</v>
          </cell>
        </row>
        <row r="910">
          <cell r="D910" t="str">
            <v>david.poole@pega.com</v>
          </cell>
          <cell r="E910" t="str">
            <v>Practice Leader</v>
          </cell>
          <cell r="F910" t="str">
            <v>APAC</v>
          </cell>
          <cell r="G910" t="str">
            <v>32LDNLC3</v>
          </cell>
        </row>
        <row r="911">
          <cell r="D911" t="str">
            <v>greg.pope@pega.com</v>
          </cell>
          <cell r="E911" t="str">
            <v>Senior Solutions Consultant</v>
          </cell>
          <cell r="F911" t="str">
            <v>SKO 2019 - Group B</v>
          </cell>
          <cell r="G911" t="str">
            <v>32LDNLQ4</v>
          </cell>
        </row>
        <row r="912">
          <cell r="D912" t="str">
            <v>david.popovich@pega.com</v>
          </cell>
          <cell r="E912" t="str">
            <v>Senior Solutions Consultant</v>
          </cell>
          <cell r="F912" t="str">
            <v>APAC</v>
          </cell>
          <cell r="G912" t="str">
            <v>32LDNLQ5</v>
          </cell>
        </row>
        <row r="913">
          <cell r="D913" t="str">
            <v>douglas.porter@pega.com</v>
          </cell>
          <cell r="E913" t="str">
            <v>Client Director</v>
          </cell>
          <cell r="F913" t="str">
            <v>EMEA</v>
          </cell>
          <cell r="G913" t="str">
            <v>32LDNKWK</v>
          </cell>
        </row>
        <row r="914">
          <cell r="D914" t="str">
            <v>marc.porupsky@pega.com</v>
          </cell>
          <cell r="E914" t="str">
            <v>Director, Sales - Insurance</v>
          </cell>
          <cell r="F914" t="str">
            <v>SKO 2019 - Group B</v>
          </cell>
          <cell r="G914" t="str">
            <v>32LDNLW7</v>
          </cell>
        </row>
        <row r="915">
          <cell r="D915" t="str">
            <v>prapun.posaiyakup@pega.com</v>
          </cell>
          <cell r="E915" t="str">
            <v>Account Executive</v>
          </cell>
          <cell r="F915" t="str">
            <v>APAC</v>
          </cell>
          <cell r="G915" t="str">
            <v>32LDNKWL</v>
          </cell>
        </row>
        <row r="916">
          <cell r="D916" t="str">
            <v>james.posnett@pega.com</v>
          </cell>
          <cell r="E916" t="str">
            <v>Account Executive</v>
          </cell>
          <cell r="F916" t="str">
            <v>SKO 2019 - Group C</v>
          </cell>
          <cell r="G916" t="str">
            <v>32LDNKWM</v>
          </cell>
        </row>
        <row r="917">
          <cell r="D917" t="str">
            <v>daniela.postel@pega.com</v>
          </cell>
          <cell r="E917" t="str">
            <v>Account Executive</v>
          </cell>
          <cell r="F917" t="str">
            <v>EMEA</v>
          </cell>
          <cell r="G917" t="str">
            <v>32LDNKWN</v>
          </cell>
        </row>
        <row r="918">
          <cell r="D918" t="str">
            <v>stephen.potter@pega.com</v>
          </cell>
          <cell r="E918" t="str">
            <v>Account Executive</v>
          </cell>
          <cell r="F918" t="str">
            <v>EMEA</v>
          </cell>
          <cell r="G918" t="str">
            <v>32LDNKWP</v>
          </cell>
        </row>
        <row r="919">
          <cell r="D919" t="str">
            <v>epco.pottinga@pega.com</v>
          </cell>
          <cell r="E919" t="str">
            <v>Sales Manager</v>
          </cell>
          <cell r="F919" t="str">
            <v>EMEA</v>
          </cell>
          <cell r="G919" t="str">
            <v>32LDNLW8</v>
          </cell>
        </row>
        <row r="920">
          <cell r="D920" t="str">
            <v>marten.poutsma@pega.com</v>
          </cell>
          <cell r="E920" t="str">
            <v>Account Executive</v>
          </cell>
          <cell r="F920" t="str">
            <v>EMEA</v>
          </cell>
          <cell r="G920" t="str">
            <v>32LDNKWQ</v>
          </cell>
        </row>
        <row r="921">
          <cell r="D921" t="str">
            <v>fernando.povedafernandez@pega.com</v>
          </cell>
          <cell r="E921" t="str">
            <v>Principal Solutions Engineer</v>
          </cell>
          <cell r="F921" t="str">
            <v>EMEA</v>
          </cell>
          <cell r="G921" t="str">
            <v>32LDNLZ7</v>
          </cell>
        </row>
        <row r="922">
          <cell r="D922" t="str">
            <v>william.prairie@pega.com</v>
          </cell>
          <cell r="E922" t="str">
            <v>Account Executive</v>
          </cell>
          <cell r="F922" t="str">
            <v>SKO 2019 - Group C</v>
          </cell>
          <cell r="G922" t="str">
            <v>32LDNKWR</v>
          </cell>
        </row>
        <row r="923">
          <cell r="D923" t="str">
            <v>vyjayanthi.prakash@pega.com</v>
          </cell>
          <cell r="E923" t="str">
            <v>Practice Leader</v>
          </cell>
          <cell r="F923" t="str">
            <v>SKO 2019 - Group B</v>
          </cell>
          <cell r="G923" t="str">
            <v>32LDNLC4</v>
          </cell>
        </row>
        <row r="924">
          <cell r="D924" t="str">
            <v>kevin.prescott@pega.com</v>
          </cell>
          <cell r="E924" t="str">
            <v>Account Executive</v>
          </cell>
          <cell r="F924" t="str">
            <v>SKO 2019 - Group C</v>
          </cell>
          <cell r="G924" t="str">
            <v>32LDZJWJ</v>
          </cell>
        </row>
        <row r="925">
          <cell r="D925" t="str">
            <v>todd.press@pega.com</v>
          </cell>
          <cell r="E925" t="str">
            <v>Director, Sales</v>
          </cell>
          <cell r="F925" t="str">
            <v>SKO 2019 - Group B</v>
          </cell>
          <cell r="G925" t="str">
            <v>32LDNLW9</v>
          </cell>
        </row>
        <row r="926">
          <cell r="D926" t="str">
            <v>amie.preston@pega.com</v>
          </cell>
          <cell r="E926" t="str">
            <v>VP, Marketing &amp; Strategic Planning</v>
          </cell>
          <cell r="F926" t="str">
            <v>SKO 2019 - Group C</v>
          </cell>
          <cell r="G926" t="str">
            <v>32LFHH6S</v>
          </cell>
        </row>
        <row r="927">
          <cell r="D927" t="str">
            <v>alexey.privalov@pega.com</v>
          </cell>
          <cell r="E927" t="str">
            <v>Senior Solutions Consultant</v>
          </cell>
          <cell r="F927" t="str">
            <v>EMEA</v>
          </cell>
          <cell r="G927" t="str">
            <v>32LDNLQ6</v>
          </cell>
        </row>
        <row r="928">
          <cell r="D928" t="str">
            <v>hans.prummel@pega.com</v>
          </cell>
          <cell r="E928" t="str">
            <v>Manager, Solutions Consulting</v>
          </cell>
          <cell r="F928" t="str">
            <v>EMEA</v>
          </cell>
          <cell r="G928" t="str">
            <v>32LDNLQ7</v>
          </cell>
        </row>
        <row r="929">
          <cell r="D929" t="str">
            <v>mateusz.przybylo@pega.com</v>
          </cell>
          <cell r="E929" t="str">
            <v>Director, Consulting Poland - Mobility</v>
          </cell>
          <cell r="F929" t="str">
            <v>EMEA</v>
          </cell>
          <cell r="G929" t="str">
            <v>32LDNLC5</v>
          </cell>
        </row>
        <row r="930">
          <cell r="D930" t="str">
            <v>heather.puffer@pega.com</v>
          </cell>
          <cell r="E930" t="str">
            <v>Executive Meeting Manager</v>
          </cell>
          <cell r="F930" t="str">
            <v>SKO 2019 - Group C</v>
          </cell>
          <cell r="G930" t="str">
            <v>32LDNL73</v>
          </cell>
        </row>
        <row r="931">
          <cell r="D931" t="str">
            <v>anthony.pulsifer@pega.com</v>
          </cell>
          <cell r="E931" t="str">
            <v>Account Executive</v>
          </cell>
          <cell r="F931" t="str">
            <v>SKO 2019 - Group C</v>
          </cell>
          <cell r="G931" t="str">
            <v>32LDNKWS</v>
          </cell>
        </row>
        <row r="932">
          <cell r="D932" t="str">
            <v>brad.rach@pega.com</v>
          </cell>
          <cell r="E932" t="str">
            <v>Solutions Consultant</v>
          </cell>
          <cell r="F932" t="str">
            <v>SKO 2019 - Group D</v>
          </cell>
          <cell r="G932" t="str">
            <v>32LDNLQ8</v>
          </cell>
        </row>
        <row r="933">
          <cell r="D933" t="str">
            <v>yogi.raheja@pega.com</v>
          </cell>
          <cell r="E933" t="str">
            <v>Senior Solutions Consultant - Manufacturing &amp; High Tech</v>
          </cell>
          <cell r="F933" t="str">
            <v>SKO 2019 - Group D</v>
          </cell>
          <cell r="G933" t="str">
            <v>32LDNLQ9</v>
          </cell>
        </row>
        <row r="934">
          <cell r="D934" t="str">
            <v>shanta.raj@pega.com</v>
          </cell>
          <cell r="E934" t="str">
            <v>Consulting Manager</v>
          </cell>
          <cell r="F934" t="str">
            <v>EMEA</v>
          </cell>
          <cell r="G934" t="str">
            <v>32LDNLC6</v>
          </cell>
        </row>
        <row r="935">
          <cell r="D935" t="str">
            <v>bill.ralph@pega.com</v>
          </cell>
          <cell r="E935" t="str">
            <v>Account Executive</v>
          </cell>
          <cell r="F935" t="str">
            <v>SKO 2019 - Group C</v>
          </cell>
          <cell r="G935" t="str">
            <v>32LDNKWT</v>
          </cell>
        </row>
        <row r="936">
          <cell r="D936" t="str">
            <v>andre.ramseier@pega.com</v>
          </cell>
          <cell r="E936" t="str">
            <v>Account Executive</v>
          </cell>
          <cell r="F936" t="str">
            <v>EMEA</v>
          </cell>
          <cell r="G936" t="str">
            <v>32LDNKWV</v>
          </cell>
        </row>
        <row r="937">
          <cell r="D937" t="str">
            <v>SrinivasRao.Koduri@in.pega.com</v>
          </cell>
          <cell r="E937" t="str">
            <v>Principal Solutions Engineer</v>
          </cell>
          <cell r="F937" t="str">
            <v>APAC</v>
          </cell>
          <cell r="G937" t="str">
            <v>32LDNLQB</v>
          </cell>
        </row>
        <row r="938">
          <cell r="D938" t="str">
            <v>dave.ray@pega.com</v>
          </cell>
          <cell r="E938" t="str">
            <v>Account Executive</v>
          </cell>
          <cell r="F938" t="str">
            <v>EMEA</v>
          </cell>
          <cell r="G938" t="str">
            <v>32LDNKWW</v>
          </cell>
        </row>
        <row r="939">
          <cell r="D939" t="str">
            <v>frederic.razil@pega.com</v>
          </cell>
          <cell r="E939" t="str">
            <v>Account Executive</v>
          </cell>
          <cell r="F939" t="str">
            <v>EMEA</v>
          </cell>
          <cell r="G939" t="str">
            <v>32LDNKWX</v>
          </cell>
        </row>
        <row r="940">
          <cell r="D940" t="str">
            <v>martinradford@live.co.uk</v>
          </cell>
          <cell r="E940" t="str">
            <v>Solutions Consultant</v>
          </cell>
          <cell r="F940" t="str">
            <v>EMEA</v>
          </cell>
          <cell r="G940" t="str">
            <v>32LGSKWC</v>
          </cell>
        </row>
        <row r="941">
          <cell r="D941" t="str">
            <v>stephen.reed@pega.com</v>
          </cell>
          <cell r="E941" t="str">
            <v>Account Executive</v>
          </cell>
          <cell r="F941" t="str">
            <v>SKO 2019 - Group C</v>
          </cell>
          <cell r="G941" t="str">
            <v>32LDNKWZ</v>
          </cell>
        </row>
        <row r="942">
          <cell r="D942" t="str">
            <v>john.reed@pega.com</v>
          </cell>
          <cell r="E942" t="str">
            <v>Director of Sales</v>
          </cell>
          <cell r="F942" t="str">
            <v>SKO 2019 - Group B</v>
          </cell>
          <cell r="G942" t="str">
            <v>32LDNLWB</v>
          </cell>
        </row>
        <row r="943">
          <cell r="D943" t="str">
            <v>darren.reid@pega.com</v>
          </cell>
          <cell r="E943" t="str">
            <v>Regional Director - Asia</v>
          </cell>
          <cell r="F943" t="str">
            <v>APAC</v>
          </cell>
          <cell r="G943" t="str">
            <v>32LDNLC7</v>
          </cell>
        </row>
        <row r="944">
          <cell r="D944" t="str">
            <v>christena.reinhard@pega.com</v>
          </cell>
          <cell r="E944" t="str">
            <v>Account Executive</v>
          </cell>
          <cell r="F944" t="str">
            <v>SKO 2019 - Group C</v>
          </cell>
          <cell r="G944" t="str">
            <v>32LDNKX2</v>
          </cell>
        </row>
        <row r="945">
          <cell r="D945" t="str">
            <v>tracey.reliford@pega.com</v>
          </cell>
          <cell r="E945" t="str">
            <v>Account Executive</v>
          </cell>
          <cell r="F945" t="str">
            <v>SKO 2019 - Group C</v>
          </cell>
          <cell r="G945" t="str">
            <v>32LDNKX3</v>
          </cell>
        </row>
        <row r="946">
          <cell r="D946" t="str">
            <v>giuseppina.repetti@pega.com</v>
          </cell>
          <cell r="E946" t="str">
            <v>Account Executive</v>
          </cell>
          <cell r="F946" t="str">
            <v>EMEA</v>
          </cell>
          <cell r="G946" t="str">
            <v>32LDNKX4</v>
          </cell>
        </row>
        <row r="947">
          <cell r="D947" t="str">
            <v>muriel.ricca@pega.com</v>
          </cell>
          <cell r="E947" t="str">
            <v>Principal Solutions Consultant - Alliances</v>
          </cell>
          <cell r="F947" t="str">
            <v>EMEA</v>
          </cell>
          <cell r="G947" t="str">
            <v>32LDNLQD</v>
          </cell>
        </row>
        <row r="948">
          <cell r="D948" t="str">
            <v>nick.rice@pega.com</v>
          </cell>
          <cell r="E948" t="str">
            <v>Account Executive</v>
          </cell>
          <cell r="F948" t="str">
            <v>SKO 2019 - Group C</v>
          </cell>
          <cell r="G948" t="str">
            <v>32LDNKX5</v>
          </cell>
        </row>
        <row r="949">
          <cell r="D949" t="str">
            <v>ben.rice@pega.com</v>
          </cell>
          <cell r="E949" t="str">
            <v>Senior Solutions Consultant - Healthcare</v>
          </cell>
          <cell r="F949" t="str">
            <v>SKO 2019 - Group D</v>
          </cell>
          <cell r="G949" t="str">
            <v>32LDNLQF</v>
          </cell>
        </row>
        <row r="950">
          <cell r="D950" t="str">
            <v>Stephen.Richards@pega.com</v>
          </cell>
          <cell r="E950" t="str">
            <v>Senior Business Officer</v>
          </cell>
          <cell r="F950" t="str">
            <v>EMEA</v>
          </cell>
          <cell r="G950" t="str">
            <v>32LDNL67</v>
          </cell>
        </row>
        <row r="951">
          <cell r="D951" t="str">
            <v>Maria.Rizzi@pega.com</v>
          </cell>
          <cell r="E951" t="str">
            <v>Business Officer</v>
          </cell>
          <cell r="F951" t="str">
            <v>EMEA</v>
          </cell>
          <cell r="G951" t="str">
            <v>32LDNL68</v>
          </cell>
        </row>
        <row r="952">
          <cell r="D952" t="str">
            <v>lisa.roberts@pega.com</v>
          </cell>
          <cell r="E952" t="str">
            <v>Account Executive</v>
          </cell>
          <cell r="F952" t="str">
            <v>SKO 2019 - Group C</v>
          </cell>
          <cell r="G952" t="str">
            <v>32LDNKX6</v>
          </cell>
        </row>
        <row r="953">
          <cell r="D953" t="str">
            <v>carla.rodney@pega.com</v>
          </cell>
          <cell r="E953" t="str">
            <v>Director, Pega Consulting Operations</v>
          </cell>
          <cell r="F953" t="str">
            <v>SKO 2019 - Group B</v>
          </cell>
          <cell r="G953" t="str">
            <v>32LDNLC8</v>
          </cell>
        </row>
        <row r="954">
          <cell r="D954" t="str">
            <v>carlos.rodriguez@pega.com</v>
          </cell>
          <cell r="E954" t="str">
            <v>Solutions Consultant</v>
          </cell>
          <cell r="F954" t="str">
            <v>SKO 2019 - Group D</v>
          </cell>
          <cell r="G954" t="str">
            <v>32LDNLQG</v>
          </cell>
        </row>
        <row r="955">
          <cell r="D955" t="str">
            <v>sherri.rodriguez@pega.com</v>
          </cell>
          <cell r="E955" t="str">
            <v>Director, Sales, Corporate Markets</v>
          </cell>
          <cell r="F955" t="str">
            <v>SKO 2019 - Group B</v>
          </cell>
          <cell r="G955" t="str">
            <v>32LDNLWC</v>
          </cell>
        </row>
        <row r="956">
          <cell r="D956" t="str">
            <v>alistair.roe@pega.com</v>
          </cell>
          <cell r="E956" t="str">
            <v>Practice Director</v>
          </cell>
          <cell r="F956" t="str">
            <v>EMEA</v>
          </cell>
          <cell r="G956" t="str">
            <v>32LDNLC9</v>
          </cell>
        </row>
        <row r="957">
          <cell r="D957" t="str">
            <v>paul.roeck@pega.com</v>
          </cell>
          <cell r="E957" t="str">
            <v>Senior Director, Enterprise Advisory Services</v>
          </cell>
          <cell r="F957" t="str">
            <v>SKO 2019 - Group B</v>
          </cell>
          <cell r="G957" t="str">
            <v>32LDNLCB</v>
          </cell>
        </row>
        <row r="958">
          <cell r="D958" t="str">
            <v>michael@roemer-online.info</v>
          </cell>
          <cell r="E958" t="str">
            <v>Account Executive</v>
          </cell>
          <cell r="F958" t="str">
            <v>not applicable</v>
          </cell>
          <cell r="G958" t="str">
            <v>32LG4NF4</v>
          </cell>
        </row>
        <row r="959">
          <cell r="D959" t="str">
            <v>lisapintchman.rogers@pega.com</v>
          </cell>
          <cell r="E959" t="str">
            <v>VP, Corporate Communications</v>
          </cell>
          <cell r="F959" t="str">
            <v>SKO 2019 - Group C</v>
          </cell>
          <cell r="G959" t="str">
            <v>32LFHH6T</v>
          </cell>
        </row>
        <row r="960">
          <cell r="D960" t="str">
            <v>jitesh.rohatgi@pega.com</v>
          </cell>
          <cell r="E960" t="str">
            <v>Director, Industry Principal - Life Sciences</v>
          </cell>
          <cell r="F960" t="str">
            <v>SKO 2019 - Group C</v>
          </cell>
          <cell r="G960" t="str">
            <v>32LFHH6V</v>
          </cell>
        </row>
        <row r="961">
          <cell r="D961" t="str">
            <v>joseph.roman@pega.com</v>
          </cell>
          <cell r="E961" t="str">
            <v>Account Executive</v>
          </cell>
          <cell r="F961" t="str">
            <v>SKO 2019 - Group C</v>
          </cell>
          <cell r="G961" t="str">
            <v>32LDNKX7</v>
          </cell>
        </row>
        <row r="962">
          <cell r="D962" t="str">
            <v>patricia.romonoski@pega.com</v>
          </cell>
          <cell r="E962" t="str">
            <v>Senior Solutions Consultant, Robotics</v>
          </cell>
          <cell r="F962" t="str">
            <v>SKO 2019 - Group D</v>
          </cell>
          <cell r="G962" t="str">
            <v>32LDNLQH</v>
          </cell>
        </row>
        <row r="963">
          <cell r="D963" t="str">
            <v>kurt.roscow@pega.com</v>
          </cell>
          <cell r="E963" t="str">
            <v>Director of Sales</v>
          </cell>
          <cell r="F963" t="str">
            <v>SKO 2019 - Group B</v>
          </cell>
          <cell r="G963" t="str">
            <v>32LDNLWD</v>
          </cell>
        </row>
        <row r="964">
          <cell r="D964" t="str">
            <v>thomas.rosenfield@pega.com</v>
          </cell>
          <cell r="E964" t="str">
            <v>Sales Operations Analyst - Alliances</v>
          </cell>
          <cell r="F964" t="str">
            <v>SKO 2019 - Group B</v>
          </cell>
          <cell r="G964" t="str">
            <v>32LH4CLX</v>
          </cell>
        </row>
        <row r="965">
          <cell r="D965" t="str">
            <v>christopher.ross@pega.com</v>
          </cell>
          <cell r="E965" t="str">
            <v>Sr. Sales Operations Manager</v>
          </cell>
          <cell r="F965" t="str">
            <v>SKO 2019 - Group B</v>
          </cell>
          <cell r="G965" t="str">
            <v>32LH4CLV</v>
          </cell>
        </row>
        <row r="966">
          <cell r="D966" t="str">
            <v>morgan.rosseel@pega.com</v>
          </cell>
          <cell r="E966" t="str">
            <v>Sales Operations Manager</v>
          </cell>
          <cell r="F966" t="str">
            <v>SKO 2019 - Group C</v>
          </cell>
          <cell r="G966" t="str">
            <v>32LH4CLZ</v>
          </cell>
        </row>
        <row r="967">
          <cell r="D967" t="str">
            <v>edward.rossiter@pega.com</v>
          </cell>
          <cell r="E967" t="str">
            <v>Sales Specialist</v>
          </cell>
          <cell r="F967" t="str">
            <v>EMEA</v>
          </cell>
          <cell r="G967" t="str">
            <v>32LDNLQJ</v>
          </cell>
        </row>
        <row r="968">
          <cell r="D968" t="str">
            <v>carolyn.rostetter@pega.com</v>
          </cell>
          <cell r="E968" t="str">
            <v>Sr. Director, Industry Principal</v>
          </cell>
          <cell r="F968" t="str">
            <v>SKO 2019 - Group C</v>
          </cell>
          <cell r="G968" t="str">
            <v>32LFHH6W</v>
          </cell>
        </row>
        <row r="969">
          <cell r="D969" t="str">
            <v>wolfgang.roth@pega.com</v>
          </cell>
          <cell r="E969" t="str">
            <v>Account Executive</v>
          </cell>
          <cell r="F969" t="str">
            <v>EMEA</v>
          </cell>
          <cell r="G969" t="str">
            <v>32LDNKX8</v>
          </cell>
        </row>
        <row r="970">
          <cell r="D970" t="str">
            <v>sharon.rowlands@reachlocal.com</v>
          </cell>
          <cell r="E970"/>
          <cell r="F970" t="str">
            <v>not applicable</v>
          </cell>
          <cell r="G970" t="str">
            <v>32KNCVP3</v>
          </cell>
        </row>
        <row r="971">
          <cell r="D971" t="str">
            <v>jon.rowlings@pega.com</v>
          </cell>
          <cell r="E971" t="str">
            <v>Director, International SC Success</v>
          </cell>
          <cell r="F971" t="str">
            <v>EMEA</v>
          </cell>
          <cell r="G971" t="str">
            <v>32LG4NFS</v>
          </cell>
        </row>
        <row r="972">
          <cell r="D972" t="str">
            <v>eduardo.rubini@pega.com</v>
          </cell>
          <cell r="E972" t="str">
            <v>Contractor</v>
          </cell>
          <cell r="F972" t="str">
            <v>SKO 2019 - Group B</v>
          </cell>
          <cell r="G972" t="str">
            <v>32LH3WTN</v>
          </cell>
        </row>
        <row r="973">
          <cell r="D973" t="str">
            <v>steve.rudolph@pega.com</v>
          </cell>
          <cell r="E973" t="str">
            <v>VP, Industry Markets</v>
          </cell>
          <cell r="F973" t="str">
            <v>SKO 2019 - Group C</v>
          </cell>
          <cell r="G973" t="str">
            <v>32LFHH6X</v>
          </cell>
        </row>
        <row r="974">
          <cell r="D974" t="str">
            <v>jonathan.ruiz@pega.com</v>
          </cell>
          <cell r="E974" t="str">
            <v>Associate Solution Engineer</v>
          </cell>
          <cell r="F974" t="str">
            <v>SKO 2019 - Group D</v>
          </cell>
          <cell r="G974" t="str">
            <v>32LDNLZ8</v>
          </cell>
        </row>
        <row r="975">
          <cell r="D975" t="str">
            <v>pradeep.rukmapuram@in.pega.com</v>
          </cell>
          <cell r="E975" t="str">
            <v>Solutions Engineer</v>
          </cell>
          <cell r="F975" t="str">
            <v>APAC</v>
          </cell>
          <cell r="G975" t="str">
            <v>32LDNLZ9</v>
          </cell>
        </row>
        <row r="976">
          <cell r="D976" t="str">
            <v>matt.rumenapp@pega.com</v>
          </cell>
          <cell r="E976" t="str">
            <v>Account Executive</v>
          </cell>
          <cell r="F976" t="str">
            <v>SKO 2019 - Group C</v>
          </cell>
          <cell r="G976" t="str">
            <v>32LDNKX9</v>
          </cell>
        </row>
        <row r="977">
          <cell r="D977" t="str">
            <v>greg.runco@pega.com</v>
          </cell>
          <cell r="E977" t="str">
            <v>Account Executive</v>
          </cell>
          <cell r="F977" t="str">
            <v>SKO 2019 - Group C</v>
          </cell>
          <cell r="G977" t="str">
            <v>32LDNKXB</v>
          </cell>
        </row>
        <row r="978">
          <cell r="D978" t="str">
            <v>Jim.Ryan@pega.com</v>
          </cell>
          <cell r="E978" t="str">
            <v>Principal IS Engineer</v>
          </cell>
          <cell r="F978" t="str">
            <v>SKO 2019 - Group C</v>
          </cell>
          <cell r="G978" t="str">
            <v>32LDNL5M</v>
          </cell>
        </row>
        <row r="979">
          <cell r="D979" t="str">
            <v>eric.ryan@pega.com</v>
          </cell>
          <cell r="E979" t="str">
            <v>Director, Sales Consulting</v>
          </cell>
          <cell r="F979" t="str">
            <v>SKO 2019 - Group B</v>
          </cell>
          <cell r="G979" t="str">
            <v>32LDNLQL</v>
          </cell>
        </row>
        <row r="980">
          <cell r="D980" t="str">
            <v>mark.ryan@pega.com</v>
          </cell>
          <cell r="E980" t="str">
            <v>Director, Sales</v>
          </cell>
          <cell r="F980" t="str">
            <v>SKO 2019 - Group B</v>
          </cell>
          <cell r="G980" t="str">
            <v>32LDNLWF</v>
          </cell>
        </row>
        <row r="981">
          <cell r="D981" t="str">
            <v>james.ryan@pega.com</v>
          </cell>
          <cell r="E981" t="str">
            <v>VP, Insurance Market Leader</v>
          </cell>
          <cell r="F981" t="str">
            <v>SKO 2019 - Group C</v>
          </cell>
          <cell r="G981" t="str">
            <v>32LFHH6Z</v>
          </cell>
        </row>
        <row r="982">
          <cell r="D982" t="str">
            <v>sam.ryba@pega.com</v>
          </cell>
          <cell r="E982" t="str">
            <v>Account Executive</v>
          </cell>
          <cell r="F982" t="str">
            <v>APAC</v>
          </cell>
          <cell r="G982" t="str">
            <v>32LDNKXC</v>
          </cell>
        </row>
        <row r="983">
          <cell r="D983" t="str">
            <v>baruch.sachs@pega.com</v>
          </cell>
          <cell r="E983" t="str">
            <v>Sr. Director, Technical Solutions and Global Design</v>
          </cell>
          <cell r="F983" t="str">
            <v>SKO 2019 - Group B</v>
          </cell>
          <cell r="G983" t="str">
            <v>32LDNLCD</v>
          </cell>
        </row>
        <row r="984">
          <cell r="D984" t="str">
            <v>rehan.sadiq@pega.com</v>
          </cell>
          <cell r="E984" t="str">
            <v>Strategic Alliance Executive</v>
          </cell>
          <cell r="F984" t="str">
            <v>SKO 2019 - Group D</v>
          </cell>
          <cell r="G984" t="str">
            <v>32LDNL4R</v>
          </cell>
        </row>
        <row r="985">
          <cell r="D985" t="str">
            <v>jasmine.sahni@pega.com</v>
          </cell>
          <cell r="E985" t="str">
            <v>Practice Leader</v>
          </cell>
          <cell r="F985" t="str">
            <v>APAC</v>
          </cell>
          <cell r="G985" t="str">
            <v>32LDNLCF</v>
          </cell>
        </row>
        <row r="986">
          <cell r="D986" t="str">
            <v>yukari.sakai@pega.com</v>
          </cell>
          <cell r="E986" t="str">
            <v>Sr. Solutions Consultant</v>
          </cell>
          <cell r="F986" t="str">
            <v>APAC</v>
          </cell>
          <cell r="G986" t="str">
            <v>32LDNLQM</v>
          </cell>
        </row>
        <row r="987">
          <cell r="D987" t="str">
            <v>mark.sakaniwa@pega.com</v>
          </cell>
          <cell r="E987" t="str">
            <v>Sales Director</v>
          </cell>
          <cell r="F987" t="str">
            <v>SKO 2019 - Group B</v>
          </cell>
          <cell r="G987" t="str">
            <v>32LDNLWG</v>
          </cell>
        </row>
        <row r="988">
          <cell r="D988" t="str">
            <v>kentaro.saki@pega.com</v>
          </cell>
          <cell r="E988" t="str">
            <v>Account Executive</v>
          </cell>
          <cell r="F988" t="str">
            <v>APAC</v>
          </cell>
          <cell r="G988" t="str">
            <v>32LDNKXD</v>
          </cell>
        </row>
        <row r="989">
          <cell r="D989" t="str">
            <v>brian.sakre@pega.com</v>
          </cell>
          <cell r="E989" t="str">
            <v>Account Executive</v>
          </cell>
          <cell r="F989" t="str">
            <v>SKO 2019 - Group C</v>
          </cell>
          <cell r="G989" t="str">
            <v>32LDNKXF</v>
          </cell>
        </row>
        <row r="990">
          <cell r="D990" t="str">
            <v>youssif.salhiu@pega.com</v>
          </cell>
          <cell r="E990" t="str">
            <v>Account Executive</v>
          </cell>
          <cell r="F990" t="str">
            <v>EMEA</v>
          </cell>
          <cell r="G990" t="str">
            <v>32LDZJW2</v>
          </cell>
        </row>
        <row r="991">
          <cell r="D991" t="str">
            <v>troy.salo@pega.com</v>
          </cell>
          <cell r="E991" t="str">
            <v>Solutions Consultant - Corporate Markets</v>
          </cell>
          <cell r="F991" t="str">
            <v>SKO 2019 - Group D</v>
          </cell>
          <cell r="G991" t="str">
            <v>32LDNLQN</v>
          </cell>
        </row>
        <row r="992">
          <cell r="D992" t="str">
            <v>laurent.salomon@pega.com</v>
          </cell>
          <cell r="E992" t="str">
            <v>Account Executive</v>
          </cell>
          <cell r="F992" t="str">
            <v>EMEA</v>
          </cell>
          <cell r="G992" t="str">
            <v>32LDNKXG</v>
          </cell>
        </row>
        <row r="993">
          <cell r="D993" t="str">
            <v>bassem.samad@pega.com</v>
          </cell>
          <cell r="E993" t="str">
            <v>Practice Leader</v>
          </cell>
          <cell r="F993" t="str">
            <v>SKO 2019 - Group B</v>
          </cell>
          <cell r="G993" t="str">
            <v>32LDNLCG</v>
          </cell>
        </row>
        <row r="994">
          <cell r="D994" t="str">
            <v>franciscomaroto.sanchez-maroto@pega.com</v>
          </cell>
          <cell r="E994" t="str">
            <v>Senior Sales Consultant</v>
          </cell>
          <cell r="F994" t="str">
            <v>EMEA</v>
          </cell>
          <cell r="G994" t="str">
            <v>32LDNLQP</v>
          </cell>
        </row>
        <row r="995">
          <cell r="D995" t="str">
            <v>brendan.sandel@pega.com</v>
          </cell>
          <cell r="E995" t="str">
            <v>Account Executive</v>
          </cell>
          <cell r="F995" t="str">
            <v>SKO 2019 - Group C</v>
          </cell>
          <cell r="G995" t="str">
            <v>32LDNKXH</v>
          </cell>
        </row>
        <row r="996">
          <cell r="D996" t="str">
            <v>michael.sander@pega.com</v>
          </cell>
          <cell r="E996" t="str">
            <v>Account Executive</v>
          </cell>
          <cell r="F996" t="str">
            <v>EMEA</v>
          </cell>
          <cell r="G996" t="str">
            <v>32LDNKXJ</v>
          </cell>
        </row>
        <row r="997">
          <cell r="D997" t="str">
            <v>amarvir.sandhu@pega.com</v>
          </cell>
          <cell r="E997" t="str">
            <v>Solutions Consultant</v>
          </cell>
          <cell r="F997" t="str">
            <v>EMEA</v>
          </cell>
          <cell r="G997" t="str">
            <v>32LDNLQQ</v>
          </cell>
        </row>
        <row r="998">
          <cell r="D998" t="str">
            <v>jon.sandrock@pega.com</v>
          </cell>
          <cell r="E998" t="str">
            <v>Account Executive</v>
          </cell>
          <cell r="F998" t="str">
            <v>SKO 2019 - Group C</v>
          </cell>
          <cell r="G998" t="str">
            <v>32LDNKXK</v>
          </cell>
        </row>
        <row r="999">
          <cell r="D999" t="str">
            <v>jim.sanford@pega.com</v>
          </cell>
          <cell r="E999" t="str">
            <v>Account Executive</v>
          </cell>
          <cell r="F999" t="str">
            <v>SKO 2019 - Group C</v>
          </cell>
          <cell r="G999" t="str">
            <v>32LDNKXL</v>
          </cell>
        </row>
        <row r="1000">
          <cell r="D1000" t="str">
            <v>george.santamarina@pega.com</v>
          </cell>
          <cell r="E1000" t="str">
            <v>Senior Solutions Consultant- Central</v>
          </cell>
          <cell r="F1000" t="str">
            <v>SKO 2019 - Group D</v>
          </cell>
          <cell r="G1000" t="str">
            <v>32LDNLQR</v>
          </cell>
        </row>
        <row r="1001">
          <cell r="D1001" t="str">
            <v>joe.santini@pega.com</v>
          </cell>
          <cell r="E1001" t="str">
            <v>Account Executive</v>
          </cell>
          <cell r="F1001" t="str">
            <v>SKO 2019 - Group C</v>
          </cell>
          <cell r="G1001" t="str">
            <v>32LDNKXM</v>
          </cell>
        </row>
        <row r="1002">
          <cell r="D1002" t="str">
            <v>maria.santos@pega.com</v>
          </cell>
          <cell r="E1002" t="str">
            <v>Travel Agent</v>
          </cell>
          <cell r="F1002" t="str">
            <v>SKO 2019 - Group A</v>
          </cell>
          <cell r="G1002" t="str">
            <v>32LDP69R</v>
          </cell>
        </row>
        <row r="1003">
          <cell r="D1003" t="str">
            <v>bahman.sarram@pega.com</v>
          </cell>
          <cell r="E1003" t="str">
            <v>Solutions Consultant</v>
          </cell>
          <cell r="F1003" t="str">
            <v>SKO 2019 - Group B</v>
          </cell>
          <cell r="G1003" t="str">
            <v>32LDNLQS</v>
          </cell>
        </row>
        <row r="1004">
          <cell r="D1004" t="str">
            <v>mitsuru.sasanuma@pega.com</v>
          </cell>
          <cell r="E1004" t="str">
            <v>Principal Solutions Consultant</v>
          </cell>
          <cell r="F1004" t="str">
            <v>APAC</v>
          </cell>
          <cell r="G1004" t="str">
            <v>32LDNLQT</v>
          </cell>
        </row>
        <row r="1005">
          <cell r="D1005" t="str">
            <v>koray.satir@pega.com</v>
          </cell>
          <cell r="E1005" t="str">
            <v>Practice Leader</v>
          </cell>
          <cell r="F1005" t="str">
            <v>EMEA</v>
          </cell>
          <cell r="G1005" t="str">
            <v>32LDNLCH</v>
          </cell>
        </row>
        <row r="1006">
          <cell r="D1006" t="str">
            <v>georg.sauberer@pega.com</v>
          </cell>
          <cell r="E1006" t="str">
            <v>Account Executive</v>
          </cell>
          <cell r="F1006" t="str">
            <v>EMEA</v>
          </cell>
          <cell r="G1006" t="str">
            <v>32LDNKXN</v>
          </cell>
        </row>
        <row r="1007">
          <cell r="D1007" t="str">
            <v>dan.savoie@pega.com</v>
          </cell>
          <cell r="E1007" t="str">
            <v>Senior Solutions Consultant</v>
          </cell>
          <cell r="F1007" t="str">
            <v>SKO 2019 - Group D</v>
          </cell>
          <cell r="G1007" t="str">
            <v>32LDNLQV</v>
          </cell>
        </row>
        <row r="1008">
          <cell r="D1008" t="str">
            <v>stephen.say@pega.com</v>
          </cell>
          <cell r="E1008" t="str">
            <v>Practice Director</v>
          </cell>
          <cell r="F1008" t="str">
            <v>EMEA</v>
          </cell>
          <cell r="G1008" t="str">
            <v>32LDNLCJ</v>
          </cell>
        </row>
        <row r="1009">
          <cell r="D1009" t="str">
            <v>john.sayner@pega.com</v>
          </cell>
          <cell r="E1009" t="str">
            <v>Sales Director</v>
          </cell>
          <cell r="F1009" t="str">
            <v>SKO 2019 - Group B</v>
          </cell>
          <cell r="G1009" t="str">
            <v>32LDNLWH</v>
          </cell>
        </row>
        <row r="1010">
          <cell r="D1010" t="str">
            <v>thomas.schaer@pega.com</v>
          </cell>
          <cell r="E1010" t="str">
            <v>Sr. Solutions Consultant</v>
          </cell>
          <cell r="F1010" t="str">
            <v>EMEA</v>
          </cell>
          <cell r="G1010" t="str">
            <v>32LDNLQW</v>
          </cell>
        </row>
        <row r="1011">
          <cell r="D1011" t="str">
            <v>roger.schamp@pega.com</v>
          </cell>
          <cell r="E1011" t="str">
            <v>Director, Marketing, Decisioning &amp; Analytics, Communications &amp; Media</v>
          </cell>
          <cell r="F1011" t="str">
            <v>SKO 2019 - Group B</v>
          </cell>
          <cell r="G1011" t="str">
            <v>32LDNLCK</v>
          </cell>
        </row>
        <row r="1012">
          <cell r="D1012" t="str">
            <v>thorsten.scharnberg@pega.com</v>
          </cell>
          <cell r="E1012" t="str">
            <v>Account Executive</v>
          </cell>
          <cell r="F1012" t="str">
            <v>EMEA</v>
          </cell>
          <cell r="G1012" t="str">
            <v>32LDNKXP</v>
          </cell>
        </row>
        <row r="1013">
          <cell r="D1013" t="str">
            <v>vincent.scheiblin@pega.com</v>
          </cell>
          <cell r="E1013" t="str">
            <v>Account Executive</v>
          </cell>
          <cell r="F1013" t="str">
            <v>EMEA</v>
          </cell>
          <cell r="G1013" t="str">
            <v>32LDNKXQ</v>
          </cell>
        </row>
        <row r="1014">
          <cell r="D1014" t="str">
            <v>john.schick@pega.com</v>
          </cell>
          <cell r="E1014" t="str">
            <v>Senior Solutions Consultant</v>
          </cell>
          <cell r="F1014" t="str">
            <v>SKO 2019 - Group D</v>
          </cell>
          <cell r="G1014" t="str">
            <v>32LDNLQX</v>
          </cell>
        </row>
        <row r="1015">
          <cell r="D1015" t="str">
            <v>stuart.schimler@pega.com</v>
          </cell>
          <cell r="E1015" t="str">
            <v>Account Executive</v>
          </cell>
          <cell r="F1015" t="str">
            <v>SKO 2019 - Group C</v>
          </cell>
          <cell r="G1015" t="str">
            <v>32LDNKXR</v>
          </cell>
        </row>
        <row r="1016">
          <cell r="D1016" t="str">
            <v>joel.schneider@pega.com</v>
          </cell>
          <cell r="E1016" t="str">
            <v>Senior Solutions Consultant</v>
          </cell>
          <cell r="F1016" t="str">
            <v>SKO 2019 - Group D</v>
          </cell>
          <cell r="G1016" t="str">
            <v>32LDNLQZ</v>
          </cell>
        </row>
        <row r="1017">
          <cell r="D1017" t="str">
            <v>jason.schroeder@pega.com</v>
          </cell>
          <cell r="E1017" t="str">
            <v>Principal Solutions Consultant - Financial Services</v>
          </cell>
          <cell r="F1017" t="str">
            <v>SKO 2019 - Group D</v>
          </cell>
          <cell r="G1017" t="str">
            <v>32LDNLR2</v>
          </cell>
        </row>
        <row r="1018">
          <cell r="D1018" t="str">
            <v>don.schuerman@pega.com</v>
          </cell>
          <cell r="E1018" t="str">
            <v>CTO &amp; VP, Product Strategy &amp; Market</v>
          </cell>
          <cell r="F1018" t="str">
            <v>SKO 2019 - Group A</v>
          </cell>
          <cell r="G1018" t="str">
            <v>32LDZJVW</v>
          </cell>
        </row>
        <row r="1019">
          <cell r="D1019" t="str">
            <v>johannes.schwarz@pega.com</v>
          </cell>
          <cell r="E1019" t="str">
            <v>Account Executive</v>
          </cell>
          <cell r="F1019" t="str">
            <v>EMEA</v>
          </cell>
          <cell r="G1019" t="str">
            <v>32LFHH79</v>
          </cell>
        </row>
        <row r="1020">
          <cell r="D1020" t="str">
            <v>guilherme.scomparim@pega.com</v>
          </cell>
          <cell r="E1020" t="str">
            <v>Senior Solutions Consultant</v>
          </cell>
          <cell r="F1020" t="str">
            <v>APAC</v>
          </cell>
          <cell r="G1020" t="str">
            <v>32LDNLR3</v>
          </cell>
        </row>
        <row r="1021">
          <cell r="D1021" t="str">
            <v>jacob.searls@pega.com</v>
          </cell>
          <cell r="E1021" t="str">
            <v>Senior Solutions Consultant- Central/East</v>
          </cell>
          <cell r="F1021" t="str">
            <v>SKO 2019 - Group D</v>
          </cell>
          <cell r="G1021" t="str">
            <v>32LDNLR4</v>
          </cell>
        </row>
        <row r="1022">
          <cell r="D1022" t="str">
            <v>raj.seetharaman@in.pega.com</v>
          </cell>
          <cell r="E1022" t="str">
            <v>Sr. Manager - Delivery</v>
          </cell>
          <cell r="F1022" t="str">
            <v>APAC</v>
          </cell>
          <cell r="G1022" t="str">
            <v>32LDNLCL</v>
          </cell>
        </row>
        <row r="1023">
          <cell r="D1023" t="str">
            <v>mathias.seifert@pega.com</v>
          </cell>
          <cell r="E1023" t="str">
            <v>Telecommunications &amp; Media Consulting Manager</v>
          </cell>
          <cell r="F1023" t="str">
            <v>EMEA</v>
          </cell>
          <cell r="G1023" t="str">
            <v>32LDNLCM</v>
          </cell>
        </row>
        <row r="1024">
          <cell r="D1024" t="str">
            <v>james.semon@pega.com</v>
          </cell>
          <cell r="E1024" t="str">
            <v>Senior Solutions Consultant</v>
          </cell>
          <cell r="F1024" t="str">
            <v>SKO 2019 - Group B</v>
          </cell>
          <cell r="G1024" t="str">
            <v>32LDNLR5</v>
          </cell>
        </row>
        <row r="1025">
          <cell r="D1025" t="str">
            <v>tim.senior@pega.com</v>
          </cell>
          <cell r="E1025" t="str">
            <v>Principal Enterprise Architect</v>
          </cell>
          <cell r="F1025" t="str">
            <v>EMEA</v>
          </cell>
          <cell r="G1025" t="str">
            <v>32LDNLR6</v>
          </cell>
        </row>
        <row r="1026">
          <cell r="D1026" t="str">
            <v>rick.serafino@pega.com</v>
          </cell>
          <cell r="E1026" t="str">
            <v>Director, Sales Associate Program</v>
          </cell>
          <cell r="F1026" t="str">
            <v>SKO 2019 - Group B</v>
          </cell>
          <cell r="G1026" t="str">
            <v>32LDNKXV</v>
          </cell>
        </row>
        <row r="1027">
          <cell r="D1027" t="str">
            <v>heena.sethi@in.pega.com</v>
          </cell>
          <cell r="E1027" t="str">
            <v>Solution Engineer</v>
          </cell>
          <cell r="F1027" t="str">
            <v>APAC</v>
          </cell>
          <cell r="G1027" t="str">
            <v>32LDNLZC</v>
          </cell>
        </row>
        <row r="1028">
          <cell r="D1028" t="str">
            <v>al.setikas@pega.com</v>
          </cell>
          <cell r="E1028" t="str">
            <v>Account Executive</v>
          </cell>
          <cell r="F1028" t="str">
            <v>SKO 2019 - Group C</v>
          </cell>
          <cell r="G1028" t="str">
            <v>32LDNKXW</v>
          </cell>
        </row>
        <row r="1029">
          <cell r="D1029" t="str">
            <v>sushant.shah@pega.com</v>
          </cell>
          <cell r="E1029" t="str">
            <v>Practice Leader</v>
          </cell>
          <cell r="F1029" t="str">
            <v>SKO 2019 - Group B</v>
          </cell>
          <cell r="G1029" t="str">
            <v>32LDNLCN</v>
          </cell>
        </row>
        <row r="1030">
          <cell r="D1030" t="str">
            <v>rupen.shah@pega.com</v>
          </cell>
          <cell r="E1030" t="str">
            <v>VP, ISV Alliances &amp; Strategy</v>
          </cell>
          <cell r="F1030" t="str">
            <v>SKO 2019 - Group B</v>
          </cell>
          <cell r="G1030" t="str">
            <v>32LGSKWW</v>
          </cell>
        </row>
        <row r="1031">
          <cell r="D1031" t="str">
            <v>kalpesh.shah@in.pega.com</v>
          </cell>
          <cell r="E1031" t="str">
            <v>Director, Technical &amp; Design Solutions</v>
          </cell>
          <cell r="F1031" t="str">
            <v>EMEA</v>
          </cell>
          <cell r="G1031" t="str">
            <v>32LH3WTP</v>
          </cell>
        </row>
        <row r="1032">
          <cell r="D1032" t="str">
            <v>lauren.shanley@pega.com</v>
          </cell>
          <cell r="E1032" t="str">
            <v>Account Executive</v>
          </cell>
          <cell r="F1032" t="str">
            <v>SKO 2019 - Group C</v>
          </cell>
          <cell r="G1032" t="str">
            <v>32LDNKXX</v>
          </cell>
        </row>
        <row r="1033">
          <cell r="D1033" t="str">
            <v>michele.shannon@pega.com</v>
          </cell>
          <cell r="E1033" t="str">
            <v>Sr. Manager, Registration &amp; Housing</v>
          </cell>
          <cell r="F1033" t="str">
            <v>SKO 2019 - Group A</v>
          </cell>
          <cell r="G1033" t="str">
            <v>32KNCVLJ</v>
          </cell>
        </row>
        <row r="1034">
          <cell r="D1034" t="str">
            <v>susan.shareshian@pega.com</v>
          </cell>
          <cell r="E1034" t="str">
            <v>Sales Consultant III</v>
          </cell>
          <cell r="F1034" t="str">
            <v>SKO 2019 - Group D</v>
          </cell>
          <cell r="G1034" t="str">
            <v>32LDNLR7</v>
          </cell>
        </row>
        <row r="1035">
          <cell r="D1035" t="str">
            <v>Tushar.Sharma@in.pega.com</v>
          </cell>
          <cell r="E1035" t="str">
            <v>Principal Solutions Engineer</v>
          </cell>
          <cell r="F1035" t="str">
            <v>APAC</v>
          </cell>
          <cell r="G1035" t="str">
            <v>32LDNLR8</v>
          </cell>
        </row>
        <row r="1036">
          <cell r="D1036" t="str">
            <v>vai.sharma@pega.com</v>
          </cell>
          <cell r="E1036" t="str">
            <v>Sr. Director, Global Sales Operations</v>
          </cell>
          <cell r="F1036" t="str">
            <v>SKO 2019 - Group B</v>
          </cell>
          <cell r="G1036" t="str">
            <v>32LG4NGK</v>
          </cell>
        </row>
        <row r="1037">
          <cell r="D1037" t="str">
            <v>richard.sharp@pega.com</v>
          </cell>
          <cell r="E1037" t="str">
            <v>Account Executive</v>
          </cell>
          <cell r="F1037" t="str">
            <v>SKO 2019 - Group C</v>
          </cell>
          <cell r="G1037" t="str">
            <v>32LDNKXZ</v>
          </cell>
        </row>
        <row r="1038">
          <cell r="D1038" t="str">
            <v>alec.sharp@pega.com</v>
          </cell>
          <cell r="E1038" t="str">
            <v>Managing Director, Sales</v>
          </cell>
          <cell r="F1038" t="str">
            <v>SKO 2019 - Group B</v>
          </cell>
          <cell r="G1038" t="str">
            <v>32LDNLWJ</v>
          </cell>
        </row>
        <row r="1039">
          <cell r="D1039" t="str">
            <v>david.sharpe@pega.com</v>
          </cell>
          <cell r="E1039" t="str">
            <v>Practice Director</v>
          </cell>
          <cell r="F1039" t="str">
            <v>EMEA</v>
          </cell>
          <cell r="G1039" t="str">
            <v>32LDNLCP</v>
          </cell>
        </row>
        <row r="1040">
          <cell r="D1040" t="str">
            <v>zeyad.shaya@pega.com</v>
          </cell>
          <cell r="E1040" t="str">
            <v>Solutions Consultant</v>
          </cell>
          <cell r="F1040" t="str">
            <v>EMEA</v>
          </cell>
          <cell r="G1040" t="str">
            <v>32LDNLR9</v>
          </cell>
        </row>
        <row r="1041">
          <cell r="D1041" t="str">
            <v>vanessa.shayan@pega.com</v>
          </cell>
          <cell r="E1041" t="str">
            <v>Marketing Sales Specialist</v>
          </cell>
          <cell r="F1041" t="str">
            <v>SKO 2019 - Group D</v>
          </cell>
          <cell r="G1041" t="str">
            <v>32LDNLRB</v>
          </cell>
        </row>
        <row r="1042">
          <cell r="D1042" t="str">
            <v>amy.sherwill@pega.com</v>
          </cell>
          <cell r="E1042" t="str">
            <v>Account Executive</v>
          </cell>
          <cell r="F1042" t="str">
            <v>SKO 2019 - Group C</v>
          </cell>
          <cell r="G1042" t="str">
            <v>32LDNKZ2</v>
          </cell>
        </row>
        <row r="1043">
          <cell r="D1043" t="str">
            <v>jeff.shikowitz@pega.com</v>
          </cell>
          <cell r="E1043" t="str">
            <v>Business Excellence Leader - CLM</v>
          </cell>
          <cell r="F1043" t="str">
            <v>SKO 2019 - Group B</v>
          </cell>
          <cell r="G1043" t="str">
            <v>32LH4CM4</v>
          </cell>
        </row>
        <row r="1044">
          <cell r="D1044" t="str">
            <v>masao.shimada@pega.com</v>
          </cell>
          <cell r="E1044" t="str">
            <v>Account Executive</v>
          </cell>
          <cell r="F1044" t="str">
            <v>APAC</v>
          </cell>
          <cell r="G1044" t="str">
            <v>32LDNKZ3</v>
          </cell>
        </row>
        <row r="1045">
          <cell r="D1045" t="str">
            <v>bill.shimp@pega.com</v>
          </cell>
          <cell r="E1045" t="str">
            <v>Account Executive</v>
          </cell>
          <cell r="F1045" t="str">
            <v>SKO 2019 - Group C</v>
          </cell>
          <cell r="G1045" t="str">
            <v>32LDNKZ4</v>
          </cell>
        </row>
        <row r="1046">
          <cell r="D1046" t="str">
            <v>ryo.shioya@pega.com</v>
          </cell>
          <cell r="E1046" t="str">
            <v>Account Executive</v>
          </cell>
          <cell r="F1046" t="str">
            <v>APAC</v>
          </cell>
          <cell r="G1046" t="str">
            <v>32LDNKZ5</v>
          </cell>
        </row>
        <row r="1047">
          <cell r="D1047" t="str">
            <v>salil.shivhare@in.pega.com</v>
          </cell>
          <cell r="E1047" t="str">
            <v>Strategic Alliance Executive</v>
          </cell>
          <cell r="F1047" t="str">
            <v>APAC</v>
          </cell>
          <cell r="G1047" t="str">
            <v>32LDNL4S</v>
          </cell>
        </row>
        <row r="1048">
          <cell r="D1048" t="str">
            <v>karen.shuck@pega.com</v>
          </cell>
          <cell r="E1048" t="str">
            <v>Strategic Alliance Executive</v>
          </cell>
          <cell r="F1048" t="str">
            <v>SKO 2019 - Group B</v>
          </cell>
          <cell r="G1048" t="str">
            <v>32LDNL4T</v>
          </cell>
        </row>
        <row r="1049">
          <cell r="D1049" t="str">
            <v>abbie.shuler@pega.com</v>
          </cell>
          <cell r="E1049" t="str">
            <v>Senior Solutions Consultant</v>
          </cell>
          <cell r="F1049" t="str">
            <v>SKO 2019 - Group D</v>
          </cell>
          <cell r="G1049" t="str">
            <v>32LDNLRD</v>
          </cell>
        </row>
        <row r="1050">
          <cell r="D1050" t="str">
            <v>dave.sidnam@pega.com</v>
          </cell>
          <cell r="E1050" t="str">
            <v>Manager, Solutions Consulting - Public Sector</v>
          </cell>
          <cell r="F1050" t="str">
            <v>SKO 2019 - Group B</v>
          </cell>
          <cell r="G1050" t="str">
            <v>32LDNLRF</v>
          </cell>
        </row>
        <row r="1051">
          <cell r="D1051" t="str">
            <v>Miguel.Silva@pega.com</v>
          </cell>
          <cell r="E1051" t="str">
            <v>Account Executive</v>
          </cell>
          <cell r="F1051" t="str">
            <v>SKO 2019 - Group B</v>
          </cell>
          <cell r="G1051" t="str">
            <v>32LGHHRP</v>
          </cell>
        </row>
        <row r="1052">
          <cell r="D1052" t="str">
            <v>jim.silveira@pega.com</v>
          </cell>
          <cell r="E1052" t="str">
            <v>Practice Leader</v>
          </cell>
          <cell r="F1052" t="str">
            <v>SKO 2019 - Group B</v>
          </cell>
          <cell r="G1052" t="str">
            <v>32LDNLCQ</v>
          </cell>
        </row>
        <row r="1053">
          <cell r="D1053" t="str">
            <v>Steven.Silver@pega.com</v>
          </cell>
          <cell r="E1053" t="str">
            <v>VP, Manufacturing</v>
          </cell>
          <cell r="F1053" t="str">
            <v>SKO 2019 - Group C</v>
          </cell>
          <cell r="G1053" t="str">
            <v>32KNCVN3</v>
          </cell>
        </row>
        <row r="1054">
          <cell r="D1054" t="str">
            <v>harry.simmonsiii@pega.com</v>
          </cell>
          <cell r="E1054" t="str">
            <v>Account Executive</v>
          </cell>
          <cell r="F1054" t="str">
            <v>SKO 2019 - Group C</v>
          </cell>
          <cell r="G1054" t="str">
            <v>32LDNKZ6</v>
          </cell>
        </row>
        <row r="1055">
          <cell r="D1055" t="str">
            <v>cindy.simonides@pega.com</v>
          </cell>
          <cell r="E1055" t="str">
            <v>Field Sales Operations Manager</v>
          </cell>
          <cell r="F1055" t="str">
            <v>SKO 2019 - Group B</v>
          </cell>
          <cell r="G1055" t="str">
            <v>32LGSKWN</v>
          </cell>
        </row>
        <row r="1056">
          <cell r="D1056" t="str">
            <v>tim.simrell@pega.com</v>
          </cell>
          <cell r="E1056" t="str">
            <v>Team Lead, SC Infrastructure</v>
          </cell>
          <cell r="F1056" t="str">
            <v>SKO 2019 - Group B</v>
          </cell>
          <cell r="G1056" t="str">
            <v>32LDNLZD</v>
          </cell>
        </row>
        <row r="1057">
          <cell r="D1057" t="str">
            <v>johannah.sims@pega.com</v>
          </cell>
          <cell r="E1057" t="str">
            <v>Business Consultant III</v>
          </cell>
          <cell r="F1057" t="str">
            <v>SKO 2019 - Group D</v>
          </cell>
          <cell r="G1057" t="str">
            <v>32LDNLRH</v>
          </cell>
        </row>
        <row r="1058">
          <cell r="D1058" t="str">
            <v>arun.singh@pega.com</v>
          </cell>
          <cell r="E1058" t="str">
            <v>Account Executive</v>
          </cell>
          <cell r="F1058" t="str">
            <v>SKO 2019 - Group C</v>
          </cell>
          <cell r="G1058" t="str">
            <v>32LDNKZ7</v>
          </cell>
        </row>
        <row r="1059">
          <cell r="D1059" t="str">
            <v>jai.singh@pega.com</v>
          </cell>
          <cell r="E1059" t="str">
            <v>Senior Enterprise Architect</v>
          </cell>
          <cell r="F1059" t="str">
            <v>SKO 2019 - Group D</v>
          </cell>
          <cell r="G1059" t="str">
            <v>32LDNLRJ</v>
          </cell>
        </row>
        <row r="1060">
          <cell r="D1060" t="str">
            <v>ravinder.singh@in.pega.com</v>
          </cell>
          <cell r="E1060" t="str">
            <v>Senior Manager, Sales Engineering</v>
          </cell>
          <cell r="F1060" t="str">
            <v>APAC</v>
          </cell>
          <cell r="G1060" t="str">
            <v>32LDNLZF</v>
          </cell>
        </row>
        <row r="1061">
          <cell r="D1061" t="str">
            <v>pranay.sinha@in.pega.com</v>
          </cell>
          <cell r="E1061" t="str">
            <v>Solution Consultant</v>
          </cell>
          <cell r="F1061" t="str">
            <v>APAC</v>
          </cell>
          <cell r="G1061" t="str">
            <v>32LDNLRK</v>
          </cell>
        </row>
        <row r="1062">
          <cell r="D1062" t="str">
            <v>rishi.sinha@pega.com</v>
          </cell>
          <cell r="E1062" t="str">
            <v>Senior Solutions Consultant</v>
          </cell>
          <cell r="F1062" t="str">
            <v>EMEA</v>
          </cell>
          <cell r="G1062" t="str">
            <v>32LDNLRL</v>
          </cell>
        </row>
        <row r="1063">
          <cell r="D1063" t="str">
            <v>vidhya.sinnatamby@pega.com</v>
          </cell>
          <cell r="E1063" t="str">
            <v>Account Executive</v>
          </cell>
          <cell r="F1063" t="str">
            <v>SKO 2019 - Group C</v>
          </cell>
          <cell r="G1063" t="str">
            <v>32LDNKZ8</v>
          </cell>
        </row>
        <row r="1064">
          <cell r="D1064" t="str">
            <v>chris.sirna@pega.com</v>
          </cell>
          <cell r="E1064" t="str">
            <v>Principal Solutions Consultant</v>
          </cell>
          <cell r="F1064" t="str">
            <v>SKO 2019 - Group D</v>
          </cell>
          <cell r="G1064" t="str">
            <v>32LDNLRM</v>
          </cell>
        </row>
        <row r="1065">
          <cell r="D1065" t="str">
            <v>jeremy.sirour@pega.com</v>
          </cell>
          <cell r="E1065" t="str">
            <v>Insurance, Healthcare &amp; Life Sciences Consulting Manager</v>
          </cell>
          <cell r="F1065" t="str">
            <v>EMEA</v>
          </cell>
          <cell r="G1065" t="str">
            <v>32LDNLCR</v>
          </cell>
        </row>
        <row r="1066">
          <cell r="D1066" t="str">
            <v>william.sitnik@pega.com</v>
          </cell>
          <cell r="E1066" t="str">
            <v>Account Executive</v>
          </cell>
          <cell r="F1066" t="str">
            <v>SKO 2019 - Group C</v>
          </cell>
          <cell r="G1066" t="str">
            <v>32LDNKZ9</v>
          </cell>
        </row>
        <row r="1067">
          <cell r="D1067" t="str">
            <v>alastair.skelton@pega.com</v>
          </cell>
          <cell r="E1067" t="str">
            <v>Account Executive</v>
          </cell>
          <cell r="F1067" t="str">
            <v>EMEA</v>
          </cell>
          <cell r="G1067" t="str">
            <v>32LDNKZB</v>
          </cell>
        </row>
        <row r="1068">
          <cell r="D1068" t="str">
            <v>christopher.larsson@pega.com</v>
          </cell>
          <cell r="E1068" t="str">
            <v>Solutions Consultant</v>
          </cell>
          <cell r="F1068" t="str">
            <v>EMEA</v>
          </cell>
          <cell r="G1068" t="str">
            <v>32LDNLRP</v>
          </cell>
        </row>
        <row r="1069">
          <cell r="D1069" t="str">
            <v>brett.smiley@pega.com</v>
          </cell>
          <cell r="E1069" t="str">
            <v>Account Executive</v>
          </cell>
          <cell r="F1069" t="str">
            <v>SKO 2019 - Group C</v>
          </cell>
          <cell r="G1069" t="str">
            <v>32LDNKZC</v>
          </cell>
        </row>
        <row r="1070">
          <cell r="D1070" t="str">
            <v>gregg.smith@pega.com</v>
          </cell>
          <cell r="E1070" t="str">
            <v>Account Executive</v>
          </cell>
          <cell r="F1070" t="str">
            <v>SKO 2019 - Group C</v>
          </cell>
          <cell r="G1070" t="str">
            <v>32LDNKZD</v>
          </cell>
        </row>
        <row r="1071">
          <cell r="D1071" t="str">
            <v>gary.smith@pega.com</v>
          </cell>
          <cell r="E1071" t="str">
            <v>Practice Director</v>
          </cell>
          <cell r="F1071" t="str">
            <v>EMEA</v>
          </cell>
          <cell r="G1071" t="str">
            <v>32LDNLCS</v>
          </cell>
        </row>
        <row r="1072">
          <cell r="D1072" t="str">
            <v>john.smith@pega.com</v>
          </cell>
          <cell r="E1072" t="str">
            <v>Practice Leader</v>
          </cell>
          <cell r="F1072" t="str">
            <v>SKO 2019 - Group B</v>
          </cell>
          <cell r="G1072" t="str">
            <v>32LDNLCT</v>
          </cell>
        </row>
        <row r="1073">
          <cell r="D1073" t="str">
            <v>peter.smith@pega.com</v>
          </cell>
          <cell r="E1073" t="str">
            <v>Business Operations Director</v>
          </cell>
          <cell r="F1073" t="str">
            <v>EMEA</v>
          </cell>
          <cell r="G1073" t="str">
            <v>32LDNLCV</v>
          </cell>
        </row>
        <row r="1074">
          <cell r="D1074" t="str">
            <v>wayne.smith@pega.com</v>
          </cell>
          <cell r="E1074" t="str">
            <v>Senior Solutions Consultant</v>
          </cell>
          <cell r="F1074" t="str">
            <v>SKO 2019 - Group D</v>
          </cell>
          <cell r="G1074" t="str">
            <v>32LDNLRQ</v>
          </cell>
        </row>
        <row r="1075">
          <cell r="D1075" t="str">
            <v>robert.smith@pega.com</v>
          </cell>
          <cell r="E1075" t="str">
            <v>Sales Director</v>
          </cell>
          <cell r="F1075" t="str">
            <v>EMEA</v>
          </cell>
          <cell r="G1075" t="str">
            <v>32LDNLWK</v>
          </cell>
        </row>
        <row r="1076">
          <cell r="D1076" t="str">
            <v>csmith82@comcast.net</v>
          </cell>
          <cell r="E1076" t="str">
            <v>Senior Business Officer</v>
          </cell>
          <cell r="F1076" t="str">
            <v>SKO 2019 - Group C</v>
          </cell>
          <cell r="G1076" t="str">
            <v>32LH3WTW</v>
          </cell>
        </row>
        <row r="1077">
          <cell r="D1077" t="str">
            <v>glenn.smith@pega.com</v>
          </cell>
          <cell r="E1077" t="str">
            <v>Domain Consultant</v>
          </cell>
          <cell r="F1077" t="str">
            <v>EMEA</v>
          </cell>
          <cell r="G1077" t="str">
            <v>32LH3WV5</v>
          </cell>
        </row>
        <row r="1078">
          <cell r="D1078" t="str">
            <v>bernie.smith@pega.com</v>
          </cell>
          <cell r="E1078" t="str">
            <v>Sales Consultant</v>
          </cell>
          <cell r="F1078" t="str">
            <v>EMEA</v>
          </cell>
          <cell r="G1078" t="str">
            <v>32LH94QM</v>
          </cell>
        </row>
        <row r="1079">
          <cell r="D1079" t="str">
            <v>michael.smith@pega.com</v>
          </cell>
          <cell r="E1079" t="str">
            <v>VP, Service Assurance</v>
          </cell>
          <cell r="F1079" t="str">
            <v>EMEA</v>
          </cell>
          <cell r="G1079" t="str">
            <v>32LH94QN</v>
          </cell>
        </row>
        <row r="1080">
          <cell r="D1080" t="str">
            <v>erin.smithouser@pega.com</v>
          </cell>
          <cell r="E1080" t="str">
            <v>Business Consultant- Healthcare Provider</v>
          </cell>
          <cell r="F1080" t="str">
            <v>SKO 2019 - Group D</v>
          </cell>
          <cell r="G1080" t="str">
            <v>32LDNLRR</v>
          </cell>
        </row>
        <row r="1081">
          <cell r="D1081" t="str">
            <v>peter.snow@pega.com</v>
          </cell>
          <cell r="E1081" t="str">
            <v>Account Executive</v>
          </cell>
          <cell r="F1081" t="str">
            <v>APAC</v>
          </cell>
          <cell r="G1081" t="str">
            <v>32LDNKZF</v>
          </cell>
        </row>
        <row r="1082">
          <cell r="D1082" t="str">
            <v>eva.soares@pega.com</v>
          </cell>
          <cell r="E1082" t="str">
            <v>Senior Business Officer</v>
          </cell>
          <cell r="F1082" t="str">
            <v>EMEA</v>
          </cell>
          <cell r="G1082" t="str">
            <v>32LDNNCL</v>
          </cell>
        </row>
        <row r="1083">
          <cell r="D1083" t="str">
            <v>erik.sol@pega.com</v>
          </cell>
          <cell r="E1083" t="str">
            <v>Practice Director</v>
          </cell>
          <cell r="F1083" t="str">
            <v>EMEA</v>
          </cell>
          <cell r="G1083" t="str">
            <v>32LDNLCW</v>
          </cell>
        </row>
        <row r="1084">
          <cell r="D1084" t="str">
            <v>somas2@pega.com</v>
          </cell>
          <cell r="E1084" t="str">
            <v>Senior Solutions Consultant</v>
          </cell>
          <cell r="F1084" t="str">
            <v>SKO 2019 - Group D</v>
          </cell>
          <cell r="G1084" t="str">
            <v>32LDNLRS</v>
          </cell>
        </row>
        <row r="1085">
          <cell r="D1085" t="str">
            <v>amber.somers@pega.com</v>
          </cell>
          <cell r="E1085" t="str">
            <v>Business Consultant III</v>
          </cell>
          <cell r="F1085" t="str">
            <v>EMEA</v>
          </cell>
          <cell r="G1085" t="str">
            <v>32LDNLRT</v>
          </cell>
        </row>
        <row r="1086">
          <cell r="D1086" t="str">
            <v>robert.spencer@pega.com</v>
          </cell>
          <cell r="E1086" t="str">
            <v>VP and General Manager - LATAM</v>
          </cell>
          <cell r="F1086" t="str">
            <v>SKO 2019 - Group B</v>
          </cell>
          <cell r="G1086" t="str">
            <v>32KNCVMC</v>
          </cell>
        </row>
        <row r="1087">
          <cell r="D1087" t="str">
            <v>craig.spencer@pega.com</v>
          </cell>
          <cell r="E1087" t="str">
            <v>Account Executive</v>
          </cell>
          <cell r="F1087" t="str">
            <v>SKO 2019 - Group C</v>
          </cell>
          <cell r="G1087" t="str">
            <v>32LDNKZG</v>
          </cell>
        </row>
        <row r="1088">
          <cell r="D1088" t="str">
            <v>brian.sprik@pega.com</v>
          </cell>
          <cell r="E1088" t="str">
            <v>Sr. Business Consultant</v>
          </cell>
          <cell r="F1088" t="str">
            <v>SKO 2019 - Group D</v>
          </cell>
          <cell r="G1088" t="str">
            <v>32LDNLRV</v>
          </cell>
        </row>
        <row r="1089">
          <cell r="D1089" t="str">
            <v>gaurav.srivastava@pega.com</v>
          </cell>
          <cell r="E1089" t="str">
            <v>Senior Decisioning Consultant</v>
          </cell>
          <cell r="F1089" t="str">
            <v>APAC</v>
          </cell>
          <cell r="G1089" t="str">
            <v>32LDNLRW</v>
          </cell>
        </row>
        <row r="1090">
          <cell r="D1090" t="str">
            <v>raj.srivatsan@pega.com</v>
          </cell>
          <cell r="E1090" t="str">
            <v>Account Executive</v>
          </cell>
          <cell r="F1090" t="str">
            <v>SKO 2019 - Group C</v>
          </cell>
          <cell r="G1090" t="str">
            <v>32LDNKZH</v>
          </cell>
        </row>
        <row r="1091">
          <cell r="D1091" t="str">
            <v>ashley.stacey@pega.com</v>
          </cell>
          <cell r="E1091" t="str">
            <v>Operations Manager</v>
          </cell>
          <cell r="F1091" t="str">
            <v>SKO 2019 - Group D</v>
          </cell>
          <cell r="G1091" t="str">
            <v>32LG4NDZ</v>
          </cell>
        </row>
        <row r="1092">
          <cell r="D1092" t="str">
            <v>jim.stafford@pega.com</v>
          </cell>
          <cell r="E1092" t="str">
            <v>Senior Business Consultant- Marketing</v>
          </cell>
          <cell r="F1092" t="str">
            <v>SKO 2019 - Group D</v>
          </cell>
          <cell r="G1092" t="str">
            <v>32LDNLRX</v>
          </cell>
        </row>
        <row r="1093">
          <cell r="D1093" t="str">
            <v>tomasz.stala@pega.com</v>
          </cell>
          <cell r="E1093" t="str">
            <v>Solutions Engineer - Infrastructure</v>
          </cell>
          <cell r="F1093" t="str">
            <v>EMEA</v>
          </cell>
          <cell r="G1093" t="str">
            <v>32LDNLZG</v>
          </cell>
        </row>
        <row r="1094">
          <cell r="D1094" t="str">
            <v>bryn.standrin@pega.com</v>
          </cell>
          <cell r="E1094" t="str">
            <v>Director, Solutions Consulting</v>
          </cell>
          <cell r="F1094" t="str">
            <v>EMEA</v>
          </cell>
          <cell r="G1094" t="str">
            <v>32LDNLRZ</v>
          </cell>
        </row>
        <row r="1095">
          <cell r="D1095" t="str">
            <v>alexandra.stanton@pega.com</v>
          </cell>
          <cell r="E1095" t="str">
            <v>Senior Sales Associate</v>
          </cell>
          <cell r="F1095" t="str">
            <v>SKO 2019 - Group C</v>
          </cell>
          <cell r="G1095" t="str">
            <v>32LDNKZJ</v>
          </cell>
        </row>
        <row r="1096">
          <cell r="D1096" t="str">
            <v>jerod.stanton@pega.com</v>
          </cell>
          <cell r="E1096" t="str">
            <v>Senior Solutions Consultant</v>
          </cell>
          <cell r="F1096" t="str">
            <v>SKO 2019 - Group D</v>
          </cell>
          <cell r="G1096" t="str">
            <v>32LDNLS2</v>
          </cell>
        </row>
        <row r="1097">
          <cell r="D1097" t="str">
            <v>bill.stanton@pega.com</v>
          </cell>
          <cell r="E1097" t="str">
            <v>Managing Business Officer, New Markets</v>
          </cell>
          <cell r="F1097" t="str">
            <v>SKO 2019 - Group B</v>
          </cell>
          <cell r="G1097" t="str">
            <v>32LFHH7M</v>
          </cell>
        </row>
        <row r="1098">
          <cell r="D1098" t="str">
            <v>peter.steel@pega.com</v>
          </cell>
          <cell r="E1098" t="str">
            <v>Principal Solutions Consultant</v>
          </cell>
          <cell r="F1098" t="str">
            <v>EMEA</v>
          </cell>
          <cell r="G1098" t="str">
            <v>32LDNLS3</v>
          </cell>
        </row>
        <row r="1099">
          <cell r="D1099" t="str">
            <v>christian.steiner@pega.com</v>
          </cell>
          <cell r="E1099" t="str">
            <v>Account Executive</v>
          </cell>
          <cell r="F1099" t="str">
            <v>EMEA</v>
          </cell>
          <cell r="G1099" t="str">
            <v>32LDNKZL</v>
          </cell>
        </row>
        <row r="1100">
          <cell r="D1100" t="str">
            <v>stephan.stemmler@pega.com</v>
          </cell>
          <cell r="E1100" t="str">
            <v>Account Executive</v>
          </cell>
          <cell r="F1100" t="str">
            <v>EMEA</v>
          </cell>
          <cell r="G1100" t="str">
            <v>32LDNKZM</v>
          </cell>
        </row>
        <row r="1101">
          <cell r="D1101" t="str">
            <v>kristine.stevens@pega.com</v>
          </cell>
          <cell r="E1101" t="str">
            <v>Principal SC Enablement Mgr</v>
          </cell>
          <cell r="F1101" t="str">
            <v>SKO 2019 - Group B</v>
          </cell>
          <cell r="G1101" t="str">
            <v>32LG4NFP</v>
          </cell>
        </row>
        <row r="1102">
          <cell r="D1102" t="str">
            <v>jay.stewart@pega.com</v>
          </cell>
          <cell r="E1102" t="str">
            <v>Principal Solutions Consultant - Corporate Markets</v>
          </cell>
          <cell r="F1102" t="str">
            <v>SKO 2019 - Group D</v>
          </cell>
          <cell r="G1102" t="str">
            <v>32LDNLS4</v>
          </cell>
        </row>
        <row r="1103">
          <cell r="D1103" t="str">
            <v>christian.stiller@pega.com</v>
          </cell>
          <cell r="E1103" t="str">
            <v>Manager, Sales Consulting</v>
          </cell>
          <cell r="F1103" t="str">
            <v>EMEA</v>
          </cell>
          <cell r="G1103" t="str">
            <v>32LDNLS5</v>
          </cell>
        </row>
        <row r="1104">
          <cell r="D1104" t="str">
            <v>ken.stillwell@pega.com</v>
          </cell>
          <cell r="E1104" t="str">
            <v>Chief Administrative Officer, Chief Financial Officer and Senior VP</v>
          </cell>
          <cell r="F1104" t="str">
            <v>SKO 2019 - Group A</v>
          </cell>
          <cell r="G1104" t="str">
            <v>32KNCVMP</v>
          </cell>
        </row>
        <row r="1105">
          <cell r="D1105" t="str">
            <v>beth.stockham@pega.com</v>
          </cell>
          <cell r="E1105" t="str">
            <v>Account Executive</v>
          </cell>
          <cell r="F1105" t="str">
            <v>EMEA</v>
          </cell>
          <cell r="G1105" t="str">
            <v>32LDNKZN</v>
          </cell>
        </row>
        <row r="1106">
          <cell r="D1106" t="str">
            <v>carrie.strahl@pega.com</v>
          </cell>
          <cell r="E1106" t="str">
            <v>Account Executive</v>
          </cell>
          <cell r="F1106" t="str">
            <v>SKO 2019 - Group C</v>
          </cell>
          <cell r="G1106" t="str">
            <v>32LFHH7B</v>
          </cell>
        </row>
        <row r="1107">
          <cell r="D1107" t="str">
            <v>chuck.strahlendorff@pega.com</v>
          </cell>
          <cell r="E1107" t="str">
            <v>Client Director</v>
          </cell>
          <cell r="F1107" t="str">
            <v>SKO 2019 - Group C</v>
          </cell>
          <cell r="G1107" t="str">
            <v>32LDNKZQ</v>
          </cell>
        </row>
        <row r="1108">
          <cell r="D1108" t="str">
            <v>cynthia.stuebner@pega.com</v>
          </cell>
          <cell r="E1108" t="str">
            <v>Director, Industry Principal- Public Sector</v>
          </cell>
          <cell r="F1108" t="str">
            <v>SKO 2019 - Group C</v>
          </cell>
          <cell r="G1108" t="str">
            <v>32LFHH72</v>
          </cell>
        </row>
        <row r="1109">
          <cell r="D1109" t="str">
            <v>roger.styles@pega.com</v>
          </cell>
          <cell r="E1109" t="str">
            <v>Account Executive</v>
          </cell>
          <cell r="F1109" t="str">
            <v>EMEA</v>
          </cell>
          <cell r="G1109" t="str">
            <v>32LDNKZR</v>
          </cell>
        </row>
        <row r="1110">
          <cell r="D1110" t="str">
            <v>pawel.suflida@pega.com</v>
          </cell>
          <cell r="E1110" t="str">
            <v>Consulting Manager</v>
          </cell>
          <cell r="F1110" t="str">
            <v>EMEA</v>
          </cell>
          <cell r="G1110" t="str">
            <v>32LDNLCZ</v>
          </cell>
        </row>
        <row r="1111">
          <cell r="D1111" t="str">
            <v>aidan.sugrue@pega.com</v>
          </cell>
          <cell r="E1111" t="str">
            <v>Practice Director</v>
          </cell>
          <cell r="F1111" t="str">
            <v>EMEA</v>
          </cell>
          <cell r="G1111" t="str">
            <v>32LH3WTQ</v>
          </cell>
        </row>
        <row r="1112">
          <cell r="D1112" t="str">
            <v>paul.sullivan@pega.com</v>
          </cell>
          <cell r="E1112" t="str">
            <v>Account Executive</v>
          </cell>
          <cell r="F1112" t="str">
            <v>SKO 2019 - Group C</v>
          </cell>
          <cell r="G1112" t="str">
            <v>32LDNKZS</v>
          </cell>
        </row>
        <row r="1113">
          <cell r="D1113" t="str">
            <v>kevin.sullivan@pega.com</v>
          </cell>
          <cell r="E1113" t="str">
            <v>Strategic Alliance Executive</v>
          </cell>
          <cell r="F1113" t="str">
            <v>EMEA</v>
          </cell>
          <cell r="G1113" t="str">
            <v>32LDNL4V</v>
          </cell>
        </row>
        <row r="1114">
          <cell r="D1114" t="str">
            <v>david.sully@pega.com</v>
          </cell>
          <cell r="E1114" t="str">
            <v>Sr. Field Operations Manager</v>
          </cell>
          <cell r="F1114" t="str">
            <v>EMEA</v>
          </cell>
          <cell r="G1114" t="str">
            <v>32LGSKWL</v>
          </cell>
        </row>
        <row r="1115">
          <cell r="D1115" t="str">
            <v>harold.sunata@pega.com</v>
          </cell>
          <cell r="E1115" t="str">
            <v>Sr. Sales Enablement Program Manager</v>
          </cell>
          <cell r="F1115" t="str">
            <v>SKO 2019 - Group B</v>
          </cell>
          <cell r="G1115" t="str">
            <v>32LDNL5B</v>
          </cell>
        </row>
        <row r="1116">
          <cell r="D1116" t="str">
            <v>kris.sv@in.pega.com</v>
          </cell>
          <cell r="E1116" t="str">
            <v>Sr Director Industry Applications</v>
          </cell>
          <cell r="F1116" t="str">
            <v>APAC</v>
          </cell>
          <cell r="G1116" t="str">
            <v>32LDNL4W</v>
          </cell>
        </row>
        <row r="1117">
          <cell r="D1117" t="str">
            <v>willem-paul.swanborn@pega.com</v>
          </cell>
          <cell r="E1117" t="str">
            <v>Account Executive</v>
          </cell>
          <cell r="F1117" t="str">
            <v>EMEA</v>
          </cell>
          <cell r="G1117" t="str">
            <v>32LDNKZT</v>
          </cell>
        </row>
        <row r="1118">
          <cell r="D1118" t="str">
            <v>kevin.swanson@pega.com</v>
          </cell>
          <cell r="E1118" t="str">
            <v>Practice Leader</v>
          </cell>
          <cell r="F1118" t="str">
            <v>SKO 2019 - Group B</v>
          </cell>
          <cell r="G1118" t="str">
            <v>32LDNLD2</v>
          </cell>
        </row>
        <row r="1119">
          <cell r="D1119" t="str">
            <v>mark.switzer@pega.com</v>
          </cell>
          <cell r="E1119" t="str">
            <v>Senior Solutions Consultant - Public Sector</v>
          </cell>
          <cell r="F1119" t="str">
            <v>SKO 2019 - Group D</v>
          </cell>
          <cell r="G1119" t="str">
            <v>32LDNLS7</v>
          </cell>
        </row>
        <row r="1120">
          <cell r="D1120" t="str">
            <v>wojciech.szeloch@pega.com</v>
          </cell>
          <cell r="E1120" t="str">
            <v>Senior Solutions Engineer</v>
          </cell>
          <cell r="F1120" t="str">
            <v>EMEA</v>
          </cell>
          <cell r="G1120" t="str">
            <v>32LDNLZH</v>
          </cell>
        </row>
        <row r="1121">
          <cell r="D1121" t="str">
            <v>shawn.szturma@pega.com</v>
          </cell>
          <cell r="E1121" t="str">
            <v>Director, Solutions Consulting</v>
          </cell>
          <cell r="F1121" t="str">
            <v>SKO 2019 - Group B</v>
          </cell>
          <cell r="G1121" t="str">
            <v>32LDNLS8</v>
          </cell>
        </row>
        <row r="1122">
          <cell r="D1122" t="str">
            <v>wilson.ta@pega.com</v>
          </cell>
          <cell r="E1122" t="str">
            <v>Sales Consultant III</v>
          </cell>
          <cell r="F1122" t="str">
            <v>APAC</v>
          </cell>
          <cell r="G1122" t="str">
            <v>32LDNLS9</v>
          </cell>
        </row>
        <row r="1123">
          <cell r="D1123" t="str">
            <v>jake.tabor@pega.com</v>
          </cell>
          <cell r="E1123" t="str">
            <v>Senior Solutions Consultant - Communications</v>
          </cell>
          <cell r="F1123" t="str">
            <v>SKO 2019 - Group D</v>
          </cell>
          <cell r="G1123" t="str">
            <v>32LDNLSB</v>
          </cell>
        </row>
        <row r="1124">
          <cell r="D1124" t="str">
            <v>katsumi.takagi@pega.com</v>
          </cell>
          <cell r="E1124" t="str">
            <v>Account Executive</v>
          </cell>
          <cell r="F1124" t="str">
            <v>APAC</v>
          </cell>
          <cell r="G1124" t="str">
            <v>32LDNKZV</v>
          </cell>
        </row>
        <row r="1125">
          <cell r="D1125" t="str">
            <v>ayano.takahashi@pega.com</v>
          </cell>
          <cell r="E1125" t="str">
            <v>Senior Solutions Consultant</v>
          </cell>
          <cell r="F1125" t="str">
            <v>APAC</v>
          </cell>
          <cell r="G1125" t="str">
            <v>32LDNLSC</v>
          </cell>
        </row>
        <row r="1126">
          <cell r="D1126" t="str">
            <v>nicole.takes@pega.com</v>
          </cell>
          <cell r="E1126" t="str">
            <v>Senior Business Officer</v>
          </cell>
          <cell r="F1126" t="str">
            <v>EMEA</v>
          </cell>
          <cell r="G1126" t="str">
            <v>32LG4NFZ</v>
          </cell>
        </row>
        <row r="1127">
          <cell r="D1127" t="str">
            <v>philip.tan@pega.com</v>
          </cell>
          <cell r="E1127" t="str">
            <v>Account Executive</v>
          </cell>
          <cell r="F1127" t="str">
            <v>APAC</v>
          </cell>
          <cell r="G1127" t="str">
            <v>32LDNKZW</v>
          </cell>
        </row>
        <row r="1128">
          <cell r="D1128" t="str">
            <v>gheeyoon.tan@pega.com</v>
          </cell>
          <cell r="E1128" t="str">
            <v>Senior System Architect</v>
          </cell>
          <cell r="F1128" t="str">
            <v>APAC</v>
          </cell>
          <cell r="G1128" t="str">
            <v>32LG4NF3</v>
          </cell>
        </row>
        <row r="1129">
          <cell r="D1129" t="str">
            <v>jim.tankard@pega.com</v>
          </cell>
          <cell r="E1129" t="str">
            <v>Principal Solutions Consultant, Strategic Markets</v>
          </cell>
          <cell r="F1129" t="str">
            <v>SKO 2019 - Group B</v>
          </cell>
          <cell r="G1129" t="str">
            <v>32LDNLSD</v>
          </cell>
        </row>
        <row r="1130">
          <cell r="D1130" t="str">
            <v>jukka.tapaninen@pega.com</v>
          </cell>
          <cell r="E1130" t="str">
            <v>VP, International Alliances</v>
          </cell>
          <cell r="F1130" t="str">
            <v>EMEA</v>
          </cell>
          <cell r="G1130" t="str">
            <v>32KNCVN5</v>
          </cell>
        </row>
        <row r="1131">
          <cell r="D1131" t="str">
            <v>dieter.tappe@pega.com</v>
          </cell>
          <cell r="E1131" t="str">
            <v>Practice Director</v>
          </cell>
          <cell r="F1131" t="str">
            <v>EMEA</v>
          </cell>
          <cell r="G1131" t="str">
            <v>32LDNLD3</v>
          </cell>
        </row>
        <row r="1132">
          <cell r="D1132" t="str">
            <v>michelle.tarkowski@pega.com</v>
          </cell>
          <cell r="E1132" t="str">
            <v>Account Executive</v>
          </cell>
          <cell r="F1132" t="str">
            <v>SKO 2019 - Group C</v>
          </cell>
          <cell r="G1132" t="str">
            <v>32LDZJWK</v>
          </cell>
        </row>
        <row r="1133">
          <cell r="D1133" t="str">
            <v>tony.tarquini@pega.com</v>
          </cell>
          <cell r="E1133" t="str">
            <v>Director, Industry Principal - Insurance</v>
          </cell>
          <cell r="F1133" t="str">
            <v>EMEA</v>
          </cell>
          <cell r="G1133" t="str">
            <v>32LH3WTL</v>
          </cell>
        </row>
        <row r="1134">
          <cell r="D1134" t="str">
            <v>kieran.tarrant@pega.com</v>
          </cell>
          <cell r="E1134" t="str">
            <v>VP Sales, UK and Ireland</v>
          </cell>
          <cell r="F1134" t="str">
            <v>EMEA</v>
          </cell>
          <cell r="G1134" t="str">
            <v>32KNCVMF</v>
          </cell>
        </row>
        <row r="1135">
          <cell r="D1135" t="str">
            <v>jeff.taylor@pega.com</v>
          </cell>
          <cell r="E1135" t="str">
            <v>SVP, Business Strategy and Go-To-Market Operations</v>
          </cell>
          <cell r="F1135" t="str">
            <v>SKO 2019 - Group A</v>
          </cell>
          <cell r="G1135" t="str">
            <v>32KNCVMR</v>
          </cell>
        </row>
        <row r="1136">
          <cell r="D1136" t="str">
            <v>Susan.Taylor@pega.com</v>
          </cell>
          <cell r="E1136" t="str">
            <v>VP, Payer Core Admin</v>
          </cell>
          <cell r="F1136" t="str">
            <v>SKO 2019 - Group C</v>
          </cell>
          <cell r="G1136" t="str">
            <v>32KNCVNB</v>
          </cell>
        </row>
        <row r="1137">
          <cell r="D1137" t="str">
            <v>kevin.taylor@pega.com</v>
          </cell>
          <cell r="E1137" t="str">
            <v>Client Director</v>
          </cell>
          <cell r="F1137" t="str">
            <v>EMEA</v>
          </cell>
          <cell r="G1137" t="str">
            <v>32LDNKZZ</v>
          </cell>
        </row>
        <row r="1138">
          <cell r="D1138" t="str">
            <v>bill.taylor@pega.com</v>
          </cell>
          <cell r="E1138" t="str">
            <v>Manager, Sales Consulting</v>
          </cell>
          <cell r="F1138" t="str">
            <v>SKO 2019 - Group B</v>
          </cell>
          <cell r="G1138" t="str">
            <v>32LDNLSF</v>
          </cell>
        </row>
        <row r="1139">
          <cell r="D1139" t="str">
            <v>TBH.TBH@pega.com</v>
          </cell>
          <cell r="E1139"/>
          <cell r="F1139" t="str">
            <v>SKO 2019 - Group A</v>
          </cell>
          <cell r="G1139" t="str">
            <v>32LDP6B4</v>
          </cell>
        </row>
        <row r="1140">
          <cell r="D1140" t="str">
            <v>robbert.teriele@pega.com</v>
          </cell>
          <cell r="E1140" t="str">
            <v>Principal Solutions Consultant</v>
          </cell>
          <cell r="F1140" t="str">
            <v>EMEA</v>
          </cell>
          <cell r="G1140" t="str">
            <v>32LDNLSG</v>
          </cell>
        </row>
        <row r="1141">
          <cell r="D1141" t="str">
            <v>elena.tellodemiguel@pega.com</v>
          </cell>
          <cell r="E1141" t="str">
            <v>Account Executive</v>
          </cell>
          <cell r="F1141" t="str">
            <v>EMEA</v>
          </cell>
          <cell r="G1141" t="str">
            <v>32LDNL22</v>
          </cell>
        </row>
        <row r="1142">
          <cell r="D1142" t="str">
            <v>ajit.tharaken@pega.com</v>
          </cell>
          <cell r="E1142" t="str">
            <v>Sr. Director, Industry Principal</v>
          </cell>
          <cell r="F1142" t="str">
            <v>SKO 2019 - Group C</v>
          </cell>
          <cell r="G1142" t="str">
            <v>32LFHH73</v>
          </cell>
        </row>
        <row r="1143">
          <cell r="D1143" t="str">
            <v>jason.thayer@pega.com</v>
          </cell>
          <cell r="E1143" t="str">
            <v>Account Executive</v>
          </cell>
          <cell r="F1143" t="str">
            <v>SKO 2019 - Group C</v>
          </cell>
          <cell r="G1143" t="str">
            <v>32LDNL23</v>
          </cell>
        </row>
        <row r="1144">
          <cell r="D1144" t="str">
            <v>james.theokas@pega.com</v>
          </cell>
          <cell r="E1144" t="str">
            <v>Director, Sales</v>
          </cell>
          <cell r="F1144" t="str">
            <v>SKO 2019 - Group B</v>
          </cell>
          <cell r="G1144" t="str">
            <v>32LDNLWL</v>
          </cell>
        </row>
        <row r="1145">
          <cell r="D1145" t="str">
            <v>brent.thomas@pega.com</v>
          </cell>
          <cell r="E1145" t="str">
            <v>Solutions Consultant</v>
          </cell>
          <cell r="F1145" t="str">
            <v>SKO 2019 - Group D</v>
          </cell>
          <cell r="G1145" t="str">
            <v>32LDNLSH</v>
          </cell>
        </row>
        <row r="1146">
          <cell r="D1146" t="str">
            <v>nathan.thomas@pega.com</v>
          </cell>
          <cell r="E1146" t="str">
            <v>Solutions Consultant</v>
          </cell>
          <cell r="F1146" t="str">
            <v>SKO 2019 - Group D</v>
          </cell>
          <cell r="G1146" t="str">
            <v>32LDNLSJ</v>
          </cell>
        </row>
        <row r="1147">
          <cell r="D1147" t="str">
            <v>julie.thomas@pega.com</v>
          </cell>
          <cell r="E1147" t="str">
            <v>Account Executive</v>
          </cell>
          <cell r="F1147" t="str">
            <v>SKO 2019 - Group C</v>
          </cell>
          <cell r="G1147" t="str">
            <v>32LG4NFH</v>
          </cell>
        </row>
        <row r="1148">
          <cell r="D1148" t="str">
            <v>tad.thompson@pega.com</v>
          </cell>
          <cell r="E1148" t="str">
            <v>Account Executive</v>
          </cell>
          <cell r="F1148" t="str">
            <v>SKO 2019 - Group C</v>
          </cell>
          <cell r="G1148" t="str">
            <v>32LDNL25</v>
          </cell>
        </row>
        <row r="1149">
          <cell r="D1149" t="str">
            <v>clive.thompson@pega.com</v>
          </cell>
          <cell r="E1149" t="str">
            <v>Manager - Engagement Leaders, Pega Consulting</v>
          </cell>
          <cell r="F1149" t="str">
            <v>EMEA</v>
          </cell>
          <cell r="G1149" t="str">
            <v>32LDNLD4</v>
          </cell>
        </row>
        <row r="1150">
          <cell r="D1150" t="str">
            <v>scott.thorn@pega.com</v>
          </cell>
          <cell r="E1150" t="str">
            <v>Solutions Consultant</v>
          </cell>
          <cell r="F1150" t="str">
            <v>SKO 2019 - Group D</v>
          </cell>
          <cell r="G1150" t="str">
            <v>32LDNLSK</v>
          </cell>
        </row>
        <row r="1151">
          <cell r="D1151" t="str">
            <v>chris.thorne@pega.com</v>
          </cell>
          <cell r="E1151" t="str">
            <v>Senior Solutions Consultant</v>
          </cell>
          <cell r="F1151" t="str">
            <v>EMEA</v>
          </cell>
          <cell r="G1151" t="str">
            <v>32LDNLSL</v>
          </cell>
        </row>
        <row r="1152">
          <cell r="D1152" t="str">
            <v>diana.tipei@pega.com</v>
          </cell>
          <cell r="E1152" t="str">
            <v>Strategic Alliance Executive</v>
          </cell>
          <cell r="F1152" t="str">
            <v>EMEA</v>
          </cell>
          <cell r="G1152" t="str">
            <v>32LDNL4X</v>
          </cell>
        </row>
        <row r="1153">
          <cell r="D1153" t="str">
            <v>joe.tirone@pega.com</v>
          </cell>
          <cell r="E1153" t="str">
            <v>Senior Solutions Consultant, Robotics</v>
          </cell>
          <cell r="F1153" t="str">
            <v>SKO 2019 - Group D</v>
          </cell>
          <cell r="G1153" t="str">
            <v>32LDNLSM</v>
          </cell>
        </row>
        <row r="1154">
          <cell r="D1154" t="str">
            <v>Iain.Tollemache@pega.com</v>
          </cell>
          <cell r="E1154" t="str">
            <v>Sr. Client Success Manager</v>
          </cell>
          <cell r="F1154" t="str">
            <v>EMEA</v>
          </cell>
          <cell r="G1154" t="str">
            <v>32LH94QP</v>
          </cell>
        </row>
        <row r="1155">
          <cell r="D1155" t="str">
            <v>lynea.tomas@pega.com</v>
          </cell>
          <cell r="E1155" t="str">
            <v>Sales Operations Manager</v>
          </cell>
          <cell r="F1155" t="str">
            <v>SKO 2019 - Group B</v>
          </cell>
          <cell r="G1155" t="str">
            <v>32LH3WV7</v>
          </cell>
        </row>
        <row r="1156">
          <cell r="D1156" t="str">
            <v>alex.tombreul@pega.com</v>
          </cell>
          <cell r="E1156" t="str">
            <v>Manager, Solutions Consulting</v>
          </cell>
          <cell r="F1156" t="str">
            <v>EMEA</v>
          </cell>
          <cell r="G1156" t="str">
            <v>32LDNLSN</v>
          </cell>
        </row>
        <row r="1157">
          <cell r="D1157" t="str">
            <v>david.tomkins@pega.com</v>
          </cell>
          <cell r="E1157" t="str">
            <v>Client Director</v>
          </cell>
          <cell r="F1157" t="str">
            <v>EMEA</v>
          </cell>
          <cell r="G1157" t="str">
            <v>32LDNL26</v>
          </cell>
        </row>
        <row r="1158">
          <cell r="D1158" t="str">
            <v>steve.tomkins@pega.com</v>
          </cell>
          <cell r="E1158" t="str">
            <v>Practice Leader</v>
          </cell>
          <cell r="F1158" t="str">
            <v>EMEA</v>
          </cell>
          <cell r="G1158" t="str">
            <v>32LDNLD5</v>
          </cell>
        </row>
        <row r="1159">
          <cell r="D1159" t="str">
            <v>vincent.tong@pega.com</v>
          </cell>
          <cell r="E1159" t="str">
            <v>Senior Solutions Consultant</v>
          </cell>
          <cell r="F1159" t="str">
            <v>APAC</v>
          </cell>
          <cell r="G1159" t="str">
            <v>32LDNLSP</v>
          </cell>
        </row>
        <row r="1160">
          <cell r="D1160" t="str">
            <v>neil.toulson@pega.com</v>
          </cell>
          <cell r="E1160" t="str">
            <v>Sales Manager</v>
          </cell>
          <cell r="F1160" t="str">
            <v>EMEA</v>
          </cell>
          <cell r="G1160" t="str">
            <v>32LG4NGL</v>
          </cell>
        </row>
        <row r="1161">
          <cell r="D1161" t="str">
            <v>zied.trabelsi@pega.com</v>
          </cell>
          <cell r="E1161" t="str">
            <v>Account Executive</v>
          </cell>
          <cell r="F1161" t="str">
            <v>SKO 2019 - Group C</v>
          </cell>
          <cell r="G1161" t="str">
            <v>32LDNL28</v>
          </cell>
        </row>
        <row r="1162">
          <cell r="D1162" t="str">
            <v>john.tracy@pega.com</v>
          </cell>
          <cell r="E1162" t="str">
            <v>Account Executive</v>
          </cell>
          <cell r="F1162" t="str">
            <v>SKO 2019 - Group C</v>
          </cell>
          <cell r="G1162" t="str">
            <v>32LDNL29</v>
          </cell>
        </row>
        <row r="1163">
          <cell r="D1163" t="str">
            <v>alan.trefler@pega.com</v>
          </cell>
          <cell r="E1163" t="str">
            <v>Chief Executive Officer/Chairman</v>
          </cell>
          <cell r="F1163" t="str">
            <v>SKO 2019 - Group A</v>
          </cell>
          <cell r="G1163" t="str">
            <v>32KNCTJN</v>
          </cell>
        </row>
        <row r="1164">
          <cell r="D1164" t="str">
            <v>leon.trefler@pega.com</v>
          </cell>
          <cell r="E1164" t="str">
            <v>Senior Vice President, Global Customer Success</v>
          </cell>
          <cell r="F1164" t="str">
            <v>SKO 2019 - Group A</v>
          </cell>
          <cell r="G1164" t="str">
            <v>32KNCTJP</v>
          </cell>
        </row>
        <row r="1165">
          <cell r="D1165" t="str">
            <v>nilesh.trivedi@pega.com</v>
          </cell>
          <cell r="E1165" t="str">
            <v>Solutions Consultant</v>
          </cell>
          <cell r="F1165" t="str">
            <v>APAC</v>
          </cell>
          <cell r="G1165" t="str">
            <v>32LDNLSQ</v>
          </cell>
        </row>
        <row r="1166">
          <cell r="D1166" t="str">
            <v>luca.trivelli@pega.com</v>
          </cell>
          <cell r="E1166" t="str">
            <v>Principal Sales Architect</v>
          </cell>
          <cell r="F1166" t="str">
            <v>EMEA</v>
          </cell>
          <cell r="G1166" t="str">
            <v>32LDNLSR</v>
          </cell>
        </row>
        <row r="1167">
          <cell r="D1167" t="str">
            <v>jonathan.trott@pega.com</v>
          </cell>
          <cell r="E1167" t="str">
            <v>Account Executive</v>
          </cell>
          <cell r="F1167" t="str">
            <v>EMEA</v>
          </cell>
          <cell r="G1167" t="str">
            <v>32LDNL2C</v>
          </cell>
        </row>
        <row r="1168">
          <cell r="D1168" t="str">
            <v>matt.turner@pega.com</v>
          </cell>
          <cell r="E1168" t="str">
            <v>Director, Solution Consulting - Consumer Services</v>
          </cell>
          <cell r="F1168" t="str">
            <v>SKO 2019 - Group B</v>
          </cell>
          <cell r="G1168" t="str">
            <v>32LDNLSS</v>
          </cell>
        </row>
        <row r="1169">
          <cell r="D1169" t="str">
            <v>mateusz.turolski@pega.com</v>
          </cell>
          <cell r="E1169" t="str">
            <v>Associate Solutions Engineer</v>
          </cell>
          <cell r="F1169" t="str">
            <v>SKO 2019 - Group D</v>
          </cell>
          <cell r="G1169" t="str">
            <v>32LDNLZK</v>
          </cell>
        </row>
        <row r="1170">
          <cell r="D1170" t="str">
            <v>james.twigg@pega.com</v>
          </cell>
          <cell r="E1170"/>
          <cell r="F1170" t="str">
            <v>EMEA</v>
          </cell>
          <cell r="G1170" t="str">
            <v>32LDNLST</v>
          </cell>
        </row>
        <row r="1171">
          <cell r="D1171" t="str">
            <v>kathy.twomey@pega.com</v>
          </cell>
          <cell r="E1171" t="str">
            <v>Global Partner Enablement Director</v>
          </cell>
          <cell r="F1171" t="str">
            <v>SKO 2019 - Group B</v>
          </cell>
          <cell r="G1171" t="str">
            <v>32LDNL5C</v>
          </cell>
        </row>
        <row r="1172">
          <cell r="D1172" t="str">
            <v>kathy.twomey@pega.com</v>
          </cell>
          <cell r="E1172" t="str">
            <v>Global Partner Enablement Director</v>
          </cell>
          <cell r="F1172" t="str">
            <v>SKO 2019 - Group B</v>
          </cell>
          <cell r="G1172" t="str">
            <v>32LDNL5C</v>
          </cell>
        </row>
        <row r="1173">
          <cell r="D1173" t="str">
            <v>vadim.tychkin@pega.com</v>
          </cell>
          <cell r="E1173" t="str">
            <v>Account Executive</v>
          </cell>
          <cell r="F1173" t="str">
            <v>EMEA</v>
          </cell>
          <cell r="G1173" t="str">
            <v>32LDNL2D</v>
          </cell>
        </row>
        <row r="1174">
          <cell r="D1174" t="str">
            <v>yutaro.uchiyama@pega.com</v>
          </cell>
          <cell r="E1174" t="str">
            <v>Manager, Solutions Consulting</v>
          </cell>
          <cell r="F1174" t="str">
            <v>APAC</v>
          </cell>
          <cell r="G1174" t="str">
            <v>32LDNLSV</v>
          </cell>
        </row>
        <row r="1175">
          <cell r="D1175" t="str">
            <v>kevin.uckert@pega.com</v>
          </cell>
          <cell r="E1175" t="str">
            <v>Account Executive</v>
          </cell>
          <cell r="F1175" t="str">
            <v>SKO 2019 - Group C</v>
          </cell>
          <cell r="G1175" t="str">
            <v>32LDNL2F</v>
          </cell>
        </row>
        <row r="1176">
          <cell r="D1176" t="str">
            <v>roderick.uitdehaag@pega.com</v>
          </cell>
          <cell r="E1176" t="str">
            <v>Client Success Manager</v>
          </cell>
          <cell r="F1176" t="str">
            <v>EMEA</v>
          </cell>
          <cell r="G1176" t="str">
            <v>32LDNL2G</v>
          </cell>
        </row>
        <row r="1177">
          <cell r="D1177" t="str">
            <v>phil.underhill@pega.com</v>
          </cell>
          <cell r="E1177" t="str">
            <v>Strategic Alliance Executive</v>
          </cell>
          <cell r="F1177" t="str">
            <v>EMEA</v>
          </cell>
          <cell r="G1177" t="str">
            <v>32LDNL4Z</v>
          </cell>
        </row>
        <row r="1178">
          <cell r="D1178" t="str">
            <v>fabio.urso@pega.com</v>
          </cell>
          <cell r="E1178" t="str">
            <v>Director, Industry Principal</v>
          </cell>
          <cell r="F1178" t="str">
            <v>EMEA</v>
          </cell>
          <cell r="G1178" t="str">
            <v>32LFHH74</v>
          </cell>
        </row>
        <row r="1179">
          <cell r="D1179" t="str">
            <v>jeffrey.usewick@pega.com</v>
          </cell>
          <cell r="E1179" t="str">
            <v>Account Executive</v>
          </cell>
          <cell r="F1179" t="str">
            <v>SKO 2019 - Group C</v>
          </cell>
          <cell r="G1179" t="str">
            <v>32LDNL2H</v>
          </cell>
        </row>
        <row r="1180">
          <cell r="D1180" t="str">
            <v>silke.vahle@pega.com</v>
          </cell>
          <cell r="E1180" t="str">
            <v>Account Executive</v>
          </cell>
          <cell r="F1180" t="str">
            <v>EMEA</v>
          </cell>
          <cell r="G1180" t="str">
            <v>32LDNL2J</v>
          </cell>
        </row>
        <row r="1181">
          <cell r="D1181" t="str">
            <v>cedric.vallette@pega.com</v>
          </cell>
          <cell r="E1181" t="str">
            <v>Solutions Consultant</v>
          </cell>
          <cell r="F1181" t="str">
            <v>EMEA</v>
          </cell>
          <cell r="G1181" t="str">
            <v>32LDNLSW</v>
          </cell>
        </row>
        <row r="1182">
          <cell r="D1182" t="str">
            <v>jennifer.vandenberg@pega.com</v>
          </cell>
          <cell r="E1182" t="str">
            <v>Director, Partner Technical Enablement</v>
          </cell>
          <cell r="F1182" t="str">
            <v>EMEA</v>
          </cell>
          <cell r="G1182" t="str">
            <v>32LGSKX4</v>
          </cell>
        </row>
        <row r="1183">
          <cell r="D1183" t="str">
            <v>peter.vanderputten@pega.com</v>
          </cell>
          <cell r="E1183" t="str">
            <v>Director, Decisioning Solutions</v>
          </cell>
          <cell r="F1183" t="str">
            <v>EMEA</v>
          </cell>
          <cell r="G1183" t="str">
            <v>32LDNLSX</v>
          </cell>
        </row>
        <row r="1184">
          <cell r="D1184" t="str">
            <v>ron.vandertouw@pega.com</v>
          </cell>
          <cell r="E1184" t="str">
            <v>Account Executive</v>
          </cell>
          <cell r="F1184" t="str">
            <v>EMEA</v>
          </cell>
          <cell r="G1184" t="str">
            <v>32LDNL2K</v>
          </cell>
        </row>
        <row r="1185">
          <cell r="D1185" t="str">
            <v>dan.vandeursen@pega.com</v>
          </cell>
          <cell r="E1185" t="str">
            <v>SAE Team Lead</v>
          </cell>
          <cell r="F1185" t="str">
            <v>EMEA</v>
          </cell>
          <cell r="G1185" t="str">
            <v>32LDNL52</v>
          </cell>
        </row>
        <row r="1186">
          <cell r="D1186" t="str">
            <v>greg.vanrensburg@pega.com</v>
          </cell>
          <cell r="E1186" t="str">
            <v>Sales Manager</v>
          </cell>
          <cell r="F1186" t="str">
            <v>APAC</v>
          </cell>
          <cell r="G1186" t="str">
            <v>32LDNLWQ</v>
          </cell>
        </row>
        <row r="1187">
          <cell r="D1187" t="str">
            <v>jacqueline.vanwees@pega.com</v>
          </cell>
          <cell r="E1187" t="str">
            <v>Sales Director</v>
          </cell>
          <cell r="F1187" t="str">
            <v>EMEA</v>
          </cell>
          <cell r="G1187" t="str">
            <v>32LDNLWR</v>
          </cell>
        </row>
        <row r="1188">
          <cell r="D1188" t="str">
            <v>hans.vanzalingen@pega.com</v>
          </cell>
          <cell r="E1188"/>
          <cell r="F1188" t="str">
            <v>EMEA</v>
          </cell>
          <cell r="G1188" t="str">
            <v>32LDNL2L</v>
          </cell>
        </row>
        <row r="1189">
          <cell r="D1189" t="str">
            <v>jeff.vandewege@pega.com</v>
          </cell>
          <cell r="E1189" t="str">
            <v>Director, Business Development, Pega Academy</v>
          </cell>
          <cell r="F1189" t="str">
            <v>SKO 2019 - Group B</v>
          </cell>
          <cell r="G1189" t="str">
            <v>32LDNL5F</v>
          </cell>
        </row>
        <row r="1190">
          <cell r="D1190" t="str">
            <v>vincent.vanhauwaert@pega.com</v>
          </cell>
          <cell r="E1190" t="str">
            <v>Sr. Solutions Consultant</v>
          </cell>
          <cell r="F1190" t="str">
            <v>EMEA</v>
          </cell>
          <cell r="G1190" t="str">
            <v>32LDNLT2</v>
          </cell>
        </row>
        <row r="1191">
          <cell r="D1191" t="str">
            <v>mihira.vanta@in.pega.com</v>
          </cell>
          <cell r="E1191" t="str">
            <v>Associate Solutions Engineer</v>
          </cell>
          <cell r="F1191" t="str">
            <v>APAC</v>
          </cell>
          <cell r="G1191" t="str">
            <v>32LDNLZM</v>
          </cell>
        </row>
        <row r="1192">
          <cell r="D1192" t="str">
            <v>pavankumar.varada@pega.com</v>
          </cell>
          <cell r="E1192" t="str">
            <v>Principal Solutions Engineer</v>
          </cell>
          <cell r="F1192" t="str">
            <v>SKO 2019 - Group B</v>
          </cell>
          <cell r="G1192" t="str">
            <v>32LDNLT3</v>
          </cell>
        </row>
        <row r="1193">
          <cell r="D1193" t="str">
            <v>badri.vasudevan@pega.com</v>
          </cell>
          <cell r="E1193" t="str">
            <v>Senior Solutions Consultant</v>
          </cell>
          <cell r="F1193" t="str">
            <v>APAC</v>
          </cell>
          <cell r="G1193" t="str">
            <v>32LDNLT4</v>
          </cell>
        </row>
        <row r="1194">
          <cell r="D1194" t="str">
            <v>deepak.vedarthan@pega.com</v>
          </cell>
          <cell r="E1194" t="str">
            <v>Director, Staff Development &amp; Program Management</v>
          </cell>
          <cell r="F1194" t="str">
            <v>SKO 2019 - Group B</v>
          </cell>
          <cell r="G1194" t="str">
            <v>32LDNLD6</v>
          </cell>
        </row>
        <row r="1195">
          <cell r="D1195" t="str">
            <v>tiffany.veder@pega.com</v>
          </cell>
          <cell r="E1195" t="str">
            <v>Consulting Manager</v>
          </cell>
          <cell r="F1195" t="str">
            <v>SKO 2019 - Group B</v>
          </cell>
          <cell r="G1195" t="str">
            <v>32LDNLD8</v>
          </cell>
        </row>
        <row r="1196">
          <cell r="D1196" t="str">
            <v>mark.velander@pega.com</v>
          </cell>
          <cell r="E1196" t="str">
            <v>Practice Leader</v>
          </cell>
          <cell r="F1196" t="str">
            <v>SKO 2019 - Group B</v>
          </cell>
          <cell r="G1196" t="str">
            <v>32LDNLD9</v>
          </cell>
        </row>
        <row r="1197">
          <cell r="D1197" t="str">
            <v>debbie.vera@pega.com</v>
          </cell>
          <cell r="E1197" t="str">
            <v>Regional Marketing Manager</v>
          </cell>
          <cell r="F1197" t="str">
            <v>SKO 2019 - Group C</v>
          </cell>
          <cell r="G1197" t="str">
            <v>32LDNL74</v>
          </cell>
        </row>
        <row r="1198">
          <cell r="D1198" t="str">
            <v>karin.vertefeuille@pega.com</v>
          </cell>
          <cell r="E1198" t="str">
            <v>Account Executive</v>
          </cell>
          <cell r="F1198" t="str">
            <v>SKO 2019 - Group C</v>
          </cell>
          <cell r="G1198" t="str">
            <v>32LDNL2M</v>
          </cell>
        </row>
        <row r="1199">
          <cell r="D1199" t="str">
            <v>suraj.victor@in.pega.com</v>
          </cell>
          <cell r="E1199" t="str">
            <v>Regional Delivery Director</v>
          </cell>
          <cell r="F1199" t="str">
            <v>APAC</v>
          </cell>
          <cell r="G1199" t="str">
            <v>32LDNLDB</v>
          </cell>
        </row>
        <row r="1200">
          <cell r="D1200" t="str">
            <v>stacey.vince@pega.com</v>
          </cell>
          <cell r="E1200" t="str">
            <v>Account Executive</v>
          </cell>
          <cell r="F1200" t="str">
            <v>SKO 2019 - Group C</v>
          </cell>
          <cell r="G1200" t="str">
            <v>32LFHH78</v>
          </cell>
        </row>
        <row r="1201">
          <cell r="D1201" t="str">
            <v>monique.vincze@pega.com</v>
          </cell>
          <cell r="E1201" t="str">
            <v>Director, Global Events Shared Services</v>
          </cell>
          <cell r="F1201" t="str">
            <v>SKO 2019 - Group A</v>
          </cell>
          <cell r="G1201" t="str">
            <v>32KNCVP7</v>
          </cell>
        </row>
        <row r="1202">
          <cell r="D1202" t="str">
            <v>kabir.virdee@pega.com</v>
          </cell>
          <cell r="E1202" t="str">
            <v>Solutions Engineer - UI</v>
          </cell>
          <cell r="F1202" t="str">
            <v>EMEA</v>
          </cell>
          <cell r="G1202" t="str">
            <v>32LDNLZN</v>
          </cell>
        </row>
        <row r="1203">
          <cell r="D1203" t="str">
            <v>ron.visser@pega.com</v>
          </cell>
          <cell r="E1203" t="str">
            <v>Senior Director, Customer Experience</v>
          </cell>
          <cell r="F1203" t="str">
            <v>EMEA</v>
          </cell>
          <cell r="G1203" t="str">
            <v>32LFHH76</v>
          </cell>
        </row>
        <row r="1204">
          <cell r="D1204" t="str">
            <v>maurizio.viziano@pega.com</v>
          </cell>
          <cell r="E1204" t="str">
            <v>Account Executive</v>
          </cell>
          <cell r="F1204" t="str">
            <v>EMEA</v>
          </cell>
          <cell r="G1204" t="str">
            <v>32LDNL2N</v>
          </cell>
        </row>
        <row r="1205">
          <cell r="D1205" t="str">
            <v>tom.vleisides@pega.com</v>
          </cell>
          <cell r="E1205" t="str">
            <v>Account Executive</v>
          </cell>
          <cell r="F1205" t="str">
            <v>SKO 2019 - Group C</v>
          </cell>
          <cell r="G1205" t="str">
            <v>32LDNL2P</v>
          </cell>
        </row>
        <row r="1206">
          <cell r="D1206" t="str">
            <v>narsi.vulisetti@pega.com</v>
          </cell>
          <cell r="E1206" t="str">
            <v>Principal Solutions Engineer</v>
          </cell>
          <cell r="F1206" t="str">
            <v>SKO 2019 - Group D</v>
          </cell>
          <cell r="G1206" t="str">
            <v>32LDNLZP</v>
          </cell>
        </row>
        <row r="1207">
          <cell r="D1207" t="str">
            <v>norbert.waal@pega.com</v>
          </cell>
          <cell r="E1207" t="str">
            <v>Account Executive</v>
          </cell>
          <cell r="F1207" t="str">
            <v>EMEA</v>
          </cell>
          <cell r="G1207" t="str">
            <v>32LDNL2Q</v>
          </cell>
        </row>
        <row r="1208">
          <cell r="D1208" t="str">
            <v>david.wadsworth@pega.com</v>
          </cell>
          <cell r="E1208" t="str">
            <v>Principal Solutions Consultant</v>
          </cell>
          <cell r="F1208" t="str">
            <v>SKO 2019 - Group D</v>
          </cell>
          <cell r="G1208" t="str">
            <v>32LDNLT5</v>
          </cell>
        </row>
        <row r="1209">
          <cell r="D1209" t="str">
            <v>christian.wagner@pega.com</v>
          </cell>
          <cell r="E1209" t="str">
            <v>Sales Manager</v>
          </cell>
          <cell r="F1209" t="str">
            <v>EMEA</v>
          </cell>
          <cell r="G1209" t="str">
            <v>32LDNLWS</v>
          </cell>
        </row>
        <row r="1210">
          <cell r="D1210" t="str">
            <v>kevin.wainman@pega.com</v>
          </cell>
          <cell r="E1210" t="str">
            <v>Regional Director, NA ESG</v>
          </cell>
          <cell r="F1210" t="str">
            <v>SKO 2019 - Group B</v>
          </cell>
          <cell r="G1210" t="str">
            <v>32LDNLDC</v>
          </cell>
        </row>
        <row r="1211">
          <cell r="D1211" t="str">
            <v>mike.walker@pega.com</v>
          </cell>
          <cell r="E1211" t="str">
            <v>Practice Leader I</v>
          </cell>
          <cell r="F1211" t="str">
            <v>SKO 2019 - Group B</v>
          </cell>
          <cell r="G1211" t="str">
            <v>32LDNLDD</v>
          </cell>
        </row>
        <row r="1212">
          <cell r="D1212" t="str">
            <v>rob.walker@pega.com</v>
          </cell>
          <cell r="E1212" t="str">
            <v>Vice President, Decision Management &amp; Analytics</v>
          </cell>
          <cell r="F1212" t="str">
            <v>EMEA</v>
          </cell>
          <cell r="G1212" t="str">
            <v>32LFHH77</v>
          </cell>
        </row>
        <row r="1213">
          <cell r="D1213" t="str">
            <v>max.wallingford@pega.com</v>
          </cell>
          <cell r="E1213" t="str">
            <v>Account Executive</v>
          </cell>
          <cell r="F1213" t="str">
            <v>SKO 2019 - Group C</v>
          </cell>
          <cell r="G1213" t="str">
            <v>32LDNL2R</v>
          </cell>
        </row>
        <row r="1214">
          <cell r="D1214" t="str">
            <v>cameron.walsh@pega.com</v>
          </cell>
          <cell r="E1214" t="str">
            <v>Account Executive</v>
          </cell>
          <cell r="F1214" t="str">
            <v>SKO 2019 - Group C</v>
          </cell>
          <cell r="G1214" t="str">
            <v>32LDNL2S</v>
          </cell>
        </row>
        <row r="1215">
          <cell r="D1215" t="str">
            <v>patrick.walsh@pega.com</v>
          </cell>
          <cell r="E1215" t="str">
            <v>Account Executive</v>
          </cell>
          <cell r="F1215" t="str">
            <v>SKO 2019 - Group C</v>
          </cell>
          <cell r="G1215" t="str">
            <v>32LDNL2V</v>
          </cell>
        </row>
        <row r="1216">
          <cell r="D1216" t="str">
            <v>jason.walsh@pega.com</v>
          </cell>
          <cell r="E1216" t="str">
            <v>Post Production Manager</v>
          </cell>
          <cell r="F1216" t="str">
            <v>SKO 2019 - Group A</v>
          </cell>
          <cell r="G1216" t="str">
            <v>32LDP69S</v>
          </cell>
        </row>
        <row r="1217">
          <cell r="D1217" t="str">
            <v>jeffrey.warnat@pega.com</v>
          </cell>
          <cell r="E1217" t="str">
            <v>Account Executive</v>
          </cell>
          <cell r="F1217" t="str">
            <v>SKO 2019 - Group C</v>
          </cell>
          <cell r="G1217" t="str">
            <v>32LDNL2W</v>
          </cell>
        </row>
        <row r="1218">
          <cell r="D1218" t="str">
            <v>john.warren@pega.com</v>
          </cell>
          <cell r="E1218" t="str">
            <v>Account Executive</v>
          </cell>
          <cell r="F1218" t="str">
            <v>APAC</v>
          </cell>
          <cell r="G1218" t="str">
            <v>32LDNL2X</v>
          </cell>
        </row>
        <row r="1219">
          <cell r="D1219" t="str">
            <v>timothy.warthen@pega.com</v>
          </cell>
          <cell r="E1219" t="str">
            <v>Senior Solutions Engineer</v>
          </cell>
          <cell r="F1219" t="str">
            <v>SKO 2019 - Group D</v>
          </cell>
          <cell r="G1219" t="str">
            <v>32LDNLZQ</v>
          </cell>
        </row>
        <row r="1220">
          <cell r="D1220" t="str">
            <v>nobu.watanabe@pega.com</v>
          </cell>
          <cell r="E1220" t="str">
            <v>VP and Managing Director, Japan</v>
          </cell>
          <cell r="F1220" t="str">
            <v>APAC</v>
          </cell>
          <cell r="G1220" t="str">
            <v>32KNCVP5</v>
          </cell>
        </row>
        <row r="1221">
          <cell r="D1221" t="str">
            <v>tim.watson@pega.com</v>
          </cell>
          <cell r="E1221" t="str">
            <v>Account Executive</v>
          </cell>
          <cell r="F1221" t="str">
            <v>EMEA</v>
          </cell>
          <cell r="G1221" t="str">
            <v>32LDNL2Z</v>
          </cell>
        </row>
        <row r="1222">
          <cell r="D1222" t="str">
            <v>jeff.watters@pega.com</v>
          </cell>
          <cell r="E1222" t="str">
            <v>Senior Solutions Consultant</v>
          </cell>
          <cell r="F1222" t="str">
            <v>SKO 2019 - Group B</v>
          </cell>
          <cell r="G1222" t="str">
            <v>32LDNLT6</v>
          </cell>
        </row>
        <row r="1223">
          <cell r="D1223" t="str">
            <v>steve.watts@pega.com</v>
          </cell>
          <cell r="E1223" t="str">
            <v>Director, International Sales Enablement</v>
          </cell>
          <cell r="F1223" t="str">
            <v>SKO 2019 - Group B</v>
          </cell>
          <cell r="G1223" t="str">
            <v>32LFHH8L</v>
          </cell>
        </row>
        <row r="1224">
          <cell r="D1224" t="str">
            <v>david.way@pega.com</v>
          </cell>
          <cell r="E1224" t="str">
            <v>Senior Solutions Consultant</v>
          </cell>
          <cell r="F1224" t="str">
            <v>SKO 2019 - Group D</v>
          </cell>
          <cell r="G1224" t="str">
            <v>32LDNLT7</v>
          </cell>
        </row>
        <row r="1225">
          <cell r="D1225" t="str">
            <v>lweber@racepointglobal.com</v>
          </cell>
          <cell r="E1225"/>
          <cell r="F1225" t="str">
            <v>not applicable</v>
          </cell>
          <cell r="G1225" t="str">
            <v>32KNCVP9</v>
          </cell>
        </row>
        <row r="1226">
          <cell r="D1226" t="str">
            <v>florian.weber@pega.com</v>
          </cell>
          <cell r="E1226" t="str">
            <v>Manager, Solutions Consulting</v>
          </cell>
          <cell r="F1226" t="str">
            <v>EMEA</v>
          </cell>
          <cell r="G1226" t="str">
            <v>32LDNLT8</v>
          </cell>
        </row>
        <row r="1227">
          <cell r="D1227" t="str">
            <v>andrew.welling@pega.com</v>
          </cell>
          <cell r="E1227" t="str">
            <v>Account Executive</v>
          </cell>
          <cell r="F1227" t="str">
            <v>APAC</v>
          </cell>
          <cell r="G1227" t="str">
            <v>32LDNL32</v>
          </cell>
        </row>
        <row r="1228">
          <cell r="D1228" t="str">
            <v>david.wells@pega.com</v>
          </cell>
          <cell r="E1228" t="str">
            <v>Vice President and Managing Director, EMEA</v>
          </cell>
          <cell r="F1228" t="str">
            <v>EMEA</v>
          </cell>
          <cell r="G1228" t="str">
            <v>32KNCVMH</v>
          </cell>
        </row>
        <row r="1229">
          <cell r="D1229" t="str">
            <v>stuart.wells@pega.com</v>
          </cell>
          <cell r="E1229" t="str">
            <v>Account Executive</v>
          </cell>
          <cell r="F1229" t="str">
            <v>EMEA</v>
          </cell>
          <cell r="G1229" t="str">
            <v>32LGSKWB</v>
          </cell>
        </row>
        <row r="1230">
          <cell r="D1230" t="str">
            <v>aaron.wendel@pega.com</v>
          </cell>
          <cell r="E1230" t="str">
            <v>Manager, Solutions Consulting</v>
          </cell>
          <cell r="F1230" t="str">
            <v>SKO 2019 - Group B</v>
          </cell>
          <cell r="G1230" t="str">
            <v>32LDNLT9</v>
          </cell>
        </row>
        <row r="1231">
          <cell r="D1231" t="str">
            <v>robb.wheeler@pega.com</v>
          </cell>
          <cell r="E1231" t="str">
            <v>Account Executive</v>
          </cell>
          <cell r="F1231" t="str">
            <v>SKO 2019 - Group C</v>
          </cell>
          <cell r="G1231" t="str">
            <v>32LDNL33</v>
          </cell>
        </row>
        <row r="1232">
          <cell r="D1232" t="str">
            <v>jamie.white@pega.com</v>
          </cell>
          <cell r="E1232" t="str">
            <v>Account Executive</v>
          </cell>
          <cell r="F1232" t="str">
            <v>EMEA</v>
          </cell>
          <cell r="G1232" t="str">
            <v>32LDNL34</v>
          </cell>
        </row>
        <row r="1233">
          <cell r="D1233" t="str">
            <v>chris.white@pega.com</v>
          </cell>
          <cell r="E1233" t="str">
            <v>Sr. Manager, Solutions Consulting</v>
          </cell>
          <cell r="F1233" t="str">
            <v>SKO 2019 - Group B</v>
          </cell>
          <cell r="G1233" t="str">
            <v>32LDNLTB</v>
          </cell>
        </row>
        <row r="1234">
          <cell r="D1234" t="str">
            <v>lee.whittington@pega.com</v>
          </cell>
          <cell r="E1234" t="str">
            <v>Sales Specialist</v>
          </cell>
          <cell r="F1234" t="str">
            <v>EMEA</v>
          </cell>
          <cell r="G1234" t="str">
            <v>32LDNLTC</v>
          </cell>
        </row>
        <row r="1235">
          <cell r="D1235" t="str">
            <v>brad.wiggins@pega.com</v>
          </cell>
          <cell r="E1235" t="str">
            <v>Account Executive</v>
          </cell>
          <cell r="F1235" t="str">
            <v>SKO 2019 - Group C</v>
          </cell>
          <cell r="G1235" t="str">
            <v>32LDNL35</v>
          </cell>
        </row>
        <row r="1236">
          <cell r="D1236" t="str">
            <v>david.wiggins@pega.com</v>
          </cell>
          <cell r="E1236" t="str">
            <v>Practice Leader</v>
          </cell>
          <cell r="F1236" t="str">
            <v>APAC</v>
          </cell>
          <cell r="G1236" t="str">
            <v>32LDZJVX</v>
          </cell>
        </row>
        <row r="1237">
          <cell r="D1237" t="str">
            <v>douglas.wight@pega.com</v>
          </cell>
          <cell r="E1237" t="str">
            <v>Practice Leader</v>
          </cell>
          <cell r="F1237" t="str">
            <v>SKO 2019 - Group B</v>
          </cell>
          <cell r="G1237" t="str">
            <v>32LDNLDF</v>
          </cell>
        </row>
        <row r="1238">
          <cell r="D1238" t="str">
            <v>jonathan.willey@pega.com</v>
          </cell>
          <cell r="E1238" t="str">
            <v>Practice Leader</v>
          </cell>
          <cell r="F1238" t="str">
            <v>SKO 2019 - Group B</v>
          </cell>
          <cell r="G1238" t="str">
            <v>32LDNLDG</v>
          </cell>
        </row>
        <row r="1239">
          <cell r="D1239" t="str">
            <v>michael.williams@pega.com</v>
          </cell>
          <cell r="E1239" t="str">
            <v>Account Executive</v>
          </cell>
          <cell r="F1239" t="str">
            <v>SKO 2019 - Group C</v>
          </cell>
          <cell r="G1239" t="str">
            <v>32LDNL36</v>
          </cell>
        </row>
        <row r="1240">
          <cell r="D1240" t="str">
            <v>doug.williams@pega.com</v>
          </cell>
          <cell r="E1240" t="str">
            <v>Practice Leader - HC</v>
          </cell>
          <cell r="F1240" t="str">
            <v>SKO 2019 - Group B</v>
          </cell>
          <cell r="G1240" t="str">
            <v>32LDNLDH</v>
          </cell>
        </row>
        <row r="1241">
          <cell r="D1241" t="str">
            <v>taylor.williams@pega.com</v>
          </cell>
          <cell r="E1241" t="str">
            <v>Solutions Consultant</v>
          </cell>
          <cell r="F1241" t="str">
            <v>SKO 2019 - Group B</v>
          </cell>
          <cell r="G1241" t="str">
            <v>32LDNLTD</v>
          </cell>
        </row>
        <row r="1242">
          <cell r="D1242" t="str">
            <v>dean.williams@pega.com</v>
          </cell>
          <cell r="E1242" t="str">
            <v>Director, Sales, Corporate Markets</v>
          </cell>
          <cell r="F1242" t="str">
            <v>SKO 2019 - Group B</v>
          </cell>
          <cell r="G1242" t="str">
            <v>32LDNLWT</v>
          </cell>
        </row>
        <row r="1243">
          <cell r="D1243" t="str">
            <v>dan.wilson@pega.com</v>
          </cell>
          <cell r="E1243" t="str">
            <v>Principal Solutions Consultant</v>
          </cell>
          <cell r="F1243" t="str">
            <v>SKO 2019 - Group D</v>
          </cell>
          <cell r="G1243" t="str">
            <v>32LG4NFW</v>
          </cell>
        </row>
        <row r="1244">
          <cell r="D1244" t="str">
            <v>scott.winn@pega.com</v>
          </cell>
          <cell r="E1244" t="str">
            <v>Account Executive</v>
          </cell>
          <cell r="F1244" t="str">
            <v>SKO 2019 - Group C</v>
          </cell>
          <cell r="G1244" t="str">
            <v>32LDNL38</v>
          </cell>
        </row>
        <row r="1245">
          <cell r="D1245" t="str">
            <v>frank.wischerhoff@pega.com</v>
          </cell>
          <cell r="E1245" t="str">
            <v>Sales Director</v>
          </cell>
          <cell r="F1245" t="str">
            <v>EMEA</v>
          </cell>
          <cell r="G1245" t="str">
            <v>32LDNLWV</v>
          </cell>
        </row>
        <row r="1246">
          <cell r="D1246" t="str">
            <v>brenda.wissbrod@pega.com</v>
          </cell>
          <cell r="E1246" t="str">
            <v>Account Executive</v>
          </cell>
          <cell r="F1246" t="str">
            <v>SKO 2019 - Group B</v>
          </cell>
          <cell r="G1246" t="str">
            <v>32LDNL39</v>
          </cell>
        </row>
        <row r="1247">
          <cell r="D1247" t="str">
            <v>shannon.withem@pega.com</v>
          </cell>
          <cell r="E1247" t="str">
            <v>Account Executive</v>
          </cell>
          <cell r="F1247" t="str">
            <v>SKO 2019 - Group C</v>
          </cell>
          <cell r="G1247" t="str">
            <v>32LDNL3B</v>
          </cell>
        </row>
        <row r="1248">
          <cell r="D1248" t="str">
            <v>chris.wojtowicz@pega.com</v>
          </cell>
          <cell r="E1248" t="str">
            <v>Principal Solutions Consultant - Corporate Markets</v>
          </cell>
          <cell r="F1248" t="str">
            <v>SKO 2019 - Group B</v>
          </cell>
          <cell r="G1248" t="str">
            <v>32LDNLTF</v>
          </cell>
        </row>
        <row r="1249">
          <cell r="D1249" t="str">
            <v>christopher.wolfe@pega.com</v>
          </cell>
          <cell r="E1249" t="str">
            <v>Regional Director, Robotics</v>
          </cell>
          <cell r="F1249" t="str">
            <v>SKO 2019 - Group B</v>
          </cell>
          <cell r="G1249" t="str">
            <v>32LDNLDJ</v>
          </cell>
        </row>
        <row r="1250">
          <cell r="D1250" t="str">
            <v>mario.wolff@pega.com</v>
          </cell>
          <cell r="E1250" t="str">
            <v>Account Executive</v>
          </cell>
          <cell r="F1250" t="str">
            <v>EMEA</v>
          </cell>
          <cell r="G1250" t="str">
            <v>32LDNL3C</v>
          </cell>
        </row>
        <row r="1251">
          <cell r="D1251" t="str">
            <v>whyemeng.wong@pega.com</v>
          </cell>
          <cell r="E1251" t="str">
            <v>Practice Leader</v>
          </cell>
          <cell r="F1251" t="str">
            <v>APAC</v>
          </cell>
          <cell r="G1251" t="str">
            <v>32LDNLDK</v>
          </cell>
        </row>
        <row r="1252">
          <cell r="D1252" t="str">
            <v>daniel.wong@pega.com</v>
          </cell>
          <cell r="E1252" t="str">
            <v>Cloud Services Business and Strategy Executive</v>
          </cell>
          <cell r="F1252" t="str">
            <v>APAC</v>
          </cell>
          <cell r="G1252" t="str">
            <v>32LDNLTG</v>
          </cell>
        </row>
        <row r="1253">
          <cell r="D1253" t="str">
            <v>gary.wong@pega.com</v>
          </cell>
          <cell r="E1253" t="str">
            <v>Sales Consultant</v>
          </cell>
          <cell r="F1253" t="str">
            <v>APAC</v>
          </cell>
          <cell r="G1253" t="str">
            <v>32LDNLTH</v>
          </cell>
        </row>
        <row r="1254">
          <cell r="D1254" t="str">
            <v>heather.wood@pega.com</v>
          </cell>
          <cell r="E1254" t="str">
            <v>Senior Solutions Consultant</v>
          </cell>
          <cell r="F1254" t="str">
            <v>SKO 2019 - Group B</v>
          </cell>
          <cell r="G1254" t="str">
            <v>32LDNLTJ</v>
          </cell>
        </row>
        <row r="1255">
          <cell r="D1255" t="str">
            <v>peter.woods@pega.com</v>
          </cell>
          <cell r="E1255" t="str">
            <v>Sales Specialist - Marketing</v>
          </cell>
          <cell r="F1255" t="str">
            <v>EMEA</v>
          </cell>
          <cell r="G1255" t="str">
            <v>32LDNLTK</v>
          </cell>
        </row>
        <row r="1256">
          <cell r="D1256" t="str">
            <v>tony.woods@pega.com</v>
          </cell>
          <cell r="E1256" t="str">
            <v>Sr. Solutions Consultant, Alliances</v>
          </cell>
          <cell r="F1256" t="str">
            <v>SKO 2019 - Group D</v>
          </cell>
          <cell r="G1256" t="str">
            <v>32LDNLTM</v>
          </cell>
        </row>
        <row r="1257">
          <cell r="D1257" t="str">
            <v>michelle.wu@pega.com</v>
          </cell>
          <cell r="E1257" t="str">
            <v>Account Executive</v>
          </cell>
          <cell r="F1257" t="str">
            <v>APAC</v>
          </cell>
          <cell r="G1257" t="str">
            <v>32LDNL3D</v>
          </cell>
        </row>
        <row r="1258">
          <cell r="D1258" t="str">
            <v>Jeanne.Wu@pega.com</v>
          </cell>
          <cell r="E1258" t="str">
            <v>User Support Technician</v>
          </cell>
          <cell r="F1258" t="str">
            <v>SKO 2019 - Group A</v>
          </cell>
          <cell r="G1258" t="str">
            <v>32LDP69T</v>
          </cell>
        </row>
        <row r="1259">
          <cell r="D1259" t="str">
            <v>jeffrey.yaguda@pega.com</v>
          </cell>
          <cell r="E1259" t="str">
            <v>Senior Business Officer</v>
          </cell>
          <cell r="F1259" t="str">
            <v>SKO 2019 - Group C</v>
          </cell>
          <cell r="G1259" t="str">
            <v>32LDNNCN</v>
          </cell>
        </row>
        <row r="1260">
          <cell r="D1260" t="str">
            <v>juan.yalinas@pega.com</v>
          </cell>
          <cell r="E1260" t="str">
            <v>Account Executive</v>
          </cell>
          <cell r="F1260" t="str">
            <v>SKO 2019 - Group C</v>
          </cell>
          <cell r="G1260" t="str">
            <v>32LDNL3F</v>
          </cell>
        </row>
        <row r="1261">
          <cell r="D1261" t="str">
            <v>shinichiro.yamashita@pega.com</v>
          </cell>
          <cell r="E1261" t="str">
            <v>Account Executive</v>
          </cell>
          <cell r="F1261" t="str">
            <v>APAC</v>
          </cell>
          <cell r="G1261" t="str">
            <v>32LG4NFL</v>
          </cell>
        </row>
        <row r="1262">
          <cell r="D1262" t="str">
            <v>Grace.Yanagi@pega.com</v>
          </cell>
          <cell r="E1262" t="str">
            <v>Sr. Events Coordinator</v>
          </cell>
          <cell r="F1262" t="str">
            <v>SKO 2019 - Group A</v>
          </cell>
          <cell r="G1262" t="str">
            <v>32LDP69V</v>
          </cell>
        </row>
        <row r="1263">
          <cell r="D1263" t="str">
            <v>dean.yearsley@pega.com</v>
          </cell>
          <cell r="E1263" t="str">
            <v>Senior Solutions Consultant</v>
          </cell>
          <cell r="F1263" t="str">
            <v>EMEA</v>
          </cell>
          <cell r="G1263" t="str">
            <v>32LDNLTN</v>
          </cell>
        </row>
        <row r="1264">
          <cell r="D1264" t="str">
            <v>ansan.yeh@pega.com</v>
          </cell>
          <cell r="E1264" t="str">
            <v>Strategic Alliance Executive</v>
          </cell>
          <cell r="F1264" t="str">
            <v>APAC</v>
          </cell>
          <cell r="G1264" t="str">
            <v>32LDNL55</v>
          </cell>
        </row>
        <row r="1265">
          <cell r="D1265" t="str">
            <v>rafael.yew@pega.com</v>
          </cell>
          <cell r="E1265" t="str">
            <v>Senior Solutions Consultant</v>
          </cell>
          <cell r="F1265" t="str">
            <v>SKO 2019 - Group B</v>
          </cell>
          <cell r="G1265" t="str">
            <v>32LDNLTP</v>
          </cell>
        </row>
        <row r="1266">
          <cell r="D1266" t="str">
            <v>wendy.yoo@pega.com</v>
          </cell>
          <cell r="E1266" t="str">
            <v>Sales Associate</v>
          </cell>
          <cell r="F1266" t="str">
            <v>SKO 2019 - Group C</v>
          </cell>
          <cell r="G1266" t="str">
            <v>32LDNL3G</v>
          </cell>
        </row>
        <row r="1267">
          <cell r="D1267" t="str">
            <v>dave.yorita@pega.com</v>
          </cell>
          <cell r="E1267" t="str">
            <v>Director of Sales</v>
          </cell>
          <cell r="F1267" t="str">
            <v>SKO 2019 - Group B</v>
          </cell>
          <cell r="G1267" t="str">
            <v>32LDNLWW</v>
          </cell>
        </row>
        <row r="1268">
          <cell r="D1268" t="str">
            <v>laura.yorks@pega.com</v>
          </cell>
          <cell r="E1268" t="str">
            <v>Regional Director, NA Insurance</v>
          </cell>
          <cell r="F1268" t="str">
            <v>SKO 2019 - Group B</v>
          </cell>
          <cell r="G1268" t="str">
            <v>32LDNLDL</v>
          </cell>
        </row>
        <row r="1269">
          <cell r="D1269" t="str">
            <v>ken.yu@pega.com</v>
          </cell>
          <cell r="E1269" t="str">
            <v>Practice Leader</v>
          </cell>
          <cell r="F1269" t="str">
            <v>SKO 2019 - Group B</v>
          </cell>
          <cell r="G1269" t="str">
            <v>32LDNLDM</v>
          </cell>
        </row>
        <row r="1270">
          <cell r="D1270" t="str">
            <v>nataliia.zakir@pega.com</v>
          </cell>
          <cell r="E1270" t="str">
            <v>EMEA Sales Enablement Programme Manager</v>
          </cell>
          <cell r="F1270" t="str">
            <v>EMEA</v>
          </cell>
          <cell r="G1270" t="str">
            <v>32LDNL5G</v>
          </cell>
        </row>
        <row r="1271">
          <cell r="D1271" t="str">
            <v>nicole.zeidler@pega.com</v>
          </cell>
          <cell r="E1271" t="str">
            <v>Account Executive</v>
          </cell>
          <cell r="F1271" t="str">
            <v>EMEA</v>
          </cell>
          <cell r="G1271" t="str">
            <v>32LDNL3H</v>
          </cell>
        </row>
        <row r="1272">
          <cell r="D1272" t="str">
            <v>Tina.Ziegler@pega.com</v>
          </cell>
          <cell r="E1272" t="str">
            <v>Contractor, Shared Services</v>
          </cell>
          <cell r="F1272" t="str">
            <v>SKO 2019 - Group A</v>
          </cell>
          <cell r="G1272" t="str">
            <v>32LDP69W</v>
          </cell>
        </row>
        <row r="1273">
          <cell r="D1273" t="str">
            <v>marcus.zitzelsberger@pega.com</v>
          </cell>
          <cell r="E1273" t="str">
            <v>Solutions Consultant</v>
          </cell>
          <cell r="F1273" t="str">
            <v>EMEA</v>
          </cell>
          <cell r="G1273" t="str">
            <v>32LDNLTQ</v>
          </cell>
        </row>
        <row r="1274">
          <cell r="D1274" t="str">
            <v>christian.zubani@pega.com</v>
          </cell>
          <cell r="E1274" t="str">
            <v>Account Executive</v>
          </cell>
          <cell r="F1274" t="str">
            <v>EMEA</v>
          </cell>
          <cell r="G1274" t="str">
            <v>32LDNL3J</v>
          </cell>
        </row>
        <row r="1275">
          <cell r="D1275" t="str">
            <v>frank.guerrera@pega.com</v>
          </cell>
          <cell r="E1275" t="str">
            <v>Chief Technical Systems Officer</v>
          </cell>
          <cell r="F1275" t="str">
            <v>SKO 2019 - Group C</v>
          </cell>
          <cell r="G1275" t="e">
            <v>#N/A</v>
          </cell>
        </row>
        <row r="1276">
          <cell r="D1276" t="str">
            <v>jo.warne@pega.com</v>
          </cell>
          <cell r="E1276" t="str">
            <v>Consulting Manager</v>
          </cell>
          <cell r="F1276" t="str">
            <v>EMEA</v>
          </cell>
          <cell r="G1276" t="e">
            <v>#N/A</v>
          </cell>
        </row>
        <row r="1277">
          <cell r="D1277" t="str">
            <v>nkarpo731@gmail.com</v>
          </cell>
          <cell r="E1277" t="str">
            <v>Strategic Alliance Executive</v>
          </cell>
          <cell r="F1277" t="str">
            <v>APAC</v>
          </cell>
          <cell r="G1277" t="e">
            <v>#N/A</v>
          </cell>
        </row>
        <row r="1278">
          <cell r="D1278" t="str">
            <v>akl351@live.com</v>
          </cell>
          <cell r="E1278" t="str">
            <v>Account Executive</v>
          </cell>
          <cell r="F1278" t="str">
            <v>APAC</v>
          </cell>
          <cell r="G1278" t="e">
            <v>#N/A</v>
          </cell>
        </row>
        <row r="1279">
          <cell r="D1279" t="str">
            <v>alexander.eisgruber@pega.com</v>
          </cell>
          <cell r="E1279" t="str">
            <v>Solutions Consultant</v>
          </cell>
          <cell r="F1279" t="str">
            <v>EMEA</v>
          </cell>
          <cell r="G1279" t="e">
            <v>#N/A</v>
          </cell>
        </row>
        <row r="1280">
          <cell r="G1280"/>
        </row>
        <row r="1281">
          <cell r="G1281"/>
        </row>
        <row r="1282">
          <cell r="G1282"/>
        </row>
        <row r="1283">
          <cell r="G1283"/>
        </row>
        <row r="1284">
          <cell r="G1284"/>
        </row>
        <row r="1285">
          <cell r="G1285"/>
        </row>
        <row r="1286">
          <cell r="G1286"/>
        </row>
        <row r="1287">
          <cell r="G1287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O 2019 Attendees"/>
      <sheetName val="Summary"/>
      <sheetName val="Vendors"/>
      <sheetName val="Invitee Status"/>
      <sheetName val="Industry Summary "/>
      <sheetName val="Industry Summary"/>
      <sheetName val="Industry Summary_11Dec"/>
      <sheetName val="Industry Summary 14Dec"/>
      <sheetName val="Dept Summary"/>
      <sheetName val="Hotel RL"/>
      <sheetName val="Suites"/>
    </sheetNames>
    <sheetDataSet>
      <sheetData sheetId="0">
        <row r="1">
          <cell r="D1" t="str">
            <v>Email Address</v>
          </cell>
          <cell r="E1" t="str">
            <v>Title</v>
          </cell>
          <cell r="F1" t="str">
            <v>Travel Group</v>
          </cell>
          <cell r="G1" t="str">
            <v>Hotel Conf #</v>
          </cell>
        </row>
        <row r="2">
          <cell r="D2" t="str">
            <v>andreas.abati@pega.com</v>
          </cell>
          <cell r="E2" t="str">
            <v>Alliance Enablement Executive</v>
          </cell>
          <cell r="F2" t="str">
            <v>EMEA</v>
          </cell>
          <cell r="G2" t="str">
            <v>32LH3WTT</v>
          </cell>
        </row>
        <row r="3">
          <cell r="D3" t="str">
            <v>mark.abbott@pega.com</v>
          </cell>
          <cell r="E3" t="str">
            <v>Client Director</v>
          </cell>
          <cell r="F3" t="str">
            <v>SKO 2019 - Group C</v>
          </cell>
          <cell r="G3" t="str">
            <v>32LDNKLJ</v>
          </cell>
        </row>
        <row r="4">
          <cell r="D4" t="str">
            <v>anthony.abdulla@pega.com</v>
          </cell>
          <cell r="E4" t="str">
            <v>Director, Product Marketing - Mobile</v>
          </cell>
          <cell r="F4" t="str">
            <v>SKO 2019 - Group C</v>
          </cell>
          <cell r="G4" t="str">
            <v>32LFHH5V</v>
          </cell>
        </row>
        <row r="5">
          <cell r="D5" t="str">
            <v>ahmed.abdullah@pega.com</v>
          </cell>
          <cell r="E5" t="str">
            <v>Senior Solutions Consultant - Alliances</v>
          </cell>
          <cell r="F5" t="str">
            <v>SKO 2019 - Group D</v>
          </cell>
          <cell r="G5" t="str">
            <v>32LDNLDQ</v>
          </cell>
        </row>
        <row r="6">
          <cell r="D6" t="str">
            <v>khalil.abdullah@pega.com</v>
          </cell>
          <cell r="E6" t="str">
            <v>Senior Solutions Consultant - Healthcare</v>
          </cell>
          <cell r="F6" t="str">
            <v>SKO 2019 - Group D</v>
          </cell>
          <cell r="G6" t="str">
            <v>32LDNLDR</v>
          </cell>
        </row>
        <row r="7">
          <cell r="D7" t="str">
            <v>kc.accetta@pega.com</v>
          </cell>
          <cell r="E7" t="str">
            <v>Senior Solutions Consultant</v>
          </cell>
          <cell r="F7" t="str">
            <v>SKO 2019 - Group D</v>
          </cell>
          <cell r="G7" t="str">
            <v>32LGK4PK</v>
          </cell>
        </row>
        <row r="8">
          <cell r="D8" t="str">
            <v>matt.adams@pega.com</v>
          </cell>
          <cell r="E8" t="str">
            <v>Client Director</v>
          </cell>
          <cell r="F8" t="str">
            <v>SKO 2019 - Group B</v>
          </cell>
          <cell r="G8" t="str">
            <v>32LDNLTS</v>
          </cell>
        </row>
        <row r="9">
          <cell r="D9" t="str">
            <v>nicole.adler@pega.com</v>
          </cell>
          <cell r="E9" t="str">
            <v>Client Success Manager</v>
          </cell>
          <cell r="F9" t="str">
            <v>SKO 2019 - Group C</v>
          </cell>
          <cell r="G9" t="str">
            <v>32LDNKLK</v>
          </cell>
        </row>
        <row r="10">
          <cell r="D10" t="str">
            <v>raj.agarwal@pega.com</v>
          </cell>
          <cell r="E10" t="str">
            <v>Manager, Solutions Consulting</v>
          </cell>
          <cell r="F10" t="str">
            <v>SKO 2019 - Group B</v>
          </cell>
          <cell r="G10" t="str">
            <v>32LDNLDT</v>
          </cell>
        </row>
        <row r="11">
          <cell r="D11" t="str">
            <v>kapil.aggarwal@pega.com</v>
          </cell>
          <cell r="E11" t="str">
            <v>Client Success Manager</v>
          </cell>
          <cell r="F11" t="str">
            <v>SKO 2019 - Group C</v>
          </cell>
          <cell r="G11" t="str">
            <v>32LDNKLL</v>
          </cell>
        </row>
        <row r="12">
          <cell r="D12" t="str">
            <v>pino.agostino@pega.com</v>
          </cell>
          <cell r="E12" t="str">
            <v>Principal Solutions Consultant</v>
          </cell>
          <cell r="F12" t="str">
            <v>SKO 2019 - Group D</v>
          </cell>
          <cell r="G12" t="str">
            <v>32LDNLDV</v>
          </cell>
        </row>
        <row r="13">
          <cell r="D13" t="str">
            <v>andri.agustinus@pega.com</v>
          </cell>
          <cell r="E13" t="str">
            <v>Manager, Sales Consulting</v>
          </cell>
          <cell r="F13" t="str">
            <v>APAC</v>
          </cell>
          <cell r="G13" t="str">
            <v>32LDNLDW</v>
          </cell>
        </row>
        <row r="14">
          <cell r="D14" t="str">
            <v>john.ahlberg@pega.com</v>
          </cell>
          <cell r="E14" t="str">
            <v>Practice Director</v>
          </cell>
          <cell r="F14" t="str">
            <v>EMEA</v>
          </cell>
          <cell r="G14" t="str">
            <v>32LDNL75</v>
          </cell>
        </row>
        <row r="15">
          <cell r="D15" t="str">
            <v>jeff.ainsworth@pega.com</v>
          </cell>
          <cell r="E15" t="str">
            <v>Senior Solutions Consultant</v>
          </cell>
          <cell r="F15" t="str">
            <v>APAC</v>
          </cell>
          <cell r="G15" t="str">
            <v>32LDNLDX</v>
          </cell>
        </row>
        <row r="16">
          <cell r="D16" t="str">
            <v>daniel.ajjouri@pega.com</v>
          </cell>
          <cell r="E16" t="str">
            <v>Sales Operations Analyst - Alliances</v>
          </cell>
          <cell r="F16" t="str">
            <v>SKO 2019 - Group B</v>
          </cell>
          <cell r="G16" t="str">
            <v>32LH4CLW</v>
          </cell>
        </row>
        <row r="17">
          <cell r="D17" t="str">
            <v>kerim.akgonul@pega.com</v>
          </cell>
          <cell r="E17" t="str">
            <v>Sr. VP, Products</v>
          </cell>
          <cell r="F17" t="str">
            <v>SKO 2019 - Group A</v>
          </cell>
          <cell r="G17" t="str">
            <v>32KNCVMJ</v>
          </cell>
        </row>
        <row r="18">
          <cell r="D18" t="str">
            <v>jeff.akin@pega.com</v>
          </cell>
          <cell r="E18" t="str">
            <v>Director, Solutions Consulting</v>
          </cell>
          <cell r="F18" t="str">
            <v>SKO 2019 - Group B</v>
          </cell>
          <cell r="G18" t="str">
            <v>32LDNLDZ</v>
          </cell>
        </row>
        <row r="19">
          <cell r="D19" t="str">
            <v>matt.akromis@pega.com</v>
          </cell>
          <cell r="E19" t="str">
            <v>Account Executive</v>
          </cell>
          <cell r="F19" t="str">
            <v>SKO 2019 - Group C</v>
          </cell>
          <cell r="G19" t="str">
            <v>32LDNKLM</v>
          </cell>
        </row>
        <row r="20">
          <cell r="D20" t="str">
            <v>roel.albers@pega.com</v>
          </cell>
          <cell r="E20" t="str">
            <v>Account Executive</v>
          </cell>
          <cell r="F20" t="str">
            <v>EMEA</v>
          </cell>
          <cell r="G20" t="str">
            <v>32LDNKLN</v>
          </cell>
        </row>
        <row r="21">
          <cell r="D21" t="str">
            <v>miguel.alcala@pega.com</v>
          </cell>
          <cell r="E21" t="str">
            <v>Strategic Alliance Executive</v>
          </cell>
          <cell r="F21" t="str">
            <v>EMEA</v>
          </cell>
          <cell r="G21" t="str">
            <v>32LDNL3K</v>
          </cell>
        </row>
        <row r="22">
          <cell r="D22" t="str">
            <v>james.alcina@pega.com</v>
          </cell>
          <cell r="E22" t="str">
            <v>Managing Director, Sales</v>
          </cell>
          <cell r="F22" t="str">
            <v>SKO 2019 - Group B</v>
          </cell>
          <cell r="G22" t="str">
            <v>32LDNLTT</v>
          </cell>
        </row>
        <row r="23">
          <cell r="D23" t="str">
            <v>james.alderson@pega.com</v>
          </cell>
          <cell r="E23" t="str">
            <v>Sr. Manager, Sales Consulting</v>
          </cell>
          <cell r="F23" t="str">
            <v>SKO 2019 - Group B</v>
          </cell>
          <cell r="G23" t="str">
            <v>32LDNLF2</v>
          </cell>
        </row>
        <row r="24">
          <cell r="D24" t="str">
            <v>greg.alexopoulos@pega.com</v>
          </cell>
          <cell r="E24" t="str">
            <v>Principal Solutions Consultant</v>
          </cell>
          <cell r="F24" t="str">
            <v>SKO 2019 - Group B</v>
          </cell>
          <cell r="G24" t="e">
            <v>#N/A</v>
          </cell>
        </row>
        <row r="25">
          <cell r="D25" t="str">
            <v>idrees.ali@pega.com</v>
          </cell>
          <cell r="E25" t="str">
            <v>Delivery Director</v>
          </cell>
          <cell r="F25" t="str">
            <v>SKO 2019 - Group B</v>
          </cell>
          <cell r="G25" t="str">
            <v>32LDNL76</v>
          </cell>
        </row>
        <row r="26">
          <cell r="D26" t="str">
            <v>john.allen@pega.com</v>
          </cell>
          <cell r="E26" t="str">
            <v>Account Executive</v>
          </cell>
          <cell r="F26" t="str">
            <v>EMEA</v>
          </cell>
          <cell r="G26" t="str">
            <v>32LDNKLP</v>
          </cell>
        </row>
        <row r="27">
          <cell r="D27" t="str">
            <v>stephen.allen@pega.com</v>
          </cell>
          <cell r="E27" t="str">
            <v>Senior Solutions Consultant</v>
          </cell>
          <cell r="F27" t="str">
            <v>EMEA</v>
          </cell>
          <cell r="G27" t="str">
            <v>32LDNLF3</v>
          </cell>
        </row>
        <row r="28">
          <cell r="D28" t="str">
            <v>gary.allenbach@pega.com</v>
          </cell>
          <cell r="E28" t="str">
            <v>Senior Solutions Consultant</v>
          </cell>
          <cell r="F28" t="str">
            <v>SKO 2019 - Group B</v>
          </cell>
          <cell r="G28" t="str">
            <v>32LDNLF4</v>
          </cell>
        </row>
        <row r="29">
          <cell r="D29" t="str">
            <v>stefan.althaus@pega.com</v>
          </cell>
          <cell r="E29" t="str">
            <v>Account Executive</v>
          </cell>
          <cell r="F29" t="str">
            <v>EMEA</v>
          </cell>
          <cell r="G29" t="str">
            <v>32LDNKLQ</v>
          </cell>
        </row>
        <row r="30">
          <cell r="D30" t="str">
            <v>mohammed.aly@pega.com</v>
          </cell>
          <cell r="E30" t="str">
            <v>Business Consultant</v>
          </cell>
          <cell r="F30" t="str">
            <v>EMEA</v>
          </cell>
          <cell r="G30" t="str">
            <v>32LDNLF5</v>
          </cell>
        </row>
        <row r="31">
          <cell r="D31" t="str">
            <v>Ricardo.Amaral@pega.com</v>
          </cell>
          <cell r="E31" t="str">
            <v>Account Executive</v>
          </cell>
          <cell r="F31" t="str">
            <v>SKO 2019 - Group B</v>
          </cell>
          <cell r="G31" t="str">
            <v>32LGHK4L</v>
          </cell>
        </row>
        <row r="32">
          <cell r="D32" t="str">
            <v>bernd.amberger@pega.com</v>
          </cell>
          <cell r="E32" t="str">
            <v>Sales Director</v>
          </cell>
          <cell r="F32" t="str">
            <v>EMEA</v>
          </cell>
          <cell r="G32" t="str">
            <v>32LDNLTV</v>
          </cell>
        </row>
        <row r="33">
          <cell r="D33" t="str">
            <v>abhishek.anand@pega.com</v>
          </cell>
          <cell r="E33" t="str">
            <v>Solutions Engineer</v>
          </cell>
          <cell r="F33" t="str">
            <v>APAC</v>
          </cell>
          <cell r="G33" t="str">
            <v>32LHQ78R</v>
          </cell>
        </row>
        <row r="34">
          <cell r="D34" t="str">
            <v>helen.anatogu@pega.com</v>
          </cell>
          <cell r="E34" t="str">
            <v>Business Officer</v>
          </cell>
          <cell r="F34" t="str">
            <v>EMEA</v>
          </cell>
          <cell r="G34" t="str">
            <v>32LFHH7K</v>
          </cell>
        </row>
        <row r="35">
          <cell r="D35" t="str">
            <v>scott.andrick@pega.com</v>
          </cell>
          <cell r="E35" t="str">
            <v>Sr. Director, Industry Principal</v>
          </cell>
          <cell r="F35" t="str">
            <v>SKO 2019 - Group C</v>
          </cell>
          <cell r="G35" t="str">
            <v>32LFHH5W</v>
          </cell>
        </row>
        <row r="36">
          <cell r="D36" t="str">
            <v>dan.angel@pega.com</v>
          </cell>
          <cell r="E36" t="str">
            <v>Account Executive</v>
          </cell>
          <cell r="F36" t="str">
            <v>SKO 2019 - Group C</v>
          </cell>
          <cell r="G36" t="str">
            <v>32LDNKLS</v>
          </cell>
        </row>
        <row r="37">
          <cell r="D37" t="str">
            <v>georges.anidjar@pega.com</v>
          </cell>
          <cell r="E37" t="str">
            <v>VP Sales, West</v>
          </cell>
          <cell r="F37" t="str">
            <v>EMEA</v>
          </cell>
          <cell r="G37" t="str">
            <v>32KNCVM3</v>
          </cell>
        </row>
        <row r="38">
          <cell r="D38" t="str">
            <v>bradley.ansell@pega.com</v>
          </cell>
          <cell r="E38" t="str">
            <v>Account Executive</v>
          </cell>
          <cell r="F38" t="str">
            <v>SKO 2019 - Group C</v>
          </cell>
          <cell r="G38" t="str">
            <v>32LDNKLT</v>
          </cell>
        </row>
        <row r="39">
          <cell r="D39" t="str">
            <v>prashant.arivelu@pega.com</v>
          </cell>
          <cell r="E39" t="str">
            <v>Delivery Director</v>
          </cell>
          <cell r="F39" t="str">
            <v>SKO 2019 - Group B</v>
          </cell>
          <cell r="G39" t="str">
            <v>32LDNL77</v>
          </cell>
        </row>
        <row r="40">
          <cell r="D40" t="str">
            <v>kent.arkes@pega.com</v>
          </cell>
          <cell r="E40" t="str">
            <v>Regional Director, NA Healthcare</v>
          </cell>
          <cell r="F40" t="str">
            <v>SKO 2019 - Group B</v>
          </cell>
          <cell r="G40" t="str">
            <v>32LDNL78</v>
          </cell>
        </row>
        <row r="41">
          <cell r="D41" t="str">
            <v>christian_Arlt@gmx.net</v>
          </cell>
          <cell r="E41" t="str">
            <v>Associate Solutions Engineer</v>
          </cell>
          <cell r="F41" t="str">
            <v>EMEA</v>
          </cell>
          <cell r="G41" t="str">
            <v>32LG4NG3</v>
          </cell>
        </row>
        <row r="42">
          <cell r="D42" t="str">
            <v>lemarr.arnold@pega.com</v>
          </cell>
          <cell r="E42" t="str">
            <v>Practice Leader - Healthcare</v>
          </cell>
          <cell r="F42" t="str">
            <v>SKO 2019 - Group B</v>
          </cell>
          <cell r="G42" t="str">
            <v>32LDNL79</v>
          </cell>
        </row>
        <row r="43">
          <cell r="D43" t="str">
            <v>Dmitri.Aronov@pega.com</v>
          </cell>
          <cell r="E43" t="str">
            <v>Associate Business Officer</v>
          </cell>
          <cell r="F43" t="str">
            <v>EMEA</v>
          </cell>
          <cell r="G43" t="str">
            <v>32LDNL5N</v>
          </cell>
        </row>
        <row r="44">
          <cell r="D44" t="str">
            <v>mike.asebrook@pega.com</v>
          </cell>
          <cell r="E44" t="str">
            <v>Director, Product Marketing - Customer Service</v>
          </cell>
          <cell r="F44" t="str">
            <v>SKO 2019 - Group C</v>
          </cell>
          <cell r="G44" t="str">
            <v>32LFHH5X</v>
          </cell>
        </row>
        <row r="45">
          <cell r="D45" t="str">
            <v>rahul.ashok@pega.com</v>
          </cell>
          <cell r="E45" t="str">
            <v>Practice Leader</v>
          </cell>
          <cell r="F45" t="str">
            <v>SKO 2019 - Group B</v>
          </cell>
          <cell r="G45" t="str">
            <v>32LDNL7B</v>
          </cell>
        </row>
        <row r="46">
          <cell r="D46" t="str">
            <v>adam.aufseeser@pega.com</v>
          </cell>
          <cell r="E46" t="str">
            <v>Senior Sales Associate</v>
          </cell>
          <cell r="F46" t="str">
            <v>SKO 2019 - Group C</v>
          </cell>
          <cell r="G46" t="str">
            <v>32LDNKLV</v>
          </cell>
        </row>
        <row r="47">
          <cell r="D47" t="str">
            <v>lorenzo.augugliaro@pega.com</v>
          </cell>
          <cell r="E47" t="str">
            <v>Account Executive</v>
          </cell>
          <cell r="F47" t="str">
            <v>EMEA</v>
          </cell>
          <cell r="G47" t="str">
            <v>32LDNKLW</v>
          </cell>
        </row>
        <row r="48">
          <cell r="D48" t="str">
            <v>jessie.augustijn@pega.com</v>
          </cell>
          <cell r="E48" t="str">
            <v>Account Executive</v>
          </cell>
          <cell r="F48" t="str">
            <v>EMEA</v>
          </cell>
          <cell r="G48" t="str">
            <v>32LDNKLX</v>
          </cell>
        </row>
        <row r="49">
          <cell r="D49" t="str">
            <v>emre.avci@pega.com</v>
          </cell>
          <cell r="E49" t="str">
            <v>Account Executive</v>
          </cell>
          <cell r="F49" t="str">
            <v>EMEA</v>
          </cell>
          <cell r="G49" t="str">
            <v>32LDNKLZ</v>
          </cell>
        </row>
        <row r="50">
          <cell r="D50" t="str">
            <v>Doug.Averill@pega.com</v>
          </cell>
          <cell r="E50" t="str">
            <v>Sr. Director, Public Sector</v>
          </cell>
          <cell r="F50" t="str">
            <v>SKO 2019 - Group C</v>
          </cell>
          <cell r="G50" t="str">
            <v>32LDNL5K</v>
          </cell>
        </row>
        <row r="51">
          <cell r="D51" t="str">
            <v>ulas.ayan@pega.com</v>
          </cell>
          <cell r="E51" t="str">
            <v>Sr. Solutions Consultant</v>
          </cell>
          <cell r="F51" t="str">
            <v>EMEA</v>
          </cell>
          <cell r="G51" t="str">
            <v>32LDNLF6</v>
          </cell>
        </row>
        <row r="52">
          <cell r="D52" t="str">
            <v>seyhan.aydin@pega.com</v>
          </cell>
          <cell r="E52" t="str">
            <v>Cloud Business and Strategy Executive</v>
          </cell>
          <cell r="F52" t="str">
            <v>EMEA</v>
          </cell>
          <cell r="G52" t="str">
            <v>32LDNLF7</v>
          </cell>
        </row>
        <row r="53">
          <cell r="D53" t="str">
            <v>turgut.aydin@pega.com</v>
          </cell>
          <cell r="E53" t="str">
            <v>Manager, Solutions Consulting</v>
          </cell>
          <cell r="F53" t="str">
            <v>EMEA</v>
          </cell>
          <cell r="G53" t="str">
            <v>32LDNLF9</v>
          </cell>
        </row>
        <row r="54">
          <cell r="D54" t="str">
            <v>kieran.ayres@pega.com</v>
          </cell>
          <cell r="E54" t="str">
            <v>Account Executive</v>
          </cell>
          <cell r="F54" t="str">
            <v>EMEA</v>
          </cell>
          <cell r="G54" t="str">
            <v>32LDNKM2</v>
          </cell>
        </row>
        <row r="55">
          <cell r="D55" t="str">
            <v>Alessandro.azzone@pega.com</v>
          </cell>
          <cell r="E55" t="str">
            <v>Senior Solutions Consultant</v>
          </cell>
          <cell r="F55" t="str">
            <v>EMEA</v>
          </cell>
          <cell r="G55" t="str">
            <v>32LDNLFB</v>
          </cell>
        </row>
        <row r="56">
          <cell r="D56" t="str">
            <v>prathibha.b@in.pega.com</v>
          </cell>
          <cell r="E56" t="str">
            <v>Solutions Engineer</v>
          </cell>
          <cell r="F56" t="str">
            <v>APAC</v>
          </cell>
          <cell r="G56" t="str">
            <v>32LDNLWX</v>
          </cell>
        </row>
        <row r="57">
          <cell r="D57" t="str">
            <v>walt.baaske@pega.com</v>
          </cell>
          <cell r="E57" t="str">
            <v>Senior Solutions Consultant</v>
          </cell>
          <cell r="F57" t="str">
            <v>SKO 2019 - Group D</v>
          </cell>
          <cell r="G57" t="str">
            <v>32LDNLFC</v>
          </cell>
        </row>
        <row r="58">
          <cell r="D58" t="str">
            <v>kevin.baba@pega.com</v>
          </cell>
          <cell r="E58" t="str">
            <v>Principal Sales Consultant</v>
          </cell>
          <cell r="F58" t="str">
            <v>SKO 2019 - Group B</v>
          </cell>
          <cell r="G58" t="str">
            <v>32LH4CM2</v>
          </cell>
        </row>
        <row r="59">
          <cell r="D59" t="str">
            <v>deepak.baderia@pega.com</v>
          </cell>
          <cell r="E59" t="str">
            <v>Principal Solutions Consultant, Team Lead</v>
          </cell>
          <cell r="F59" t="str">
            <v>SKO 2019 - Group B</v>
          </cell>
          <cell r="G59" t="str">
            <v>32LDNLFD</v>
          </cell>
        </row>
        <row r="60">
          <cell r="D60" t="str">
            <v>Antonio.Baez@pega.com</v>
          </cell>
          <cell r="E60" t="str">
            <v>Account Executive</v>
          </cell>
          <cell r="F60" t="str">
            <v>SKO 2019 - Group B</v>
          </cell>
          <cell r="G60" t="str">
            <v>32LGHFNS</v>
          </cell>
        </row>
        <row r="61">
          <cell r="D61" t="str">
            <v>pushkar.bahl@pega.com</v>
          </cell>
          <cell r="E61" t="str">
            <v>Director, APAC Sales Ops</v>
          </cell>
          <cell r="F61" t="str">
            <v>APAC</v>
          </cell>
          <cell r="G61" t="str">
            <v>32LDZJVZ</v>
          </cell>
        </row>
        <row r="62">
          <cell r="D62" t="str">
            <v>michael.bailey@pega.com</v>
          </cell>
          <cell r="E62" t="str">
            <v>Solutions Consultant</v>
          </cell>
          <cell r="F62" t="str">
            <v>APAC</v>
          </cell>
          <cell r="G62" t="str">
            <v>32LDNLFF</v>
          </cell>
        </row>
        <row r="63">
          <cell r="D63" t="str">
            <v>cliff.baitsholts@pega.com</v>
          </cell>
          <cell r="E63" t="str">
            <v>Account Executive</v>
          </cell>
          <cell r="F63" t="str">
            <v>SKO 2019 - Group C</v>
          </cell>
          <cell r="G63" t="str">
            <v>32LDNKM3</v>
          </cell>
        </row>
        <row r="64">
          <cell r="D64" t="str">
            <v>mark.baker@pega.com</v>
          </cell>
          <cell r="E64" t="str">
            <v>Practice Leader</v>
          </cell>
          <cell r="F64" t="str">
            <v>EMEA</v>
          </cell>
          <cell r="G64" t="str">
            <v>32LDNL7C</v>
          </cell>
        </row>
        <row r="65">
          <cell r="D65" t="str">
            <v>andre.balifi@pega.com</v>
          </cell>
          <cell r="E65" t="str">
            <v>Principal Solutions Consultant</v>
          </cell>
          <cell r="F65" t="str">
            <v>EMEA</v>
          </cell>
          <cell r="G65" t="str">
            <v>32LDNLFG</v>
          </cell>
        </row>
        <row r="66">
          <cell r="D66" t="str">
            <v>rick.balkind@pega.com</v>
          </cell>
          <cell r="E66" t="str">
            <v>Sr. Director, Global Sales Onboarding and Enablement Operations</v>
          </cell>
          <cell r="F66" t="str">
            <v>SKO 2019 - Group B</v>
          </cell>
          <cell r="G66" t="str">
            <v>32LDNL57</v>
          </cell>
        </row>
        <row r="67">
          <cell r="D67" t="str">
            <v>ben.baril@pega.com</v>
          </cell>
          <cell r="E67" t="str">
            <v>Sr. Manager, Sales Consulting</v>
          </cell>
          <cell r="F67" t="str">
            <v>SKO 2019 - Group B</v>
          </cell>
          <cell r="G67" t="str">
            <v>32LDNLFH</v>
          </cell>
        </row>
        <row r="68">
          <cell r="D68" t="str">
            <v>dmitry.barishev@pega.com</v>
          </cell>
          <cell r="E68" t="str">
            <v>Practice Director</v>
          </cell>
          <cell r="F68" t="str">
            <v>EMEA</v>
          </cell>
          <cell r="G68" t="str">
            <v>32LDNL7D</v>
          </cell>
        </row>
        <row r="69">
          <cell r="D69" t="str">
            <v>paul.barnes@pega.com</v>
          </cell>
          <cell r="E69" t="str">
            <v>Practice Leader</v>
          </cell>
          <cell r="F69" t="str">
            <v>SKO 2019 - Group B</v>
          </cell>
          <cell r="G69" t="str">
            <v>32LDNL7F</v>
          </cell>
        </row>
        <row r="70">
          <cell r="D70" t="str">
            <v>carmen.barnett@pega.com</v>
          </cell>
          <cell r="E70" t="str">
            <v>Account Executive</v>
          </cell>
          <cell r="F70" t="str">
            <v>APAC</v>
          </cell>
          <cell r="G70" t="str">
            <v>32LDNKM4</v>
          </cell>
        </row>
        <row r="71">
          <cell r="D71" t="str">
            <v>jeff.barnett@pega.com</v>
          </cell>
          <cell r="E71" t="str">
            <v>Account Executive</v>
          </cell>
          <cell r="F71" t="str">
            <v>SKO 2019 - Group C</v>
          </cell>
          <cell r="G71" t="str">
            <v>32LDNKM5</v>
          </cell>
        </row>
        <row r="72">
          <cell r="D72" t="str">
            <v>john.barone@pega.com</v>
          </cell>
          <cell r="E72" t="str">
            <v>VP and General Manager, Corporate Markets</v>
          </cell>
          <cell r="F72" t="str">
            <v>SKO 2019 - Group B</v>
          </cell>
          <cell r="G72" t="str">
            <v>32KNCVM4</v>
          </cell>
        </row>
        <row r="73">
          <cell r="D73" t="str">
            <v>cara.barr@pega.com</v>
          </cell>
          <cell r="E73" t="str">
            <v>Strategic Alliance Executive</v>
          </cell>
          <cell r="F73" t="str">
            <v>SKO 2019 - Group D</v>
          </cell>
          <cell r="G73" t="str">
            <v>32LDNL3L</v>
          </cell>
        </row>
        <row r="74">
          <cell r="D74" t="str">
            <v>andy.barraclough@pega.com</v>
          </cell>
          <cell r="E74" t="str">
            <v>Sr. Director, Regional Marketing, International</v>
          </cell>
          <cell r="F74" t="str">
            <v>EMEA</v>
          </cell>
          <cell r="G74" t="str">
            <v>32LDNL6B</v>
          </cell>
        </row>
        <row r="75">
          <cell r="D75" t="str">
            <v>stephanie.barreau@pega.com</v>
          </cell>
          <cell r="E75" t="str">
            <v>Senior Enterprise Architect</v>
          </cell>
          <cell r="F75" t="str">
            <v>EMEA</v>
          </cell>
          <cell r="G75" t="str">
            <v>32LDNLFJ</v>
          </cell>
        </row>
        <row r="76">
          <cell r="D76" t="str">
            <v>matthew.barrett@pega.com</v>
          </cell>
          <cell r="E76" t="str">
            <v>Principal Solutions Consultant - Healthcare</v>
          </cell>
          <cell r="F76" t="str">
            <v>SKO 2019 - Group D</v>
          </cell>
          <cell r="G76" t="str">
            <v>32LDNLFK</v>
          </cell>
        </row>
        <row r="77">
          <cell r="D77" t="str">
            <v>cindy.barry@pega.com</v>
          </cell>
          <cell r="E77" t="str">
            <v>VP, North America Sales Financial Services</v>
          </cell>
          <cell r="F77" t="str">
            <v>SKO 2019 - Group B</v>
          </cell>
          <cell r="G77" t="str">
            <v>32KNCVM5</v>
          </cell>
        </row>
        <row r="78">
          <cell r="D78" t="str">
            <v>trevor.barsamian@pega.com</v>
          </cell>
          <cell r="E78" t="str">
            <v>Sales Associate</v>
          </cell>
          <cell r="F78" t="str">
            <v>SKO 2019 - Group C</v>
          </cell>
          <cell r="G78" t="str">
            <v>32LDNKM6</v>
          </cell>
        </row>
        <row r="79">
          <cell r="D79" t="str">
            <v>ben.barton@pega.com</v>
          </cell>
          <cell r="E79" t="str">
            <v>Senior Business Consultant</v>
          </cell>
          <cell r="F79" t="str">
            <v>SKO 2019 - Group D</v>
          </cell>
          <cell r="G79" t="str">
            <v>32LDNLFL</v>
          </cell>
        </row>
        <row r="80">
          <cell r="D80" t="str">
            <v>dana.basilone@pega.com</v>
          </cell>
          <cell r="E80" t="str">
            <v>Sr. Regional Marketing Manager</v>
          </cell>
          <cell r="F80" t="str">
            <v>SKO 2019 - Group C</v>
          </cell>
          <cell r="G80" t="str">
            <v>32LDNL6C</v>
          </cell>
        </row>
        <row r="81">
          <cell r="D81" t="str">
            <v>Leonardo.Battaglia@pega.com</v>
          </cell>
          <cell r="E81" t="str">
            <v>Contractor</v>
          </cell>
          <cell r="F81" t="str">
            <v>EMEA</v>
          </cell>
          <cell r="G81" t="str">
            <v>32LDNLFM</v>
          </cell>
        </row>
        <row r="82">
          <cell r="D82" t="str">
            <v>matt.bazley@pega.com</v>
          </cell>
          <cell r="E82" t="str">
            <v>Account Executive</v>
          </cell>
          <cell r="F82" t="str">
            <v>EMEA</v>
          </cell>
          <cell r="G82" t="str">
            <v>32LG4NFM</v>
          </cell>
        </row>
        <row r="83">
          <cell r="D83" t="str">
            <v>brett.beard@pega.com</v>
          </cell>
          <cell r="E83" t="str">
            <v>Account Executive</v>
          </cell>
          <cell r="F83" t="str">
            <v>SKO 2019 - Group C</v>
          </cell>
          <cell r="G83" t="str">
            <v>32LDZJWG</v>
          </cell>
        </row>
        <row r="84">
          <cell r="D84" t="str">
            <v>shawn.bearden@pega.com</v>
          </cell>
          <cell r="E84" t="str">
            <v>Principal Enterprise Architect</v>
          </cell>
          <cell r="F84" t="str">
            <v>SKO 2019 - Group D</v>
          </cell>
          <cell r="G84" t="str">
            <v>32LDNLFN</v>
          </cell>
        </row>
        <row r="85">
          <cell r="D85" t="str">
            <v>tom.beaulieu@pega.com</v>
          </cell>
          <cell r="E85" t="str">
            <v>Account Executive</v>
          </cell>
          <cell r="F85" t="str">
            <v>SKO 2019 - Group C</v>
          </cell>
          <cell r="G85" t="str">
            <v>32LDNKM7</v>
          </cell>
        </row>
        <row r="86">
          <cell r="D86" t="str">
            <v>tilman.beer@pega.com</v>
          </cell>
          <cell r="E86" t="str">
            <v>Senior Solutions Consultant</v>
          </cell>
          <cell r="F86" t="str">
            <v>EMEA</v>
          </cell>
          <cell r="G86" t="str">
            <v>32LDNLFP</v>
          </cell>
        </row>
        <row r="87">
          <cell r="D87" t="str">
            <v>geoffrey.beers@pega.com</v>
          </cell>
          <cell r="E87" t="str">
            <v>Solutions Consultant</v>
          </cell>
          <cell r="F87" t="str">
            <v>SKO 2019 - Group B</v>
          </cell>
          <cell r="G87" t="str">
            <v>32LDNLFR</v>
          </cell>
        </row>
        <row r="88">
          <cell r="D88" t="str">
            <v>alan.belisle@pega.com</v>
          </cell>
          <cell r="E88" t="str">
            <v>Senior Enterprise Architect</v>
          </cell>
          <cell r="F88" t="str">
            <v>SKO 2019 - Group D</v>
          </cell>
          <cell r="G88" t="str">
            <v>32LDNLFS</v>
          </cell>
        </row>
        <row r="89">
          <cell r="D89" t="str">
            <v>dan.bell@pega.com</v>
          </cell>
          <cell r="E89" t="str">
            <v>Principal - Alliances Solution Consultant</v>
          </cell>
          <cell r="F89" t="str">
            <v>SKO 2019 - Group D</v>
          </cell>
          <cell r="G89" t="str">
            <v>32LDNLFT</v>
          </cell>
        </row>
        <row r="90">
          <cell r="D90" t="str">
            <v>john.bender@pega.com</v>
          </cell>
          <cell r="E90" t="str">
            <v>Sales Director</v>
          </cell>
          <cell r="F90" t="str">
            <v>SKO 2019 - Group B</v>
          </cell>
          <cell r="G90" t="str">
            <v>32LDNLTW</v>
          </cell>
        </row>
        <row r="91">
          <cell r="D91" t="str">
            <v>david.benisti@pega.com</v>
          </cell>
          <cell r="E91" t="str">
            <v>SAE Team Lead</v>
          </cell>
          <cell r="F91" t="str">
            <v>EMEA</v>
          </cell>
          <cell r="G91" t="str">
            <v>32LDNL3M</v>
          </cell>
        </row>
        <row r="92">
          <cell r="D92" t="str">
            <v>kenneth.benner@pega.com</v>
          </cell>
          <cell r="E92" t="str">
            <v>Global Industry Market Leader - Communications, Media, and Consumer Services</v>
          </cell>
          <cell r="F92" t="str">
            <v>SKO 2019 - Group C</v>
          </cell>
          <cell r="G92" t="str">
            <v>32LDNL5L</v>
          </cell>
        </row>
        <row r="93">
          <cell r="D93" t="str">
            <v>christopher.bennett@pega.com</v>
          </cell>
          <cell r="E93" t="str">
            <v>Solutions Consultant - Corporate Markets</v>
          </cell>
          <cell r="F93" t="str">
            <v>SKO 2019 - Group D</v>
          </cell>
          <cell r="G93" t="str">
            <v>32LDNLFV</v>
          </cell>
        </row>
        <row r="94">
          <cell r="D94" t="str">
            <v>richard.bennett@pega.com</v>
          </cell>
          <cell r="E94" t="str">
            <v>Account Executive</v>
          </cell>
          <cell r="F94" t="str">
            <v>SKO 2019 - Group C</v>
          </cell>
          <cell r="G94" t="str">
            <v>32LDZJWF</v>
          </cell>
        </row>
        <row r="95">
          <cell r="D95" t="str">
            <v>cameron.benoit@pega.com</v>
          </cell>
          <cell r="E95" t="str">
            <v>Associate Solutions Consultant</v>
          </cell>
          <cell r="F95" t="str">
            <v>SKO 2019 - Group D</v>
          </cell>
          <cell r="G95" t="str">
            <v>32LDNLFW</v>
          </cell>
        </row>
        <row r="96">
          <cell r="D96" t="str">
            <v>andy.benouali@pega.com</v>
          </cell>
          <cell r="E96" t="str">
            <v>Client Director</v>
          </cell>
          <cell r="F96" t="str">
            <v>EMEA</v>
          </cell>
          <cell r="G96" t="str">
            <v>32LDNKM8</v>
          </cell>
        </row>
        <row r="97">
          <cell r="D97" t="str">
            <v>reid.bentley@pega.com</v>
          </cell>
          <cell r="E97" t="str">
            <v>Account Executive</v>
          </cell>
          <cell r="F97" t="str">
            <v>SKO 2019 - Group C</v>
          </cell>
          <cell r="G97" t="str">
            <v>32LDNKM9</v>
          </cell>
        </row>
        <row r="98">
          <cell r="D98" t="str">
            <v>fred.benton@pega.com</v>
          </cell>
          <cell r="E98" t="str">
            <v>Client Director</v>
          </cell>
          <cell r="F98" t="str">
            <v>SKO 2019 - Group C</v>
          </cell>
          <cell r="G98" t="str">
            <v>32LG4NF7</v>
          </cell>
        </row>
        <row r="99">
          <cell r="D99" t="str">
            <v>chris.berexa@pega.com</v>
          </cell>
          <cell r="E99" t="str">
            <v>Account Executive</v>
          </cell>
          <cell r="F99" t="str">
            <v>SKO 2019 - Group C</v>
          </cell>
          <cell r="G99" t="str">
            <v>32LDZJWD</v>
          </cell>
        </row>
        <row r="100">
          <cell r="D100" t="str">
            <v>Marc.Berkovi@pega.com</v>
          </cell>
          <cell r="E100" t="str">
            <v>Senior Business Officer</v>
          </cell>
          <cell r="F100" t="str">
            <v>SKO 2019 - Group C</v>
          </cell>
          <cell r="G100" t="str">
            <v>32LDNL5P</v>
          </cell>
        </row>
        <row r="101">
          <cell r="D101" t="str">
            <v>david.berlinski@pega.com</v>
          </cell>
          <cell r="E101" t="str">
            <v>Client Success Manager</v>
          </cell>
          <cell r="F101" t="str">
            <v>EMEA</v>
          </cell>
          <cell r="G101" t="str">
            <v>32LDZJW8</v>
          </cell>
        </row>
        <row r="102">
          <cell r="D102" t="str">
            <v>david.bernal@pega.com</v>
          </cell>
          <cell r="E102" t="str">
            <v>Account Executive</v>
          </cell>
          <cell r="F102" t="str">
            <v>SKO 2019 - Group C</v>
          </cell>
          <cell r="G102" t="str">
            <v>32LDNKMB</v>
          </cell>
        </row>
        <row r="103">
          <cell r="D103" t="str">
            <v>bill.berryman@pega.com</v>
          </cell>
          <cell r="E103" t="str">
            <v>Account Executive</v>
          </cell>
          <cell r="F103" t="str">
            <v>SKO 2019 - Group C</v>
          </cell>
          <cell r="G103" t="str">
            <v>32LDNKMC</v>
          </cell>
        </row>
        <row r="104">
          <cell r="D104" t="str">
            <v>alex.berton@pega.com</v>
          </cell>
          <cell r="E104" t="str">
            <v>Sr. Decisioning Consultant</v>
          </cell>
          <cell r="F104" t="str">
            <v>APAC</v>
          </cell>
          <cell r="G104" t="str">
            <v>32LDNLFX</v>
          </cell>
        </row>
        <row r="105">
          <cell r="D105" t="str">
            <v>peter.bessman@pega.com</v>
          </cell>
          <cell r="E105" t="str">
            <v>Senior Solutions Consultant - Life Sciences</v>
          </cell>
          <cell r="F105" t="str">
            <v>SKO 2019 - Group D</v>
          </cell>
          <cell r="G105" t="str">
            <v>32LDNLFZ</v>
          </cell>
        </row>
        <row r="106">
          <cell r="D106" t="str">
            <v>unmukt.bhatnagar@pega.com</v>
          </cell>
          <cell r="E106" t="str">
            <v>Client Director</v>
          </cell>
          <cell r="F106" t="str">
            <v>EMEA</v>
          </cell>
          <cell r="G106" t="str">
            <v>32LDNKMD</v>
          </cell>
        </row>
        <row r="107">
          <cell r="D107" t="str">
            <v>michele.bianco@pega.com</v>
          </cell>
          <cell r="E107" t="str">
            <v>Account Executive</v>
          </cell>
          <cell r="F107" t="str">
            <v>EMEA</v>
          </cell>
          <cell r="G107" t="str">
            <v>32LDNKMF</v>
          </cell>
        </row>
        <row r="108">
          <cell r="D108" t="str">
            <v>alexander.bibbs@pega.com</v>
          </cell>
          <cell r="E108" t="str">
            <v>Senior Solutions Consultant</v>
          </cell>
          <cell r="F108" t="str">
            <v>SKO 2019 - Group B</v>
          </cell>
          <cell r="G108" t="str">
            <v>32LDNLG2</v>
          </cell>
        </row>
        <row r="109">
          <cell r="D109" t="str">
            <v>niels.bijl@pega.com</v>
          </cell>
          <cell r="E109" t="str">
            <v>Account Executive</v>
          </cell>
          <cell r="F109" t="str">
            <v>EMEA</v>
          </cell>
          <cell r="G109" t="str">
            <v>32LDNKMG</v>
          </cell>
        </row>
        <row r="110">
          <cell r="D110" t="str">
            <v>andrew.bilby@pega.com</v>
          </cell>
          <cell r="E110" t="str">
            <v>Account Executive</v>
          </cell>
          <cell r="F110" t="str">
            <v>EMEA</v>
          </cell>
          <cell r="G110" t="str">
            <v>32LDNKMH</v>
          </cell>
        </row>
        <row r="111">
          <cell r="D111" t="str">
            <v>flo.binder@pega.com</v>
          </cell>
          <cell r="E111" t="str">
            <v>Senior Sales Consultant</v>
          </cell>
          <cell r="F111" t="str">
            <v>EMEA</v>
          </cell>
          <cell r="G111" t="str">
            <v>32LDNLG3</v>
          </cell>
        </row>
        <row r="112">
          <cell r="D112" t="str">
            <v>judy.biondo@pega.com</v>
          </cell>
          <cell r="E112" t="str">
            <v>Account Executive</v>
          </cell>
          <cell r="F112" t="str">
            <v>SKO 2019 - Group C</v>
          </cell>
          <cell r="G112" t="str">
            <v>32LDNKMJ</v>
          </cell>
        </row>
        <row r="113">
          <cell r="D113" t="str">
            <v>lee.birch@pega.com</v>
          </cell>
          <cell r="E113" t="str">
            <v>Account Executive</v>
          </cell>
          <cell r="F113" t="str">
            <v>EMEA</v>
          </cell>
          <cell r="G113" t="str">
            <v>32LDNKMK</v>
          </cell>
        </row>
        <row r="114">
          <cell r="D114" t="str">
            <v>justin.birt@pega.com</v>
          </cell>
          <cell r="E114" t="str">
            <v>Account Executive</v>
          </cell>
          <cell r="F114" t="str">
            <v>SKO 2019 - Group C</v>
          </cell>
          <cell r="G114" t="str">
            <v>32LDNKML</v>
          </cell>
        </row>
        <row r="115">
          <cell r="D115" t="str">
            <v>harvey.bishop@pega.com</v>
          </cell>
          <cell r="E115" t="str">
            <v>Managing Business Officer and Senior Legal Director, EMEA</v>
          </cell>
          <cell r="F115" t="str">
            <v>EMEA</v>
          </cell>
          <cell r="G115" t="str">
            <v>32LDNL5Q</v>
          </cell>
        </row>
        <row r="116">
          <cell r="D116" t="str">
            <v>arindam.biswas@pega.com</v>
          </cell>
          <cell r="E116" t="str">
            <v>Sales Consultant III</v>
          </cell>
          <cell r="F116" t="str">
            <v>SKO 2019 - Group D</v>
          </cell>
          <cell r="G116" t="str">
            <v>32LDNLG4</v>
          </cell>
        </row>
        <row r="117">
          <cell r="D117" t="str">
            <v>sofie.bjorksten@pega.com</v>
          </cell>
          <cell r="E117" t="str">
            <v>Global Sales Operations Senior Project Manager</v>
          </cell>
          <cell r="F117" t="str">
            <v>SKO 2019 - Group B</v>
          </cell>
          <cell r="G117" t="str">
            <v>32LG4NGF</v>
          </cell>
        </row>
        <row r="118">
          <cell r="D118" t="str">
            <v>tiffany.blair@pega.com</v>
          </cell>
          <cell r="E118" t="str">
            <v>Director, Industry Principal</v>
          </cell>
          <cell r="F118" t="str">
            <v>SKO 2019 - Group C</v>
          </cell>
          <cell r="G118" t="str">
            <v>32LFHH5Z</v>
          </cell>
        </row>
        <row r="119">
          <cell r="D119" t="str">
            <v>fergal.boden@pega.com</v>
          </cell>
          <cell r="E119" t="str">
            <v>Senior Solutions Consultant</v>
          </cell>
          <cell r="F119" t="str">
            <v>SKO 2019 - Group B</v>
          </cell>
          <cell r="G119" t="str">
            <v>32LDNLG5</v>
          </cell>
        </row>
        <row r="120">
          <cell r="D120" t="str">
            <v>oliver.bohlman@pega.com</v>
          </cell>
          <cell r="E120" t="str">
            <v>Account Executive</v>
          </cell>
          <cell r="F120" t="str">
            <v>SKO 2019 - Group C</v>
          </cell>
          <cell r="G120" t="str">
            <v>32LDNKMM</v>
          </cell>
        </row>
        <row r="121">
          <cell r="D121" t="str">
            <v>j.boissevain@pega.com</v>
          </cell>
          <cell r="E121" t="str">
            <v>Customer Success Manager</v>
          </cell>
          <cell r="F121" t="str">
            <v>EMEA</v>
          </cell>
          <cell r="G121" t="str">
            <v>32LDNKMN</v>
          </cell>
        </row>
        <row r="122">
          <cell r="D122" t="str">
            <v>adriana.bokelherde@pega.com</v>
          </cell>
          <cell r="E122" t="str">
            <v>SVP, Chief People Officer</v>
          </cell>
          <cell r="F122" t="str">
            <v>SKO 2019 - Group A</v>
          </cell>
          <cell r="G122" t="str">
            <v>32KNCVMK</v>
          </cell>
        </row>
        <row r="123">
          <cell r="D123" t="str">
            <v>karen.boles@pega.com</v>
          </cell>
          <cell r="E123" t="str">
            <v>Sr. Regional Marketing Manager</v>
          </cell>
          <cell r="F123" t="str">
            <v>SKO 2019 - Group C</v>
          </cell>
          <cell r="G123" t="str">
            <v>32LDNL6D</v>
          </cell>
        </row>
        <row r="124">
          <cell r="D124" t="str">
            <v>john.bollada@pega.com</v>
          </cell>
          <cell r="E124" t="str">
            <v>Strategic Alliance Executive</v>
          </cell>
          <cell r="F124" t="str">
            <v>EMEA</v>
          </cell>
          <cell r="G124" t="str">
            <v>32LDNL3N</v>
          </cell>
        </row>
        <row r="125">
          <cell r="D125" t="str">
            <v>greg.boop@pega.com</v>
          </cell>
          <cell r="E125" t="str">
            <v>Consulting Manager</v>
          </cell>
          <cell r="F125" t="str">
            <v>SKO 2019 - Group B</v>
          </cell>
          <cell r="G125" t="str">
            <v>32LDNL7G</v>
          </cell>
        </row>
        <row r="126">
          <cell r="D126" t="str">
            <v>pablo.borjas@pega.com</v>
          </cell>
          <cell r="E126" t="str">
            <v>Senior Solutions Consultant</v>
          </cell>
          <cell r="F126" t="str">
            <v>SKO 2019 - Group D</v>
          </cell>
          <cell r="G126" t="str">
            <v>32LDNLG6</v>
          </cell>
        </row>
        <row r="127">
          <cell r="D127" t="str">
            <v>danny.borrelli@pega.com</v>
          </cell>
          <cell r="E127" t="str">
            <v>Sr Solutions Consultant</v>
          </cell>
          <cell r="F127" t="str">
            <v>SKO 2019 - Group D</v>
          </cell>
          <cell r="G127" t="str">
            <v>32LDNLZS</v>
          </cell>
        </row>
        <row r="128">
          <cell r="D128" t="str">
            <v>Roberto.Boullosa@pega.com</v>
          </cell>
          <cell r="E128" t="str">
            <v>Contractor</v>
          </cell>
          <cell r="F128" t="str">
            <v>EMEA</v>
          </cell>
          <cell r="G128" t="str">
            <v>32LDNLZV</v>
          </cell>
        </row>
        <row r="129">
          <cell r="D129" t="str">
            <v>lisa.bowen@pega.com</v>
          </cell>
          <cell r="E129" t="str">
            <v>Account Executive</v>
          </cell>
          <cell r="F129" t="str">
            <v>SKO 2019 - Group C</v>
          </cell>
          <cell r="G129" t="str">
            <v>32LDNKMP</v>
          </cell>
        </row>
        <row r="130">
          <cell r="D130" t="str">
            <v>richard.boyle@pega.com</v>
          </cell>
          <cell r="E130" t="str">
            <v>Sales Associate</v>
          </cell>
          <cell r="F130" t="str">
            <v>SKO 2019 - Group C</v>
          </cell>
          <cell r="G130" t="str">
            <v>32LDNKMQ</v>
          </cell>
        </row>
        <row r="131">
          <cell r="D131" t="str">
            <v>kristie.brachowski@pega.com</v>
          </cell>
          <cell r="E131" t="str">
            <v>Talent Advisory Partner</v>
          </cell>
          <cell r="F131" t="str">
            <v>SKO 2019 - Group B</v>
          </cell>
          <cell r="G131" t="str">
            <v>32LGSKW6</v>
          </cell>
        </row>
        <row r="132">
          <cell r="D132" t="str">
            <v>mike.bradley@pega.com</v>
          </cell>
          <cell r="E132" t="str">
            <v>Mobile Architect</v>
          </cell>
          <cell r="F132" t="str">
            <v>SKO 2019 - Group B</v>
          </cell>
          <cell r="G132" t="str">
            <v>32LDNLG7</v>
          </cell>
        </row>
        <row r="133">
          <cell r="D133" t="str">
            <v>sam.bradon@pega.com</v>
          </cell>
          <cell r="E133" t="str">
            <v>Regional Director, ANZ</v>
          </cell>
          <cell r="F133" t="str">
            <v>APAC</v>
          </cell>
          <cell r="G133" t="str">
            <v>32LDNL7H</v>
          </cell>
        </row>
        <row r="134">
          <cell r="D134" t="str">
            <v>sarah.brady@pega.com</v>
          </cell>
          <cell r="E134" t="str">
            <v>Account Executive</v>
          </cell>
          <cell r="F134" t="str">
            <v>SKO 2019 - Group C</v>
          </cell>
          <cell r="G134" t="str">
            <v>32LDNKMR</v>
          </cell>
        </row>
        <row r="135">
          <cell r="D135" t="str">
            <v>derk-jan.brand@pega.com</v>
          </cell>
          <cell r="E135" t="str">
            <v>VP Sales, Benelux &amp; Nordics</v>
          </cell>
          <cell r="F135" t="str">
            <v>EMEA</v>
          </cell>
          <cell r="G135" t="str">
            <v>32KNCVM6</v>
          </cell>
        </row>
        <row r="136">
          <cell r="D136" t="str">
            <v>debbie.brankin@pega.com</v>
          </cell>
          <cell r="E136" t="str">
            <v>Sr. Director, Service Assurance</v>
          </cell>
          <cell r="F136" t="str">
            <v>EMEA</v>
          </cell>
          <cell r="G136" t="str">
            <v>32LH94QC</v>
          </cell>
        </row>
        <row r="137">
          <cell r="D137" t="str">
            <v>Bob.Branstetter@pega.com</v>
          </cell>
          <cell r="E137" t="str">
            <v>Director, Solution Consulting</v>
          </cell>
          <cell r="F137" t="str">
            <v>SKO 2019 - Group B</v>
          </cell>
          <cell r="G137" t="str">
            <v>32LDNLG8</v>
          </cell>
        </row>
        <row r="138">
          <cell r="D138" t="str">
            <v>leo.bras@pega.com</v>
          </cell>
          <cell r="E138" t="str">
            <v>Account Executive</v>
          </cell>
          <cell r="F138" t="str">
            <v>EMEA</v>
          </cell>
          <cell r="G138" t="str">
            <v>32LDNKMS</v>
          </cell>
        </row>
        <row r="139">
          <cell r="D139" t="str">
            <v>matthew.brasse@pega.com</v>
          </cell>
          <cell r="E139" t="str">
            <v>Solutions Consultant</v>
          </cell>
          <cell r="F139" t="str">
            <v>SKO 2019 - Group D</v>
          </cell>
          <cell r="G139" t="str">
            <v>32LDNLG9</v>
          </cell>
        </row>
        <row r="140">
          <cell r="D140" t="str">
            <v>Kelli.Bravo@pega.com</v>
          </cell>
          <cell r="E140" t="str">
            <v>VP, Healthcare and Life Sciences</v>
          </cell>
          <cell r="F140" t="str">
            <v>SKO 2019 - Group C</v>
          </cell>
          <cell r="G140" t="str">
            <v>32KNCVMV</v>
          </cell>
        </row>
        <row r="141">
          <cell r="D141" t="str">
            <v>liz.brazil@pega.com</v>
          </cell>
          <cell r="E141" t="str">
            <v>Sales Operations Manager</v>
          </cell>
          <cell r="F141" t="str">
            <v>SKO 2019 - Group B</v>
          </cell>
          <cell r="G141" t="str">
            <v>32LGSKWQ</v>
          </cell>
        </row>
        <row r="142">
          <cell r="D142" t="str">
            <v>michael.brenner@pega.com</v>
          </cell>
          <cell r="E142" t="str">
            <v>VP, Brand &amp; Customer Experience</v>
          </cell>
          <cell r="F142" t="str">
            <v>SKO 2019 - Group A</v>
          </cell>
          <cell r="G142" t="str">
            <v>32KNCVPB</v>
          </cell>
        </row>
        <row r="143">
          <cell r="D143" t="str">
            <v>erwin.bresser@pega.com</v>
          </cell>
          <cell r="E143" t="str">
            <v>Practice Director</v>
          </cell>
          <cell r="F143" t="str">
            <v>EMEA</v>
          </cell>
          <cell r="G143" t="str">
            <v>32LDNL7J</v>
          </cell>
        </row>
        <row r="144">
          <cell r="D144" t="str">
            <v>kris.brewitt@pega.com</v>
          </cell>
          <cell r="E144" t="str">
            <v>Sr. Regional Marketing Manager</v>
          </cell>
          <cell r="F144" t="str">
            <v>SKO 2019 - Group C</v>
          </cell>
          <cell r="G144" t="str">
            <v>32LDNL6G</v>
          </cell>
        </row>
        <row r="145">
          <cell r="D145" t="str">
            <v>erwan.brillot@pega.com</v>
          </cell>
          <cell r="E145" t="str">
            <v>Sales Manager</v>
          </cell>
          <cell r="F145" t="str">
            <v>EMEA</v>
          </cell>
          <cell r="G145" t="str">
            <v>32LDNLTX</v>
          </cell>
        </row>
        <row r="146">
          <cell r="D146" t="str">
            <v>matt.broch@pega.com</v>
          </cell>
          <cell r="E146" t="str">
            <v>Manager LATAM Solutions Consulting</v>
          </cell>
          <cell r="F146" t="str">
            <v>SKO 2019 - Group B</v>
          </cell>
          <cell r="G146" t="str">
            <v>32LDNLGB</v>
          </cell>
        </row>
        <row r="147">
          <cell r="D147" t="str">
            <v>john.brockman@pega.com</v>
          </cell>
          <cell r="E147" t="str">
            <v>Manager, Sales Consulting</v>
          </cell>
          <cell r="F147" t="str">
            <v>SKO 2019 - Group B</v>
          </cell>
          <cell r="G147" t="str">
            <v>32LDNLGC</v>
          </cell>
        </row>
        <row r="148">
          <cell r="D148" t="str">
            <v>olivier.brouwers@pega.com</v>
          </cell>
          <cell r="E148" t="str">
            <v>Practice Leader</v>
          </cell>
          <cell r="F148" t="str">
            <v>SKO 2019 - Group B</v>
          </cell>
          <cell r="G148" t="str">
            <v>32LDNL7K</v>
          </cell>
        </row>
        <row r="149">
          <cell r="D149" t="str">
            <v>david.brown@pega.com</v>
          </cell>
          <cell r="E149" t="str">
            <v>Account Executive</v>
          </cell>
          <cell r="F149" t="str">
            <v>SKO 2019 - Group C</v>
          </cell>
          <cell r="G149" t="str">
            <v>32LDNKMT</v>
          </cell>
        </row>
        <row r="150">
          <cell r="D150" t="str">
            <v>timothy.brown@pega.com</v>
          </cell>
          <cell r="E150" t="str">
            <v>Account Executive</v>
          </cell>
          <cell r="F150" t="str">
            <v>SKO 2019 - Group C</v>
          </cell>
          <cell r="G150" t="str">
            <v>32LDNKMV</v>
          </cell>
        </row>
        <row r="151">
          <cell r="D151" t="str">
            <v>dawn.brown@pega.com</v>
          </cell>
          <cell r="E151" t="str">
            <v>Practice Leader</v>
          </cell>
          <cell r="F151" t="str">
            <v>SKO 2019 - Group B</v>
          </cell>
          <cell r="G151" t="str">
            <v>32LDNL7L</v>
          </cell>
        </row>
        <row r="152">
          <cell r="D152" t="str">
            <v>richard.brown@pega.com</v>
          </cell>
          <cell r="E152" t="str">
            <v>Practice Leader II</v>
          </cell>
          <cell r="F152" t="str">
            <v>SKO 2019 - Group B</v>
          </cell>
          <cell r="G152" t="str">
            <v>32LDNL7M</v>
          </cell>
        </row>
        <row r="153">
          <cell r="D153" t="str">
            <v>andrew.brown@pega.com</v>
          </cell>
          <cell r="E153" t="str">
            <v>Manager, Sales Consulting</v>
          </cell>
          <cell r="F153" t="str">
            <v>APAC</v>
          </cell>
          <cell r="G153" t="str">
            <v>32LDNLGD</v>
          </cell>
        </row>
        <row r="154">
          <cell r="D154" t="str">
            <v>linda.bruning@pega.com</v>
          </cell>
          <cell r="E154" t="str">
            <v>Strategic Alliance Executive</v>
          </cell>
          <cell r="F154" t="str">
            <v>SKO 2019 - Group D</v>
          </cell>
          <cell r="G154" t="str">
            <v>32LDNL3P</v>
          </cell>
        </row>
        <row r="155">
          <cell r="D155" t="str">
            <v>david.brunner@pega.com</v>
          </cell>
          <cell r="E155" t="str">
            <v>Director, Solution Consultant, Robotics</v>
          </cell>
          <cell r="F155" t="str">
            <v>SKO 2019 - Group B</v>
          </cell>
          <cell r="G155" t="str">
            <v>32LDNLGF</v>
          </cell>
        </row>
        <row r="156">
          <cell r="D156" t="str">
            <v>robert.bry@pega.com</v>
          </cell>
          <cell r="E156" t="str">
            <v>Global CRM Enablement Lead</v>
          </cell>
          <cell r="F156" t="str">
            <v>SKO 2019 - Group B</v>
          </cell>
          <cell r="G156" t="str">
            <v>32LDZJW4</v>
          </cell>
        </row>
        <row r="157">
          <cell r="D157" t="str">
            <v>jessica.bryant@pega.com</v>
          </cell>
          <cell r="E157" t="str">
            <v>Account Executive</v>
          </cell>
          <cell r="F157" t="str">
            <v>SKO 2019 - Group C</v>
          </cell>
          <cell r="G157" t="str">
            <v>32LDNKMW</v>
          </cell>
        </row>
        <row r="158">
          <cell r="D158" t="str">
            <v>steve.bucknam@pega.com</v>
          </cell>
          <cell r="E158" t="str">
            <v>Sr. Manager, Sales Consulting</v>
          </cell>
          <cell r="F158" t="str">
            <v>SKO 2019 - Group B</v>
          </cell>
          <cell r="G158" t="str">
            <v>32LDNLWZ</v>
          </cell>
        </row>
        <row r="159">
          <cell r="D159" t="str">
            <v>uwe.buergin@pega.com</v>
          </cell>
          <cell r="E159" t="str">
            <v>Practice Leader</v>
          </cell>
          <cell r="F159" t="str">
            <v>EMEA</v>
          </cell>
          <cell r="G159" t="str">
            <v>32LDNL7N</v>
          </cell>
        </row>
        <row r="160">
          <cell r="D160" t="str">
            <v>john.bull@pega.com</v>
          </cell>
          <cell r="E160" t="str">
            <v>Account Executive</v>
          </cell>
          <cell r="F160" t="str">
            <v>SKO 2019 - Group C</v>
          </cell>
          <cell r="G160" t="str">
            <v>32LG4NF8</v>
          </cell>
        </row>
        <row r="161">
          <cell r="D161" t="str">
            <v>greg.burris@pega.com</v>
          </cell>
          <cell r="E161" t="str">
            <v>Principal Solutions Consultant</v>
          </cell>
          <cell r="F161" t="str">
            <v>SKO 2019 - Group D</v>
          </cell>
          <cell r="G161" t="str">
            <v>32LDNLGG</v>
          </cell>
        </row>
        <row r="162">
          <cell r="D162" t="str">
            <v>clint.buytenhuys@pega.com</v>
          </cell>
          <cell r="E162" t="str">
            <v>Sales Director</v>
          </cell>
          <cell r="F162" t="str">
            <v>SKO 2019 - Group B</v>
          </cell>
          <cell r="G162" t="str">
            <v>32LFT2K7</v>
          </cell>
        </row>
        <row r="163">
          <cell r="D163" t="str">
            <v>phil.byrne@pega.com</v>
          </cell>
          <cell r="E163" t="str">
            <v>Practice Leader</v>
          </cell>
          <cell r="F163" t="str">
            <v>APAC</v>
          </cell>
          <cell r="G163" t="str">
            <v>32LDNL7P</v>
          </cell>
        </row>
        <row r="164">
          <cell r="D164" t="str">
            <v>lekshmi.c@in.pega.com</v>
          </cell>
          <cell r="E164" t="str">
            <v>Architect</v>
          </cell>
          <cell r="F164" t="str">
            <v>APAC</v>
          </cell>
          <cell r="G164" t="str">
            <v>32LDNLX2</v>
          </cell>
        </row>
        <row r="165">
          <cell r="D165" t="str">
            <v>ricardo.cachucho@pega.com</v>
          </cell>
          <cell r="E165" t="str">
            <v>Senior Solutions Consultant</v>
          </cell>
          <cell r="F165" t="str">
            <v>EMEA</v>
          </cell>
          <cell r="G165" t="str">
            <v>32LDNLGH</v>
          </cell>
        </row>
        <row r="166">
          <cell r="D166" t="str">
            <v>Roberta.Cadastro@pega.com</v>
          </cell>
          <cell r="E166" t="str">
            <v>Account Executive</v>
          </cell>
          <cell r="F166" t="str">
            <v>SKO 2019 - Group B</v>
          </cell>
          <cell r="G166" t="str">
            <v>32LGHK3L</v>
          </cell>
        </row>
        <row r="167">
          <cell r="D167" t="str">
            <v>giles.cadge@pega.com</v>
          </cell>
          <cell r="E167" t="str">
            <v>Senior Solutions Consultant</v>
          </cell>
          <cell r="F167" t="str">
            <v>EMEA</v>
          </cell>
          <cell r="G167" t="str">
            <v>32LDNLGJ</v>
          </cell>
        </row>
        <row r="168">
          <cell r="D168" t="str">
            <v>mike.callahan@pega.com</v>
          </cell>
          <cell r="E168" t="str">
            <v>Sales Specialist - Marketing</v>
          </cell>
          <cell r="F168" t="str">
            <v>SKO 2019 - Group D</v>
          </cell>
          <cell r="G168" t="str">
            <v>32LDNLGK</v>
          </cell>
        </row>
        <row r="169">
          <cell r="D169" t="str">
            <v>edward.campbell@pega.com</v>
          </cell>
          <cell r="E169" t="str">
            <v>Business Generation Representative</v>
          </cell>
          <cell r="F169" t="str">
            <v>SKO 2019 - Group C</v>
          </cell>
          <cell r="G169" t="str">
            <v>32LDNKMX</v>
          </cell>
        </row>
        <row r="170">
          <cell r="D170" t="str">
            <v>jamie.campbell@pega.com</v>
          </cell>
          <cell r="E170" t="str">
            <v>Practice Leader</v>
          </cell>
          <cell r="F170" t="str">
            <v>APAC</v>
          </cell>
          <cell r="G170" t="str">
            <v>32LDNL7Q</v>
          </cell>
        </row>
        <row r="171">
          <cell r="D171" t="str">
            <v>kathy.campbell@pega.com</v>
          </cell>
          <cell r="E171" t="str">
            <v>Executive Assistant</v>
          </cell>
          <cell r="F171" t="str">
            <v>SKO 2019 - Group A</v>
          </cell>
          <cell r="G171" t="str">
            <v>32LDP699</v>
          </cell>
        </row>
        <row r="172">
          <cell r="D172" t="str">
            <v>joe.campisi@pega.com</v>
          </cell>
          <cell r="E172" t="str">
            <v>Senior Solutions Consultant</v>
          </cell>
          <cell r="F172" t="str">
            <v>SKO 2019 - Group D</v>
          </cell>
          <cell r="G172" t="str">
            <v>32LDNLGL</v>
          </cell>
        </row>
        <row r="173">
          <cell r="D173" t="str">
            <v>gerald.cantrell@pega.com</v>
          </cell>
          <cell r="E173" t="str">
            <v>Senior Solutions Consultant</v>
          </cell>
          <cell r="F173" t="str">
            <v>SKO 2019 - Group D</v>
          </cell>
          <cell r="G173" t="str">
            <v>32LDNLGN</v>
          </cell>
        </row>
        <row r="174">
          <cell r="D174" t="str">
            <v>cord.cantrelle@pega.com</v>
          </cell>
          <cell r="E174" t="str">
            <v>Solutions Consultant- Corporate Markets</v>
          </cell>
          <cell r="F174" t="str">
            <v>SKO 2019 - Group D</v>
          </cell>
          <cell r="G174" t="str">
            <v>32LDNLGP</v>
          </cell>
        </row>
        <row r="175">
          <cell r="D175" t="str">
            <v>jason.cao@pega.com</v>
          </cell>
          <cell r="E175" t="str">
            <v>Principal Solution Consultant</v>
          </cell>
          <cell r="F175" t="str">
            <v>APAC</v>
          </cell>
          <cell r="G175" t="str">
            <v>32LDNLGQ</v>
          </cell>
        </row>
        <row r="176">
          <cell r="D176" t="str">
            <v>ryan.caputo@pega.com</v>
          </cell>
          <cell r="E176" t="str">
            <v>Sales Director, Financial Services</v>
          </cell>
          <cell r="F176" t="str">
            <v>SKO 2019 - Group C</v>
          </cell>
          <cell r="G176" t="str">
            <v>32LDNLTZ</v>
          </cell>
        </row>
        <row r="177">
          <cell r="D177" t="str">
            <v>francis.carden@pega.com</v>
          </cell>
          <cell r="E177" t="str">
            <v>VP, Robotics and Transformation</v>
          </cell>
          <cell r="F177" t="str">
            <v>SKO 2019 - Group B</v>
          </cell>
          <cell r="G177" t="str">
            <v>32LGSKWR</v>
          </cell>
        </row>
        <row r="178">
          <cell r="D178" t="str">
            <v>bryant.carew@pega.com</v>
          </cell>
          <cell r="E178" t="str">
            <v>Sales Associate II</v>
          </cell>
          <cell r="F178" t="str">
            <v>SKO 2019 - Group C</v>
          </cell>
          <cell r="G178" t="str">
            <v>32LDNKN2</v>
          </cell>
        </row>
        <row r="179">
          <cell r="D179" t="str">
            <v>joe.carew@pega.com</v>
          </cell>
          <cell r="E179" t="str">
            <v>Principal Solutions Consultant, Communications and Media</v>
          </cell>
          <cell r="F179" t="str">
            <v>SKO 2019 - Group D</v>
          </cell>
          <cell r="G179" t="str">
            <v>32LDNLGR</v>
          </cell>
        </row>
        <row r="180">
          <cell r="D180" t="str">
            <v>martin.carney@pega.com</v>
          </cell>
          <cell r="E180" t="str">
            <v>Sales Director</v>
          </cell>
          <cell r="F180" t="str">
            <v>EMEA</v>
          </cell>
          <cell r="G180" t="str">
            <v>32LDNLV2</v>
          </cell>
        </row>
        <row r="181">
          <cell r="D181" t="str">
            <v>michael.carothers@pega.com</v>
          </cell>
          <cell r="E181" t="str">
            <v>Senior Solutions Consultant, Robotics</v>
          </cell>
          <cell r="F181" t="str">
            <v>SKO 2019 - Group D</v>
          </cell>
          <cell r="G181" t="str">
            <v>32LDNLGS</v>
          </cell>
        </row>
        <row r="182">
          <cell r="D182" t="str">
            <v>jeff.carr@pega.com</v>
          </cell>
          <cell r="E182" t="str">
            <v>Account Executive</v>
          </cell>
          <cell r="F182" t="str">
            <v>SKO 2019 - Group C</v>
          </cell>
          <cell r="G182" t="str">
            <v>32LDNKN3</v>
          </cell>
        </row>
        <row r="183">
          <cell r="D183" t="str">
            <v>michael.carson@pega.com</v>
          </cell>
          <cell r="E183" t="str">
            <v>Practice Leader</v>
          </cell>
          <cell r="F183" t="str">
            <v>SKO 2019 - Group B</v>
          </cell>
          <cell r="G183" t="str">
            <v>32LDNL7R</v>
          </cell>
        </row>
        <row r="184">
          <cell r="D184" t="str">
            <v>carrie.cartwright@pega.com</v>
          </cell>
          <cell r="E184" t="str">
            <v>Director, Proposals</v>
          </cell>
          <cell r="F184" t="str">
            <v>SKO 2019 - Group C</v>
          </cell>
          <cell r="G184" t="str">
            <v>32LFHH62</v>
          </cell>
        </row>
        <row r="185">
          <cell r="D185" t="str">
            <v>francisco.carvalho@pega.com</v>
          </cell>
          <cell r="E185" t="str">
            <v>Senior Solutions Consultant</v>
          </cell>
          <cell r="F185" t="str">
            <v>SKO 2019 - Group D</v>
          </cell>
          <cell r="G185" t="str">
            <v>32LDNLGT</v>
          </cell>
        </row>
        <row r="186">
          <cell r="D186" t="str">
            <v>jeff.case@pega.com</v>
          </cell>
          <cell r="E186" t="str">
            <v>Account Executive</v>
          </cell>
          <cell r="F186" t="str">
            <v>SKO 2019 - Group C</v>
          </cell>
          <cell r="G186" t="str">
            <v>32LDNKN4</v>
          </cell>
        </row>
        <row r="187">
          <cell r="D187" t="str">
            <v>iain.case@pega.com</v>
          </cell>
          <cell r="E187" t="str">
            <v>Sales Director</v>
          </cell>
          <cell r="F187" t="str">
            <v>EMEA</v>
          </cell>
          <cell r="G187" t="str">
            <v>32LDNLV3</v>
          </cell>
        </row>
        <row r="188">
          <cell r="D188" t="str">
            <v>tony.castelli@pega.com</v>
          </cell>
          <cell r="E188" t="str">
            <v>Practice Leader Manager</v>
          </cell>
          <cell r="F188" t="str">
            <v>SKO 2019 - Group B</v>
          </cell>
          <cell r="G188" t="str">
            <v>32LDNL7S</v>
          </cell>
        </row>
        <row r="189">
          <cell r="D189" t="str">
            <v>yamile.castillo-preuss@pega.com</v>
          </cell>
          <cell r="E189" t="str">
            <v>Senior Solutions Consultant</v>
          </cell>
          <cell r="F189" t="str">
            <v>EMEA</v>
          </cell>
          <cell r="G189" t="str">
            <v>32LDNLGV</v>
          </cell>
        </row>
        <row r="190">
          <cell r="D190" t="str">
            <v>luis.castrogoncalves@pega.com</v>
          </cell>
          <cell r="E190" t="str">
            <v>Strategic Alliance Executive</v>
          </cell>
          <cell r="F190" t="str">
            <v>SKO 2019 - Group D</v>
          </cell>
          <cell r="G190" t="str">
            <v>32LDNL3Q</v>
          </cell>
        </row>
        <row r="191">
          <cell r="D191" t="str">
            <v>michelle.cawley@pega.com</v>
          </cell>
          <cell r="E191" t="str">
            <v>Sr. User Interface Solutions Engineer</v>
          </cell>
          <cell r="F191" t="str">
            <v>SKO 2019 - Group D</v>
          </cell>
          <cell r="G191" t="str">
            <v>32LDNLX3</v>
          </cell>
        </row>
        <row r="192">
          <cell r="D192" t="str">
            <v>tracy.chabak@pega.com</v>
          </cell>
          <cell r="E192" t="str">
            <v>Sr. IT Project Administrator</v>
          </cell>
          <cell r="F192" t="str">
            <v>SKO 2019 - Group A</v>
          </cell>
          <cell r="G192" t="str">
            <v>32LDP69B</v>
          </cell>
        </row>
        <row r="193">
          <cell r="D193" t="str">
            <v>col.chambers@pega.com</v>
          </cell>
          <cell r="E193" t="str">
            <v>Account Executive</v>
          </cell>
          <cell r="F193" t="str">
            <v>EMEA</v>
          </cell>
          <cell r="G193" t="str">
            <v>32LDNKN5</v>
          </cell>
        </row>
        <row r="194">
          <cell r="D194" t="str">
            <v>chris.chambers@pega.com</v>
          </cell>
          <cell r="E194" t="str">
            <v>Digital Solutions Consultant</v>
          </cell>
          <cell r="F194" t="str">
            <v>SKO 2019 - Group D</v>
          </cell>
          <cell r="G194" t="str">
            <v>32LDNLGW</v>
          </cell>
        </row>
        <row r="195">
          <cell r="D195" t="str">
            <v>Justin.Chan@pega.com</v>
          </cell>
          <cell r="E195" t="str">
            <v>User Support Technician</v>
          </cell>
          <cell r="F195" t="str">
            <v>SKO 2019 - Group A</v>
          </cell>
          <cell r="G195" t="str">
            <v>32LDP69C</v>
          </cell>
        </row>
        <row r="196">
          <cell r="D196" t="str">
            <v>nitin.chander@pega.com</v>
          </cell>
          <cell r="E196" t="str">
            <v>Practice Leader</v>
          </cell>
          <cell r="F196" t="str">
            <v>SKO 2019 - Group B</v>
          </cell>
          <cell r="G196" t="str">
            <v>32LDNL7T</v>
          </cell>
        </row>
        <row r="197">
          <cell r="D197" t="str">
            <v>cheeloong.chang@pega.com</v>
          </cell>
          <cell r="E197" t="str">
            <v>Senior Solution Consultant</v>
          </cell>
          <cell r="F197" t="str">
            <v>APAC</v>
          </cell>
          <cell r="G197" t="str">
            <v>32LDNLGX</v>
          </cell>
        </row>
        <row r="198">
          <cell r="D198" t="str">
            <v>charles.chapman@pega.com</v>
          </cell>
          <cell r="E198" t="str">
            <v>Account Executive</v>
          </cell>
          <cell r="F198" t="str">
            <v>SKO 2019 - Group C</v>
          </cell>
          <cell r="G198" t="str">
            <v>32LDNKN6</v>
          </cell>
        </row>
        <row r="199">
          <cell r="D199" t="str">
            <v>paul.chapman@pega.com</v>
          </cell>
          <cell r="E199" t="str">
            <v>Manager, Solutions Consulting Corporate Markets</v>
          </cell>
          <cell r="F199" t="str">
            <v>SKO 2019 - Group B</v>
          </cell>
          <cell r="G199" t="str">
            <v>32LDNLGZ</v>
          </cell>
        </row>
        <row r="200">
          <cell r="D200" t="str">
            <v>ed.chase@pega.com</v>
          </cell>
          <cell r="E200" t="str">
            <v>Sr. Director, Sales Consulting</v>
          </cell>
          <cell r="F200" t="str">
            <v>SKO 2019 - Group B</v>
          </cell>
          <cell r="G200" t="str">
            <v>32LDNLH2</v>
          </cell>
        </row>
        <row r="201">
          <cell r="D201" t="str">
            <v>bersley.chery@pega.com</v>
          </cell>
          <cell r="E201" t="str">
            <v>Business Generation Representative</v>
          </cell>
          <cell r="F201" t="str">
            <v>SKO 2019 - Group C</v>
          </cell>
          <cell r="G201" t="str">
            <v>32LDNKN8</v>
          </cell>
        </row>
        <row r="202">
          <cell r="D202" t="str">
            <v>bersley.chery@pega.com</v>
          </cell>
          <cell r="E202" t="str">
            <v>Business Generation Representative</v>
          </cell>
          <cell r="F202" t="str">
            <v>SKO 2019 - Group C</v>
          </cell>
          <cell r="G202" t="str">
            <v>32LDNKN8</v>
          </cell>
        </row>
        <row r="203">
          <cell r="D203" t="str">
            <v>vishal.chitkara@pega.com</v>
          </cell>
          <cell r="E203" t="str">
            <v>Practice Leader</v>
          </cell>
          <cell r="F203" t="str">
            <v>SKO 2019 - Group B</v>
          </cell>
          <cell r="G203" t="str">
            <v>32LDNL7V</v>
          </cell>
        </row>
        <row r="204">
          <cell r="D204" t="str">
            <v>abbayakothari.chowdary@pega.com</v>
          </cell>
          <cell r="E204" t="str">
            <v>CLM Customer Success Director</v>
          </cell>
          <cell r="F204" t="str">
            <v>EMEA</v>
          </cell>
          <cell r="G204" t="str">
            <v>32LDNLH3</v>
          </cell>
        </row>
        <row r="205">
          <cell r="D205" t="str">
            <v>tom.churchill@pega.com</v>
          </cell>
          <cell r="E205" t="str">
            <v>Account Executive</v>
          </cell>
          <cell r="F205" t="str">
            <v>EMEA</v>
          </cell>
          <cell r="G205" t="str">
            <v>32LDNKNB</v>
          </cell>
        </row>
        <row r="206">
          <cell r="D206" t="str">
            <v>ashish.churi@pega.com</v>
          </cell>
          <cell r="E206" t="str">
            <v>Practice Leader</v>
          </cell>
          <cell r="F206" t="str">
            <v>SKO 2019 - Group B</v>
          </cell>
          <cell r="G206" t="str">
            <v>32LDNL7W</v>
          </cell>
        </row>
        <row r="207">
          <cell r="D207" t="str">
            <v>george.cikalo@pega.com</v>
          </cell>
          <cell r="E207" t="str">
            <v>Account Executive</v>
          </cell>
          <cell r="F207" t="str">
            <v>SKO 2019 - Group C</v>
          </cell>
          <cell r="G207" t="str">
            <v>32LDNKNC</v>
          </cell>
        </row>
        <row r="208">
          <cell r="D208" t="str">
            <v>bill.clair@pega.com</v>
          </cell>
          <cell r="E208" t="str">
            <v>Sr. Program Manager, Project Risk Management</v>
          </cell>
          <cell r="F208" t="str">
            <v>SKO 2019 - Group B</v>
          </cell>
          <cell r="G208" t="str">
            <v>32LDNL7X</v>
          </cell>
        </row>
        <row r="209">
          <cell r="D209" t="str">
            <v>michael.clark@pega.com</v>
          </cell>
          <cell r="E209" t="str">
            <v>Manager, Experience Design</v>
          </cell>
          <cell r="F209" t="str">
            <v>SKO 2019 - Group B</v>
          </cell>
          <cell r="G209" t="str">
            <v>32LHQ774</v>
          </cell>
        </row>
        <row r="210">
          <cell r="D210" t="str">
            <v>Chris.Clarke@pega.com</v>
          </cell>
          <cell r="E210" t="str">
            <v>Business Transformation Partner</v>
          </cell>
          <cell r="F210" t="str">
            <v>EMEA</v>
          </cell>
          <cell r="G210" t="str">
            <v>32LH94QD</v>
          </cell>
        </row>
        <row r="211">
          <cell r="D211" t="str">
            <v>kayuwe.claussen@pega.com</v>
          </cell>
          <cell r="E211" t="str">
            <v>Account Executive</v>
          </cell>
          <cell r="F211" t="str">
            <v>EMEA</v>
          </cell>
          <cell r="G211" t="str">
            <v>32LDNKND</v>
          </cell>
        </row>
        <row r="212">
          <cell r="D212" t="str">
            <v>bradley.cloutier@pega.com</v>
          </cell>
          <cell r="E212" t="str">
            <v>Sales Associate</v>
          </cell>
          <cell r="F212" t="str">
            <v>SKO 2019 - Group C</v>
          </cell>
          <cell r="G212" t="str">
            <v>32LDNKNF</v>
          </cell>
        </row>
        <row r="213">
          <cell r="D213" t="str">
            <v>kevin.clukey@pega.com</v>
          </cell>
          <cell r="E213" t="str">
            <v>Key Premier Account, Principal Solutions Consultant</v>
          </cell>
          <cell r="F213" t="str">
            <v>SKO 2019 - Group D</v>
          </cell>
          <cell r="G213" t="str">
            <v>32LDNLH4</v>
          </cell>
        </row>
        <row r="214">
          <cell r="D214" t="str">
            <v>molita.coelho@pega.com</v>
          </cell>
          <cell r="E214" t="str">
            <v>Regional Marketing Manager</v>
          </cell>
          <cell r="F214" t="str">
            <v>APAC</v>
          </cell>
          <cell r="G214" t="str">
            <v>32LDNL6H</v>
          </cell>
        </row>
        <row r="215">
          <cell r="D215" t="str">
            <v>hendrik.coetzee@pega.com</v>
          </cell>
          <cell r="E215" t="str">
            <v>Senior Solutions Consultant</v>
          </cell>
          <cell r="F215" t="str">
            <v>APAC</v>
          </cell>
          <cell r="G215" t="str">
            <v>32LDNLH5</v>
          </cell>
        </row>
        <row r="216">
          <cell r="D216" t="str">
            <v>alistair.cohen@pega.com</v>
          </cell>
          <cell r="E216" t="str">
            <v>Sales Consultant II</v>
          </cell>
          <cell r="F216" t="str">
            <v>APAC</v>
          </cell>
          <cell r="G216" t="str">
            <v>32LDNLH6</v>
          </cell>
        </row>
        <row r="217">
          <cell r="D217" t="str">
            <v>ken.cole@pega.com</v>
          </cell>
          <cell r="E217" t="str">
            <v>Client Director</v>
          </cell>
          <cell r="F217" t="str">
            <v>SKO 2019 - Group C</v>
          </cell>
          <cell r="G217" t="str">
            <v>32LDNKNG</v>
          </cell>
        </row>
        <row r="218">
          <cell r="D218" t="str">
            <v>kenz.cole@pega.com</v>
          </cell>
          <cell r="E218" t="str">
            <v>Digital Solutions Consultant</v>
          </cell>
          <cell r="F218" t="str">
            <v>SKO 2019 - Group D</v>
          </cell>
          <cell r="G218" t="str">
            <v>32LG4NFV</v>
          </cell>
        </row>
        <row r="219">
          <cell r="D219" t="str">
            <v>nic.colley@pega.com</v>
          </cell>
          <cell r="E219" t="str">
            <v>Solutions Consultant</v>
          </cell>
          <cell r="F219" t="str">
            <v>SKO 2019 - Group D</v>
          </cell>
          <cell r="G219" t="str">
            <v>32LDNLH7</v>
          </cell>
        </row>
        <row r="220">
          <cell r="D220" t="str">
            <v>steve.collins@pega.com</v>
          </cell>
          <cell r="E220" t="str">
            <v>Practice Leader</v>
          </cell>
          <cell r="F220" t="str">
            <v>APAC</v>
          </cell>
          <cell r="G220" t="str">
            <v>32LDNL7Z</v>
          </cell>
        </row>
        <row r="221">
          <cell r="D221" t="str">
            <v>fran.collins@pega.com</v>
          </cell>
          <cell r="E221" t="str">
            <v>Director, Service Assurance</v>
          </cell>
          <cell r="F221" t="str">
            <v>EMEA</v>
          </cell>
          <cell r="G221" t="str">
            <v>32LH94QF</v>
          </cell>
        </row>
        <row r="222">
          <cell r="D222" t="str">
            <v>david.collyer@pega.com</v>
          </cell>
          <cell r="E222" t="str">
            <v>Regional Director, Corporate Markets</v>
          </cell>
          <cell r="F222" t="str">
            <v>SKO 2019 - Group B</v>
          </cell>
          <cell r="G222" t="str">
            <v>32LDNL82</v>
          </cell>
        </row>
        <row r="223">
          <cell r="D223" t="str">
            <v>robin.collyer@pega.com</v>
          </cell>
          <cell r="E223" t="str">
            <v>Sr. Director, Marketing &amp; Decisioning</v>
          </cell>
          <cell r="F223" t="str">
            <v>EMEA</v>
          </cell>
          <cell r="G223" t="str">
            <v>32LFHH63</v>
          </cell>
        </row>
        <row r="224">
          <cell r="D224" t="str">
            <v>gregory.condike@pega.com</v>
          </cell>
          <cell r="E224" t="str">
            <v>Manager, Business Generation</v>
          </cell>
          <cell r="F224" t="str">
            <v>SKO 2019 - Group B</v>
          </cell>
          <cell r="G224" t="str">
            <v>32LDNKNH</v>
          </cell>
        </row>
        <row r="225">
          <cell r="D225" t="str">
            <v>kevin.conroy@pega.com</v>
          </cell>
          <cell r="E225" t="str">
            <v>Account Executive</v>
          </cell>
          <cell r="F225" t="str">
            <v>SKO 2019 - Group C</v>
          </cell>
          <cell r="G225" t="str">
            <v>32LDNKNJ</v>
          </cell>
        </row>
        <row r="226">
          <cell r="D226" t="str">
            <v>michael.conway@pega.com</v>
          </cell>
          <cell r="E226" t="str">
            <v>Partner Enablement Executive</v>
          </cell>
          <cell r="F226" t="str">
            <v>SKO 2019 - Group B</v>
          </cell>
          <cell r="G226" t="str">
            <v>32LGSKWX</v>
          </cell>
        </row>
        <row r="227">
          <cell r="D227" t="str">
            <v>Julian.Cooney@pega.com</v>
          </cell>
          <cell r="E227" t="str">
            <v>Senior Business Officer</v>
          </cell>
          <cell r="F227" t="str">
            <v>SKO 2019 - Group C</v>
          </cell>
          <cell r="G227" t="str">
            <v>32LDNL5R</v>
          </cell>
        </row>
        <row r="228">
          <cell r="D228" t="str">
            <v>paul.coote@pega.com</v>
          </cell>
          <cell r="E228" t="str">
            <v>Strategic Alliance Executive</v>
          </cell>
          <cell r="F228" t="str">
            <v>SKO 2019 - Group D</v>
          </cell>
          <cell r="G228" t="str">
            <v>32LDNL3T</v>
          </cell>
        </row>
        <row r="229">
          <cell r="D229" t="str">
            <v>costermansv@gmail.com</v>
          </cell>
          <cell r="E229" t="str">
            <v>Practice Director</v>
          </cell>
          <cell r="F229" t="str">
            <v>EMEA</v>
          </cell>
          <cell r="G229" t="str">
            <v>32LGSKW8</v>
          </cell>
        </row>
        <row r="230">
          <cell r="D230" t="str">
            <v>alejandro.cox@pega.com</v>
          </cell>
          <cell r="E230" t="str">
            <v>Account Executive</v>
          </cell>
          <cell r="F230" t="str">
            <v>EMEA</v>
          </cell>
          <cell r="G230" t="str">
            <v>32LDNKNL</v>
          </cell>
        </row>
        <row r="231">
          <cell r="D231" t="str">
            <v>lauri.cox@pega.com</v>
          </cell>
          <cell r="E231" t="str">
            <v>Consulting Manager</v>
          </cell>
          <cell r="F231" t="str">
            <v>SKO 2019 - Group B</v>
          </cell>
          <cell r="G231" t="str">
            <v>32LDNL83</v>
          </cell>
        </row>
        <row r="232">
          <cell r="D232" t="str">
            <v>alex.cozette@pega.com</v>
          </cell>
          <cell r="E232" t="str">
            <v>Solution Consulting Manager</v>
          </cell>
          <cell r="F232" t="str">
            <v>EMEA</v>
          </cell>
          <cell r="G232" t="str">
            <v>32LDNLH8</v>
          </cell>
        </row>
        <row r="233">
          <cell r="D233" t="str">
            <v>brian.craig@pega.com</v>
          </cell>
          <cell r="E233" t="str">
            <v>Account Executive</v>
          </cell>
          <cell r="F233" t="str">
            <v>SKO 2019 - Group C</v>
          </cell>
          <cell r="G233" t="str">
            <v>32LDNKNM</v>
          </cell>
        </row>
        <row r="234">
          <cell r="D234" t="str">
            <v>graham.crooks@pega.com</v>
          </cell>
          <cell r="E234" t="str">
            <v>Solution Architect</v>
          </cell>
          <cell r="F234" t="str">
            <v>APAC</v>
          </cell>
          <cell r="G234" t="str">
            <v>32LDNLH9</v>
          </cell>
        </row>
        <row r="235">
          <cell r="D235" t="str">
            <v>kelly.cross@pega.com</v>
          </cell>
          <cell r="E235" t="str">
            <v>Sr. Solutions Engineer - UI</v>
          </cell>
          <cell r="F235" t="str">
            <v>SKO 2019 - Group D</v>
          </cell>
          <cell r="G235" t="str">
            <v>32LDNLX4</v>
          </cell>
        </row>
        <row r="236">
          <cell r="D236" t="str">
            <v>juancarlos.cuesta@pega.com</v>
          </cell>
          <cell r="E236" t="str">
            <v>Senior Solutions Consultant</v>
          </cell>
          <cell r="F236" t="str">
            <v>EMEA</v>
          </cell>
          <cell r="G236" t="str">
            <v>32LDNLHB</v>
          </cell>
        </row>
        <row r="237">
          <cell r="D237" t="str">
            <v>gene.culbertson@pega.com</v>
          </cell>
          <cell r="E237" t="str">
            <v>Marketing Sales Specialist</v>
          </cell>
          <cell r="F237" t="str">
            <v>SKO 2019 - Group D</v>
          </cell>
          <cell r="G237" t="str">
            <v>32LDNLHC</v>
          </cell>
        </row>
        <row r="238">
          <cell r="D238" t="str">
            <v>agim.cura@pega.com</v>
          </cell>
          <cell r="E238" t="str">
            <v>Account Executive</v>
          </cell>
          <cell r="F238" t="str">
            <v>SKO 2019 - Group C</v>
          </cell>
          <cell r="G238" t="str">
            <v>32LG4NFB</v>
          </cell>
        </row>
        <row r="239">
          <cell r="D239" t="str">
            <v>Matthew.Cushing@pega.com</v>
          </cell>
          <cell r="E239" t="str">
            <v>VP, Chief Commercial Officer &amp; General Counsel</v>
          </cell>
          <cell r="F239" t="str">
            <v>SKO 2019 - Group B</v>
          </cell>
          <cell r="G239" t="str">
            <v>32KNCVNF</v>
          </cell>
        </row>
        <row r="240">
          <cell r="D240" t="str">
            <v>guillaume.daculsi@pega.com</v>
          </cell>
          <cell r="E240" t="str">
            <v>Account Executive</v>
          </cell>
          <cell r="F240" t="str">
            <v>EMEA</v>
          </cell>
          <cell r="G240" t="str">
            <v>32LDNKNN</v>
          </cell>
        </row>
        <row r="241">
          <cell r="D241" t="str">
            <v>Satish.Dadi@in.pega.com</v>
          </cell>
          <cell r="E241" t="str">
            <v>Principal Business Process Developer</v>
          </cell>
          <cell r="F241" t="str">
            <v>APAC</v>
          </cell>
          <cell r="G241" t="str">
            <v>32LDNLHD</v>
          </cell>
        </row>
        <row r="242">
          <cell r="D242" t="str">
            <v>shawn.dagley@pega.com</v>
          </cell>
          <cell r="E242" t="str">
            <v>Sales Director</v>
          </cell>
          <cell r="F242" t="str">
            <v>SKO 2019 - Group B</v>
          </cell>
          <cell r="G242" t="str">
            <v>32LDNLV4</v>
          </cell>
        </row>
        <row r="243">
          <cell r="D243" t="str">
            <v>pierre.dagnicourt@pega.com</v>
          </cell>
          <cell r="E243" t="str">
            <v>Account Executive</v>
          </cell>
          <cell r="F243" t="str">
            <v>EMEA</v>
          </cell>
          <cell r="G243" t="str">
            <v>32LDNKNP</v>
          </cell>
        </row>
        <row r="244">
          <cell r="D244" t="str">
            <v>brian.daly@pega.com</v>
          </cell>
          <cell r="E244" t="str">
            <v>Account Executive</v>
          </cell>
          <cell r="F244" t="str">
            <v>SKO 2019 - Group B</v>
          </cell>
          <cell r="G244" t="str">
            <v>32LDNKNQ</v>
          </cell>
        </row>
        <row r="245">
          <cell r="D245" t="str">
            <v>colm.daly@pega.com</v>
          </cell>
          <cell r="E245" t="str">
            <v>Sr. Director, Solutions Consulting</v>
          </cell>
          <cell r="F245" t="str">
            <v>EMEA</v>
          </cell>
          <cell r="G245" t="str">
            <v>32LDNLX5</v>
          </cell>
        </row>
        <row r="246">
          <cell r="D246" t="str">
            <v>james.damenti@pega.com</v>
          </cell>
          <cell r="E246" t="str">
            <v>Account Executive</v>
          </cell>
          <cell r="F246" t="str">
            <v>SKO 2019 - Group C</v>
          </cell>
          <cell r="G246" t="str">
            <v>32LDNKNR</v>
          </cell>
        </row>
        <row r="247">
          <cell r="D247" t="str">
            <v>hal.danis@pega.com</v>
          </cell>
          <cell r="E247" t="str">
            <v>Solutions Consultant</v>
          </cell>
          <cell r="F247" t="str">
            <v>EMEA</v>
          </cell>
          <cell r="G247" t="str">
            <v>32LDNLHF</v>
          </cell>
        </row>
        <row r="248">
          <cell r="D248" t="str">
            <v>ian.davies@pega.com</v>
          </cell>
          <cell r="E248" t="str">
            <v>Practice Director</v>
          </cell>
          <cell r="F248" t="str">
            <v>EMEA</v>
          </cell>
          <cell r="G248" t="str">
            <v>32LDNL84</v>
          </cell>
        </row>
        <row r="249">
          <cell r="D249" t="str">
            <v>isabel.davies@pega.com</v>
          </cell>
          <cell r="E249" t="str">
            <v>Business Consultant</v>
          </cell>
          <cell r="F249" t="str">
            <v>EMEA</v>
          </cell>
          <cell r="G249" t="str">
            <v>32LDNLHG</v>
          </cell>
        </row>
        <row r="250">
          <cell r="D250" t="str">
            <v>mark.davies@pega.com</v>
          </cell>
          <cell r="E250" t="str">
            <v>Sr. Director, Business Excellence</v>
          </cell>
          <cell r="F250" t="str">
            <v>SKO 2019 - Group B</v>
          </cell>
          <cell r="G250" t="str">
            <v>32LFHH64</v>
          </cell>
        </row>
        <row r="251">
          <cell r="D251" t="str">
            <v>eric.davis@pega.com</v>
          </cell>
          <cell r="E251" t="str">
            <v>Senior Solutions Consultant</v>
          </cell>
          <cell r="F251" t="str">
            <v>SKO 2019 - Group D</v>
          </cell>
          <cell r="G251" t="str">
            <v>32LDNLHH</v>
          </cell>
        </row>
        <row r="252">
          <cell r="D252" t="str">
            <v>graham.dawkes@pega.com</v>
          </cell>
          <cell r="E252" t="str">
            <v>Sales Director</v>
          </cell>
          <cell r="F252" t="str">
            <v>EMEA</v>
          </cell>
          <cell r="G252" t="str">
            <v>32LDNLV5</v>
          </cell>
        </row>
        <row r="253">
          <cell r="D253" t="str">
            <v>lino.deangelis@pega.com</v>
          </cell>
          <cell r="E253" t="str">
            <v>Practice Leader</v>
          </cell>
          <cell r="F253" t="str">
            <v>APAC</v>
          </cell>
          <cell r="G253" t="str">
            <v>32LDNL85</v>
          </cell>
        </row>
        <row r="254">
          <cell r="D254" t="str">
            <v>john.debruin@pega.com</v>
          </cell>
          <cell r="E254" t="str">
            <v>Practice Director</v>
          </cell>
          <cell r="F254" t="str">
            <v>EMEA</v>
          </cell>
          <cell r="G254" t="str">
            <v>32LDNL86</v>
          </cell>
        </row>
        <row r="255">
          <cell r="D255" t="str">
            <v>pierre.dechauliac@pega.com</v>
          </cell>
          <cell r="E255" t="str">
            <v>Practice Leader</v>
          </cell>
          <cell r="F255" t="str">
            <v>EMEA</v>
          </cell>
          <cell r="G255" t="str">
            <v>32LDNL87</v>
          </cell>
        </row>
        <row r="256">
          <cell r="D256" t="str">
            <v>bob.delaney@pega.com</v>
          </cell>
          <cell r="E256" t="str">
            <v>Client Director KYC/CLM</v>
          </cell>
          <cell r="F256" t="str">
            <v>SKO 2019 - Group B</v>
          </cell>
          <cell r="G256" t="str">
            <v>32LDNLV6</v>
          </cell>
        </row>
        <row r="257">
          <cell r="D257" t="str">
            <v>stephen.debrincat@pega.com</v>
          </cell>
          <cell r="E257" t="str">
            <v>Account Executive</v>
          </cell>
          <cell r="F257" t="str">
            <v>SKO 2019 - Group C</v>
          </cell>
          <cell r="G257" t="str">
            <v>32LDNKNW</v>
          </cell>
        </row>
        <row r="258">
          <cell r="D258" t="str">
            <v>cathy.deburro@pega.com</v>
          </cell>
          <cell r="E258" t="str">
            <v>Global Platform Sales Enablement Lead</v>
          </cell>
          <cell r="F258" t="str">
            <v>SKO 2019 - Group B</v>
          </cell>
          <cell r="G258" t="str">
            <v>32LDNNCH</v>
          </cell>
        </row>
        <row r="259">
          <cell r="D259" t="str">
            <v>romain.delalande@pega.com</v>
          </cell>
          <cell r="E259" t="str">
            <v>Sales Consultant</v>
          </cell>
          <cell r="F259" t="str">
            <v>EMEA</v>
          </cell>
          <cell r="G259" t="str">
            <v>32LDNLHJ</v>
          </cell>
        </row>
        <row r="260">
          <cell r="D260" t="str">
            <v>valerie.delby@pega.com</v>
          </cell>
          <cell r="E260" t="str">
            <v>Account Executive</v>
          </cell>
          <cell r="F260" t="str">
            <v>SKO 2019 - Group C</v>
          </cell>
          <cell r="G260" t="str">
            <v>32LDNKNX</v>
          </cell>
        </row>
        <row r="261">
          <cell r="D261" t="str">
            <v>jon.dellaria@pega.com</v>
          </cell>
          <cell r="E261" t="str">
            <v>Senior Solutions Consultant</v>
          </cell>
          <cell r="F261" t="str">
            <v>SKO 2019 - Group D</v>
          </cell>
          <cell r="G261" t="str">
            <v>32LDNLHK</v>
          </cell>
        </row>
        <row r="262">
          <cell r="D262" t="str">
            <v>greg.demelo@pega.com</v>
          </cell>
          <cell r="E262" t="str">
            <v>Principal Solutions Consultant</v>
          </cell>
          <cell r="F262" t="str">
            <v>SKO 2019 - Group D</v>
          </cell>
          <cell r="G262" t="str">
            <v>32LDNLHL</v>
          </cell>
        </row>
        <row r="263">
          <cell r="D263" t="str">
            <v>osudements@gmail.com</v>
          </cell>
          <cell r="E263" t="str">
            <v>Practice Leader</v>
          </cell>
          <cell r="F263" t="str">
            <v>SKO 2019 - Group B</v>
          </cell>
          <cell r="G263" t="str">
            <v>32LH94QG</v>
          </cell>
        </row>
        <row r="264">
          <cell r="D264" t="str">
            <v>sue.demmer@pega.com</v>
          </cell>
          <cell r="E264" t="str">
            <v>Account Executive</v>
          </cell>
          <cell r="F264" t="str">
            <v>SKO 2019 - Group C</v>
          </cell>
          <cell r="G264" t="str">
            <v>32LDNKNZ</v>
          </cell>
        </row>
        <row r="265">
          <cell r="D265" t="str">
            <v>jim.denton@pega.com</v>
          </cell>
          <cell r="E265" t="str">
            <v>Strategic Alliance Executive</v>
          </cell>
          <cell r="F265" t="str">
            <v>SKO 2019 - Group D</v>
          </cell>
          <cell r="G265" t="str">
            <v>32LDNL3V</v>
          </cell>
        </row>
        <row r="266">
          <cell r="D266" t="str">
            <v>david.desroches@pega.com</v>
          </cell>
          <cell r="E266" t="str">
            <v>Cloud Business and Strategy Executive</v>
          </cell>
          <cell r="F266" t="str">
            <v>SKO 2019 - Group D</v>
          </cell>
          <cell r="G266" t="str">
            <v>32LDNLHM</v>
          </cell>
        </row>
        <row r="267">
          <cell r="D267" t="str">
            <v>zackery.deville@pega.com</v>
          </cell>
          <cell r="E267" t="str">
            <v>Solutions Consultant</v>
          </cell>
          <cell r="F267" t="str">
            <v>SKO 2019 - Group D</v>
          </cell>
          <cell r="G267" t="str">
            <v>32LDNLHN</v>
          </cell>
        </row>
        <row r="268">
          <cell r="D268" t="str">
            <v>divya.dewan@pega.com</v>
          </cell>
          <cell r="E268" t="str">
            <v>Practice Leader</v>
          </cell>
          <cell r="F268" t="str">
            <v>SKO 2019 - Group B</v>
          </cell>
          <cell r="G268" t="str">
            <v>32LDNL88</v>
          </cell>
        </row>
        <row r="269">
          <cell r="D269" t="str">
            <v>rubeen.dhesi@pega.com</v>
          </cell>
          <cell r="E269" t="str">
            <v>User Support Technician</v>
          </cell>
          <cell r="F269" t="str">
            <v>EMEA</v>
          </cell>
          <cell r="G269" t="str">
            <v>32LHQ7BS</v>
          </cell>
        </row>
        <row r="270">
          <cell r="D270" t="str">
            <v>sherendhillon@gmail.com</v>
          </cell>
          <cell r="E270" t="str">
            <v>Sales Ops</v>
          </cell>
          <cell r="F270" t="str">
            <v>SKO 2019 - Group B</v>
          </cell>
          <cell r="G270" t="str">
            <v>32LGSGWV</v>
          </cell>
        </row>
        <row r="271">
          <cell r="D271" t="str">
            <v>gerardo.disanto@pega.com</v>
          </cell>
          <cell r="E271" t="str">
            <v>Principal Solution Consultant</v>
          </cell>
          <cell r="F271" t="str">
            <v>EMEA</v>
          </cell>
          <cell r="G271" t="str">
            <v>32LDNLHP</v>
          </cell>
        </row>
        <row r="272">
          <cell r="D272" t="str">
            <v>fernando.diazdelafuente@pega.com</v>
          </cell>
          <cell r="E272" t="str">
            <v>Senior Solutions Consultant</v>
          </cell>
          <cell r="F272" t="str">
            <v>EMEA</v>
          </cell>
          <cell r="G272" t="str">
            <v>32LDNLHQ</v>
          </cell>
        </row>
        <row r="273">
          <cell r="D273" t="str">
            <v>zulma.diaz-buonopane@pega.com</v>
          </cell>
          <cell r="E273" t="str">
            <v>Executive Assistant</v>
          </cell>
          <cell r="F273" t="str">
            <v>SKO 2019 - Group A</v>
          </cell>
          <cell r="G273" t="str">
            <v>32LDP69F</v>
          </cell>
        </row>
        <row r="274">
          <cell r="D274" t="str">
            <v>michelle.dickey@pega.com</v>
          </cell>
          <cell r="E274" t="str">
            <v>Account Executive</v>
          </cell>
          <cell r="F274" t="str">
            <v>SKO 2019 - Group C</v>
          </cell>
          <cell r="G274" t="str">
            <v>32LDNKP3</v>
          </cell>
        </row>
        <row r="275">
          <cell r="D275" t="str">
            <v>mark.didion@pega.com</v>
          </cell>
          <cell r="E275" t="str">
            <v>Corporate Markets Account Executive</v>
          </cell>
          <cell r="F275" t="str">
            <v>SKO 2019 - Group C</v>
          </cell>
          <cell r="G275" t="str">
            <v>32LHBJ46</v>
          </cell>
        </row>
        <row r="276">
          <cell r="D276" t="str">
            <v>steve.dietz@pega.com</v>
          </cell>
          <cell r="E276" t="str">
            <v>Practice Leader Manager</v>
          </cell>
          <cell r="F276" t="str">
            <v>SKO 2019 - Group B</v>
          </cell>
          <cell r="G276" t="str">
            <v>32LDNL89</v>
          </cell>
        </row>
        <row r="277">
          <cell r="D277" t="str">
            <v>rhonda.digiorgio@pega.com</v>
          </cell>
          <cell r="E277" t="str">
            <v>Global Events Shared Services Manager</v>
          </cell>
          <cell r="F277" t="str">
            <v>SKO 2019 - Group A</v>
          </cell>
          <cell r="G277" t="str">
            <v>32KNCVLR</v>
          </cell>
        </row>
        <row r="278">
          <cell r="D278" t="str">
            <v>sean.dodd@pega.com</v>
          </cell>
          <cell r="E278" t="str">
            <v>Senior Solutions Consultant - Client Lifecycle Management &amp; KYC</v>
          </cell>
          <cell r="F278" t="str">
            <v>SKO 2019 - Group B</v>
          </cell>
          <cell r="G278" t="str">
            <v>32LH4CM3</v>
          </cell>
        </row>
        <row r="279">
          <cell r="D279" t="str">
            <v>dave.donelan@pega.com</v>
          </cell>
          <cell r="E279" t="str">
            <v>VP, Global Sales Enablement</v>
          </cell>
          <cell r="F279" t="str">
            <v>SKO 2019 - Group A</v>
          </cell>
          <cell r="G279" t="str">
            <v>32KNCVLS</v>
          </cell>
        </row>
        <row r="280">
          <cell r="D280" t="str">
            <v>dirk.donkers@pega.com</v>
          </cell>
          <cell r="E280" t="str">
            <v>Sr. Manager, Regional Marketing</v>
          </cell>
          <cell r="F280" t="str">
            <v>EMEA</v>
          </cell>
          <cell r="G280" t="str">
            <v>32LDNL6J</v>
          </cell>
        </row>
        <row r="281">
          <cell r="D281" t="str">
            <v>frank.dorst@pega.com</v>
          </cell>
          <cell r="E281" t="str">
            <v>Practice Director</v>
          </cell>
          <cell r="F281" t="str">
            <v>EMEA</v>
          </cell>
          <cell r="G281" t="e">
            <v>#N/A</v>
          </cell>
        </row>
        <row r="282">
          <cell r="D282" t="str">
            <v>raj.doshi@pega.com</v>
          </cell>
          <cell r="E282" t="str">
            <v>Team Leader - Business Consulting EMEA</v>
          </cell>
          <cell r="F282" t="str">
            <v>EMEA</v>
          </cell>
          <cell r="G282" t="str">
            <v>32LDNLHR</v>
          </cell>
        </row>
        <row r="283">
          <cell r="D283" t="str">
            <v>Scott.Downer@pega.com</v>
          </cell>
          <cell r="E283" t="str">
            <v>Senior Business Officer</v>
          </cell>
          <cell r="F283" t="str">
            <v>SKO 2019 - Group C</v>
          </cell>
          <cell r="G283" t="str">
            <v>32LDNL5S</v>
          </cell>
        </row>
        <row r="284">
          <cell r="D284" t="str">
            <v>bob.doyle@pega.com</v>
          </cell>
          <cell r="E284" t="str">
            <v>Sr. Director, Sales Learning &amp; Development</v>
          </cell>
          <cell r="F284" t="str">
            <v>SKO 2019 - Group B</v>
          </cell>
          <cell r="G284" t="str">
            <v>32LDNL58</v>
          </cell>
        </row>
        <row r="285">
          <cell r="D285" t="str">
            <v>alexis.dredden@pega.com</v>
          </cell>
          <cell r="E285" t="str">
            <v>Sr. Social Media Engagement Specialist</v>
          </cell>
          <cell r="F285" t="str">
            <v>SKO 2019 - Group C</v>
          </cell>
          <cell r="G285" t="str">
            <v>32LFHH65</v>
          </cell>
        </row>
        <row r="286">
          <cell r="D286" t="str">
            <v>wanda.droz@pega.com</v>
          </cell>
          <cell r="E286" t="str">
            <v>Sales Operations Manager</v>
          </cell>
          <cell r="F286" t="str">
            <v>SKO 2019 - Group B</v>
          </cell>
          <cell r="G286" t="str">
            <v>32LGSKWP</v>
          </cell>
        </row>
        <row r="287">
          <cell r="D287" t="str">
            <v>abhishek.dubey@pega.com</v>
          </cell>
          <cell r="E287" t="str">
            <v>Sales Consultant</v>
          </cell>
          <cell r="F287" t="str">
            <v>APAC</v>
          </cell>
          <cell r="G287" t="str">
            <v>32LDNLHS</v>
          </cell>
        </row>
        <row r="288">
          <cell r="D288" t="str">
            <v>xavier.dufloux@pega.com</v>
          </cell>
          <cell r="E288" t="str">
            <v>Solutions Consultant</v>
          </cell>
          <cell r="F288" t="str">
            <v>EMEA</v>
          </cell>
          <cell r="G288" t="str">
            <v>32LDNLHT</v>
          </cell>
        </row>
        <row r="289">
          <cell r="D289" t="str">
            <v>adam.dumouchelle@pega.com</v>
          </cell>
          <cell r="E289" t="str">
            <v>Account Executive</v>
          </cell>
          <cell r="F289" t="str">
            <v>SKO 2019 - Group C</v>
          </cell>
          <cell r="G289" t="str">
            <v>32LDNKP4</v>
          </cell>
        </row>
        <row r="290">
          <cell r="D290" t="str">
            <v>Greg.Duncan@pega.com</v>
          </cell>
          <cell r="E290" t="str">
            <v>Cloud Business and Strategy Executive</v>
          </cell>
          <cell r="F290" t="str">
            <v>SKO 2019 - Group D</v>
          </cell>
          <cell r="G290" t="str">
            <v>32LDNLZW</v>
          </cell>
        </row>
        <row r="291">
          <cell r="D291" t="str">
            <v>stefan.dunkel@pega.com</v>
          </cell>
          <cell r="E291" t="str">
            <v>Sr. Solutions Consultant</v>
          </cell>
          <cell r="F291" t="str">
            <v>APAC</v>
          </cell>
          <cell r="G291" t="str">
            <v>32LHBHQT</v>
          </cell>
        </row>
        <row r="292">
          <cell r="D292" t="str">
            <v>darryl.dunnington@pega.com</v>
          </cell>
          <cell r="E292" t="str">
            <v>Principal Curriculm Developer</v>
          </cell>
          <cell r="F292" t="str">
            <v>SKO 2019 - Group B</v>
          </cell>
          <cell r="G292" t="str">
            <v>32LDZJWB</v>
          </cell>
        </row>
        <row r="293">
          <cell r="D293" t="str">
            <v>paul.durnell@pega.com</v>
          </cell>
          <cell r="E293" t="str">
            <v>Solutions Consultant</v>
          </cell>
          <cell r="F293" t="str">
            <v>EMEA</v>
          </cell>
          <cell r="G293" t="str">
            <v>32LDNLHV</v>
          </cell>
        </row>
        <row r="294">
          <cell r="D294" t="str">
            <v>simon.durrant@pega.com</v>
          </cell>
          <cell r="E294" t="str">
            <v>Sr. Director, EMEA Sales Operations</v>
          </cell>
          <cell r="F294" t="str">
            <v>EMEA</v>
          </cell>
          <cell r="G294" t="str">
            <v>32LG4NGH</v>
          </cell>
        </row>
        <row r="295">
          <cell r="D295" t="str">
            <v>patrick.dwyer@pega.com</v>
          </cell>
          <cell r="E295" t="str">
            <v>VP, North American Sales</v>
          </cell>
          <cell r="F295" t="str">
            <v>SKO 2019 - Group B</v>
          </cell>
          <cell r="G295" t="str">
            <v>32KNCVM7</v>
          </cell>
        </row>
        <row r="296">
          <cell r="D296" t="str">
            <v>Ilona.Dzikowska@pega.com</v>
          </cell>
          <cell r="E296" t="str">
            <v>Solutions Engineer</v>
          </cell>
          <cell r="F296" t="str">
            <v>EMEA</v>
          </cell>
          <cell r="G296" t="str">
            <v>32LDNLZX</v>
          </cell>
        </row>
        <row r="297">
          <cell r="D297" t="str">
            <v>suman.eadunuri@in.pega.com</v>
          </cell>
          <cell r="E297" t="str">
            <v>VP &amp; Managing Director</v>
          </cell>
          <cell r="F297" t="str">
            <v>APAC</v>
          </cell>
          <cell r="G297" t="str">
            <v>32KNCVP6</v>
          </cell>
        </row>
        <row r="298">
          <cell r="D298" t="str">
            <v>ryan.easley@pega.com</v>
          </cell>
          <cell r="E298" t="str">
            <v>Principal Solutions Consultant</v>
          </cell>
          <cell r="F298" t="str">
            <v>SKO 2019 - Group D</v>
          </cell>
          <cell r="G298" t="str">
            <v>32LDNLHW</v>
          </cell>
        </row>
        <row r="299">
          <cell r="D299" t="str">
            <v>paul.east@pega.com</v>
          </cell>
          <cell r="E299" t="str">
            <v>Director, Pega Consulting Methodology and Governance</v>
          </cell>
          <cell r="F299" t="str">
            <v>EMEA</v>
          </cell>
          <cell r="G299" t="str">
            <v>32LDNL8B</v>
          </cell>
        </row>
        <row r="300">
          <cell r="D300" t="str">
            <v>nick.edwards2@pega.com</v>
          </cell>
          <cell r="E300" t="str">
            <v>Sales Consultant I</v>
          </cell>
          <cell r="F300" t="str">
            <v>SKO 2019 - Group D</v>
          </cell>
          <cell r="G300" t="str">
            <v>32LDNLHX</v>
          </cell>
        </row>
        <row r="301">
          <cell r="D301" t="str">
            <v>timothy.egan@pega.com</v>
          </cell>
          <cell r="E301" t="str">
            <v>Account Executive</v>
          </cell>
          <cell r="F301" t="str">
            <v>SKO 2019 - Group C</v>
          </cell>
          <cell r="G301" t="str">
            <v>32LDNKP5</v>
          </cell>
        </row>
        <row r="302">
          <cell r="D302" t="str">
            <v>jon.eickhorst@pega.com</v>
          </cell>
          <cell r="E302" t="str">
            <v>Sales Director, Corporate Markets</v>
          </cell>
          <cell r="F302" t="str">
            <v>SKO 2019 - Group B</v>
          </cell>
          <cell r="G302" t="str">
            <v>32LDNLV7</v>
          </cell>
        </row>
        <row r="303">
          <cell r="D303" t="str">
            <v>alexander.eisgruber@pega.com</v>
          </cell>
          <cell r="E303" t="str">
            <v>Solutions Consultant</v>
          </cell>
          <cell r="F303" t="str">
            <v>EMEA</v>
          </cell>
          <cell r="G303" t="str">
            <v>32LHM28R</v>
          </cell>
        </row>
        <row r="304">
          <cell r="D304" t="str">
            <v>olli.ek@pega.com</v>
          </cell>
          <cell r="E304" t="str">
            <v>Principal Solutions Consultant - Finland</v>
          </cell>
          <cell r="F304" t="str">
            <v>EMEA</v>
          </cell>
          <cell r="G304" t="str">
            <v>32LDNLHZ</v>
          </cell>
        </row>
        <row r="305">
          <cell r="D305" t="str">
            <v>tony.elhawa@pega.com</v>
          </cell>
          <cell r="E305" t="str">
            <v>Practice Director</v>
          </cell>
          <cell r="F305" t="str">
            <v>EMEA</v>
          </cell>
          <cell r="G305" t="str">
            <v>32LDNL8C</v>
          </cell>
        </row>
        <row r="306">
          <cell r="D306" t="str">
            <v>debbie.elgot@pega.com</v>
          </cell>
          <cell r="E306" t="str">
            <v>Account Executive</v>
          </cell>
          <cell r="F306" t="str">
            <v>SKO 2019 - Group C</v>
          </cell>
          <cell r="G306" t="str">
            <v>32LDNKP6</v>
          </cell>
        </row>
        <row r="307">
          <cell r="D307" t="str">
            <v>andy.elliott@pega.com</v>
          </cell>
          <cell r="E307" t="str">
            <v>VP, Client Success</v>
          </cell>
          <cell r="F307" t="str">
            <v>SKO 2019 - Group B</v>
          </cell>
          <cell r="G307" t="str">
            <v>32KNCVLT</v>
          </cell>
        </row>
        <row r="308">
          <cell r="D308" t="str">
            <v>peter.ells@pega.com</v>
          </cell>
          <cell r="E308" t="str">
            <v>Strategic Alliance Executive</v>
          </cell>
          <cell r="F308" t="str">
            <v>SKO 2019 - Group D</v>
          </cell>
          <cell r="G308" t="str">
            <v>32LG4NFG</v>
          </cell>
        </row>
        <row r="309">
          <cell r="D309" t="str">
            <v>marissa.emanuele@pega.com</v>
          </cell>
          <cell r="E309" t="str">
            <v>Sr. Social Media Specialist</v>
          </cell>
          <cell r="F309" t="str">
            <v>SKO 2019 - Group C</v>
          </cell>
          <cell r="G309" t="str">
            <v>32LFHH66</v>
          </cell>
        </row>
        <row r="310">
          <cell r="D310" t="str">
            <v>ural.emekci@pega.com</v>
          </cell>
          <cell r="E310" t="str">
            <v>Solutions Consultant</v>
          </cell>
          <cell r="F310" t="str">
            <v>EMEA</v>
          </cell>
          <cell r="G310" t="str">
            <v>32LDNLJ2</v>
          </cell>
        </row>
        <row r="311">
          <cell r="D311" t="str">
            <v>lee.emery@pega.com</v>
          </cell>
          <cell r="E311" t="str">
            <v>Solutions Consultant</v>
          </cell>
          <cell r="F311" t="str">
            <v>APAC</v>
          </cell>
          <cell r="G311" t="str">
            <v>32LDNLJ3</v>
          </cell>
        </row>
        <row r="312">
          <cell r="D312" t="str">
            <v>john.emmett@pega.com</v>
          </cell>
          <cell r="E312" t="str">
            <v>Account Executive</v>
          </cell>
          <cell r="F312" t="str">
            <v>SKO 2019 - Group C</v>
          </cell>
          <cell r="G312" t="str">
            <v>32LDNKP7</v>
          </cell>
        </row>
        <row r="313">
          <cell r="D313" t="str">
            <v>david.english@pega.com</v>
          </cell>
          <cell r="E313" t="str">
            <v>Account Executive</v>
          </cell>
          <cell r="F313" t="str">
            <v>SKO 2019 - Group C</v>
          </cell>
          <cell r="G313" t="str">
            <v>32LDNKP8</v>
          </cell>
        </row>
        <row r="314">
          <cell r="D314" t="str">
            <v>mark.ennsmann@pega.com</v>
          </cell>
          <cell r="E314" t="str">
            <v>Manager, Solutions Consulting</v>
          </cell>
          <cell r="F314" t="str">
            <v>SKO 2019 - Group B</v>
          </cell>
          <cell r="G314" t="str">
            <v>32LDNLJ4</v>
          </cell>
        </row>
        <row r="315">
          <cell r="D315" t="str">
            <v>olaf.erber@pega.com</v>
          </cell>
          <cell r="E315" t="str">
            <v>Account Executive</v>
          </cell>
          <cell r="F315" t="str">
            <v>EMEA</v>
          </cell>
          <cell r="G315" t="str">
            <v>32LDNKP9</v>
          </cell>
        </row>
        <row r="316">
          <cell r="D316" t="str">
            <v>diana.ermini@pega.com</v>
          </cell>
          <cell r="E316" t="str">
            <v>Director, Regional Marketing</v>
          </cell>
          <cell r="F316" t="str">
            <v>SKO 2019 - Group C</v>
          </cell>
          <cell r="G316" t="str">
            <v>32LDNL6K</v>
          </cell>
        </row>
        <row r="317">
          <cell r="D317" t="str">
            <v>lars.ernsting@pega.com</v>
          </cell>
          <cell r="E317" t="str">
            <v>Account Executive</v>
          </cell>
          <cell r="F317" t="str">
            <v>EMEA</v>
          </cell>
          <cell r="G317" t="str">
            <v>32LDNKPB</v>
          </cell>
        </row>
        <row r="318">
          <cell r="D318" t="str">
            <v>harald.esch@pega.com</v>
          </cell>
          <cell r="E318" t="str">
            <v>Vice President of Sales, DACH</v>
          </cell>
          <cell r="F318" t="str">
            <v>EMEA</v>
          </cell>
          <cell r="G318" t="str">
            <v>32KNCVM8</v>
          </cell>
        </row>
        <row r="319">
          <cell r="D319" t="str">
            <v>christopher.evans@pega.com</v>
          </cell>
          <cell r="E319" t="str">
            <v>Senior Solutions Consultant</v>
          </cell>
          <cell r="F319" t="str">
            <v>SKO 2019 - Group D</v>
          </cell>
          <cell r="G319" t="str">
            <v>32LDNLJ5</v>
          </cell>
        </row>
        <row r="320">
          <cell r="D320" t="str">
            <v>rob.evans@pega.com</v>
          </cell>
          <cell r="E320" t="str">
            <v>Senior Solutions Consultant</v>
          </cell>
          <cell r="F320" t="str">
            <v>EMEA</v>
          </cell>
          <cell r="G320" t="str">
            <v>32LDNLJ6</v>
          </cell>
        </row>
        <row r="321">
          <cell r="D321" t="str">
            <v>john.everhard@pega.com</v>
          </cell>
          <cell r="E321" t="str">
            <v>Senior Director</v>
          </cell>
          <cell r="F321" t="str">
            <v>EMEA</v>
          </cell>
          <cell r="G321" t="str">
            <v>32LDNHTF</v>
          </cell>
        </row>
        <row r="322">
          <cell r="D322" t="str">
            <v>tim.fairn@pega.com</v>
          </cell>
          <cell r="E322" t="str">
            <v>SAE Team Lead</v>
          </cell>
          <cell r="F322" t="str">
            <v>EMEA</v>
          </cell>
          <cell r="G322" t="str">
            <v>32LDNL3X</v>
          </cell>
        </row>
        <row r="323">
          <cell r="D323" t="str">
            <v>husna.fakhera@in.pega.com</v>
          </cell>
          <cell r="E323" t="str">
            <v>Solutions Consultant</v>
          </cell>
          <cell r="F323" t="str">
            <v>APAC</v>
          </cell>
          <cell r="G323" t="str">
            <v>32LDNLJ8</v>
          </cell>
        </row>
        <row r="324">
          <cell r="D324" t="str">
            <v>massimo.falcicchio@pega.com</v>
          </cell>
          <cell r="E324" t="str">
            <v>Consulting Manager</v>
          </cell>
          <cell r="F324" t="str">
            <v>SKO 2019 - Group B</v>
          </cell>
          <cell r="G324" t="str">
            <v>32LDNL8D</v>
          </cell>
        </row>
        <row r="325">
          <cell r="D325" t="str">
            <v>roberto.falcinelli@pega.com</v>
          </cell>
          <cell r="E325" t="str">
            <v>Manager, Solutions Consulting</v>
          </cell>
          <cell r="F325" t="str">
            <v>EMEA</v>
          </cell>
          <cell r="G325" t="str">
            <v>32LDNLJ9</v>
          </cell>
        </row>
        <row r="326">
          <cell r="D326" t="str">
            <v>michele.fant@pega.com</v>
          </cell>
          <cell r="E326" t="str">
            <v>Account Executive</v>
          </cell>
          <cell r="F326" t="str">
            <v>SKO 2019 - Group C</v>
          </cell>
          <cell r="G326" t="str">
            <v>32LDNKPC</v>
          </cell>
        </row>
        <row r="327">
          <cell r="D327" t="str">
            <v>jeff.farley@pega.com</v>
          </cell>
          <cell r="E327" t="str">
            <v>VP, Global Sales Operations</v>
          </cell>
          <cell r="F327" t="str">
            <v>SKO 2019 - Group E</v>
          </cell>
          <cell r="G327" t="str">
            <v>32KNCVNK</v>
          </cell>
        </row>
        <row r="328">
          <cell r="D328" t="str">
            <v>travis.farrenkopf@pega.com</v>
          </cell>
          <cell r="E328" t="str">
            <v>Senior Solutions Consultant</v>
          </cell>
          <cell r="F328" t="str">
            <v>SKO 2019 - Group D</v>
          </cell>
          <cell r="G328" t="str">
            <v>32LDNLJB</v>
          </cell>
        </row>
        <row r="329">
          <cell r="D329" t="str">
            <v>mark.farris@pega.com</v>
          </cell>
          <cell r="E329" t="str">
            <v>Account Executive</v>
          </cell>
          <cell r="F329" t="str">
            <v>SKO 2019 - Group C</v>
          </cell>
          <cell r="G329" t="str">
            <v>32LDNKPD</v>
          </cell>
        </row>
        <row r="330">
          <cell r="D330" t="str">
            <v>kirk.faustman@pega.com</v>
          </cell>
          <cell r="E330" t="str">
            <v>Account Executive</v>
          </cell>
          <cell r="F330" t="str">
            <v>SKO 2019 - Group C</v>
          </cell>
          <cell r="G330" t="str">
            <v>32LDNKPF</v>
          </cell>
        </row>
        <row r="331">
          <cell r="D331" t="str">
            <v>ian.fawcett@pega.com</v>
          </cell>
          <cell r="E331" t="str">
            <v>Alliances Enablement Executive</v>
          </cell>
          <cell r="F331" t="str">
            <v>EMEA</v>
          </cell>
          <cell r="G331" t="str">
            <v>32LGSKWZ</v>
          </cell>
        </row>
        <row r="332">
          <cell r="D332" t="str">
            <v>dane.fazakerley@pega.com</v>
          </cell>
          <cell r="E332" t="str">
            <v>Account Executive</v>
          </cell>
          <cell r="F332" t="str">
            <v>APAC</v>
          </cell>
          <cell r="G332" t="str">
            <v>32LDNKPH</v>
          </cell>
        </row>
        <row r="333">
          <cell r="D333" t="str">
            <v>elaine.fearnley@pega.com</v>
          </cell>
          <cell r="E333" t="str">
            <v>Director, Industry Principal</v>
          </cell>
          <cell r="F333" t="str">
            <v>SKO 2019 - Group C</v>
          </cell>
          <cell r="G333" t="str">
            <v>32LFHH67</v>
          </cell>
        </row>
        <row r="334">
          <cell r="D334" t="str">
            <v>erica.feeley@pega.com</v>
          </cell>
          <cell r="E334" t="str">
            <v>Account Executive</v>
          </cell>
          <cell r="F334" t="str">
            <v>SKO 2019 - Group C</v>
          </cell>
          <cell r="G334" t="str">
            <v>32LHBHQ5</v>
          </cell>
        </row>
        <row r="335">
          <cell r="D335" t="str">
            <v>Gary.Feinberg@pega.com</v>
          </cell>
          <cell r="E335" t="str">
            <v>Senior Business Officer</v>
          </cell>
          <cell r="F335" t="str">
            <v>SKO 2019 - Group C</v>
          </cell>
          <cell r="G335" t="str">
            <v>32LDNNCJ</v>
          </cell>
        </row>
        <row r="336">
          <cell r="D336" t="str">
            <v>ray.felipe@pega.com</v>
          </cell>
          <cell r="E336" t="str">
            <v>Senior Enterprise Architect</v>
          </cell>
          <cell r="F336" t="str">
            <v>SKO 2019 - Group B</v>
          </cell>
          <cell r="G336" t="str">
            <v>32LDNLJC</v>
          </cell>
        </row>
        <row r="337">
          <cell r="D337" t="str">
            <v>kevin.feller@pega.com</v>
          </cell>
          <cell r="E337" t="str">
            <v>Senior Solutions Consultant</v>
          </cell>
          <cell r="F337" t="str">
            <v>SKO 2019 - Group D</v>
          </cell>
          <cell r="G337" t="str">
            <v>32LDNLJD</v>
          </cell>
        </row>
        <row r="338">
          <cell r="D338" t="str">
            <v>joao.fernandes@pega.com</v>
          </cell>
          <cell r="E338" t="str">
            <v>Principal Solutions Consultant</v>
          </cell>
          <cell r="F338" t="str">
            <v>SKO 2019 - Group D</v>
          </cell>
          <cell r="G338" t="str">
            <v>32LDNLJF</v>
          </cell>
        </row>
        <row r="339">
          <cell r="D339" t="str">
            <v>bronson.fernandez@pega.com</v>
          </cell>
          <cell r="E339" t="str">
            <v>Account Executive</v>
          </cell>
          <cell r="F339" t="str">
            <v>APAC</v>
          </cell>
          <cell r="G339" t="str">
            <v>32LDNKPK</v>
          </cell>
        </row>
        <row r="340">
          <cell r="D340" t="str">
            <v>mathieu.feuillade@pega.com</v>
          </cell>
          <cell r="E340" t="str">
            <v>Solutions Consultant</v>
          </cell>
          <cell r="F340" t="str">
            <v>EMEA</v>
          </cell>
          <cell r="G340" t="str">
            <v>32LDNLJG</v>
          </cell>
        </row>
        <row r="341">
          <cell r="D341" t="str">
            <v>adam.field@pega.com</v>
          </cell>
          <cell r="E341" t="str">
            <v>Sr. Director, Technology Innovation</v>
          </cell>
          <cell r="F341" t="str">
            <v>SKO 2019 - Group A</v>
          </cell>
          <cell r="G341" t="str">
            <v>32LFHH68</v>
          </cell>
        </row>
        <row r="342">
          <cell r="D342" t="str">
            <v>Otamilo.filho@pega.com</v>
          </cell>
          <cell r="E342" t="str">
            <v>Contractor</v>
          </cell>
          <cell r="F342" t="str">
            <v>EMEA</v>
          </cell>
          <cell r="G342" t="str">
            <v>32LDNNCD</v>
          </cell>
        </row>
        <row r="343">
          <cell r="D343" t="str">
            <v>glen.finch@pega.com</v>
          </cell>
          <cell r="E343" t="str">
            <v>Director, User Experience Consulting</v>
          </cell>
          <cell r="F343" t="str">
            <v>SKO 2019 - Group B</v>
          </cell>
          <cell r="G343" t="str">
            <v>32LDNL8G</v>
          </cell>
        </row>
        <row r="344">
          <cell r="D344" t="str">
            <v>benjamin.findlay@pega.com</v>
          </cell>
          <cell r="E344" t="str">
            <v>Account Executive</v>
          </cell>
          <cell r="F344" t="str">
            <v>EMEA</v>
          </cell>
          <cell r="G344" t="str">
            <v>32LDNKPL</v>
          </cell>
        </row>
        <row r="345">
          <cell r="D345" t="str">
            <v>michael.fine@pega.com</v>
          </cell>
          <cell r="E345" t="str">
            <v>Team Lead - Insurance Solutions Consulting</v>
          </cell>
          <cell r="F345" t="str">
            <v>SKO 2019 - Group D</v>
          </cell>
          <cell r="G345" t="str">
            <v>32LDNLJH</v>
          </cell>
        </row>
        <row r="346">
          <cell r="D346" t="str">
            <v>rikifine@gmail.com</v>
          </cell>
          <cell r="E346" t="str">
            <v>Senior Business Officer</v>
          </cell>
          <cell r="F346" t="str">
            <v>SKO 2019 - Group C</v>
          </cell>
          <cell r="G346" t="e">
            <v>#N/A</v>
          </cell>
        </row>
        <row r="347">
          <cell r="D347" t="str">
            <v>mark.finneran@pega.com</v>
          </cell>
          <cell r="E347" t="str">
            <v>Account Executive</v>
          </cell>
          <cell r="F347" t="str">
            <v>SKO 2019 - Group C</v>
          </cell>
          <cell r="G347" t="str">
            <v>32LDNKPM</v>
          </cell>
        </row>
        <row r="348">
          <cell r="D348" t="str">
            <v>john.finta@pega.com</v>
          </cell>
          <cell r="E348" t="str">
            <v>Practice Leader</v>
          </cell>
          <cell r="F348" t="str">
            <v>SKO 2019 - Group B</v>
          </cell>
          <cell r="G348" t="str">
            <v>32LDNL8H</v>
          </cell>
        </row>
        <row r="349">
          <cell r="D349" t="str">
            <v>sue.fitch@pega.com</v>
          </cell>
          <cell r="E349" t="str">
            <v>Account Executive</v>
          </cell>
          <cell r="F349" t="str">
            <v>SKO 2019 - Group C</v>
          </cell>
          <cell r="G349" t="str">
            <v>32LDNKPQ</v>
          </cell>
        </row>
        <row r="350">
          <cell r="D350" t="str">
            <v>slayton.fitts@pega.com</v>
          </cell>
          <cell r="E350" t="str">
            <v>Consulting Manager</v>
          </cell>
          <cell r="F350" t="str">
            <v>SKO 2019 - Group B</v>
          </cell>
          <cell r="G350" t="str">
            <v>32LDNL8J</v>
          </cell>
        </row>
        <row r="351">
          <cell r="D351" t="str">
            <v>david.fitzgerald@pega.com</v>
          </cell>
          <cell r="E351" t="str">
            <v>Principal Solutions Consultant</v>
          </cell>
          <cell r="F351" t="str">
            <v>EMEA</v>
          </cell>
          <cell r="G351" t="str">
            <v>32LDNLJJ</v>
          </cell>
        </row>
        <row r="352">
          <cell r="D352" t="str">
            <v>steve.fleming@pega.com</v>
          </cell>
          <cell r="E352" t="str">
            <v>Practice Director</v>
          </cell>
          <cell r="F352" t="str">
            <v>EMEA</v>
          </cell>
          <cell r="G352" t="str">
            <v>32LDNL8K</v>
          </cell>
        </row>
        <row r="353">
          <cell r="D353" t="str">
            <v>kate.flood@pega.com</v>
          </cell>
          <cell r="E353" t="str">
            <v>Senior Solutions Consultant</v>
          </cell>
          <cell r="F353" t="str">
            <v>SKO 2019 - Group D</v>
          </cell>
          <cell r="G353" t="str">
            <v>32LDNLJK</v>
          </cell>
        </row>
        <row r="354">
          <cell r="D354" t="str">
            <v>maria.flores@pega.com</v>
          </cell>
          <cell r="E354" t="str">
            <v>Administrative Assistant</v>
          </cell>
          <cell r="F354" t="str">
            <v>SKO 2019 - Group B</v>
          </cell>
          <cell r="G354" t="str">
            <v>32LDNLJL</v>
          </cell>
        </row>
        <row r="355">
          <cell r="D355" t="str">
            <v>jackie.flynn@pega.com</v>
          </cell>
          <cell r="E355" t="str">
            <v>Director, Regional Marketing</v>
          </cell>
          <cell r="F355" t="str">
            <v>SKO 2019 - Group C</v>
          </cell>
          <cell r="G355" t="str">
            <v>32LDNL6L</v>
          </cell>
        </row>
        <row r="356">
          <cell r="D356" t="str">
            <v>robert.foery@pega.com</v>
          </cell>
          <cell r="E356" t="str">
            <v>Account Executive</v>
          </cell>
          <cell r="F356" t="str">
            <v>SKO 2019 - Group C</v>
          </cell>
          <cell r="G356" t="str">
            <v>32LG4NFJ</v>
          </cell>
        </row>
        <row r="357">
          <cell r="D357" t="str">
            <v>michael.foley@pega.com</v>
          </cell>
          <cell r="E357" t="str">
            <v>Account Executive</v>
          </cell>
          <cell r="F357" t="str">
            <v>SKO 2019 - Group C</v>
          </cell>
          <cell r="G357" t="str">
            <v>32LDNKPR</v>
          </cell>
        </row>
        <row r="358">
          <cell r="D358" t="str">
            <v>Daniel.Forward@pega.com</v>
          </cell>
          <cell r="E358" t="str">
            <v>Associate Business Officer</v>
          </cell>
          <cell r="F358" t="str">
            <v>SKO 2019 - Group C</v>
          </cell>
          <cell r="G358" t="str">
            <v>32LDNLZR</v>
          </cell>
        </row>
        <row r="359">
          <cell r="D359" t="str">
            <v>jean-claude.fourny@pega.com</v>
          </cell>
          <cell r="E359" t="str">
            <v>Account Executive</v>
          </cell>
          <cell r="F359" t="str">
            <v>EMEA</v>
          </cell>
          <cell r="G359" t="str">
            <v>32LDNKPS</v>
          </cell>
        </row>
        <row r="360">
          <cell r="D360" t="str">
            <v>kate.fowler@pega.com</v>
          </cell>
          <cell r="E360" t="str">
            <v>Director, Industry Principal</v>
          </cell>
          <cell r="F360" t="str">
            <v>SKO 2019 - Group C</v>
          </cell>
          <cell r="G360" t="str">
            <v>32LFHH69</v>
          </cell>
        </row>
        <row r="361">
          <cell r="D361" t="str">
            <v>jamie.francis@pega.com</v>
          </cell>
          <cell r="E361" t="str">
            <v>Account Executive</v>
          </cell>
          <cell r="F361" t="str">
            <v>EMEA</v>
          </cell>
          <cell r="G361" t="str">
            <v>32LDNKPT</v>
          </cell>
        </row>
        <row r="362">
          <cell r="D362" t="str">
            <v>jim.freeley@pega.com</v>
          </cell>
          <cell r="E362" t="str">
            <v>Director, Regional Marketing</v>
          </cell>
          <cell r="F362" t="str">
            <v>SKO 2019 - Group C</v>
          </cell>
          <cell r="G362" t="str">
            <v>32LDNL6M</v>
          </cell>
        </row>
        <row r="363">
          <cell r="D363" t="str">
            <v>james.freeman@pega.com</v>
          </cell>
          <cell r="E363" t="str">
            <v>Sales Associate</v>
          </cell>
          <cell r="F363" t="str">
            <v>SKO 2019 - Group C</v>
          </cell>
          <cell r="G363" t="str">
            <v>32LDNKPV</v>
          </cell>
        </row>
        <row r="364">
          <cell r="D364" t="str">
            <v>Dagoberto.Freitas@pega.com</v>
          </cell>
          <cell r="E364" t="str">
            <v>Account Executive</v>
          </cell>
          <cell r="F364" t="str">
            <v>SKO 2019 - Group B</v>
          </cell>
          <cell r="G364" t="str">
            <v>32LGHHRM</v>
          </cell>
        </row>
        <row r="365">
          <cell r="D365" t="str">
            <v>ashlee.french@pega.com</v>
          </cell>
          <cell r="E365" t="str">
            <v>Sr. Director, Pega Customer Success Strategy and Operations</v>
          </cell>
          <cell r="F365" t="str">
            <v>SKO 2019 - Group B</v>
          </cell>
          <cell r="G365" t="str">
            <v>32LDNL8L</v>
          </cell>
        </row>
        <row r="366">
          <cell r="D366" t="str">
            <v>kenny.friedman@pega.com</v>
          </cell>
          <cell r="E366" t="str">
            <v>Account Executive</v>
          </cell>
          <cell r="F366" t="str">
            <v>SKO 2019 - Group C</v>
          </cell>
          <cell r="G366" t="str">
            <v>32LDNKPW</v>
          </cell>
        </row>
        <row r="367">
          <cell r="D367" t="str">
            <v>john.friedrich@pega.com</v>
          </cell>
          <cell r="E367" t="str">
            <v>Consulting Manager</v>
          </cell>
          <cell r="F367" t="str">
            <v>SKO 2019 - Group B</v>
          </cell>
          <cell r="G367" t="str">
            <v>32LDNL8M</v>
          </cell>
        </row>
        <row r="368">
          <cell r="D368" t="str">
            <v>dave.frischling@pega.com</v>
          </cell>
          <cell r="E368" t="str">
            <v>Senior Business Officer</v>
          </cell>
          <cell r="F368" t="str">
            <v>SKO 2019 - Group C</v>
          </cell>
          <cell r="G368" t="str">
            <v>32LG7WVG</v>
          </cell>
        </row>
        <row r="369">
          <cell r="D369" t="str">
            <v>ian.fritchy@pega.com</v>
          </cell>
          <cell r="E369" t="str">
            <v>Network Engineer</v>
          </cell>
          <cell r="F369" t="str">
            <v>SKO 2019 - Group A</v>
          </cell>
          <cell r="G369" t="str">
            <v>32LHQ7BN</v>
          </cell>
        </row>
        <row r="370">
          <cell r="D370" t="str">
            <v>alan.frizzell@pega.com</v>
          </cell>
          <cell r="E370" t="str">
            <v>Manager, Solutions Consulting</v>
          </cell>
          <cell r="F370" t="str">
            <v>SKO 2019 - Group B</v>
          </cell>
          <cell r="G370" t="str">
            <v>32LDNLJM</v>
          </cell>
        </row>
        <row r="371">
          <cell r="D371" t="str">
            <v>aaron.fromm@pega.com</v>
          </cell>
          <cell r="E371" t="str">
            <v>Manager, Sales Consulting</v>
          </cell>
          <cell r="F371" t="str">
            <v>SKO 2019 - Group B</v>
          </cell>
          <cell r="G371" t="str">
            <v>32LDNLJN</v>
          </cell>
        </row>
        <row r="372">
          <cell r="D372" t="str">
            <v>andrew.fuentes@pega.com</v>
          </cell>
          <cell r="E372" t="str">
            <v>Practice Leader</v>
          </cell>
          <cell r="F372" t="str">
            <v>APAC</v>
          </cell>
          <cell r="G372" t="str">
            <v>32LDNL8N</v>
          </cell>
        </row>
        <row r="373">
          <cell r="D373" t="str">
            <v>joanna.fuentes@pega.com</v>
          </cell>
          <cell r="E373" t="str">
            <v>Practice Leader</v>
          </cell>
          <cell r="F373" t="str">
            <v>SKO 2019 - Group B</v>
          </cell>
          <cell r="G373" t="str">
            <v>32LDNL8P</v>
          </cell>
        </row>
        <row r="374">
          <cell r="D374" t="str">
            <v>paul.gaddes@pega.com</v>
          </cell>
          <cell r="E374" t="str">
            <v>Managing Director, Sales - Asia</v>
          </cell>
          <cell r="F374" t="str">
            <v>APAC</v>
          </cell>
          <cell r="G374" t="str">
            <v>32LDNHTG</v>
          </cell>
        </row>
        <row r="375">
          <cell r="D375" t="str">
            <v>tracy.gallagher@pega.com</v>
          </cell>
          <cell r="E375" t="str">
            <v>Sr. Event Specialist</v>
          </cell>
          <cell r="F375" t="str">
            <v>SKO 2019 - Group A</v>
          </cell>
          <cell r="G375" t="str">
            <v>32LDNLDP</v>
          </cell>
        </row>
        <row r="376">
          <cell r="D376" t="str">
            <v>rajesh.ganapathy@pega.com</v>
          </cell>
          <cell r="E376" t="str">
            <v>Practice Leader</v>
          </cell>
          <cell r="F376" t="str">
            <v>SKO 2019 - Group B</v>
          </cell>
          <cell r="G376" t="str">
            <v>32LDNL8Q</v>
          </cell>
        </row>
        <row r="377">
          <cell r="D377" t="str">
            <v>saisruthi.gangam@in.pega.com</v>
          </cell>
          <cell r="E377" t="str">
            <v>Solutions Engineer</v>
          </cell>
          <cell r="F377" t="str">
            <v>APAC</v>
          </cell>
          <cell r="G377" t="str">
            <v>32LDNLX7</v>
          </cell>
        </row>
        <row r="378">
          <cell r="D378" t="str">
            <v>nandana.ganu@pega.com</v>
          </cell>
          <cell r="E378" t="str">
            <v>Technical Lead</v>
          </cell>
          <cell r="F378" t="str">
            <v>APAC</v>
          </cell>
          <cell r="G378" t="str">
            <v>32LDNLX8</v>
          </cell>
        </row>
        <row r="379">
          <cell r="D379" t="str">
            <v>diego.garcia@pega.com</v>
          </cell>
          <cell r="E379" t="str">
            <v>Solutions Engineering Team Lead</v>
          </cell>
          <cell r="F379" t="str">
            <v>EMEA</v>
          </cell>
          <cell r="G379" t="str">
            <v>32LDNLX9</v>
          </cell>
        </row>
        <row r="380">
          <cell r="D380" t="str">
            <v>luis.garciavelasco@pega.com</v>
          </cell>
          <cell r="E380" t="str">
            <v>Principal Sales Consultant</v>
          </cell>
          <cell r="F380" t="str">
            <v>EMEA</v>
          </cell>
          <cell r="G380" t="str">
            <v>32LDNLJP</v>
          </cell>
        </row>
        <row r="381">
          <cell r="D381" t="str">
            <v>jay.gardner@pega.com</v>
          </cell>
          <cell r="E381" t="str">
            <v>Account Executive</v>
          </cell>
          <cell r="F381" t="str">
            <v>SKO 2019 - Group C</v>
          </cell>
          <cell r="G381" t="str">
            <v>32LDNKPX</v>
          </cell>
        </row>
        <row r="382">
          <cell r="D382" t="str">
            <v>pramila.gardner@pega.com</v>
          </cell>
          <cell r="E382" t="str">
            <v>Practice Leader</v>
          </cell>
          <cell r="F382" t="str">
            <v>SKO 2019 - Group B</v>
          </cell>
          <cell r="G382" t="str">
            <v>32LDNL8R</v>
          </cell>
        </row>
        <row r="383">
          <cell r="D383" t="str">
            <v>zach.gardner@pega.com</v>
          </cell>
          <cell r="E383" t="str">
            <v>Solution Consultant- Decisioning</v>
          </cell>
          <cell r="F383" t="str">
            <v>SKO 2019 - Group D</v>
          </cell>
          <cell r="G383" t="str">
            <v>32LDNLJQ</v>
          </cell>
        </row>
        <row r="384">
          <cell r="D384" t="str">
            <v>sidd.gaur@pega.com</v>
          </cell>
          <cell r="E384" t="str">
            <v>Solutions Consultant</v>
          </cell>
          <cell r="F384" t="str">
            <v>SKO 2019 - Group D</v>
          </cell>
          <cell r="G384" t="str">
            <v>32LDNLJR</v>
          </cell>
        </row>
        <row r="385">
          <cell r="D385" t="str">
            <v>jenya.gavazova@pega.com</v>
          </cell>
          <cell r="E385" t="str">
            <v>Field Sales Operations Manager</v>
          </cell>
          <cell r="F385" t="str">
            <v>EMEA</v>
          </cell>
          <cell r="G385" t="str">
            <v>32LGSKWM</v>
          </cell>
        </row>
        <row r="386">
          <cell r="D386" t="str">
            <v>jeroen.geerdink@pega.com</v>
          </cell>
          <cell r="E386" t="str">
            <v>Manager, Solutions Consulting</v>
          </cell>
          <cell r="F386" t="str">
            <v>EMEA</v>
          </cell>
          <cell r="G386" t="str">
            <v>32LDNLJS</v>
          </cell>
        </row>
        <row r="387">
          <cell r="D387" t="str">
            <v>matt.geiger@pega.com</v>
          </cell>
          <cell r="E387" t="str">
            <v>Senior Solutions Consultant</v>
          </cell>
          <cell r="F387" t="str">
            <v>SKO 2019 - Group D</v>
          </cell>
          <cell r="G387" t="str">
            <v>32LDNLJW</v>
          </cell>
        </row>
        <row r="388">
          <cell r="D388" t="str">
            <v>nixon.george@pega.com</v>
          </cell>
          <cell r="E388" t="str">
            <v>Senior Solution Consultant</v>
          </cell>
          <cell r="F388" t="str">
            <v>SKO 2019 - Group B</v>
          </cell>
          <cell r="G388" t="str">
            <v>32LDNLJX</v>
          </cell>
        </row>
        <row r="389">
          <cell r="D389" t="str">
            <v>stephanie.george@pega.com</v>
          </cell>
          <cell r="E389" t="str">
            <v>Event Operations Specialist</v>
          </cell>
          <cell r="F389" t="str">
            <v>SKO 2019 - Group A</v>
          </cell>
          <cell r="G389" t="str">
            <v>32LDP69G</v>
          </cell>
        </row>
        <row r="390">
          <cell r="D390" t="str">
            <v>evelyn.gerritsen@pega.com</v>
          </cell>
          <cell r="E390" t="str">
            <v>Senior Solutions Consultant</v>
          </cell>
          <cell r="F390" t="str">
            <v>EMEA</v>
          </cell>
          <cell r="G390" t="str">
            <v>32LDNLJZ</v>
          </cell>
        </row>
        <row r="391">
          <cell r="D391" t="str">
            <v>alessandro.gialnisio@pega.com</v>
          </cell>
          <cell r="E391" t="str">
            <v>Solutions Consultant</v>
          </cell>
          <cell r="F391" t="str">
            <v>EMEA</v>
          </cell>
          <cell r="G391" t="str">
            <v>32LDNLK2</v>
          </cell>
        </row>
        <row r="392">
          <cell r="D392" t="str">
            <v>domenic.giancola@pega.com</v>
          </cell>
          <cell r="E392" t="str">
            <v>Team Lead - Applications &amp; Technology</v>
          </cell>
          <cell r="F392" t="str">
            <v>SKO 2019 - Group D</v>
          </cell>
          <cell r="G392" t="str">
            <v>32LDNLXB</v>
          </cell>
        </row>
        <row r="393">
          <cell r="D393" t="str">
            <v>robert.gibson@pega.com</v>
          </cell>
          <cell r="E393" t="str">
            <v>Account Executive</v>
          </cell>
          <cell r="F393" t="str">
            <v>EMEA</v>
          </cell>
          <cell r="G393" t="str">
            <v>32LDNKPZ</v>
          </cell>
        </row>
        <row r="394">
          <cell r="D394" t="str">
            <v>timothy.gibson@pega.com</v>
          </cell>
          <cell r="E394" t="str">
            <v>Corporate Markets Account Executive</v>
          </cell>
          <cell r="F394" t="str">
            <v>SKO 2019 - Group B</v>
          </cell>
          <cell r="G394" t="str">
            <v>32LH4CLS</v>
          </cell>
        </row>
        <row r="395">
          <cell r="D395" t="str">
            <v>michael.gilday@pega.com</v>
          </cell>
          <cell r="E395" t="str">
            <v>Senior Video Producer</v>
          </cell>
          <cell r="F395" t="str">
            <v>SKO 2019 - Group A</v>
          </cell>
          <cell r="G395" t="str">
            <v>32LDP69J</v>
          </cell>
        </row>
        <row r="396">
          <cell r="D396" t="str">
            <v>bogac.giritlioglu@pega.com</v>
          </cell>
          <cell r="E396" t="str">
            <v>Managing Director, Sales</v>
          </cell>
          <cell r="F396" t="str">
            <v>EMEA</v>
          </cell>
          <cell r="G396" t="str">
            <v>32LDNLV9</v>
          </cell>
        </row>
        <row r="397">
          <cell r="D397" t="str">
            <v>stefan.girlich@pega.com</v>
          </cell>
          <cell r="E397" t="str">
            <v>Insurance Practice Leader</v>
          </cell>
          <cell r="F397" t="str">
            <v>EMEA</v>
          </cell>
          <cell r="G397" t="str">
            <v>32LDNL8S</v>
          </cell>
        </row>
        <row r="398">
          <cell r="D398" t="str">
            <v>luca.giudici@pega.com</v>
          </cell>
          <cell r="E398" t="str">
            <v>Practice Director</v>
          </cell>
          <cell r="F398" t="str">
            <v>EMEA</v>
          </cell>
          <cell r="G398" t="str">
            <v>32LDNL8T</v>
          </cell>
        </row>
        <row r="399">
          <cell r="D399" t="str">
            <v>David.Glanz@pega.com</v>
          </cell>
          <cell r="E399" t="str">
            <v>Senior Business Officer</v>
          </cell>
          <cell r="F399" t="str">
            <v>APAC</v>
          </cell>
          <cell r="G399" t="str">
            <v>32LDNL5V</v>
          </cell>
        </row>
        <row r="400">
          <cell r="D400" t="str">
            <v>mark.goddard@pega.com</v>
          </cell>
          <cell r="E400" t="str">
            <v>Practice Leader Manager</v>
          </cell>
          <cell r="F400" t="str">
            <v>SKO 2019 - Group B</v>
          </cell>
          <cell r="G400" t="str">
            <v>32LDNL8V</v>
          </cell>
        </row>
        <row r="401">
          <cell r="D401" t="str">
            <v>andreas.goetz@pega.com</v>
          </cell>
          <cell r="E401" t="str">
            <v>Account Executive</v>
          </cell>
          <cell r="F401" t="str">
            <v>EMEA</v>
          </cell>
          <cell r="G401" t="str">
            <v>32LDNKQ2</v>
          </cell>
        </row>
        <row r="402">
          <cell r="D402" t="str">
            <v>tom.goff@pega.com</v>
          </cell>
          <cell r="E402" t="str">
            <v>Practice Leader</v>
          </cell>
          <cell r="F402" t="str">
            <v>SKO 2019 - Group B</v>
          </cell>
          <cell r="G402" t="str">
            <v>32LDNL8W</v>
          </cell>
        </row>
        <row r="403">
          <cell r="D403" t="str">
            <v>alex.gogin@pega.com</v>
          </cell>
          <cell r="E403" t="str">
            <v>Senior Solutions Consultant</v>
          </cell>
          <cell r="F403" t="str">
            <v>EMEA</v>
          </cell>
          <cell r="G403" t="str">
            <v>32LDNLK3</v>
          </cell>
        </row>
        <row r="404">
          <cell r="D404" t="str">
            <v>joe.golden@pega.com</v>
          </cell>
          <cell r="E404" t="str">
            <v>Client Success Manager</v>
          </cell>
          <cell r="F404" t="str">
            <v>SKO 2019 - Group C</v>
          </cell>
          <cell r="G404" t="str">
            <v>32LDNKQ3</v>
          </cell>
        </row>
        <row r="405">
          <cell r="D405" t="str">
            <v>steve.goldsmith@pega.com</v>
          </cell>
          <cell r="E405" t="str">
            <v>Principal Solution Consultant</v>
          </cell>
          <cell r="F405" t="str">
            <v>SKO 2019 - Group B</v>
          </cell>
          <cell r="G405" t="str">
            <v>32LDNLK4</v>
          </cell>
        </row>
        <row r="406">
          <cell r="D406" t="str">
            <v>ron.goldstein@pega.com</v>
          </cell>
          <cell r="E406" t="str">
            <v>Account Executive</v>
          </cell>
          <cell r="F406" t="str">
            <v>SKO 2019 - Group C</v>
          </cell>
          <cell r="G406" t="str">
            <v>32LDNKQ4</v>
          </cell>
        </row>
        <row r="407">
          <cell r="D407" t="str">
            <v>mark.golub@pega.com</v>
          </cell>
          <cell r="E407" t="str">
            <v>Director of Sales</v>
          </cell>
          <cell r="F407" t="str">
            <v>SKO 2019 - Group B</v>
          </cell>
          <cell r="G407" t="str">
            <v>32LDNLVB</v>
          </cell>
        </row>
        <row r="408">
          <cell r="D408" t="str">
            <v>javier.gomez@pega.com</v>
          </cell>
          <cell r="E408" t="str">
            <v>Account Executive</v>
          </cell>
          <cell r="F408" t="str">
            <v>SKO 2019 - Group C</v>
          </cell>
          <cell r="G408" t="str">
            <v>32LDNKQ5</v>
          </cell>
        </row>
        <row r="409">
          <cell r="D409" t="str">
            <v>jose.gonzalezredondo@pega.com</v>
          </cell>
          <cell r="E409" t="str">
            <v>Account Executive</v>
          </cell>
          <cell r="F409" t="str">
            <v>EMEA</v>
          </cell>
          <cell r="G409" t="str">
            <v>32LDNKQ6</v>
          </cell>
        </row>
        <row r="410">
          <cell r="D410" t="str">
            <v>barry.goodridge@pega.com</v>
          </cell>
          <cell r="E410" t="str">
            <v>Senior Account Manager</v>
          </cell>
          <cell r="F410" t="str">
            <v>EMEA</v>
          </cell>
          <cell r="G410" t="str">
            <v>32LDNKQ7</v>
          </cell>
        </row>
        <row r="411">
          <cell r="D411" t="str">
            <v>adrienne.gornstein@pega.com</v>
          </cell>
          <cell r="E411" t="str">
            <v>Senior Travel Agent</v>
          </cell>
          <cell r="F411" t="str">
            <v>SKO 2019 - Group A</v>
          </cell>
          <cell r="G411" t="str">
            <v>32LDP69K</v>
          </cell>
        </row>
        <row r="412">
          <cell r="D412" t="str">
            <v>hope.goslin@pega.com</v>
          </cell>
          <cell r="E412" t="str">
            <v>Content Marketing Specialist</v>
          </cell>
          <cell r="F412" t="str">
            <v>SKO 2019 - Group B</v>
          </cell>
          <cell r="G412" t="str">
            <v>32LGSKWJ</v>
          </cell>
        </row>
        <row r="413">
          <cell r="D413" t="str">
            <v>rikard.gothe@pega.com</v>
          </cell>
          <cell r="E413" t="str">
            <v>Account Executive</v>
          </cell>
          <cell r="F413" t="str">
            <v>EMEA</v>
          </cell>
          <cell r="G413" t="str">
            <v>32LDNKQ8</v>
          </cell>
        </row>
        <row r="414">
          <cell r="D414" t="str">
            <v>jared.gould@pega.com</v>
          </cell>
          <cell r="E414" t="str">
            <v>Strategic Alliance Executive</v>
          </cell>
          <cell r="F414" t="str">
            <v>SKO 2019 - Group D</v>
          </cell>
          <cell r="G414" t="str">
            <v>32LDNL3Z</v>
          </cell>
        </row>
        <row r="415">
          <cell r="D415" t="str">
            <v>Katerina.Goulioutkina@pega.com</v>
          </cell>
          <cell r="E415" t="str">
            <v>Sr. Client Success Manager</v>
          </cell>
          <cell r="F415" t="str">
            <v>SKO 2019 - Group B</v>
          </cell>
          <cell r="G415" t="str">
            <v>32LH94QH</v>
          </cell>
        </row>
        <row r="416">
          <cell r="D416" t="str">
            <v>brian.graber@pega.com</v>
          </cell>
          <cell r="E416" t="str">
            <v>Account Executive</v>
          </cell>
          <cell r="F416" t="str">
            <v>SKO 2019 - Group C</v>
          </cell>
          <cell r="G416" t="str">
            <v>32LDNKQ9</v>
          </cell>
        </row>
        <row r="417">
          <cell r="D417" t="str">
            <v>genifer.graff@pega.com</v>
          </cell>
          <cell r="E417" t="str">
            <v>Sr. Solutions Consultant</v>
          </cell>
          <cell r="F417" t="str">
            <v>SKO 2019 - Group B</v>
          </cell>
          <cell r="G417" t="str">
            <v>32LDNLK5</v>
          </cell>
        </row>
        <row r="418">
          <cell r="D418" t="str">
            <v>mats.gragg@pega.com</v>
          </cell>
          <cell r="E418" t="str">
            <v>Sales Manager</v>
          </cell>
          <cell r="F418" t="str">
            <v>EMEA</v>
          </cell>
          <cell r="G418" t="str">
            <v>32LDNLVC</v>
          </cell>
        </row>
        <row r="419">
          <cell r="D419" t="str">
            <v>shaun.grainger@pega.com</v>
          </cell>
          <cell r="E419" t="str">
            <v>Senior Solutions Consultant - Corporate Markets</v>
          </cell>
          <cell r="F419" t="str">
            <v>SKO 2019 - Group D</v>
          </cell>
          <cell r="G419" t="str">
            <v>32LDNLK6</v>
          </cell>
        </row>
        <row r="420">
          <cell r="D420" t="str">
            <v>daniel.graves@pega.com</v>
          </cell>
          <cell r="E420" t="str">
            <v>Account Executive</v>
          </cell>
          <cell r="F420" t="str">
            <v>SKO 2019 - Group C</v>
          </cell>
          <cell r="G420" t="str">
            <v>32LDNKQB</v>
          </cell>
        </row>
        <row r="421">
          <cell r="D421" t="str">
            <v>mandie.green@pega.com</v>
          </cell>
          <cell r="E421" t="str">
            <v>Client Success Manager</v>
          </cell>
          <cell r="F421" t="str">
            <v>SKO 2019 - Group C</v>
          </cell>
          <cell r="G421" t="str">
            <v>32LDNKQC</v>
          </cell>
        </row>
        <row r="422">
          <cell r="D422" t="str">
            <v>mike.green@pega.com</v>
          </cell>
          <cell r="E422" t="str">
            <v>Account Executive</v>
          </cell>
          <cell r="F422" t="str">
            <v>SKO 2019 - Group C</v>
          </cell>
          <cell r="G422" t="str">
            <v>32LDNKQD</v>
          </cell>
        </row>
        <row r="423">
          <cell r="D423" t="str">
            <v>olga.greenaway@pega.com</v>
          </cell>
          <cell r="E423" t="str">
            <v>Administrative Assistant</v>
          </cell>
          <cell r="F423" t="str">
            <v>EMEA</v>
          </cell>
          <cell r="G423" t="str">
            <v>32LH4CLT</v>
          </cell>
        </row>
        <row r="424">
          <cell r="D424" t="str">
            <v>deb.greenberger@pega.com</v>
          </cell>
          <cell r="E424" t="str">
            <v>Team Lead - Insurance Solutions Consulting</v>
          </cell>
          <cell r="F424" t="str">
            <v>SKO 2019 - Group D</v>
          </cell>
          <cell r="G424" t="str">
            <v>32LDNLK7</v>
          </cell>
        </row>
        <row r="425">
          <cell r="D425" t="str">
            <v>nolan.greene@pega.com</v>
          </cell>
          <cell r="E425" t="str">
            <v>Sr. Product Marketing Manager - Robotics</v>
          </cell>
          <cell r="F425" t="str">
            <v>SKO 2019 - Group C</v>
          </cell>
          <cell r="G425" t="str">
            <v>32LFHH6B</v>
          </cell>
        </row>
        <row r="426">
          <cell r="D426" t="str">
            <v>dave.griffiths@pega.com</v>
          </cell>
          <cell r="E426" t="str">
            <v>Practice Leader</v>
          </cell>
          <cell r="F426" t="str">
            <v>SKO 2019 - Group B</v>
          </cell>
          <cell r="G426" t="str">
            <v>32LDNL8X</v>
          </cell>
        </row>
        <row r="427">
          <cell r="D427" t="str">
            <v>andres.griotsilveira@pega.com</v>
          </cell>
          <cell r="E427" t="str">
            <v>Principal Solutions Consultant</v>
          </cell>
          <cell r="F427" t="str">
            <v>EMEA</v>
          </cell>
          <cell r="G427" t="str">
            <v>32LDNLK8</v>
          </cell>
        </row>
        <row r="428">
          <cell r="D428" t="str">
            <v>wiktor.grodowski@pega.com</v>
          </cell>
          <cell r="E428" t="str">
            <v>Senior Solutions Engineer</v>
          </cell>
          <cell r="F428" t="str">
            <v>EMEA</v>
          </cell>
          <cell r="G428" t="str">
            <v>32LDNLXC</v>
          </cell>
        </row>
        <row r="429">
          <cell r="D429" t="str">
            <v>steven.gross@pega.com</v>
          </cell>
          <cell r="E429" t="str">
            <v>VP, North American Sales</v>
          </cell>
          <cell r="F429" t="str">
            <v>SKO 2019 - Group B</v>
          </cell>
          <cell r="G429" t="str">
            <v>32KNCVM9</v>
          </cell>
        </row>
        <row r="430">
          <cell r="D430" t="str">
            <v>dave.grunbaum@pega.com</v>
          </cell>
          <cell r="E430" t="str">
            <v>Senior Solutions Consultant - Manufacturing and High Technology Solutions</v>
          </cell>
          <cell r="F430" t="str">
            <v>SKO 2019 - Group D</v>
          </cell>
          <cell r="G430" t="str">
            <v>32LDNLK9</v>
          </cell>
        </row>
        <row r="431">
          <cell r="D431" t="str">
            <v>steve.gryglas@pega.com</v>
          </cell>
          <cell r="E431" t="str">
            <v>Account Executive</v>
          </cell>
          <cell r="F431" t="str">
            <v>SKO 2019 - Group C</v>
          </cell>
          <cell r="G431" t="str">
            <v>32LDNKQF</v>
          </cell>
        </row>
        <row r="432">
          <cell r="D432" t="str">
            <v>louis.guarino@pega.com</v>
          </cell>
          <cell r="E432" t="str">
            <v>Account Executive</v>
          </cell>
          <cell r="F432" t="str">
            <v>SKO 2019 - Group C</v>
          </cell>
          <cell r="G432" t="str">
            <v>32LDNKQG</v>
          </cell>
        </row>
        <row r="433">
          <cell r="D433" t="str">
            <v>frank.guerrera@pega.com</v>
          </cell>
          <cell r="E433" t="str">
            <v>Chief Technical Systems Officer</v>
          </cell>
          <cell r="F433" t="str">
            <v>SKO 2019 - Group C</v>
          </cell>
          <cell r="G433" t="str">
            <v>32LHLXGT</v>
          </cell>
        </row>
        <row r="434">
          <cell r="D434" t="str">
            <v>scott.guidi@pega.com</v>
          </cell>
          <cell r="E434" t="str">
            <v>Account Executive</v>
          </cell>
          <cell r="F434" t="str">
            <v>SKO 2019 - Group C</v>
          </cell>
          <cell r="G434" t="str">
            <v>32LDNKQH</v>
          </cell>
        </row>
        <row r="435">
          <cell r="D435" t="str">
            <v>pedro.sader@pega.com</v>
          </cell>
          <cell r="E435" t="str">
            <v>Sales Associate</v>
          </cell>
          <cell r="F435" t="str">
            <v>SKO 2019 - Group C</v>
          </cell>
          <cell r="G435" t="str">
            <v>32LDNKQJ</v>
          </cell>
        </row>
        <row r="436">
          <cell r="D436" t="str">
            <v>himanshu.gupta@in.pega.com</v>
          </cell>
          <cell r="E436" t="str">
            <v>Sr. Manager - Delivery</v>
          </cell>
          <cell r="F436" t="str">
            <v>APAC</v>
          </cell>
          <cell r="G436" t="str">
            <v>32LDNL8Z</v>
          </cell>
        </row>
        <row r="437">
          <cell r="D437" t="str">
            <v>bharti.gupta@pega.com</v>
          </cell>
          <cell r="E437" t="str">
            <v>Senior Solutions Consultant - Communications</v>
          </cell>
          <cell r="F437" t="str">
            <v>SKO 2019 - Group D</v>
          </cell>
          <cell r="G437" t="str">
            <v>32LDNLKB</v>
          </cell>
        </row>
        <row r="438">
          <cell r="D438" t="str">
            <v>helen.gurevich@pega.com</v>
          </cell>
          <cell r="E438" t="str">
            <v>Strategic Alliance Executive</v>
          </cell>
          <cell r="F438" t="str">
            <v>SKO 2019 - Group D</v>
          </cell>
          <cell r="G438" t="str">
            <v>32LDNL43</v>
          </cell>
        </row>
        <row r="439">
          <cell r="D439" t="str">
            <v>mark.guthrie@pega.com</v>
          </cell>
          <cell r="E439" t="str">
            <v>Practice Director</v>
          </cell>
          <cell r="F439" t="str">
            <v>EMEA</v>
          </cell>
          <cell r="G439" t="str">
            <v>32LDNL92</v>
          </cell>
        </row>
        <row r="440">
          <cell r="D440" t="str">
            <v>robert.gutierrez@pega.com</v>
          </cell>
          <cell r="E440" t="str">
            <v>Delivery Director</v>
          </cell>
          <cell r="F440" t="str">
            <v>SKO 2019 - Group B</v>
          </cell>
          <cell r="G440" t="str">
            <v>32LDNL93</v>
          </cell>
        </row>
        <row r="441">
          <cell r="D441" t="str">
            <v>maxwell.gutmans@pega.com</v>
          </cell>
          <cell r="E441" t="str">
            <v>Global Sales Enablement Project Lead</v>
          </cell>
          <cell r="F441" t="str">
            <v>SKO 2019 - Group B</v>
          </cell>
          <cell r="G441" t="str">
            <v>32LH94QJ</v>
          </cell>
        </row>
        <row r="442">
          <cell r="D442" t="str">
            <v>petergy@aol.com</v>
          </cell>
          <cell r="F442" t="str">
            <v>not applicable</v>
          </cell>
          <cell r="G442" t="str">
            <v>32KNCVNN</v>
          </cell>
        </row>
        <row r="443">
          <cell r="D443" t="str">
            <v>balazs.gyoeroek@pega.com</v>
          </cell>
          <cell r="E443" t="str">
            <v>Sr. Solutions Engineer</v>
          </cell>
          <cell r="F443" t="str">
            <v>EMEA</v>
          </cell>
          <cell r="G443" t="str">
            <v>32LDNLXD</v>
          </cell>
        </row>
        <row r="444">
          <cell r="D444" t="str">
            <v>jennifer.haase@pega.com</v>
          </cell>
          <cell r="E444" t="str">
            <v>Account Executive</v>
          </cell>
          <cell r="F444" t="str">
            <v>SKO 2019 - Group C</v>
          </cell>
          <cell r="G444" t="str">
            <v>32LDNKQK</v>
          </cell>
        </row>
        <row r="445">
          <cell r="D445" t="str">
            <v>kellie.hackney@pega.com</v>
          </cell>
          <cell r="E445" t="str">
            <v>Sales Manager</v>
          </cell>
          <cell r="F445" t="str">
            <v>APAC</v>
          </cell>
          <cell r="G445" t="str">
            <v>32LDNLVD</v>
          </cell>
        </row>
        <row r="446">
          <cell r="D446" t="str">
            <v>kevin.hadley@pega.com</v>
          </cell>
          <cell r="E446" t="str">
            <v>Account Executive</v>
          </cell>
          <cell r="F446" t="str">
            <v>EMEA</v>
          </cell>
          <cell r="G446" t="str">
            <v>32LDNKQL</v>
          </cell>
        </row>
        <row r="447">
          <cell r="D447" t="str">
            <v>dirk.hafels@pega.com</v>
          </cell>
          <cell r="E447" t="str">
            <v>Sr. Solutions Consultant</v>
          </cell>
          <cell r="F447" t="str">
            <v>EMEA</v>
          </cell>
          <cell r="G447" t="str">
            <v>32LDNLKC</v>
          </cell>
        </row>
        <row r="448">
          <cell r="D448" t="str">
            <v>brian.hager@pega.com</v>
          </cell>
          <cell r="E448" t="str">
            <v>Director, Sales</v>
          </cell>
          <cell r="F448" t="str">
            <v>SKO 2019 - Group B</v>
          </cell>
          <cell r="G448" t="str">
            <v>32LDNLVF</v>
          </cell>
        </row>
        <row r="449">
          <cell r="D449" t="str">
            <v>ramzy.haidar@pega.com</v>
          </cell>
          <cell r="E449" t="str">
            <v>Senior Account Manager</v>
          </cell>
          <cell r="F449" t="str">
            <v>EMEA</v>
          </cell>
          <cell r="G449" t="str">
            <v>32LDNKQM</v>
          </cell>
        </row>
        <row r="450">
          <cell r="D450" t="str">
            <v>arif.hajee@pega.com</v>
          </cell>
          <cell r="E450" t="str">
            <v>Senior Solutions Consultant</v>
          </cell>
          <cell r="F450" t="str">
            <v>SKO 2019 - Group D</v>
          </cell>
          <cell r="G450" t="str">
            <v>32LDNLKD</v>
          </cell>
        </row>
        <row r="451">
          <cell r="D451" t="str">
            <v>christian.halbig@pega.com</v>
          </cell>
          <cell r="E451" t="str">
            <v>Senior Solution Consultant</v>
          </cell>
          <cell r="F451" t="str">
            <v>EMEA</v>
          </cell>
          <cell r="G451" t="str">
            <v>32LDNLKF</v>
          </cell>
        </row>
        <row r="452">
          <cell r="D452" t="str">
            <v>brian.hall@pega.com</v>
          </cell>
          <cell r="E452" t="str">
            <v>Account Executive</v>
          </cell>
          <cell r="F452" t="str">
            <v>SKO 2019 - Group C</v>
          </cell>
          <cell r="G452" t="str">
            <v>32LDNKQN</v>
          </cell>
        </row>
        <row r="453">
          <cell r="D453" t="str">
            <v>kenton.hankins@pega.com</v>
          </cell>
          <cell r="E453" t="str">
            <v>Lead User Experience Architect</v>
          </cell>
          <cell r="F453" t="str">
            <v>SKO 2019 - Group D</v>
          </cell>
          <cell r="G453" t="str">
            <v>32LDNLKG</v>
          </cell>
        </row>
        <row r="454">
          <cell r="D454" t="str">
            <v>amardeep.hansra@pega.com</v>
          </cell>
          <cell r="E454" t="str">
            <v>Sales Specialist</v>
          </cell>
          <cell r="F454" t="str">
            <v>SKO 2019 - Group C</v>
          </cell>
          <cell r="G454" t="str">
            <v>32LDNKQP</v>
          </cell>
        </row>
        <row r="455">
          <cell r="D455" t="str">
            <v>sylvain.harault@pega.com</v>
          </cell>
          <cell r="E455" t="str">
            <v>Director, Sales Consulting</v>
          </cell>
          <cell r="F455" t="str">
            <v>EMEA</v>
          </cell>
          <cell r="G455" t="str">
            <v>32LDNLKH</v>
          </cell>
        </row>
        <row r="456">
          <cell r="D456" t="str">
            <v>jeffrey.hare@pega.com</v>
          </cell>
          <cell r="E456" t="str">
            <v>Senior Solutions Consultant</v>
          </cell>
          <cell r="F456" t="str">
            <v>SKO 2019 - Group B</v>
          </cell>
          <cell r="G456" t="str">
            <v>32LDNLKJ</v>
          </cell>
        </row>
        <row r="457">
          <cell r="D457" t="str">
            <v>rei.hasegawa@pega.com</v>
          </cell>
          <cell r="E457" t="str">
            <v>Sr. Manager, Regional Marketing</v>
          </cell>
          <cell r="F457" t="str">
            <v>APAC</v>
          </cell>
          <cell r="G457" t="str">
            <v>32LDNL6N</v>
          </cell>
        </row>
        <row r="458">
          <cell r="D458" t="str">
            <v>shinsaku.hashimoto@pega.com</v>
          </cell>
          <cell r="E458" t="str">
            <v>Account Executive</v>
          </cell>
          <cell r="F458" t="str">
            <v>APAC</v>
          </cell>
          <cell r="G458" t="str">
            <v>32LDNKQQ</v>
          </cell>
        </row>
        <row r="459">
          <cell r="D459" t="str">
            <v>larry.haug@pega.com</v>
          </cell>
          <cell r="E459" t="str">
            <v>Consulting Manager</v>
          </cell>
          <cell r="F459" t="str">
            <v>SKO 2019 - Group B</v>
          </cell>
          <cell r="G459" t="str">
            <v>32LDNL95</v>
          </cell>
        </row>
        <row r="460">
          <cell r="D460" t="str">
            <v>kimberly.hawkins@pega.com</v>
          </cell>
          <cell r="E460" t="str">
            <v>Account Executive</v>
          </cell>
          <cell r="F460" t="str">
            <v>SKO 2019 - Group C</v>
          </cell>
          <cell r="G460" t="str">
            <v>32LDZJWH</v>
          </cell>
        </row>
        <row r="461">
          <cell r="D461" t="str">
            <v>tim.hay@pega.com</v>
          </cell>
          <cell r="E461" t="str">
            <v>Account Executive</v>
          </cell>
          <cell r="F461" t="str">
            <v>SKO 2019 - Group C</v>
          </cell>
          <cell r="G461" t="str">
            <v>32LDNKQR</v>
          </cell>
        </row>
        <row r="462">
          <cell r="D462" t="str">
            <v>simon.haydn-lee@pega.com</v>
          </cell>
          <cell r="E462" t="str">
            <v>Sales Director</v>
          </cell>
          <cell r="F462" t="str">
            <v>EMEA</v>
          </cell>
          <cell r="G462" t="str">
            <v>32LDNLVG</v>
          </cell>
        </row>
        <row r="463">
          <cell r="D463" t="str">
            <v>carleen.haylett@pega.com</v>
          </cell>
          <cell r="E463" t="str">
            <v>Account Executive</v>
          </cell>
          <cell r="F463" t="str">
            <v>SKO 2019 - Group C</v>
          </cell>
          <cell r="G463" t="str">
            <v>32LDNKQT</v>
          </cell>
        </row>
        <row r="464">
          <cell r="D464" t="str">
            <v>jeffrey.hays@pega.com</v>
          </cell>
          <cell r="E464" t="str">
            <v>Account Executive</v>
          </cell>
          <cell r="F464" t="str">
            <v>SKO 2019 - Group C</v>
          </cell>
          <cell r="G464" t="str">
            <v>32LDNKQV</v>
          </cell>
        </row>
        <row r="465">
          <cell r="D465" t="str">
            <v>chris.healy@pega.com</v>
          </cell>
          <cell r="E465" t="str">
            <v>Manager, Solutions Consulting</v>
          </cell>
          <cell r="F465" t="str">
            <v>EMEA</v>
          </cell>
          <cell r="G465" t="str">
            <v>32LDNLKK</v>
          </cell>
        </row>
        <row r="466">
          <cell r="D466" t="str">
            <v>walter.heeger@pega.com</v>
          </cell>
          <cell r="E466" t="str">
            <v>VP, Industry Applications</v>
          </cell>
          <cell r="F466" t="str">
            <v>SKO 2019 - Group C</v>
          </cell>
          <cell r="G466" t="str">
            <v>32LDZJWP</v>
          </cell>
        </row>
        <row r="467">
          <cell r="D467" t="str">
            <v>vincent.heidenreich@pega.com</v>
          </cell>
          <cell r="E467" t="str">
            <v>Director, Sales</v>
          </cell>
          <cell r="F467" t="str">
            <v>SKO 2019 - Group B</v>
          </cell>
          <cell r="G467" t="str">
            <v>32LDNLVH</v>
          </cell>
        </row>
        <row r="468">
          <cell r="D468" t="str">
            <v>dave.hein@pega.com</v>
          </cell>
          <cell r="E468" t="str">
            <v>Director of Sales</v>
          </cell>
          <cell r="F468" t="str">
            <v>SKO 2019 - Group B</v>
          </cell>
          <cell r="G468" t="str">
            <v>32LDNLVJ</v>
          </cell>
        </row>
        <row r="469">
          <cell r="D469" t="str">
            <v>sjoerd.heins@pega.com</v>
          </cell>
          <cell r="E469" t="str">
            <v>Senior Solutions Consultant</v>
          </cell>
          <cell r="F469" t="str">
            <v>EMEA</v>
          </cell>
          <cell r="G469" t="str">
            <v>32LDNLKN</v>
          </cell>
        </row>
        <row r="470">
          <cell r="D470" t="str">
            <v>Lars.Heinz@pega.com</v>
          </cell>
          <cell r="E470" t="str">
            <v>Sr. Client Success Manager</v>
          </cell>
          <cell r="F470" t="str">
            <v>SKO 2019 - Group B</v>
          </cell>
          <cell r="G470" t="str">
            <v>32LH94QK</v>
          </cell>
        </row>
        <row r="471">
          <cell r="D471" t="str">
            <v>damien.helleboid@pega.com</v>
          </cell>
          <cell r="E471" t="str">
            <v>Solutions Consultant</v>
          </cell>
          <cell r="F471" t="str">
            <v>EMEA</v>
          </cell>
          <cell r="G471" t="str">
            <v>32LDNLKQ</v>
          </cell>
        </row>
        <row r="472">
          <cell r="D472" t="str">
            <v>vesa.helleniemi@pega.com</v>
          </cell>
          <cell r="E472" t="str">
            <v>Account Executive</v>
          </cell>
          <cell r="F472" t="str">
            <v>EMEA</v>
          </cell>
          <cell r="G472" t="str">
            <v>32LDNKQW</v>
          </cell>
        </row>
        <row r="473">
          <cell r="D473" t="str">
            <v>rita.hellewell@pega.com</v>
          </cell>
          <cell r="E473" t="str">
            <v>Sales Specialist</v>
          </cell>
          <cell r="F473" t="str">
            <v>SKO 2019 - Group B</v>
          </cell>
          <cell r="G473" t="str">
            <v>32LDNLKR</v>
          </cell>
        </row>
        <row r="474">
          <cell r="D474" t="str">
            <v>thomas.hellweg@pega.com</v>
          </cell>
          <cell r="E474" t="str">
            <v>Sales Director</v>
          </cell>
          <cell r="F474" t="str">
            <v>EMEA</v>
          </cell>
          <cell r="G474" t="str">
            <v>32LDNLVK</v>
          </cell>
        </row>
        <row r="475">
          <cell r="D475" t="str">
            <v>michael.hemmer@pega.com</v>
          </cell>
          <cell r="E475" t="str">
            <v>Practice Leader</v>
          </cell>
          <cell r="F475" t="str">
            <v>SKO 2019 - Group B</v>
          </cell>
          <cell r="G475" t="str">
            <v>32LDNL96</v>
          </cell>
        </row>
        <row r="476">
          <cell r="D476" t="str">
            <v>jeff.henderson@pega.com</v>
          </cell>
          <cell r="E476" t="str">
            <v>Practice Leader</v>
          </cell>
          <cell r="F476" t="str">
            <v>SKO 2019 - Group B</v>
          </cell>
          <cell r="G476" t="str">
            <v>32LDNL97</v>
          </cell>
        </row>
        <row r="477">
          <cell r="D477" t="str">
            <v>sylvia.hengstler@pega.com</v>
          </cell>
          <cell r="E477" t="str">
            <v>Senior Regional Marketing Manager</v>
          </cell>
          <cell r="F477" t="str">
            <v>EMEA</v>
          </cell>
          <cell r="G477" t="str">
            <v>32LDNL6P</v>
          </cell>
        </row>
        <row r="478">
          <cell r="D478" t="str">
            <v>udo.henning@pega.com</v>
          </cell>
          <cell r="E478" t="str">
            <v>Practice Leader</v>
          </cell>
          <cell r="F478" t="str">
            <v>EMEA</v>
          </cell>
          <cell r="G478" t="str">
            <v>32LDNL98</v>
          </cell>
        </row>
        <row r="479">
          <cell r="D479" t="str">
            <v>melissa.henry@pega.com</v>
          </cell>
          <cell r="E479" t="str">
            <v>Account Executive</v>
          </cell>
          <cell r="F479" t="str">
            <v>SKO 2019 - Group C</v>
          </cell>
          <cell r="G479" t="str">
            <v>32LDNKQX</v>
          </cell>
        </row>
        <row r="480">
          <cell r="D480" t="str">
            <v>david.herder@pega.com</v>
          </cell>
          <cell r="E480" t="str">
            <v>Sales Training Program Manager</v>
          </cell>
          <cell r="F480" t="str">
            <v>SKO 2019 - Group B</v>
          </cell>
          <cell r="G480" t="str">
            <v>32LDZJW7</v>
          </cell>
        </row>
        <row r="481">
          <cell r="D481" t="str">
            <v>alaina.herfindal@pega.com</v>
          </cell>
          <cell r="E481" t="str">
            <v>Solutions Consultant</v>
          </cell>
          <cell r="F481" t="str">
            <v>SKO 2019 - Group D</v>
          </cell>
          <cell r="G481" t="str">
            <v>32LDNLKS</v>
          </cell>
        </row>
        <row r="482">
          <cell r="D482" t="str">
            <v>angel.hermira@pega.com</v>
          </cell>
          <cell r="E482" t="str">
            <v>Team Leader, Robotics</v>
          </cell>
          <cell r="F482" t="str">
            <v>EMEA</v>
          </cell>
          <cell r="G482" t="str">
            <v>32LDNL99</v>
          </cell>
        </row>
        <row r="483">
          <cell r="D483" t="str">
            <v>volker.herrmann@pega.com</v>
          </cell>
          <cell r="E483" t="str">
            <v>Practice Director</v>
          </cell>
          <cell r="F483" t="str">
            <v>EMEA</v>
          </cell>
          <cell r="G483" t="str">
            <v>32LDNL9C</v>
          </cell>
        </row>
        <row r="484">
          <cell r="D484" t="str">
            <v>lisa.hess@pega.com</v>
          </cell>
          <cell r="E484" t="str">
            <v>Account Executive</v>
          </cell>
          <cell r="F484" t="str">
            <v>SKO 2019 - Group C</v>
          </cell>
          <cell r="G484" t="str">
            <v>32LDNKQZ</v>
          </cell>
        </row>
        <row r="485">
          <cell r="D485" t="str">
            <v>nate.hess@pega.com</v>
          </cell>
          <cell r="E485" t="str">
            <v>Senior Solutions Consultant</v>
          </cell>
          <cell r="F485" t="str">
            <v>SKO 2019 - Group D</v>
          </cell>
          <cell r="G485" t="str">
            <v>32LDNLKT</v>
          </cell>
        </row>
        <row r="486">
          <cell r="D486" t="str">
            <v>janet.heywood@pega.com</v>
          </cell>
          <cell r="E486" t="str">
            <v>Account Executive</v>
          </cell>
          <cell r="F486" t="str">
            <v>SKO 2019 - Group C</v>
          </cell>
          <cell r="G486" t="str">
            <v>32LDNKR2</v>
          </cell>
        </row>
        <row r="487">
          <cell r="D487" t="str">
            <v>rob.higgins@pega.com</v>
          </cell>
          <cell r="E487" t="str">
            <v>Practice Leader Manager</v>
          </cell>
          <cell r="F487" t="str">
            <v>SKO 2019 - Group B</v>
          </cell>
          <cell r="G487" t="str">
            <v>32LDNL9D</v>
          </cell>
        </row>
        <row r="488">
          <cell r="D488" t="str">
            <v>michael.hight@pega.com</v>
          </cell>
          <cell r="E488" t="str">
            <v>Principal Solution Consultant ? Strategic Alliances</v>
          </cell>
          <cell r="F488" t="str">
            <v>SKO 2019 - Group D</v>
          </cell>
          <cell r="G488" t="str">
            <v>32LDNLKV</v>
          </cell>
        </row>
        <row r="489">
          <cell r="D489" t="str">
            <v>brett.hildreth@pega.com</v>
          </cell>
          <cell r="E489" t="str">
            <v>Strategic Alliance Executive</v>
          </cell>
          <cell r="F489" t="str">
            <v>SKO 2019 - Group B</v>
          </cell>
          <cell r="G489" t="str">
            <v>32LG4NFF</v>
          </cell>
        </row>
        <row r="490">
          <cell r="D490" t="str">
            <v>anthony.hill@pega.com</v>
          </cell>
          <cell r="E490" t="str">
            <v>Account Executive</v>
          </cell>
          <cell r="F490" t="str">
            <v>EMEA</v>
          </cell>
          <cell r="G490" t="str">
            <v>32LDNKR3</v>
          </cell>
        </row>
        <row r="491">
          <cell r="D491" t="str">
            <v>david.hill@pega.com</v>
          </cell>
          <cell r="E491" t="str">
            <v>Account Executive</v>
          </cell>
          <cell r="F491" t="str">
            <v>APAC</v>
          </cell>
          <cell r="G491" t="str">
            <v>32LDNKR4</v>
          </cell>
        </row>
        <row r="492">
          <cell r="D492" t="str">
            <v>timothy.hill@pega.com</v>
          </cell>
          <cell r="E492" t="str">
            <v>Practice Leader</v>
          </cell>
          <cell r="F492" t="str">
            <v>SKO 2019 - Group B</v>
          </cell>
          <cell r="G492" t="str">
            <v>32LDNL9F</v>
          </cell>
        </row>
        <row r="493">
          <cell r="D493" t="str">
            <v>sarah.hill@pega.com</v>
          </cell>
          <cell r="E493" t="str">
            <v>Principal Solutions Consultant - CLM &amp; KYC</v>
          </cell>
          <cell r="F493" t="str">
            <v>EMEA</v>
          </cell>
          <cell r="G493" t="str">
            <v>32LDNLKW</v>
          </cell>
        </row>
        <row r="494">
          <cell r="D494" t="str">
            <v>sebastian.hillig@pega.com</v>
          </cell>
          <cell r="E494" t="str">
            <v>Solutions Consultant</v>
          </cell>
          <cell r="F494" t="str">
            <v>EMEA</v>
          </cell>
          <cell r="G494" t="str">
            <v>32LDNLKX</v>
          </cell>
        </row>
        <row r="495">
          <cell r="D495" t="str">
            <v>andrew.hinds@pega.com</v>
          </cell>
          <cell r="E495" t="str">
            <v>Sr. Regional Marketing Manager</v>
          </cell>
          <cell r="F495" t="str">
            <v>SKO 2019 - Group C</v>
          </cell>
          <cell r="G495" t="str">
            <v>32LH3WTM</v>
          </cell>
        </row>
        <row r="496">
          <cell r="D496" t="str">
            <v>david.hines@pega.com</v>
          </cell>
          <cell r="E496" t="str">
            <v>Solutions Consultant</v>
          </cell>
          <cell r="F496" t="str">
            <v>SKO 2019 - Group B</v>
          </cell>
          <cell r="G496" t="str">
            <v>32LDNLKZ</v>
          </cell>
        </row>
        <row r="497">
          <cell r="D497" t="str">
            <v>frits.hinfelaar@pega.com</v>
          </cell>
          <cell r="E497" t="str">
            <v>Director, Solutions Consulting</v>
          </cell>
          <cell r="F497" t="str">
            <v>EMEA</v>
          </cell>
          <cell r="G497" t="str">
            <v>32LDNLL2</v>
          </cell>
        </row>
        <row r="498">
          <cell r="D498" t="str">
            <v>ken.hirschkind@pega.com</v>
          </cell>
          <cell r="E498" t="str">
            <v>VP, Consulting Strategy and Operations</v>
          </cell>
          <cell r="F498" t="str">
            <v>SKO 2019 - Group E</v>
          </cell>
          <cell r="G498" t="str">
            <v>32KNCVLW</v>
          </cell>
        </row>
        <row r="499">
          <cell r="D499" t="str">
            <v>mikael.hodara@pega.com</v>
          </cell>
          <cell r="E499" t="str">
            <v>Account Executive</v>
          </cell>
          <cell r="F499" t="str">
            <v>EMEA</v>
          </cell>
          <cell r="G499" t="str">
            <v>32LDNKR5</v>
          </cell>
        </row>
        <row r="500">
          <cell r="D500" t="str">
            <v>peter.hoffmann@pega.com</v>
          </cell>
          <cell r="E500" t="str">
            <v>Practice Leader</v>
          </cell>
          <cell r="F500" t="str">
            <v>SKO 2019 - Group B</v>
          </cell>
          <cell r="G500" t="str">
            <v>32LDNL9G</v>
          </cell>
        </row>
        <row r="501">
          <cell r="D501" t="str">
            <v>mike.hogan@pega.com</v>
          </cell>
          <cell r="E501" t="str">
            <v>Senior Solutions Consultant</v>
          </cell>
          <cell r="F501" t="str">
            <v>SKO 2019 - Group B</v>
          </cell>
          <cell r="G501" t="str">
            <v>32LDNLL4</v>
          </cell>
        </row>
        <row r="502">
          <cell r="D502" t="str">
            <v>tanner.holcombe@pega.com</v>
          </cell>
          <cell r="E502" t="str">
            <v>Account Executive</v>
          </cell>
          <cell r="F502" t="str">
            <v>SKO 2019 - Group C</v>
          </cell>
          <cell r="G502" t="str">
            <v>32LDNKR6</v>
          </cell>
        </row>
        <row r="503">
          <cell r="D503" t="str">
            <v>ed.hollands@pega.com</v>
          </cell>
          <cell r="E503" t="str">
            <v>Principal Enterprise Consultant</v>
          </cell>
          <cell r="F503" t="str">
            <v>EMEA</v>
          </cell>
          <cell r="G503" t="str">
            <v>32LDNLL5</v>
          </cell>
        </row>
        <row r="504">
          <cell r="D504" t="str">
            <v>jonas.holmgren@pega.com</v>
          </cell>
          <cell r="E504" t="str">
            <v>Account Executive</v>
          </cell>
          <cell r="F504" t="str">
            <v>EMEA</v>
          </cell>
          <cell r="G504" t="str">
            <v>32LDNKR7</v>
          </cell>
        </row>
        <row r="505">
          <cell r="D505" t="str">
            <v>dietmar.holst@pega.com</v>
          </cell>
          <cell r="E505" t="str">
            <v>Account Executive</v>
          </cell>
          <cell r="F505" t="str">
            <v>EMEA</v>
          </cell>
          <cell r="G505" t="str">
            <v>32LDNKR8</v>
          </cell>
        </row>
        <row r="506">
          <cell r="D506" t="str">
            <v>martin.holtz@pega.com</v>
          </cell>
          <cell r="E506" t="str">
            <v>Solutions Consultant</v>
          </cell>
          <cell r="F506" t="str">
            <v>EMEA</v>
          </cell>
          <cell r="G506" t="str">
            <v>32LDNLL6</v>
          </cell>
        </row>
        <row r="507">
          <cell r="D507" t="str">
            <v>scott.holz@pega.com</v>
          </cell>
          <cell r="E507" t="str">
            <v>Director, Global Technical Partner Enablement</v>
          </cell>
          <cell r="F507" t="str">
            <v>SKO 2019 - Group B</v>
          </cell>
          <cell r="G507" t="str">
            <v>32LGSKX2</v>
          </cell>
        </row>
        <row r="508">
          <cell r="D508" t="str">
            <v>paul.honey@pega.com</v>
          </cell>
          <cell r="E508" t="str">
            <v>Account Executive</v>
          </cell>
          <cell r="F508" t="str">
            <v>EMEA</v>
          </cell>
          <cell r="G508" t="str">
            <v>32LDNKR9</v>
          </cell>
        </row>
        <row r="509">
          <cell r="D509" t="str">
            <v>louis.hong@pega.com</v>
          </cell>
          <cell r="E509" t="str">
            <v>Senior Solutions Consultant</v>
          </cell>
          <cell r="F509" t="str">
            <v>SKO 2019 - Group B</v>
          </cell>
          <cell r="G509" t="str">
            <v>32LDNLL7</v>
          </cell>
        </row>
        <row r="510">
          <cell r="D510" t="str">
            <v>george.hooper@pega.com</v>
          </cell>
          <cell r="E510" t="str">
            <v>Account Executive</v>
          </cell>
          <cell r="F510" t="str">
            <v>APAC</v>
          </cell>
          <cell r="G510" t="str">
            <v>32LDNKRB</v>
          </cell>
        </row>
        <row r="511">
          <cell r="D511" t="str">
            <v>sean.horgan@pega.com</v>
          </cell>
          <cell r="E511" t="str">
            <v>Regional Director - Greater China</v>
          </cell>
          <cell r="F511" t="str">
            <v>APAC</v>
          </cell>
          <cell r="G511" t="str">
            <v>32LDNL9H</v>
          </cell>
        </row>
        <row r="512">
          <cell r="D512" t="str">
            <v>amie.horne@pega.com</v>
          </cell>
          <cell r="E512" t="str">
            <v>Principal Compensation &amp; Benefits Specialist</v>
          </cell>
          <cell r="F512" t="str">
            <v>EMEA</v>
          </cell>
          <cell r="G512" t="str">
            <v>32LH3WTK</v>
          </cell>
        </row>
        <row r="513">
          <cell r="D513" t="str">
            <v>mark.howard@pega.com</v>
          </cell>
          <cell r="E513" t="str">
            <v>Solutions Consultant</v>
          </cell>
          <cell r="F513" t="str">
            <v>SKO 2019 - Group D</v>
          </cell>
          <cell r="G513" t="str">
            <v>32LDNLL8</v>
          </cell>
        </row>
        <row r="514">
          <cell r="D514" t="str">
            <v>mark.howard@pega.com</v>
          </cell>
          <cell r="E514" t="str">
            <v>Solutions Consultant</v>
          </cell>
          <cell r="F514" t="str">
            <v>SKO 2019 - Group D</v>
          </cell>
          <cell r="G514" t="str">
            <v>32LDNLL8</v>
          </cell>
        </row>
        <row r="515">
          <cell r="D515" t="str">
            <v>alex.howe@pega.com</v>
          </cell>
          <cell r="E515" t="str">
            <v>Cloud Business and Strategy Executive</v>
          </cell>
          <cell r="F515" t="str">
            <v>EMEA</v>
          </cell>
          <cell r="G515" t="str">
            <v>32LDNLLB</v>
          </cell>
        </row>
        <row r="516">
          <cell r="D516" t="str">
            <v>andy.howell@pega.com</v>
          </cell>
          <cell r="E516" t="str">
            <v>Director, Solutions Consulting</v>
          </cell>
          <cell r="F516" t="str">
            <v>EMEA</v>
          </cell>
          <cell r="G516" t="str">
            <v>32LDNLLC</v>
          </cell>
        </row>
        <row r="517">
          <cell r="D517" t="str">
            <v>tobias.hrobarsch@pega.com</v>
          </cell>
          <cell r="E517" t="str">
            <v>Account Executive</v>
          </cell>
          <cell r="F517" t="str">
            <v>EMEA</v>
          </cell>
          <cell r="G517" t="str">
            <v>32LDNKRC</v>
          </cell>
        </row>
        <row r="518">
          <cell r="D518" t="str">
            <v>dan.huadong@pega.com</v>
          </cell>
          <cell r="E518" t="str">
            <v>Senior Sales Consultant</v>
          </cell>
          <cell r="F518" t="str">
            <v>APAC</v>
          </cell>
          <cell r="G518" t="str">
            <v>32LDNLLD</v>
          </cell>
        </row>
        <row r="519">
          <cell r="D519" t="str">
            <v>stefan.hubertus@pega.com</v>
          </cell>
          <cell r="E519" t="str">
            <v>Sr. Solutions Consultant</v>
          </cell>
          <cell r="F519" t="str">
            <v>EMEA</v>
          </cell>
          <cell r="G519" t="str">
            <v>32LDNLLF</v>
          </cell>
        </row>
        <row r="520">
          <cell r="D520" t="str">
            <v>evans.hue@pega.com</v>
          </cell>
          <cell r="E520" t="str">
            <v>Account Executive</v>
          </cell>
          <cell r="F520" t="str">
            <v>APAC</v>
          </cell>
          <cell r="G520" t="str">
            <v>32LDNKRD</v>
          </cell>
        </row>
        <row r="521">
          <cell r="D521" t="str">
            <v>alphons.huijsser@pega.com</v>
          </cell>
          <cell r="E521" t="str">
            <v>Account Executive</v>
          </cell>
          <cell r="F521" t="str">
            <v>EMEA</v>
          </cell>
          <cell r="G521" t="str">
            <v>32LDNKRG</v>
          </cell>
        </row>
        <row r="522">
          <cell r="D522" t="str">
            <v>farrukh.humayun@pega.com</v>
          </cell>
          <cell r="E522" t="str">
            <v>Practice Leader</v>
          </cell>
          <cell r="F522" t="str">
            <v>SKO 2019 - Group B</v>
          </cell>
          <cell r="G522" t="str">
            <v>32LDNL9J</v>
          </cell>
        </row>
        <row r="523">
          <cell r="D523" t="str">
            <v>mark.hurd@pega.com</v>
          </cell>
          <cell r="E523" t="str">
            <v>Manager, Experience Design</v>
          </cell>
          <cell r="F523" t="str">
            <v>SKO 2019 - Group B</v>
          </cell>
          <cell r="G523" t="str">
            <v>32LHQ77F</v>
          </cell>
        </row>
        <row r="524">
          <cell r="D524" t="str">
            <v>michael.hurley@pega.com</v>
          </cell>
          <cell r="E524" t="str">
            <v>Account Executive</v>
          </cell>
          <cell r="F524" t="str">
            <v>APAC</v>
          </cell>
          <cell r="G524" t="str">
            <v>32LDNKRH</v>
          </cell>
        </row>
        <row r="525">
          <cell r="D525" t="str">
            <v>carsten.hust@pega.com</v>
          </cell>
          <cell r="E525" t="str">
            <v>Senior Sales Consultant</v>
          </cell>
          <cell r="F525" t="str">
            <v>EMEA</v>
          </cell>
          <cell r="G525" t="str">
            <v>32LDNLLG</v>
          </cell>
        </row>
        <row r="526">
          <cell r="D526" t="str">
            <v>todd.hutson@pega.com</v>
          </cell>
          <cell r="E526" t="str">
            <v>Account Executive</v>
          </cell>
          <cell r="F526" t="str">
            <v>SKO 2019 - Group C</v>
          </cell>
          <cell r="G526" t="str">
            <v>32LDNKRJ</v>
          </cell>
        </row>
        <row r="527">
          <cell r="D527" t="str">
            <v>karen.hyland@pega.com</v>
          </cell>
          <cell r="E527" t="str">
            <v>Account Manager</v>
          </cell>
          <cell r="F527" t="str">
            <v>EMEA</v>
          </cell>
          <cell r="G527" t="str">
            <v>32LDNKRK</v>
          </cell>
        </row>
        <row r="528">
          <cell r="D528" t="str">
            <v>peter.hynes@pega.com</v>
          </cell>
          <cell r="E528" t="str">
            <v>Account Executive</v>
          </cell>
          <cell r="F528" t="str">
            <v>APAC</v>
          </cell>
          <cell r="G528" t="str">
            <v>32LDNKRL</v>
          </cell>
        </row>
        <row r="529">
          <cell r="D529" t="str">
            <v>raheemikram@hotmail.com</v>
          </cell>
          <cell r="E529" t="str">
            <v>Account Executive</v>
          </cell>
          <cell r="F529" t="str">
            <v>EMEA</v>
          </cell>
          <cell r="G529" t="str">
            <v>32LG4NG4</v>
          </cell>
        </row>
        <row r="530">
          <cell r="D530" t="str">
            <v>rada.ilieva@pega.com</v>
          </cell>
          <cell r="E530" t="str">
            <v>Associate Sales Consultant</v>
          </cell>
          <cell r="F530" t="str">
            <v>SKO 2019 - Group B</v>
          </cell>
          <cell r="G530" t="e">
            <v>#N/A</v>
          </cell>
        </row>
        <row r="531">
          <cell r="D531" t="str">
            <v>stephen.insdorf@pega.com</v>
          </cell>
          <cell r="E531" t="str">
            <v>Senior Solutions Consultant</v>
          </cell>
          <cell r="F531" t="str">
            <v>SKO 2019 - Group D</v>
          </cell>
          <cell r="G531" t="str">
            <v>32LDNLLH</v>
          </cell>
        </row>
        <row r="532">
          <cell r="D532" t="str">
            <v>dave.irish@pega.com</v>
          </cell>
          <cell r="E532" t="str">
            <v>Director of Sales</v>
          </cell>
          <cell r="F532" t="str">
            <v>SKO 2019 - Group B</v>
          </cell>
          <cell r="G532" t="str">
            <v>32LDNLVL</v>
          </cell>
        </row>
        <row r="533">
          <cell r="D533" t="str">
            <v>jillian.irizarry@pega.com</v>
          </cell>
          <cell r="E533" t="str">
            <v>Account Executive</v>
          </cell>
          <cell r="F533" t="str">
            <v>SKO 2019 - Group B</v>
          </cell>
          <cell r="G533" t="str">
            <v>32LDNKRM</v>
          </cell>
        </row>
        <row r="534">
          <cell r="D534" t="str">
            <v>paul.irvine@pega.com</v>
          </cell>
          <cell r="E534" t="str">
            <v>Sr. Solutions Consultant</v>
          </cell>
          <cell r="F534" t="str">
            <v>EMEA</v>
          </cell>
          <cell r="G534" t="str">
            <v>32LDNLLK</v>
          </cell>
        </row>
        <row r="535">
          <cell r="D535" t="str">
            <v>Tsuyoshi.Ishida@pega.com</v>
          </cell>
          <cell r="E535" t="str">
            <v>Senior Business Officer</v>
          </cell>
          <cell r="F535" t="str">
            <v>APAC</v>
          </cell>
          <cell r="G535" t="str">
            <v>32LDNL5X</v>
          </cell>
        </row>
        <row r="536">
          <cell r="D536" t="str">
            <v>sherif.issa@pega.com</v>
          </cell>
          <cell r="E536" t="str">
            <v>Sales Engineer Fellow</v>
          </cell>
          <cell r="F536" t="str">
            <v>SKO 2019 - Group D</v>
          </cell>
          <cell r="G536" t="str">
            <v>32LDNLXF</v>
          </cell>
        </row>
        <row r="537">
          <cell r="D537" t="str">
            <v>tomotake.ito@pega.com</v>
          </cell>
          <cell r="E537" t="str">
            <v>Senior Solutions Consultant</v>
          </cell>
          <cell r="F537" t="str">
            <v>APAC</v>
          </cell>
          <cell r="G537" t="str">
            <v>32LDNLLL</v>
          </cell>
        </row>
        <row r="538">
          <cell r="D538" t="str">
            <v>alexei.ivanov@pega.com</v>
          </cell>
          <cell r="E538" t="str">
            <v>Principal Solutions Consultant</v>
          </cell>
          <cell r="F538" t="str">
            <v>SKO 2019 - Group D</v>
          </cell>
          <cell r="G538" t="str">
            <v>32LDNLLM</v>
          </cell>
        </row>
        <row r="539">
          <cell r="D539" t="str">
            <v>allen.jackson@pega.com</v>
          </cell>
          <cell r="E539" t="str">
            <v>Strategic Alliance Executive</v>
          </cell>
          <cell r="F539" t="str">
            <v>SKO 2019 - Group D</v>
          </cell>
          <cell r="G539" t="str">
            <v>32LDNL45</v>
          </cell>
        </row>
        <row r="540">
          <cell r="D540" t="str">
            <v>john.jackson@pega.com</v>
          </cell>
          <cell r="E540" t="str">
            <v>Principal Solutions Consultant</v>
          </cell>
          <cell r="F540" t="str">
            <v>EMEA</v>
          </cell>
          <cell r="G540" t="str">
            <v>32LDNLLN</v>
          </cell>
        </row>
        <row r="541">
          <cell r="D541" t="str">
            <v>Mark.Jackson@pega.com</v>
          </cell>
          <cell r="E541" t="str">
            <v>Director, Industry Principal</v>
          </cell>
          <cell r="F541" t="str">
            <v>EMEA</v>
          </cell>
          <cell r="G541" t="str">
            <v>32LFHH6D</v>
          </cell>
        </row>
        <row r="542">
          <cell r="D542" t="str">
            <v>Axel.Jacob@pega.com</v>
          </cell>
          <cell r="E542" t="str">
            <v>Senior Business Officer</v>
          </cell>
          <cell r="F542" t="str">
            <v>EMEA</v>
          </cell>
          <cell r="G542" t="str">
            <v>32LDNL5Z</v>
          </cell>
        </row>
        <row r="543">
          <cell r="D543" t="str">
            <v>tom.jacob@pega.com</v>
          </cell>
          <cell r="E543" t="str">
            <v>Manager, Life Sciences Solutions</v>
          </cell>
          <cell r="F543" t="str">
            <v>SKO 2019 - Group B</v>
          </cell>
          <cell r="G543" t="str">
            <v>32LDNLLP</v>
          </cell>
        </row>
        <row r="544">
          <cell r="D544" t="str">
            <v>stephen.jacobs@pega.com</v>
          </cell>
          <cell r="E544" t="str">
            <v>Principal Solutions Consultant, Robotics</v>
          </cell>
          <cell r="F544" t="str">
            <v>SKO 2019 - Group D</v>
          </cell>
          <cell r="G544" t="str">
            <v>32LDNLLQ</v>
          </cell>
        </row>
        <row r="545">
          <cell r="D545" t="str">
            <v>paul.jacobs@pega.com</v>
          </cell>
          <cell r="E545" t="str">
            <v>Sr. Solutions Consultant</v>
          </cell>
          <cell r="F545" t="str">
            <v>SKO 2019 - Group B</v>
          </cell>
          <cell r="G545" t="str">
            <v>32LG4NFX</v>
          </cell>
        </row>
        <row r="546">
          <cell r="D546" t="str">
            <v>kate.jacobsen@pega.com</v>
          </cell>
          <cell r="E546" t="str">
            <v>Sr. Solutions Consulting Enablement Manager</v>
          </cell>
          <cell r="F546" t="str">
            <v>SKO 2019 - Group D</v>
          </cell>
          <cell r="G546" t="str">
            <v>32LG4NFT</v>
          </cell>
        </row>
        <row r="547">
          <cell r="D547" t="str">
            <v>akash.jahagir@pega.com</v>
          </cell>
          <cell r="E547" t="str">
            <v>Solutions Consultant - Decisioning</v>
          </cell>
          <cell r="F547" t="str">
            <v>EMEA</v>
          </cell>
          <cell r="G547" t="str">
            <v>32LDNLLR</v>
          </cell>
        </row>
        <row r="548">
          <cell r="D548" t="str">
            <v>parag.jain@pega.com</v>
          </cell>
          <cell r="E548" t="str">
            <v>Practice Leader</v>
          </cell>
          <cell r="F548" t="str">
            <v>SKO 2019 - Group B</v>
          </cell>
          <cell r="G548" t="str">
            <v>32LDNL9K</v>
          </cell>
        </row>
        <row r="549">
          <cell r="D549" t="str">
            <v>blaise.jamroz@pega.com</v>
          </cell>
          <cell r="E549" t="str">
            <v>Principal Solutions Consultant</v>
          </cell>
          <cell r="F549" t="str">
            <v>EMEA</v>
          </cell>
          <cell r="G549" t="str">
            <v>32LDNLLS</v>
          </cell>
        </row>
        <row r="550">
          <cell r="D550" t="str">
            <v>jelte.jansons@pega.com</v>
          </cell>
          <cell r="E550" t="str">
            <v>Sr. Solutions Consultant</v>
          </cell>
          <cell r="F550" t="str">
            <v>EMEA</v>
          </cell>
          <cell r="G550" t="str">
            <v>32LDNLLT</v>
          </cell>
        </row>
        <row r="551">
          <cell r="D551" t="str">
            <v>haro.jantzen@pega.com</v>
          </cell>
          <cell r="E551" t="str">
            <v>Strategic Alliance Executive III</v>
          </cell>
          <cell r="F551" t="str">
            <v>EMEA</v>
          </cell>
          <cell r="G551" t="str">
            <v>32LDNL46</v>
          </cell>
        </row>
        <row r="552">
          <cell r="D552" t="str">
            <v>lukasz.jarzyna@pega.com</v>
          </cell>
          <cell r="E552" t="str">
            <v>Senior Solutions Consultant</v>
          </cell>
          <cell r="F552" t="str">
            <v>EMEA</v>
          </cell>
          <cell r="G552" t="str">
            <v>32LDNLLW</v>
          </cell>
        </row>
        <row r="553">
          <cell r="D553" t="str">
            <v>vincent.jeffs@pega.com</v>
          </cell>
          <cell r="E553" t="str">
            <v>Sr. Director, Product Strategy - Marketing &amp; Decisioning</v>
          </cell>
          <cell r="F553" t="str">
            <v>SKO 2019 - Group C</v>
          </cell>
          <cell r="G553" t="str">
            <v>32LFHH6F</v>
          </cell>
        </row>
        <row r="554">
          <cell r="D554" t="str">
            <v>christopher.jenkins@pega.com</v>
          </cell>
          <cell r="E554" t="str">
            <v>Sr. Manager, Solution Consulting</v>
          </cell>
          <cell r="F554" t="str">
            <v>SKO 2019 - Group B</v>
          </cell>
          <cell r="G554" t="str">
            <v>32LDNLLX</v>
          </cell>
        </row>
        <row r="555">
          <cell r="D555" t="str">
            <v>karin.jessop@pega.com</v>
          </cell>
          <cell r="E555" t="str">
            <v>Account Executive</v>
          </cell>
          <cell r="F555" t="str">
            <v>SKO 2019 - Group C</v>
          </cell>
          <cell r="G555" t="str">
            <v>32LDNKRP</v>
          </cell>
        </row>
        <row r="556">
          <cell r="D556" t="str">
            <v>Anand.Jha@in.pega.com</v>
          </cell>
          <cell r="E556" t="str">
            <v>Director, Strategic Alliance Executive</v>
          </cell>
          <cell r="F556" t="str">
            <v>APAC</v>
          </cell>
          <cell r="G556" t="str">
            <v>32LDNL56</v>
          </cell>
        </row>
        <row r="557">
          <cell r="D557" t="str">
            <v>Jessica.Jimenez@pega.com</v>
          </cell>
          <cell r="E557" t="str">
            <v>Associate Business Officer</v>
          </cell>
          <cell r="F557" t="str">
            <v>SKO 2019 - Group C</v>
          </cell>
          <cell r="G557" t="str">
            <v>32LDNL62</v>
          </cell>
        </row>
        <row r="558">
          <cell r="D558" t="str">
            <v>javier.jimenezgonzalez@pega.com</v>
          </cell>
          <cell r="E558" t="str">
            <v>Practice Director</v>
          </cell>
          <cell r="F558" t="str">
            <v>EMEA</v>
          </cell>
          <cell r="G558" t="str">
            <v>32LDNL9L</v>
          </cell>
        </row>
        <row r="559">
          <cell r="D559" t="str">
            <v>kj.jita@pega.com</v>
          </cell>
          <cell r="E559" t="str">
            <v>Senior Solutions Consultant</v>
          </cell>
          <cell r="F559" t="str">
            <v>SKO 2019 - Group D</v>
          </cell>
          <cell r="G559" t="str">
            <v>32LDNLLZ</v>
          </cell>
        </row>
        <row r="560">
          <cell r="D560" t="str">
            <v>norbert.jocz@pega.com</v>
          </cell>
          <cell r="E560" t="str">
            <v>Account Executive</v>
          </cell>
          <cell r="F560" t="str">
            <v>SKO 2019 - Group C</v>
          </cell>
          <cell r="G560" t="str">
            <v>32LDNKRQ</v>
          </cell>
        </row>
        <row r="561">
          <cell r="D561" t="str">
            <v>kedar.jog@pega.com</v>
          </cell>
          <cell r="E561" t="str">
            <v>Senior Director, Technical and Design Solutions</v>
          </cell>
          <cell r="F561" t="str">
            <v>SKO 2019 - Group B</v>
          </cell>
          <cell r="G561" t="str">
            <v>32LDNL9M</v>
          </cell>
        </row>
        <row r="562">
          <cell r="D562" t="str">
            <v>james.johnson@pega.com</v>
          </cell>
          <cell r="E562" t="str">
            <v>Account Executive</v>
          </cell>
          <cell r="F562" t="str">
            <v>SKO 2019 - Group C</v>
          </cell>
          <cell r="G562" t="str">
            <v>32LDNKRR</v>
          </cell>
        </row>
        <row r="563">
          <cell r="D563" t="str">
            <v>chris.johnston@pega.com</v>
          </cell>
          <cell r="E563" t="str">
            <v>Client Director</v>
          </cell>
          <cell r="F563" t="str">
            <v>SKO 2019 - Group B</v>
          </cell>
          <cell r="G563" t="str">
            <v>32LFHH7C</v>
          </cell>
        </row>
        <row r="564">
          <cell r="D564" t="str">
            <v>rick.jones@pega.com</v>
          </cell>
          <cell r="F564" t="str">
            <v>not applicable</v>
          </cell>
          <cell r="G564" t="str">
            <v>32KNCVNV</v>
          </cell>
        </row>
        <row r="565">
          <cell r="D565" t="str">
            <v>philip.jones@pega.com</v>
          </cell>
          <cell r="E565" t="str">
            <v>Senior Sales Consultant</v>
          </cell>
          <cell r="F565" t="str">
            <v>EMEA</v>
          </cell>
          <cell r="G565" t="str">
            <v>32LDNLM2</v>
          </cell>
        </row>
        <row r="566">
          <cell r="D566" t="str">
            <v>Kaveesh.Joshi@in.pega.com</v>
          </cell>
          <cell r="E566" t="str">
            <v>Senior Business Process Developer</v>
          </cell>
          <cell r="F566" t="str">
            <v>APAC</v>
          </cell>
          <cell r="G566" t="str">
            <v>32LDNLM3</v>
          </cell>
        </row>
        <row r="567">
          <cell r="D567" t="str">
            <v>dennis.judy@pega.com</v>
          </cell>
          <cell r="E567" t="str">
            <v>Senior Solutions Consultant</v>
          </cell>
          <cell r="F567" t="str">
            <v>SKO 2019 - Group D</v>
          </cell>
          <cell r="G567" t="str">
            <v>32LDNLM4</v>
          </cell>
        </row>
        <row r="568">
          <cell r="D568" t="str">
            <v>chris.kahl@pega.com</v>
          </cell>
          <cell r="E568" t="str">
            <v>Senior Solutions Consultant</v>
          </cell>
          <cell r="F568" t="str">
            <v>SKO 2019 - Group D</v>
          </cell>
          <cell r="G568" t="str">
            <v>32LDNLM5</v>
          </cell>
        </row>
        <row r="569">
          <cell r="D569" t="str">
            <v>anna.kaiser@pega.com</v>
          </cell>
          <cell r="E569" t="str">
            <v>Global CRM Enablement Lead</v>
          </cell>
          <cell r="F569" t="str">
            <v>SKO 2019 - Group B</v>
          </cell>
          <cell r="G569" t="str">
            <v>32LDZJW5</v>
          </cell>
        </row>
        <row r="570">
          <cell r="D570" t="str">
            <v>karsten.kaiser@pega.com</v>
          </cell>
          <cell r="E570" t="str">
            <v>Client Success Manager</v>
          </cell>
          <cell r="F570" t="str">
            <v>EMEA</v>
          </cell>
          <cell r="G570" t="str">
            <v>32LH3WTZ</v>
          </cell>
        </row>
        <row r="571">
          <cell r="D571" t="str">
            <v>viktoria.kalfaki@pega.com</v>
          </cell>
          <cell r="E571" t="str">
            <v>Account Executive</v>
          </cell>
          <cell r="F571" t="str">
            <v>EMEA</v>
          </cell>
          <cell r="G571" t="str">
            <v>32LDNKRS</v>
          </cell>
        </row>
        <row r="572">
          <cell r="D572" t="str">
            <v>precious.kalia@in.pega.com</v>
          </cell>
          <cell r="E572" t="str">
            <v>Senior Solutions Engineer</v>
          </cell>
          <cell r="F572" t="str">
            <v>APAC</v>
          </cell>
          <cell r="G572" t="str">
            <v>32LDNLXG</v>
          </cell>
        </row>
        <row r="573">
          <cell r="D573" t="str">
            <v>ashish.kalra@pega.com</v>
          </cell>
          <cell r="E573" t="str">
            <v>Practice Leader</v>
          </cell>
          <cell r="F573" t="str">
            <v>SKO 2019 - Group B</v>
          </cell>
          <cell r="G573" t="str">
            <v>32LDNL9N</v>
          </cell>
        </row>
        <row r="574">
          <cell r="D574" t="str">
            <v>gary.kameika@pega.com</v>
          </cell>
          <cell r="E574" t="str">
            <v>Client Director</v>
          </cell>
          <cell r="F574" t="str">
            <v>SKO 2019 - Group C</v>
          </cell>
          <cell r="G574" t="str">
            <v>32LDNKRT</v>
          </cell>
        </row>
        <row r="575">
          <cell r="D575" t="str">
            <v>moritaka.kanai@pega.com</v>
          </cell>
          <cell r="E575" t="str">
            <v>Senior Solutions Consultant</v>
          </cell>
          <cell r="F575" t="str">
            <v>APAC</v>
          </cell>
          <cell r="G575" t="str">
            <v>32LDNLM6</v>
          </cell>
        </row>
        <row r="576">
          <cell r="D576" t="str">
            <v>oliver.karalus@pega.com</v>
          </cell>
          <cell r="E576" t="str">
            <v>Account Executive</v>
          </cell>
          <cell r="F576" t="str">
            <v>EMEA</v>
          </cell>
          <cell r="G576" t="str">
            <v>32LDNKRV</v>
          </cell>
        </row>
        <row r="577">
          <cell r="D577" t="str">
            <v>karim.kargozar@pega.com</v>
          </cell>
          <cell r="E577" t="str">
            <v>Consulting Manager</v>
          </cell>
          <cell r="F577" t="str">
            <v>SKO 2019 - Group B</v>
          </cell>
          <cell r="G577" t="str">
            <v>32LDNL9P</v>
          </cell>
        </row>
        <row r="578">
          <cell r="D578" t="str">
            <v>prabhu.karunakaran@pega.com</v>
          </cell>
          <cell r="E578" t="str">
            <v>Sr. Solutions Consultant</v>
          </cell>
          <cell r="F578" t="str">
            <v>SKO 2019 - Group D</v>
          </cell>
          <cell r="G578" t="str">
            <v>32LDNLM7</v>
          </cell>
        </row>
        <row r="579">
          <cell r="D579" t="str">
            <v>scott.kass@pega.com</v>
          </cell>
          <cell r="E579" t="str">
            <v>Marketing Sales Specialist</v>
          </cell>
          <cell r="F579" t="str">
            <v>SKO 2019 - Group D</v>
          </cell>
          <cell r="G579" t="str">
            <v>32LDNLM8</v>
          </cell>
        </row>
        <row r="580">
          <cell r="D580" t="str">
            <v>ivan.kassardjian@pega.com</v>
          </cell>
          <cell r="E580" t="str">
            <v>Regional Director, West</v>
          </cell>
          <cell r="F580" t="str">
            <v>EMEA</v>
          </cell>
          <cell r="G580" t="str">
            <v>32LDNL9Q</v>
          </cell>
        </row>
        <row r="581">
          <cell r="D581" t="str">
            <v>sandeep.katakam@in.pega.com</v>
          </cell>
          <cell r="E581" t="str">
            <v>Senior Solutions Engineer</v>
          </cell>
          <cell r="F581" t="str">
            <v>APAC</v>
          </cell>
          <cell r="G581" t="str">
            <v>32LDNLXJ</v>
          </cell>
        </row>
        <row r="582">
          <cell r="D582" t="str">
            <v>david.kavanagh@pega.com</v>
          </cell>
          <cell r="E582" t="str">
            <v>Account Executive</v>
          </cell>
          <cell r="F582" t="str">
            <v>EMEA</v>
          </cell>
          <cell r="G582" t="str">
            <v>32LHLXJF</v>
          </cell>
        </row>
        <row r="583">
          <cell r="D583" t="str">
            <v>irfan.kawosa@pega.com</v>
          </cell>
          <cell r="E583" t="str">
            <v>Client Director</v>
          </cell>
          <cell r="F583" t="str">
            <v>SKO 2019 - Group C</v>
          </cell>
          <cell r="G583" t="str">
            <v>32LDNKRW</v>
          </cell>
        </row>
        <row r="584">
          <cell r="D584" t="str">
            <v>delly.kazadi@pega.com</v>
          </cell>
          <cell r="E584" t="str">
            <v>Account Executive</v>
          </cell>
          <cell r="F584" t="str">
            <v>EMEA</v>
          </cell>
          <cell r="G584" t="str">
            <v>32LDNKRX</v>
          </cell>
        </row>
        <row r="585">
          <cell r="D585" t="str">
            <v>damon.kearney@pega.com</v>
          </cell>
          <cell r="E585" t="str">
            <v>Senior Solutions Consultant</v>
          </cell>
          <cell r="F585" t="str">
            <v>SKO 2019 - Group D</v>
          </cell>
          <cell r="G585" t="str">
            <v>32LDNLM9</v>
          </cell>
        </row>
        <row r="586">
          <cell r="D586" t="str">
            <v>hazel_keating@icloud.com</v>
          </cell>
          <cell r="E586" t="str">
            <v>Talent Advisory Business Leader</v>
          </cell>
          <cell r="F586" t="str">
            <v>SKO 2019 - Group C</v>
          </cell>
          <cell r="G586" t="e">
            <v>#N/A</v>
          </cell>
        </row>
        <row r="587">
          <cell r="D587" t="str">
            <v>vatche.keledjian@pega.com</v>
          </cell>
          <cell r="E587" t="str">
            <v>Solutions Engineer - Infrastructure</v>
          </cell>
          <cell r="F587" t="str">
            <v>SKO 2019 - Group D</v>
          </cell>
          <cell r="G587" t="str">
            <v>32LDNLXK</v>
          </cell>
        </row>
        <row r="588">
          <cell r="D588" t="str">
            <v>joe.keleher@pega.com</v>
          </cell>
          <cell r="E588" t="str">
            <v>Account Executive</v>
          </cell>
          <cell r="F588" t="str">
            <v>EMEA</v>
          </cell>
          <cell r="G588" t="str">
            <v>32LDNKRZ</v>
          </cell>
        </row>
        <row r="589">
          <cell r="D589" t="str">
            <v>joseph.kelleher@pega.com</v>
          </cell>
          <cell r="E589" t="str">
            <v>Account Executive</v>
          </cell>
          <cell r="F589" t="str">
            <v>SKO 2019 - Group C</v>
          </cell>
          <cell r="G589" t="str">
            <v>32LDNKS2</v>
          </cell>
        </row>
        <row r="590">
          <cell r="D590" t="str">
            <v>Jonathan.Kelly@pega.com</v>
          </cell>
          <cell r="E590" t="str">
            <v>Director, Solutions Consulting - Healthcare</v>
          </cell>
          <cell r="F590" t="str">
            <v>SKO 2019 - Group B</v>
          </cell>
          <cell r="G590" t="str">
            <v>32LDNLMB</v>
          </cell>
        </row>
        <row r="591">
          <cell r="D591" t="str">
            <v>matt.kent@pega.com</v>
          </cell>
          <cell r="E591" t="str">
            <v>Senior Regional Marketing Manager</v>
          </cell>
          <cell r="F591" t="str">
            <v>EMEA</v>
          </cell>
          <cell r="G591" t="str">
            <v>32LDNL6Q</v>
          </cell>
        </row>
        <row r="592">
          <cell r="D592" t="str">
            <v>ryan.kernen@pega.com</v>
          </cell>
          <cell r="E592" t="str">
            <v>Account Executive</v>
          </cell>
          <cell r="F592" t="str">
            <v>SKO 2019 - Group C</v>
          </cell>
          <cell r="G592" t="str">
            <v>32LDNKS3</v>
          </cell>
        </row>
        <row r="593">
          <cell r="D593" t="str">
            <v>brad.kerr@pega.com</v>
          </cell>
          <cell r="E593" t="str">
            <v>Solutions Consultant</v>
          </cell>
          <cell r="F593" t="str">
            <v>SKO 2019 - Group B</v>
          </cell>
          <cell r="G593" t="str">
            <v>32LDNLMC</v>
          </cell>
        </row>
        <row r="594">
          <cell r="D594" t="str">
            <v>pat.kerr@pega.com</v>
          </cell>
          <cell r="E594" t="str">
            <v>Sales Consultant</v>
          </cell>
          <cell r="F594" t="str">
            <v>SKO 2019 - Group D</v>
          </cell>
          <cell r="G594" t="str">
            <v>32LDNLMD</v>
          </cell>
        </row>
        <row r="595">
          <cell r="D595" t="str">
            <v>adam.kersivien@pega.com</v>
          </cell>
          <cell r="E595" t="str">
            <v>Senior Regional Delivery Director, APAC</v>
          </cell>
          <cell r="F595" t="str">
            <v>APAC</v>
          </cell>
          <cell r="G595" t="str">
            <v>32LDNL9S</v>
          </cell>
        </row>
        <row r="596">
          <cell r="D596" t="str">
            <v>brian.kerwin@pega.com</v>
          </cell>
          <cell r="E596" t="str">
            <v>Account Executive</v>
          </cell>
          <cell r="F596" t="str">
            <v>SKO 2019 - Group C</v>
          </cell>
          <cell r="G596" t="str">
            <v>32LDNKS4</v>
          </cell>
        </row>
        <row r="597">
          <cell r="D597" t="str">
            <v>russell.keziere@pega.com</v>
          </cell>
          <cell r="E597" t="str">
            <v>VP, Analyst Relations</v>
          </cell>
          <cell r="F597" t="str">
            <v>SKO 2019 - Group C</v>
          </cell>
          <cell r="G597" t="str">
            <v>32LFHH6G</v>
          </cell>
        </row>
        <row r="598">
          <cell r="D598" t="str">
            <v>wasim.khan@pega.com</v>
          </cell>
          <cell r="E598" t="str">
            <v>Events Infrastructure &amp; Sr. Network Engineering Lead</v>
          </cell>
          <cell r="F598" t="str">
            <v>SKO 2019 - Group A</v>
          </cell>
          <cell r="G598" t="str">
            <v>32LDP69L</v>
          </cell>
        </row>
        <row r="599">
          <cell r="D599" t="str">
            <v>aashish.kharb@pega.com</v>
          </cell>
          <cell r="E599" t="str">
            <v>Practice Leader</v>
          </cell>
          <cell r="F599" t="str">
            <v>SKO 2019 - Group B</v>
          </cell>
          <cell r="G599" t="str">
            <v>32LDNL9T</v>
          </cell>
        </row>
        <row r="600">
          <cell r="D600" t="str">
            <v>setrag.khoshafian@pega.com</v>
          </cell>
          <cell r="E600" t="str">
            <v>Chief Evangelist and VP of BPM Technology</v>
          </cell>
          <cell r="F600" t="str">
            <v>SKO 2019 - Group D</v>
          </cell>
          <cell r="G600" t="str">
            <v>32LDNLMF</v>
          </cell>
        </row>
        <row r="601">
          <cell r="D601" t="str">
            <v>Reetu.Khosla@pega.com</v>
          </cell>
          <cell r="E601" t="str">
            <v>VP, Client Lifecycle Management &amp; KYC</v>
          </cell>
          <cell r="F601" t="str">
            <v>SKO 2019 - Group C</v>
          </cell>
          <cell r="G601" t="str">
            <v>32KNCVMX</v>
          </cell>
        </row>
        <row r="602">
          <cell r="D602" t="str">
            <v>billy.kidney@pega.com</v>
          </cell>
          <cell r="E602" t="str">
            <v>Sr. Solutions Consultant</v>
          </cell>
          <cell r="F602" t="str">
            <v>SKO 2019 - Group B</v>
          </cell>
          <cell r="G602" t="str">
            <v>32LDNLMG</v>
          </cell>
        </row>
        <row r="603">
          <cell r="D603" t="str">
            <v>brian.kim@pega.com</v>
          </cell>
          <cell r="E603" t="str">
            <v>Account Executive</v>
          </cell>
          <cell r="F603" t="str">
            <v>SKO 2019 - Group C</v>
          </cell>
          <cell r="G603" t="str">
            <v>32LDNKS7</v>
          </cell>
        </row>
        <row r="604">
          <cell r="D604" t="str">
            <v>sung.kim@pega.com</v>
          </cell>
          <cell r="E604" t="str">
            <v>Manager, Solutions Consulting - Public Sector</v>
          </cell>
          <cell r="F604" t="str">
            <v>SKO 2019 - Group B</v>
          </cell>
          <cell r="G604" t="str">
            <v>32LDNLMH</v>
          </cell>
        </row>
        <row r="605">
          <cell r="D605" t="str">
            <v>eric.kim93@live.com</v>
          </cell>
          <cell r="E605" t="str">
            <v>Sr. Sales Operations Analyst</v>
          </cell>
          <cell r="F605" t="str">
            <v>APAC</v>
          </cell>
          <cell r="G605" t="str">
            <v>32LG4NFN</v>
          </cell>
        </row>
        <row r="606">
          <cell r="D606" t="str">
            <v>shingo.kimura@pega.com</v>
          </cell>
          <cell r="E606" t="str">
            <v>Strategic Alliance Executive</v>
          </cell>
          <cell r="F606" t="str">
            <v>APAC</v>
          </cell>
          <cell r="G606" t="str">
            <v>32LDNL47</v>
          </cell>
        </row>
        <row r="607">
          <cell r="D607" t="str">
            <v>peter.kinch@pega.com</v>
          </cell>
          <cell r="E607" t="str">
            <v>Senior Solutions Consultant - Public Sector</v>
          </cell>
          <cell r="F607" t="str">
            <v>SKO 2019 - Group D</v>
          </cell>
          <cell r="G607" t="str">
            <v>32LDNLMJ</v>
          </cell>
        </row>
        <row r="608">
          <cell r="D608" t="str">
            <v>kay.knoche@pega.com</v>
          </cell>
          <cell r="E608" t="str">
            <v>Sales Consultant - Decisioning</v>
          </cell>
          <cell r="F608" t="str">
            <v>EMEA</v>
          </cell>
          <cell r="G608" t="str">
            <v>32LDNLMK</v>
          </cell>
        </row>
        <row r="609">
          <cell r="D609" t="str">
            <v>philip.knoetze@pega.com</v>
          </cell>
          <cell r="E609" t="str">
            <v>Sr. Solutions Consultant</v>
          </cell>
          <cell r="F609" t="str">
            <v>EMEA</v>
          </cell>
          <cell r="G609" t="str">
            <v>32LDNLML</v>
          </cell>
        </row>
        <row r="610">
          <cell r="D610" t="str">
            <v>greg.koch@pega.com</v>
          </cell>
          <cell r="E610" t="str">
            <v>Principal Enterprise Architect</v>
          </cell>
          <cell r="F610" t="str">
            <v>SKO 2019 - Group D</v>
          </cell>
          <cell r="G610" t="str">
            <v>32LDNLMM</v>
          </cell>
        </row>
        <row r="611">
          <cell r="D611" t="str">
            <v>dineshreddy.kodmoor@in.pega.com</v>
          </cell>
          <cell r="E611" t="str">
            <v>Solutions Engineer</v>
          </cell>
          <cell r="F611" t="str">
            <v>APAC</v>
          </cell>
          <cell r="G611" t="str">
            <v>32LDNLXL</v>
          </cell>
        </row>
        <row r="612">
          <cell r="D612" t="str">
            <v>walter.koehler@pega.com</v>
          </cell>
          <cell r="E612" t="str">
            <v>VP, Pega Consulting, EMEA</v>
          </cell>
          <cell r="F612" t="str">
            <v>EMEA</v>
          </cell>
          <cell r="G612" t="str">
            <v>32KNCVLX</v>
          </cell>
        </row>
        <row r="613">
          <cell r="D613" t="str">
            <v>joel.koehler@pega.com</v>
          </cell>
          <cell r="E613" t="str">
            <v>Account Executive</v>
          </cell>
          <cell r="F613" t="str">
            <v>SKO 2019 - Group C</v>
          </cell>
          <cell r="G613" t="str">
            <v>32LDNKS8</v>
          </cell>
        </row>
        <row r="614">
          <cell r="D614" t="str">
            <v>klaus.koenig@pega.com</v>
          </cell>
          <cell r="E614" t="str">
            <v>Sales Specialist CLM-KYC</v>
          </cell>
          <cell r="F614" t="str">
            <v>EMEA</v>
          </cell>
          <cell r="G614" t="str">
            <v>32LDNLMN</v>
          </cell>
        </row>
        <row r="615">
          <cell r="D615" t="str">
            <v>felipe.kohn@pega.com</v>
          </cell>
          <cell r="E615" t="str">
            <v>Sr. Director, Service Assurance</v>
          </cell>
          <cell r="F615" t="str">
            <v>SKO 2019 - Group B</v>
          </cell>
          <cell r="G615" t="str">
            <v>32LH94QL</v>
          </cell>
        </row>
        <row r="616">
          <cell r="D616" t="str">
            <v>tommy.kollberg@pega.com</v>
          </cell>
          <cell r="E616" t="str">
            <v>Strategic Alliance Executive</v>
          </cell>
          <cell r="F616" t="str">
            <v>EMEA</v>
          </cell>
          <cell r="G616" t="str">
            <v>32LDNL48</v>
          </cell>
        </row>
        <row r="617">
          <cell r="D617" t="str">
            <v>vijaya.kolli@in.pega.com</v>
          </cell>
          <cell r="E617" t="str">
            <v>Principal Solutions Engineer</v>
          </cell>
          <cell r="F617" t="str">
            <v>APAC</v>
          </cell>
          <cell r="G617" t="str">
            <v>32LDNLXM</v>
          </cell>
        </row>
        <row r="618">
          <cell r="D618" t="str">
            <v>peter.komfolio@pega.com</v>
          </cell>
          <cell r="E618" t="str">
            <v>Solutions Consultant</v>
          </cell>
          <cell r="F618" t="str">
            <v>SKO 2019 - Group D</v>
          </cell>
          <cell r="G618" t="str">
            <v>32LDNLMP</v>
          </cell>
        </row>
        <row r="619">
          <cell r="D619" t="str">
            <v>jyrki.korkeaniemi@pega.com</v>
          </cell>
          <cell r="E619" t="str">
            <v>Principal Solutions Consultant</v>
          </cell>
          <cell r="F619" t="str">
            <v>EMEA</v>
          </cell>
          <cell r="G619" t="str">
            <v>32LDNLMQ</v>
          </cell>
        </row>
        <row r="620">
          <cell r="D620" t="str">
            <v>arjan.kornegoor@pega.com</v>
          </cell>
          <cell r="E620" t="str">
            <v>Regional Director</v>
          </cell>
          <cell r="F620" t="str">
            <v>EMEA</v>
          </cell>
          <cell r="G620" t="str">
            <v>32LDNL9V</v>
          </cell>
        </row>
        <row r="621">
          <cell r="D621" t="str">
            <v>adi.kosgi@pega.com</v>
          </cell>
          <cell r="E621" t="str">
            <v>Solutions Consultant</v>
          </cell>
          <cell r="F621" t="str">
            <v>SKO 2019 - Group B</v>
          </cell>
          <cell r="G621" t="str">
            <v>32LHQ79H</v>
          </cell>
        </row>
        <row r="622">
          <cell r="D622" t="str">
            <v>piotr.koszela@pega.com</v>
          </cell>
          <cell r="E622" t="str">
            <v>Senior Solutions Engineer</v>
          </cell>
          <cell r="F622" t="str">
            <v>EMEA</v>
          </cell>
          <cell r="G622" t="str">
            <v>32LDNLXP</v>
          </cell>
        </row>
        <row r="623">
          <cell r="D623" t="str">
            <v>roy.kotze@pega.com</v>
          </cell>
          <cell r="E623" t="str">
            <v>Practice Leader</v>
          </cell>
          <cell r="F623" t="str">
            <v>SKO 2019 - Group B</v>
          </cell>
          <cell r="G623" t="str">
            <v>32LDNL9W</v>
          </cell>
        </row>
        <row r="624">
          <cell r="D624" t="str">
            <v>alexey.kozich@pega.com</v>
          </cell>
          <cell r="E624" t="str">
            <v>Principal Solutions Engineer</v>
          </cell>
          <cell r="F624" t="str">
            <v>EMEA</v>
          </cell>
          <cell r="G624" t="str">
            <v>32LDNLXR</v>
          </cell>
        </row>
        <row r="625">
          <cell r="D625" t="str">
            <v>douglas.kra@pega.com</v>
          </cell>
          <cell r="E625" t="str">
            <v>Senior Vice President, Global Customer Success</v>
          </cell>
          <cell r="F625" t="str">
            <v>SKO 2019 - Group A</v>
          </cell>
          <cell r="G625" t="str">
            <v>32KNCTJQ</v>
          </cell>
        </row>
        <row r="626">
          <cell r="D626" t="str">
            <v>ronald.kramer@pega.com</v>
          </cell>
          <cell r="E626" t="str">
            <v>Sales Manager</v>
          </cell>
          <cell r="F626" t="str">
            <v>EMEA</v>
          </cell>
          <cell r="G626" t="str">
            <v>32LDNLVM</v>
          </cell>
        </row>
        <row r="627">
          <cell r="D627" t="str">
            <v>douglas.kraus@pega.com</v>
          </cell>
          <cell r="E627" t="str">
            <v>Account Executive</v>
          </cell>
          <cell r="F627" t="str">
            <v>SKO 2019 - Group F</v>
          </cell>
          <cell r="G627" t="str">
            <v>32LDNKS9</v>
          </cell>
        </row>
        <row r="628">
          <cell r="D628" t="str">
            <v>eva.krauss@pega.com</v>
          </cell>
          <cell r="E628" t="str">
            <v>Vice President, Sales Effectiveness</v>
          </cell>
          <cell r="F628" t="str">
            <v>SKO 2019 - Group A</v>
          </cell>
          <cell r="G628" t="str">
            <v>32LFHH7J</v>
          </cell>
        </row>
        <row r="629">
          <cell r="D629" t="str">
            <v>linda.krikorian@pega.com</v>
          </cell>
          <cell r="E629" t="str">
            <v>Senior Travel Agent</v>
          </cell>
          <cell r="F629" t="str">
            <v>SKO 2019 - Group A</v>
          </cell>
          <cell r="G629" t="str">
            <v>32LDP69N</v>
          </cell>
        </row>
        <row r="630">
          <cell r="D630" t="str">
            <v>pawel.krol@pega.com</v>
          </cell>
          <cell r="E630" t="str">
            <v>Consulting Manager</v>
          </cell>
          <cell r="F630" t="str">
            <v>EMEA</v>
          </cell>
          <cell r="G630" t="str">
            <v>32LDNL9X</v>
          </cell>
        </row>
        <row r="631">
          <cell r="D631" t="str">
            <v>adam.krug@pega.com</v>
          </cell>
          <cell r="E631" t="str">
            <v>CLM Sales Specialist</v>
          </cell>
          <cell r="F631" t="str">
            <v>EMEA</v>
          </cell>
          <cell r="G631" t="str">
            <v>32LDNLMR</v>
          </cell>
        </row>
        <row r="632">
          <cell r="D632" t="str">
            <v>omkar.kulkarni@in.pega.com</v>
          </cell>
          <cell r="E632" t="str">
            <v>Account Executive</v>
          </cell>
          <cell r="F632" t="str">
            <v>APAC</v>
          </cell>
          <cell r="G632" t="str">
            <v>32LDNKSB</v>
          </cell>
        </row>
        <row r="633">
          <cell r="D633" t="str">
            <v>deepak.kunhikannan@in.pega.com</v>
          </cell>
          <cell r="E633" t="str">
            <v>Sales Director</v>
          </cell>
          <cell r="F633" t="str">
            <v>APAC</v>
          </cell>
          <cell r="G633" t="str">
            <v>32LDNKSC</v>
          </cell>
        </row>
        <row r="634">
          <cell r="D634" t="str">
            <v>pat.kuntz@pega.com</v>
          </cell>
          <cell r="E634" t="str">
            <v>Practice Leader</v>
          </cell>
          <cell r="F634" t="str">
            <v>SKO 2019 - Group B</v>
          </cell>
          <cell r="G634" t="str">
            <v>32LDNL9Z</v>
          </cell>
        </row>
        <row r="635">
          <cell r="D635" t="str">
            <v>jens.kuerschner@pega.com</v>
          </cell>
          <cell r="E635" t="str">
            <v>Regional Director DACH</v>
          </cell>
          <cell r="F635" t="str">
            <v>EMEA</v>
          </cell>
          <cell r="G635" t="str">
            <v>32LDNLB2</v>
          </cell>
        </row>
        <row r="636">
          <cell r="D636" t="str">
            <v>jeff.kyler@pega.com</v>
          </cell>
          <cell r="E636" t="str">
            <v>Account Executive</v>
          </cell>
          <cell r="F636" t="str">
            <v>SKO 2019 - Group C</v>
          </cell>
          <cell r="G636" t="str">
            <v>32LDNKSD</v>
          </cell>
        </row>
        <row r="637">
          <cell r="D637" t="str">
            <v>MICHAEL.LABELLA@pega.com</v>
          </cell>
          <cell r="E637" t="str">
            <v>Director, Sales</v>
          </cell>
          <cell r="F637" t="str">
            <v>SKO 2019 - Group B</v>
          </cell>
          <cell r="G637" t="str">
            <v>32LFT2S6</v>
          </cell>
        </row>
        <row r="638">
          <cell r="D638" t="str">
            <v>doug.lachman@pega.com</v>
          </cell>
          <cell r="E638" t="str">
            <v>Senior Regional Delivery Director</v>
          </cell>
          <cell r="F638" t="str">
            <v>SKO 2019 - Group B</v>
          </cell>
          <cell r="G638" t="str">
            <v>32LDNLB3</v>
          </cell>
        </row>
        <row r="639">
          <cell r="D639" t="str">
            <v>julie.lafave@pega.com</v>
          </cell>
          <cell r="E639" t="str">
            <v>Senior Business Officer</v>
          </cell>
          <cell r="F639" t="str">
            <v>SKO 2019 - Group C</v>
          </cell>
          <cell r="G639" t="str">
            <v>32LH3WV6</v>
          </cell>
        </row>
        <row r="640">
          <cell r="D640" t="str">
            <v>william.lafave@pega.com</v>
          </cell>
          <cell r="E640" t="str">
            <v>Account Executive</v>
          </cell>
          <cell r="F640" t="str">
            <v>SKO 2019 - Group C</v>
          </cell>
          <cell r="G640" t="str">
            <v>32LGSKW9</v>
          </cell>
        </row>
        <row r="641">
          <cell r="D641" t="str">
            <v>magnus.lagerqvist@pega.com</v>
          </cell>
          <cell r="E641" t="str">
            <v>Sales Director Nordics</v>
          </cell>
          <cell r="F641" t="str">
            <v>EMEA</v>
          </cell>
          <cell r="G641" t="str">
            <v>32LDNLVP</v>
          </cell>
        </row>
        <row r="642">
          <cell r="D642" t="str">
            <v>nkarpo731@gmail.com</v>
          </cell>
          <cell r="E642" t="str">
            <v>Strategic Alliance Executive</v>
          </cell>
          <cell r="F642" t="str">
            <v>APAC</v>
          </cell>
          <cell r="G642" t="str">
            <v>32LHM2S6</v>
          </cell>
        </row>
        <row r="643">
          <cell r="D643" t="str">
            <v>nicholas.lake@pega.com</v>
          </cell>
          <cell r="E643" t="str">
            <v>Director, Content Marketing</v>
          </cell>
          <cell r="F643" t="str">
            <v>SKO 2019 - Group C</v>
          </cell>
          <cell r="G643" t="str">
            <v>32LDNL6R</v>
          </cell>
        </row>
        <row r="644">
          <cell r="D644" t="str">
            <v>lily.lam@pega.com</v>
          </cell>
          <cell r="E644" t="str">
            <v>Account Executive</v>
          </cell>
          <cell r="F644" t="str">
            <v>SKO 2019 - Group C</v>
          </cell>
          <cell r="G644" t="str">
            <v>32LDNKSG</v>
          </cell>
        </row>
        <row r="645">
          <cell r="D645" t="str">
            <v>osa.lambert@pega.com</v>
          </cell>
          <cell r="E645" t="str">
            <v>Account Executive</v>
          </cell>
          <cell r="F645" t="str">
            <v>SKO 2019 - Group C</v>
          </cell>
          <cell r="G645" t="str">
            <v>32LDNKSH</v>
          </cell>
        </row>
        <row r="646">
          <cell r="D646" t="str">
            <v>dion.lammers@pega.com</v>
          </cell>
          <cell r="E646" t="str">
            <v>Consulting Manager</v>
          </cell>
          <cell r="F646" t="str">
            <v>EMEA</v>
          </cell>
          <cell r="G646" t="str">
            <v>32LDNLB4</v>
          </cell>
        </row>
        <row r="647">
          <cell r="D647" t="str">
            <v>roxana.lampert@pega.com</v>
          </cell>
          <cell r="E647" t="str">
            <v>Solutions Consultant</v>
          </cell>
          <cell r="F647" t="str">
            <v>SKO 2019 - Group B</v>
          </cell>
          <cell r="G647" t="str">
            <v>32LDNNCB</v>
          </cell>
        </row>
        <row r="648">
          <cell r="D648" t="str">
            <v>robert.lang@pega.com</v>
          </cell>
          <cell r="E648" t="str">
            <v>Regional Director</v>
          </cell>
          <cell r="F648" t="str">
            <v>SKO 2019 - Group B</v>
          </cell>
          <cell r="G648" t="str">
            <v>32LDNLB5</v>
          </cell>
        </row>
        <row r="649">
          <cell r="D649" t="str">
            <v>philippe.langlois@pega.com</v>
          </cell>
          <cell r="E649" t="str">
            <v>Practice Director</v>
          </cell>
          <cell r="F649" t="str">
            <v>EMEA</v>
          </cell>
          <cell r="G649" t="str">
            <v>32LDNLB6</v>
          </cell>
        </row>
        <row r="650">
          <cell r="D650" t="str">
            <v>tom.lanigan@pega.com</v>
          </cell>
          <cell r="E650" t="str">
            <v>Account Executive</v>
          </cell>
          <cell r="F650" t="str">
            <v>EMEA</v>
          </cell>
          <cell r="G650" t="str">
            <v>32LH3WTV</v>
          </cell>
        </row>
        <row r="651">
          <cell r="D651" t="str">
            <v>brian.larson@pega.com</v>
          </cell>
          <cell r="E651" t="str">
            <v>Sales Associate</v>
          </cell>
          <cell r="F651" t="str">
            <v>SKO 2019 - Group C</v>
          </cell>
          <cell r="G651" t="str">
            <v>32LDNKSJ</v>
          </cell>
        </row>
        <row r="652">
          <cell r="D652" t="str">
            <v>mark.lauden@pega.com</v>
          </cell>
          <cell r="E652" t="str">
            <v>Senior Solutions Consultant</v>
          </cell>
          <cell r="F652" t="str">
            <v>SKO 2019 - Group D</v>
          </cell>
          <cell r="G652" t="str">
            <v>32LDNLMS</v>
          </cell>
        </row>
        <row r="653">
          <cell r="D653" t="str">
            <v>david.laurence@pega.com</v>
          </cell>
          <cell r="E653" t="str">
            <v>Practice Leader</v>
          </cell>
          <cell r="F653" t="str">
            <v>SKO 2019 - Group B</v>
          </cell>
          <cell r="G653" t="str">
            <v>32LDNLB7</v>
          </cell>
        </row>
        <row r="654">
          <cell r="D654" t="str">
            <v>jill.lauterbach@pega.com</v>
          </cell>
          <cell r="E654" t="str">
            <v>Account Executive</v>
          </cell>
          <cell r="F654" t="str">
            <v>SKO 2019 - Group C</v>
          </cell>
          <cell r="G654" t="str">
            <v>32LDNKSK</v>
          </cell>
        </row>
        <row r="655">
          <cell r="D655" t="str">
            <v>jeanphilippe.laville@pega.com</v>
          </cell>
          <cell r="E655" t="str">
            <v>Account Executive</v>
          </cell>
          <cell r="F655" t="str">
            <v>EMEA</v>
          </cell>
          <cell r="G655" t="str">
            <v>32LDNKSL</v>
          </cell>
        </row>
        <row r="656">
          <cell r="D656" t="str">
            <v>james.lawless@pega.com</v>
          </cell>
          <cell r="E656" t="str">
            <v>Director, Sales</v>
          </cell>
          <cell r="F656" t="str">
            <v>SKO 2019 - Group B</v>
          </cell>
          <cell r="G656" t="str">
            <v>32LDNLVQ</v>
          </cell>
        </row>
        <row r="657">
          <cell r="D657" t="str">
            <v>mike.lawrence@pega.com</v>
          </cell>
          <cell r="E657" t="str">
            <v>Sales Consultant</v>
          </cell>
          <cell r="F657" t="str">
            <v>SKO 2019 - Group C</v>
          </cell>
          <cell r="G657" t="str">
            <v>32LGSKWF</v>
          </cell>
        </row>
        <row r="658">
          <cell r="D658" t="str">
            <v>sara.laytham@pega.com</v>
          </cell>
          <cell r="E658" t="str">
            <v>Account Executive</v>
          </cell>
          <cell r="F658" t="str">
            <v>SKO 2019 - Group C</v>
          </cell>
          <cell r="G658" t="str">
            <v>32LDNKSM</v>
          </cell>
        </row>
        <row r="659">
          <cell r="D659" t="str">
            <v>nle@pega.com</v>
          </cell>
          <cell r="E659" t="str">
            <v>Principal Solutions Consultant</v>
          </cell>
          <cell r="F659" t="str">
            <v>SKO 2019 - Group D</v>
          </cell>
          <cell r="G659" t="str">
            <v>32LDNLMV</v>
          </cell>
        </row>
        <row r="660">
          <cell r="D660" t="str">
            <v>matthew.leamy@pega.com</v>
          </cell>
          <cell r="E660" t="str">
            <v>Regional Director</v>
          </cell>
          <cell r="F660" t="str">
            <v>EMEA</v>
          </cell>
          <cell r="G660" t="str">
            <v>32LDNLB8</v>
          </cell>
        </row>
        <row r="661">
          <cell r="D661" t="str">
            <v>lisa.learned@pega.com</v>
          </cell>
          <cell r="E661" t="str">
            <v>Senior Solutions Consultant</v>
          </cell>
          <cell r="F661" t="str">
            <v>SKO 2019 - Group B</v>
          </cell>
          <cell r="G661" t="str">
            <v>32LH3WV4</v>
          </cell>
        </row>
        <row r="662">
          <cell r="D662" t="str">
            <v>dan.leasure@pega.com</v>
          </cell>
          <cell r="E662" t="str">
            <v>Practice Leader</v>
          </cell>
          <cell r="F662" t="str">
            <v>SKO 2019 - Group B</v>
          </cell>
          <cell r="G662" t="str">
            <v>32LDNLB9</v>
          </cell>
        </row>
        <row r="663">
          <cell r="D663" t="str">
            <v>gerald.leavitt@pega.com</v>
          </cell>
          <cell r="E663" t="str">
            <v>Continuous Improvement Director</v>
          </cell>
          <cell r="F663" t="str">
            <v>SKO 2019 - Group B</v>
          </cell>
          <cell r="G663" t="str">
            <v>32LGSKWS</v>
          </cell>
        </row>
        <row r="664">
          <cell r="D664" t="str">
            <v>lori-ann.leblanc@pega.com</v>
          </cell>
          <cell r="E664" t="str">
            <v>Corporate Travel Manager</v>
          </cell>
          <cell r="F664" t="str">
            <v>SKO 2019 - Group A</v>
          </cell>
          <cell r="G664" t="str">
            <v>32KNCVLP</v>
          </cell>
        </row>
        <row r="665">
          <cell r="D665" t="str">
            <v>andrew.leclair@pega.com</v>
          </cell>
          <cell r="E665" t="str">
            <v>Product Marketing Manager</v>
          </cell>
          <cell r="F665" t="str">
            <v>SKO 2019 - Group C</v>
          </cell>
          <cell r="G665" t="str">
            <v>32LFHH6H</v>
          </cell>
        </row>
        <row r="666">
          <cell r="D666" t="str">
            <v>martin.leclerc@pega.com</v>
          </cell>
          <cell r="E666" t="str">
            <v>Sales Consultant</v>
          </cell>
          <cell r="F666" t="str">
            <v>SKO 2019 - Group D</v>
          </cell>
          <cell r="G666" t="str">
            <v>32LDNLMW</v>
          </cell>
        </row>
        <row r="667">
          <cell r="D667" t="str">
            <v>diane.ledingham@bain.com</v>
          </cell>
          <cell r="F667" t="str">
            <v>not applicable</v>
          </cell>
          <cell r="G667" t="str">
            <v>32KNCVNW</v>
          </cell>
        </row>
        <row r="668">
          <cell r="D668" t="str">
            <v>akl351@live.com</v>
          </cell>
          <cell r="E668" t="str">
            <v>Account Executive</v>
          </cell>
          <cell r="F668" t="str">
            <v>APAC</v>
          </cell>
          <cell r="G668" t="str">
            <v>32LHM2SD</v>
          </cell>
        </row>
        <row r="669">
          <cell r="D669" t="str">
            <v>matt.lee@pega.com</v>
          </cell>
          <cell r="E669" t="str">
            <v>Sales Associate II</v>
          </cell>
          <cell r="F669" t="str">
            <v>SKO 2019 - Group C</v>
          </cell>
          <cell r="G669" t="str">
            <v>32LDNKSN</v>
          </cell>
        </row>
        <row r="670">
          <cell r="D670" t="str">
            <v>sandy.lee@pega.com</v>
          </cell>
          <cell r="E670" t="str">
            <v>Customer Engagement Associate</v>
          </cell>
          <cell r="F670" t="str">
            <v>EMEA</v>
          </cell>
          <cell r="G670" t="str">
            <v>32LDNL6S</v>
          </cell>
        </row>
        <row r="671">
          <cell r="D671" t="str">
            <v>william.lee@pega.com</v>
          </cell>
          <cell r="E671" t="str">
            <v>Senior Solutions Consultant</v>
          </cell>
          <cell r="F671" t="str">
            <v>SKO 2019 - Group D</v>
          </cell>
          <cell r="G671" t="str">
            <v>32LDNLMX</v>
          </cell>
        </row>
        <row r="672">
          <cell r="D672" t="str">
            <v>scott.leete@pega.com</v>
          </cell>
          <cell r="E672" t="str">
            <v>Strategic Alliance Executive II</v>
          </cell>
          <cell r="F672" t="str">
            <v>SKO 2019 - Group D</v>
          </cell>
          <cell r="G672" t="str">
            <v>32LDNL4B</v>
          </cell>
        </row>
        <row r="673">
          <cell r="D673" t="str">
            <v>dave.leets@pega.com</v>
          </cell>
          <cell r="E673" t="str">
            <v>VP and Managing Director of Sales Healthcare</v>
          </cell>
          <cell r="F673" t="str">
            <v>SKO 2019 - Group B</v>
          </cell>
          <cell r="G673" t="str">
            <v>32KNCVMB</v>
          </cell>
        </row>
        <row r="674">
          <cell r="D674" t="str">
            <v>roberto.lei@pega.com</v>
          </cell>
          <cell r="E674" t="str">
            <v>Sales Director</v>
          </cell>
          <cell r="F674" t="str">
            <v>EMEA</v>
          </cell>
          <cell r="G674" t="str">
            <v>32LDNLVR</v>
          </cell>
        </row>
        <row r="675">
          <cell r="D675" t="str">
            <v>joe.leluga@pega.com</v>
          </cell>
          <cell r="E675" t="str">
            <v>Account Executive</v>
          </cell>
          <cell r="F675" t="str">
            <v>SKO 2019 - Group C</v>
          </cell>
          <cell r="G675" t="str">
            <v>32LDNKSP</v>
          </cell>
        </row>
        <row r="676">
          <cell r="D676" t="str">
            <v>laura.lem@pega.com</v>
          </cell>
          <cell r="E676" t="str">
            <v>VP, GCS Operations</v>
          </cell>
          <cell r="F676" t="str">
            <v>SKO 2019 - Group C</v>
          </cell>
          <cell r="G676" t="e">
            <v>#N/A</v>
          </cell>
        </row>
        <row r="677">
          <cell r="D677" t="str">
            <v>kai.lenz@pega.com</v>
          </cell>
          <cell r="E677" t="str">
            <v>Account Director</v>
          </cell>
          <cell r="F677" t="str">
            <v>EMEA</v>
          </cell>
          <cell r="G677" t="str">
            <v>32LDNKSQ</v>
          </cell>
        </row>
        <row r="678">
          <cell r="D678" t="str">
            <v>kate.lepore@pega.com</v>
          </cell>
          <cell r="E678" t="str">
            <v>Senior Director, Product Marketing - Consulting</v>
          </cell>
          <cell r="F678" t="str">
            <v>SKO 2019 - Group B</v>
          </cell>
          <cell r="G678" t="str">
            <v>32LDNLBB</v>
          </cell>
        </row>
        <row r="679">
          <cell r="D679" t="str">
            <v>dave.leutz@pega.com</v>
          </cell>
          <cell r="E679" t="str">
            <v>Principal Solutions Consultant</v>
          </cell>
          <cell r="F679" t="str">
            <v>SKO 2019 - Group B</v>
          </cell>
          <cell r="G679" t="str">
            <v>32LDNLMZ</v>
          </cell>
        </row>
        <row r="680">
          <cell r="D680" t="str">
            <v>andy.lewis@pega.com</v>
          </cell>
          <cell r="E680" t="str">
            <v>Principal Solutions Consultant, Decisioning Solutions</v>
          </cell>
          <cell r="F680" t="str">
            <v>EMEA</v>
          </cell>
          <cell r="G680" t="str">
            <v>32LDNLN2</v>
          </cell>
        </row>
        <row r="681">
          <cell r="D681" t="str">
            <v>clarence.lewis@pega.com</v>
          </cell>
          <cell r="E681" t="str">
            <v>Senior Solutions Consultant</v>
          </cell>
          <cell r="F681" t="str">
            <v>SKO 2019 - Group D</v>
          </cell>
          <cell r="G681" t="str">
            <v>32LDNLN3</v>
          </cell>
        </row>
        <row r="682">
          <cell r="D682" t="str">
            <v>sally.lewis@pega.com</v>
          </cell>
          <cell r="E682" t="str">
            <v>HR Business Partner</v>
          </cell>
          <cell r="F682" t="str">
            <v>SKO 2019 - Group B</v>
          </cell>
          <cell r="G682" t="str">
            <v>32LFHH7L</v>
          </cell>
        </row>
        <row r="683">
          <cell r="D683" t="str">
            <v>tom.libretto@pega.com</v>
          </cell>
          <cell r="E683" t="str">
            <v>Senior Vice President, Marketing &amp; CMO</v>
          </cell>
          <cell r="F683" t="str">
            <v>SKO 2019 - Group A</v>
          </cell>
          <cell r="G683" t="str">
            <v>32KNCVMM</v>
          </cell>
        </row>
        <row r="684">
          <cell r="D684" t="str">
            <v>jeni.lidholm@pega.com</v>
          </cell>
          <cell r="E684" t="str">
            <v>Account Executive</v>
          </cell>
          <cell r="F684" t="str">
            <v>SKO 2019 - Group C</v>
          </cell>
          <cell r="G684" t="str">
            <v>32LG4NF9</v>
          </cell>
        </row>
        <row r="685">
          <cell r="D685" t="str">
            <v>dick.lightfoot@pega.com</v>
          </cell>
          <cell r="E685" t="str">
            <v>Account Executive</v>
          </cell>
          <cell r="F685" t="str">
            <v>SKO 2019 - Group C</v>
          </cell>
          <cell r="G685" t="str">
            <v>32LDNKSR</v>
          </cell>
        </row>
        <row r="686">
          <cell r="D686" t="str">
            <v>don.likeum@pega.com</v>
          </cell>
          <cell r="E686" t="str">
            <v>Senior Solutions Consultant</v>
          </cell>
          <cell r="F686" t="str">
            <v>SKO 2019 - Group D</v>
          </cell>
          <cell r="G686" t="str">
            <v>32LDNLN4</v>
          </cell>
        </row>
        <row r="687">
          <cell r="D687" t="str">
            <v>kristen.lillagore@pega.com</v>
          </cell>
          <cell r="E687" t="str">
            <v>Senior Solutions Consultant- Sales Automation</v>
          </cell>
          <cell r="F687" t="str">
            <v>SKO 2019 - Group D</v>
          </cell>
          <cell r="G687" t="str">
            <v>32LDNLN5</v>
          </cell>
        </row>
        <row r="688">
          <cell r="D688" t="str">
            <v>sylvia.lin@pega.com</v>
          </cell>
          <cell r="E688" t="str">
            <v>Associate Solutions Engineer</v>
          </cell>
          <cell r="F688" t="str">
            <v>SKO 2019 - Group D</v>
          </cell>
          <cell r="G688" t="str">
            <v>32LDNLXT</v>
          </cell>
        </row>
        <row r="689">
          <cell r="D689" t="str">
            <v>matthew.linden@pega.com</v>
          </cell>
          <cell r="E689" t="str">
            <v>Sales Onboarding Program Manager</v>
          </cell>
          <cell r="F689" t="str">
            <v>SKO 2019 - Group B</v>
          </cell>
          <cell r="G689" t="str">
            <v>32LDZJW6</v>
          </cell>
        </row>
        <row r="690">
          <cell r="D690" t="str">
            <v>peter.lindholm@pega.com</v>
          </cell>
          <cell r="E690" t="str">
            <v>Account Executive</v>
          </cell>
          <cell r="F690" t="str">
            <v>EMEA</v>
          </cell>
          <cell r="G690" t="str">
            <v>32LDNKSS</v>
          </cell>
        </row>
        <row r="691">
          <cell r="D691" t="str">
            <v>eugene.liou@pega.com</v>
          </cell>
          <cell r="E691" t="str">
            <v>Account Executive</v>
          </cell>
          <cell r="F691" t="str">
            <v>APAC</v>
          </cell>
          <cell r="G691" t="str">
            <v>32LDNKST</v>
          </cell>
        </row>
        <row r="692">
          <cell r="D692" t="str">
            <v>lena.lisitskaya@pega.com</v>
          </cell>
          <cell r="E692" t="str">
            <v>Global Sales Operations Senior Project Manager</v>
          </cell>
          <cell r="F692" t="str">
            <v>SKO 2019 - Group B</v>
          </cell>
          <cell r="G692" t="str">
            <v>32LGSKWK</v>
          </cell>
        </row>
        <row r="693">
          <cell r="D693" t="str">
            <v>joanna.litsas@pega.com</v>
          </cell>
          <cell r="E693" t="str">
            <v>Sr. Director, Regional Marketing, Americas</v>
          </cell>
          <cell r="F693" t="str">
            <v>SKO 2019 - Group C</v>
          </cell>
          <cell r="G693" t="str">
            <v>32LDNL6T</v>
          </cell>
        </row>
        <row r="694">
          <cell r="D694" t="str">
            <v>sergei.lobov@pega.com</v>
          </cell>
          <cell r="E694" t="str">
            <v>Sales Manager</v>
          </cell>
          <cell r="F694" t="str">
            <v>EMEA</v>
          </cell>
          <cell r="G694" t="str">
            <v>32LDNLVS</v>
          </cell>
        </row>
        <row r="695">
          <cell r="D695" t="str">
            <v>brian.long@pega.com</v>
          </cell>
          <cell r="E695" t="str">
            <v>Team Lead, Reuse &amp; Innovation</v>
          </cell>
          <cell r="F695" t="str">
            <v>SKO 2019 - Group B</v>
          </cell>
          <cell r="G695" t="str">
            <v>32LDNLXV</v>
          </cell>
        </row>
        <row r="696">
          <cell r="D696" t="str">
            <v>andrew.lonsway@pega.com</v>
          </cell>
          <cell r="E696" t="str">
            <v>Client Success Manager</v>
          </cell>
          <cell r="F696" t="str">
            <v>SKO 2019 - Group D</v>
          </cell>
          <cell r="G696" t="str">
            <v>32LDNLN6</v>
          </cell>
        </row>
        <row r="697">
          <cell r="D697" t="str">
            <v>brenda.looby@pega.com</v>
          </cell>
          <cell r="E697" t="str">
            <v>Practice Leader Manager</v>
          </cell>
          <cell r="F697" t="str">
            <v>SKO 2019 - Group B</v>
          </cell>
          <cell r="G697" t="str">
            <v>32LDNLBC</v>
          </cell>
        </row>
        <row r="698">
          <cell r="D698" t="str">
            <v>marco.loprete@pega.com</v>
          </cell>
          <cell r="E698" t="str">
            <v>Senior Solutions Consultant</v>
          </cell>
          <cell r="F698" t="str">
            <v>EMEA</v>
          </cell>
          <cell r="G698" t="str">
            <v>32LDNLN7</v>
          </cell>
        </row>
        <row r="699">
          <cell r="D699" t="str">
            <v>gord.lowe@pega.com</v>
          </cell>
          <cell r="E699" t="str">
            <v>Usage Validation Specialist</v>
          </cell>
          <cell r="F699" t="str">
            <v>SKO 2019 - Group D</v>
          </cell>
          <cell r="G699" t="str">
            <v>32LDNLXW</v>
          </cell>
        </row>
        <row r="700">
          <cell r="D700" t="str">
            <v>wendy.lui@pega.com</v>
          </cell>
          <cell r="E700" t="str">
            <v>Digital Solutions Consultant</v>
          </cell>
          <cell r="F700" t="str">
            <v>SKO 2019 - Group D</v>
          </cell>
          <cell r="G700" t="str">
            <v>32LDNLN8</v>
          </cell>
        </row>
        <row r="701">
          <cell r="D701" t="str">
            <v>assegueta@gmail.com</v>
          </cell>
          <cell r="E701" t="str">
            <v>Account Executive</v>
          </cell>
          <cell r="F701" t="str">
            <v>EMEA</v>
          </cell>
          <cell r="G701" t="str">
            <v>32LHBHPH</v>
          </cell>
        </row>
        <row r="702">
          <cell r="D702" t="str">
            <v>dan.luoma@pega.com</v>
          </cell>
          <cell r="E702" t="str">
            <v>Sr. Business Officer</v>
          </cell>
          <cell r="F702" t="str">
            <v>SKO 2019 - Group C</v>
          </cell>
          <cell r="G702" t="str">
            <v>32LGSKW7</v>
          </cell>
        </row>
        <row r="703">
          <cell r="D703" t="str">
            <v>tara.lussier@pega.com</v>
          </cell>
          <cell r="E703" t="str">
            <v>Practice Leader</v>
          </cell>
          <cell r="F703" t="str">
            <v>SKO 2019 - Group B</v>
          </cell>
          <cell r="G703" t="str">
            <v>32LDNLBD</v>
          </cell>
        </row>
        <row r="704">
          <cell r="D704" t="str">
            <v>calvin.luu@pega.com</v>
          </cell>
          <cell r="E704" t="str">
            <v>Manager, Manufacturing and High Tech Solutions</v>
          </cell>
          <cell r="F704" t="str">
            <v>SKO 2019 - Group B</v>
          </cell>
          <cell r="G704" t="str">
            <v>32LDNLN9</v>
          </cell>
        </row>
        <row r="705">
          <cell r="D705" t="str">
            <v>jonathan.lynch@pega.com</v>
          </cell>
          <cell r="E705" t="str">
            <v>Audio Visual Technician</v>
          </cell>
          <cell r="F705" t="str">
            <v>SKO 2019 - Group A</v>
          </cell>
          <cell r="G705" t="str">
            <v>32LDP69P</v>
          </cell>
        </row>
        <row r="706">
          <cell r="D706" t="str">
            <v>robert.mabe@pega.com</v>
          </cell>
          <cell r="E706" t="str">
            <v>Solutions Consultant</v>
          </cell>
          <cell r="F706" t="str">
            <v>SKO 2019 - Group B</v>
          </cell>
          <cell r="G706" t="str">
            <v>32LDNLNB</v>
          </cell>
        </row>
        <row r="707">
          <cell r="D707" t="str">
            <v>tomas.macseain@pega.com</v>
          </cell>
          <cell r="E707" t="str">
            <v>Sr. Manager, Global Events</v>
          </cell>
          <cell r="F707" t="str">
            <v>SKO 2019 - Group A</v>
          </cell>
          <cell r="G707" t="str">
            <v>32KNCVLN</v>
          </cell>
        </row>
        <row r="708">
          <cell r="D708" t="str">
            <v>kyle.macarthur@pega.com</v>
          </cell>
          <cell r="E708" t="str">
            <v>Senior Solutions Consultant</v>
          </cell>
          <cell r="F708" t="str">
            <v>SKO 2019 - Group D</v>
          </cell>
          <cell r="G708" t="str">
            <v>32LDNLNC</v>
          </cell>
        </row>
        <row r="709">
          <cell r="D709" t="str">
            <v>sue.macgillivray@pega.com</v>
          </cell>
          <cell r="E709" t="str">
            <v>Senior Business Consultant</v>
          </cell>
          <cell r="F709" t="str">
            <v>EMEA</v>
          </cell>
          <cell r="G709" t="str">
            <v>32LDNLND</v>
          </cell>
        </row>
        <row r="710">
          <cell r="D710" t="str">
            <v>thomas.mack@pega.com</v>
          </cell>
          <cell r="E710" t="str">
            <v>Manager, Pega Cloud Sales and Strategy</v>
          </cell>
          <cell r="F710" t="str">
            <v>SKO 2019 - Group B</v>
          </cell>
          <cell r="G710" t="str">
            <v>32LDNLNF</v>
          </cell>
        </row>
        <row r="711">
          <cell r="D711" t="str">
            <v>jordan.mackey@pega.com</v>
          </cell>
          <cell r="E711" t="str">
            <v>Account Executive</v>
          </cell>
          <cell r="F711" t="str">
            <v>SKO 2019 - Group C</v>
          </cell>
          <cell r="G711" t="str">
            <v>32LDNKSV</v>
          </cell>
        </row>
        <row r="712">
          <cell r="D712" t="str">
            <v>Sanjay.Madan@pega.com</v>
          </cell>
          <cell r="E712" t="str">
            <v>Senior Business Officer</v>
          </cell>
          <cell r="F712" t="str">
            <v>SKO 2019 - Group C</v>
          </cell>
          <cell r="G712" t="str">
            <v>32LDNL64</v>
          </cell>
        </row>
        <row r="713">
          <cell r="D713" t="str">
            <v>kartik.maddali@in.pega.com</v>
          </cell>
          <cell r="E713" t="str">
            <v>Sr. Solutions Engineer</v>
          </cell>
          <cell r="F713" t="str">
            <v>SKO 2019 - Group D</v>
          </cell>
          <cell r="G713" t="str">
            <v>32LDNLXX</v>
          </cell>
        </row>
        <row r="714">
          <cell r="D714" t="str">
            <v>laurent.madec@pega.com</v>
          </cell>
          <cell r="E714" t="str">
            <v>Account Executive</v>
          </cell>
          <cell r="F714" t="str">
            <v>EMEA</v>
          </cell>
          <cell r="G714" t="str">
            <v>32LDNKSW</v>
          </cell>
        </row>
        <row r="715">
          <cell r="D715" t="str">
            <v>ali.madhani@pega.com</v>
          </cell>
          <cell r="E715" t="str">
            <v>Client Success Manager</v>
          </cell>
          <cell r="F715" t="str">
            <v>SKO 2019 - Group C</v>
          </cell>
          <cell r="G715" t="str">
            <v>32LDNKSX</v>
          </cell>
        </row>
        <row r="716">
          <cell r="D716" t="str">
            <v>neil.madlani@pega.com</v>
          </cell>
          <cell r="E716" t="str">
            <v>Account Executive</v>
          </cell>
          <cell r="F716" t="str">
            <v>SKO 2019 - Group C</v>
          </cell>
          <cell r="G716" t="str">
            <v>32LDNKSZ</v>
          </cell>
        </row>
        <row r="717">
          <cell r="D717" t="str">
            <v>chris.maertz@pega.com</v>
          </cell>
          <cell r="E717" t="str">
            <v>Strategic Alliance Executive</v>
          </cell>
          <cell r="F717" t="str">
            <v>SKO 2019 - Group B</v>
          </cell>
          <cell r="G717" t="str">
            <v>32LDNL4D</v>
          </cell>
        </row>
        <row r="718">
          <cell r="D718" t="str">
            <v>jay.maguire@pega.com</v>
          </cell>
          <cell r="E718" t="str">
            <v>Client Director</v>
          </cell>
          <cell r="F718" t="str">
            <v>SKO 2019 - Group C</v>
          </cell>
          <cell r="G718" t="str">
            <v>32LDNKT2</v>
          </cell>
        </row>
        <row r="719">
          <cell r="D719" t="str">
            <v>sunny.mahato@pega.com</v>
          </cell>
          <cell r="E719" t="str">
            <v>Manager, Sales Consulting</v>
          </cell>
          <cell r="F719" t="str">
            <v>SKO 2019 - Group B</v>
          </cell>
          <cell r="G719" t="str">
            <v>32LDNLNG</v>
          </cell>
        </row>
        <row r="720">
          <cell r="D720" t="str">
            <v>katherine.mahoney@pega.com</v>
          </cell>
          <cell r="E720" t="str">
            <v>Solutions Consultant</v>
          </cell>
          <cell r="F720" t="str">
            <v>SKO 2019 - Group B</v>
          </cell>
          <cell r="G720" t="str">
            <v>32LH3WV3</v>
          </cell>
        </row>
        <row r="721">
          <cell r="D721" t="str">
            <v>yuichiro.maki@pega.com</v>
          </cell>
          <cell r="E721" t="str">
            <v>Practice Director</v>
          </cell>
          <cell r="F721" t="str">
            <v>APAC</v>
          </cell>
          <cell r="G721" t="str">
            <v>32LDNLBF</v>
          </cell>
        </row>
        <row r="722">
          <cell r="D722" t="str">
            <v>ryan.malinoski@pega.com</v>
          </cell>
          <cell r="E722" t="str">
            <v>Account Executive</v>
          </cell>
          <cell r="F722" t="str">
            <v>SKO 2019 - Group C</v>
          </cell>
          <cell r="G722" t="str">
            <v>32LDNKT3</v>
          </cell>
        </row>
        <row r="723">
          <cell r="D723" t="str">
            <v>steven.manifold@pega.com</v>
          </cell>
          <cell r="E723" t="str">
            <v>Director, Regional Marketing</v>
          </cell>
          <cell r="F723" t="str">
            <v>EMEA</v>
          </cell>
          <cell r="G723" t="str">
            <v>32LDNL6V</v>
          </cell>
        </row>
        <row r="724">
          <cell r="D724" t="str">
            <v>robert.many@pega.com</v>
          </cell>
          <cell r="E724" t="str">
            <v>Sales Director, Corporate Markets</v>
          </cell>
          <cell r="F724" t="str">
            <v>SKO 2019 - Group B</v>
          </cell>
          <cell r="G724" t="str">
            <v>32LDNLVT</v>
          </cell>
        </row>
        <row r="725">
          <cell r="D725" t="str">
            <v>andreas.manzey@pega.com</v>
          </cell>
          <cell r="E725" t="str">
            <v>Manager, Solutions Consulting</v>
          </cell>
          <cell r="F725" t="str">
            <v>EMEA</v>
          </cell>
          <cell r="G725" t="str">
            <v>32LG4NFR</v>
          </cell>
        </row>
        <row r="726">
          <cell r="D726" t="str">
            <v>enrico.manzoni@pega.com</v>
          </cell>
          <cell r="E726" t="str">
            <v>Strategic Alliance Executive</v>
          </cell>
          <cell r="F726" t="str">
            <v>EMEA</v>
          </cell>
          <cell r="G726" t="str">
            <v>32LDNL4G</v>
          </cell>
        </row>
        <row r="727">
          <cell r="D727" t="str">
            <v>jason.marason@pega.com</v>
          </cell>
          <cell r="E727" t="str">
            <v>Practice Leader - CLM &amp; KYC</v>
          </cell>
          <cell r="F727" t="str">
            <v>SKO 2019 - Group B</v>
          </cell>
          <cell r="G727" t="str">
            <v>32LDNLBG</v>
          </cell>
        </row>
        <row r="728">
          <cell r="D728" t="str">
            <v>rita.maretti@pega.com</v>
          </cell>
          <cell r="E728" t="str">
            <v>Contractor</v>
          </cell>
          <cell r="F728" t="str">
            <v>EMEA</v>
          </cell>
          <cell r="G728" t="str">
            <v>32LDNNCF</v>
          </cell>
        </row>
        <row r="729">
          <cell r="D729" t="str">
            <v>Peter.Markman@pega.com</v>
          </cell>
          <cell r="E729" t="str">
            <v>Senior Business Officer</v>
          </cell>
          <cell r="F729" t="str">
            <v>SKO 2019 - Group C</v>
          </cell>
          <cell r="G729" t="str">
            <v>32LDNL65</v>
          </cell>
        </row>
        <row r="730">
          <cell r="D730" t="str">
            <v>burachet.maroungsilp@pega.com</v>
          </cell>
          <cell r="E730" t="str">
            <v>Sr. Solutions Consultant</v>
          </cell>
          <cell r="F730" t="str">
            <v>APAC</v>
          </cell>
          <cell r="G730" t="str">
            <v>32LDNLNH</v>
          </cell>
        </row>
        <row r="731">
          <cell r="D731" t="str">
            <v>bernd.marquardt@pega.com</v>
          </cell>
          <cell r="E731" t="str">
            <v>Practice Director</v>
          </cell>
          <cell r="F731" t="str">
            <v>EMEA</v>
          </cell>
          <cell r="G731" t="str">
            <v>32LDNLBH</v>
          </cell>
        </row>
        <row r="732">
          <cell r="D732" t="str">
            <v>mirene.marques@pega.com</v>
          </cell>
          <cell r="E732" t="str">
            <v>Account Executive</v>
          </cell>
          <cell r="F732" t="str">
            <v>EMEA</v>
          </cell>
          <cell r="G732" t="str">
            <v>32LDNKT5</v>
          </cell>
        </row>
        <row r="733">
          <cell r="D733" t="str">
            <v>andy.marsh@pega.com</v>
          </cell>
          <cell r="E733" t="str">
            <v>Practice Leader</v>
          </cell>
          <cell r="F733" t="str">
            <v>SKO 2019 - Group B</v>
          </cell>
          <cell r="G733" t="str">
            <v>32LDNLBJ</v>
          </cell>
        </row>
        <row r="734">
          <cell r="D734" t="str">
            <v>bill.marshall@pega.com</v>
          </cell>
          <cell r="E734" t="str">
            <v>Director, Industry Principal - Healthcare</v>
          </cell>
          <cell r="F734" t="str">
            <v>SKO 2019 - Group C</v>
          </cell>
          <cell r="G734" t="str">
            <v>32LFHH6J</v>
          </cell>
        </row>
        <row r="735">
          <cell r="D735" t="str">
            <v>william.martin@pega.com</v>
          </cell>
          <cell r="E735" t="str">
            <v>Regional Director, NA MFG</v>
          </cell>
          <cell r="F735" t="str">
            <v>SKO 2019 - Group B</v>
          </cell>
          <cell r="G735" t="str">
            <v>32LDNLBK</v>
          </cell>
        </row>
        <row r="736">
          <cell r="D736" t="str">
            <v>emilio.martire@pega.com</v>
          </cell>
          <cell r="E736" t="str">
            <v>Account Executive</v>
          </cell>
          <cell r="F736" t="str">
            <v>SKO 2019 - Group C</v>
          </cell>
          <cell r="G736" t="str">
            <v>32LDNKT6</v>
          </cell>
        </row>
        <row r="737">
          <cell r="D737" t="str">
            <v>robbie.marvin@pega.com</v>
          </cell>
          <cell r="E737" t="str">
            <v>Account Executive</v>
          </cell>
          <cell r="F737" t="str">
            <v>SKO 2019 - Group C</v>
          </cell>
          <cell r="G737" t="str">
            <v>32LDNKT7</v>
          </cell>
        </row>
        <row r="738">
          <cell r="D738" t="str">
            <v>jason.masciarelli@pega.com</v>
          </cell>
          <cell r="E738" t="str">
            <v>Vice President, Pega Ventures</v>
          </cell>
          <cell r="F738" t="str">
            <v>SKO 2019 - Group B</v>
          </cell>
          <cell r="G738" t="str">
            <v>32LGSKWT</v>
          </cell>
        </row>
        <row r="739">
          <cell r="D739" t="str">
            <v>simon.mason@pega.com</v>
          </cell>
          <cell r="E739" t="str">
            <v>Sales Consultant</v>
          </cell>
          <cell r="F739" t="str">
            <v>EMEA</v>
          </cell>
          <cell r="G739" t="str">
            <v>32LDNLNK</v>
          </cell>
        </row>
        <row r="740">
          <cell r="D740" t="str">
            <v>isabelle.massa@pega.com</v>
          </cell>
          <cell r="E740" t="str">
            <v>Manager, Regional Marketing</v>
          </cell>
          <cell r="F740" t="str">
            <v>EMEA</v>
          </cell>
          <cell r="G740" t="str">
            <v>32LDNL6W</v>
          </cell>
        </row>
        <row r="741">
          <cell r="D741" t="str">
            <v>pierre.massimelli@pega.com</v>
          </cell>
          <cell r="E741" t="str">
            <v>Manager, Sales Engineering</v>
          </cell>
          <cell r="F741" t="str">
            <v>EMEA</v>
          </cell>
          <cell r="G741" t="str">
            <v>32LDNLXZ</v>
          </cell>
        </row>
        <row r="742">
          <cell r="D742" t="str">
            <v>rodolphe.masson@pega.com</v>
          </cell>
          <cell r="E742" t="str">
            <v>Account Executive</v>
          </cell>
          <cell r="F742" t="str">
            <v>EMEA</v>
          </cell>
          <cell r="G742" t="str">
            <v>32LDNKT8</v>
          </cell>
        </row>
        <row r="743">
          <cell r="D743" t="str">
            <v>carlos.mateus@pega.com</v>
          </cell>
          <cell r="E743" t="str">
            <v>Senior Solutions Consultant</v>
          </cell>
          <cell r="F743" t="str">
            <v>EMEA</v>
          </cell>
          <cell r="G743" t="str">
            <v>32LDNLNL</v>
          </cell>
        </row>
        <row r="744">
          <cell r="D744" t="str">
            <v>ted.mather@pega.com</v>
          </cell>
          <cell r="E744" t="str">
            <v>Practice Leader, Prof Services, NA-MFG</v>
          </cell>
          <cell r="F744" t="str">
            <v>SKO 2019 - Group B</v>
          </cell>
          <cell r="G744" t="str">
            <v>32LDNLBL</v>
          </cell>
        </row>
        <row r="745">
          <cell r="D745" t="str">
            <v>werner.mathijs@pega.com</v>
          </cell>
          <cell r="E745" t="str">
            <v>Account Executive</v>
          </cell>
          <cell r="F745" t="str">
            <v>EMEA</v>
          </cell>
          <cell r="G745" t="str">
            <v>32LDNKT9</v>
          </cell>
        </row>
        <row r="746">
          <cell r="D746" t="str">
            <v>jennifer.mathiowetz@pega.com</v>
          </cell>
          <cell r="E746" t="str">
            <v>Account Executive</v>
          </cell>
          <cell r="F746" t="str">
            <v>SKO 2019 - Group C</v>
          </cell>
          <cell r="G746" t="str">
            <v>32LDNKTB</v>
          </cell>
        </row>
        <row r="747">
          <cell r="D747" t="str">
            <v>ross.matthews@pega.com</v>
          </cell>
          <cell r="E747" t="str">
            <v>Sales Associate</v>
          </cell>
          <cell r="F747" t="str">
            <v>SKO 2019 - Group C</v>
          </cell>
          <cell r="G747" t="str">
            <v>32LDNKTC</v>
          </cell>
        </row>
        <row r="748">
          <cell r="D748" t="str">
            <v>lisa.mattivi@pega.com</v>
          </cell>
          <cell r="E748" t="str">
            <v>Sr. Sales Enablement Manager</v>
          </cell>
          <cell r="F748" t="str">
            <v>SKO 2019 - Group B</v>
          </cell>
          <cell r="G748" t="str">
            <v>32LG4NFK</v>
          </cell>
        </row>
        <row r="749">
          <cell r="D749" t="str">
            <v>lisa.mattivi@pega.com</v>
          </cell>
          <cell r="E749" t="str">
            <v>Sr. Sales Enablement Manager</v>
          </cell>
          <cell r="F749" t="str">
            <v>SKO 2019 - Group B</v>
          </cell>
          <cell r="G749" t="str">
            <v>32LG4NFK</v>
          </cell>
        </row>
        <row r="750">
          <cell r="D750" t="str">
            <v>bernard.matutat@pega.com</v>
          </cell>
          <cell r="E750" t="str">
            <v>Principal Sales Engineer</v>
          </cell>
          <cell r="F750" t="str">
            <v>SKO 2019 - Group D</v>
          </cell>
          <cell r="G750" t="str">
            <v>32LDNLZ2</v>
          </cell>
        </row>
        <row r="751">
          <cell r="D751" t="str">
            <v>chris.mauer@pega.com</v>
          </cell>
          <cell r="E751" t="str">
            <v>Manager, Customer Service Solutions Consulting</v>
          </cell>
          <cell r="F751" t="str">
            <v>SKO 2019 - Group D</v>
          </cell>
          <cell r="G751" t="str">
            <v>32LDNLNM</v>
          </cell>
        </row>
        <row r="752">
          <cell r="D752" t="str">
            <v>gina.may@pega.com</v>
          </cell>
          <cell r="E752" t="str">
            <v>Account Executive</v>
          </cell>
          <cell r="F752" t="str">
            <v>SKO 2019 - Group C</v>
          </cell>
          <cell r="G752" t="str">
            <v>32LDNKTD</v>
          </cell>
        </row>
        <row r="753">
          <cell r="D753" t="str">
            <v>imran.mazhar@pega.com</v>
          </cell>
          <cell r="E753" t="str">
            <v>Account Executive</v>
          </cell>
          <cell r="F753" t="str">
            <v>SKO 2019 - Group C</v>
          </cell>
          <cell r="G753" t="str">
            <v>32LDNKTF</v>
          </cell>
        </row>
        <row r="754">
          <cell r="D754" t="str">
            <v>Brian.McCabe@pega.com</v>
          </cell>
          <cell r="E754" t="str">
            <v>VP, Solutions Consulting</v>
          </cell>
          <cell r="F754" t="str">
            <v>SKO 2019 - Group B</v>
          </cell>
          <cell r="G754" t="str">
            <v>32KNCVM2</v>
          </cell>
        </row>
        <row r="755">
          <cell r="D755" t="str">
            <v>gerard.mccool@pega.com</v>
          </cell>
          <cell r="E755" t="str">
            <v>Director, Industry Principal- Manufacturing</v>
          </cell>
          <cell r="F755" t="str">
            <v>SKO 2019 - Group C</v>
          </cell>
          <cell r="G755" t="str">
            <v>32LFHH6K</v>
          </cell>
        </row>
        <row r="756">
          <cell r="D756" t="str">
            <v>luke.mccormack@pega.com</v>
          </cell>
          <cell r="E756" t="str">
            <v>Vice President and Managing Director, APAC</v>
          </cell>
          <cell r="F756" t="str">
            <v>APAC</v>
          </cell>
          <cell r="G756" t="str">
            <v>32KNCVP4</v>
          </cell>
        </row>
        <row r="757">
          <cell r="D757" t="str">
            <v>liz.mccormick@pega.com</v>
          </cell>
          <cell r="E757" t="str">
            <v>Director, Sales Effectiveness Methodology</v>
          </cell>
          <cell r="F757" t="str">
            <v>SKO 2019 - Group A</v>
          </cell>
          <cell r="G757" t="str">
            <v>32LDNL59</v>
          </cell>
        </row>
        <row r="758">
          <cell r="D758" t="str">
            <v>jimmy.mcdaniel@pega.com</v>
          </cell>
          <cell r="E758" t="str">
            <v>Solutions Consultant</v>
          </cell>
          <cell r="F758" t="str">
            <v>SKO 2019 - Group D</v>
          </cell>
          <cell r="G758" t="str">
            <v>32LDNLNP</v>
          </cell>
        </row>
        <row r="759">
          <cell r="D759" t="str">
            <v>brian.mcgrath@pega.com</v>
          </cell>
          <cell r="E759" t="str">
            <v>Account Executive</v>
          </cell>
          <cell r="F759" t="str">
            <v>SKO 2019 - Group C</v>
          </cell>
          <cell r="G759" t="str">
            <v>32LDNKTG</v>
          </cell>
        </row>
        <row r="760">
          <cell r="D760" t="str">
            <v>maureen.mcshane@pega.com</v>
          </cell>
          <cell r="E760" t="str">
            <v>Consulting Field Development Sr. Manager</v>
          </cell>
          <cell r="F760" t="str">
            <v>SKO 2019 - Group B</v>
          </cell>
          <cell r="G760" t="str">
            <v>32LDNLBM</v>
          </cell>
        </row>
        <row r="761">
          <cell r="D761" t="str">
            <v>daniel.meier@pega.com</v>
          </cell>
          <cell r="E761" t="str">
            <v>Account Executive</v>
          </cell>
          <cell r="F761" t="str">
            <v>EMEA</v>
          </cell>
          <cell r="G761" t="str">
            <v>32LDNKTJ</v>
          </cell>
        </row>
        <row r="762">
          <cell r="D762" t="str">
            <v>michael.meister@pega.com</v>
          </cell>
          <cell r="E762" t="str">
            <v>Director, Regional Marketing</v>
          </cell>
          <cell r="F762" t="str">
            <v>EMEA</v>
          </cell>
          <cell r="G762" t="str">
            <v>32LDNL6X</v>
          </cell>
        </row>
        <row r="763">
          <cell r="D763" t="str">
            <v>david.melnick@pega.com</v>
          </cell>
          <cell r="E763" t="str">
            <v>Senior Solutions Consultant</v>
          </cell>
          <cell r="F763" t="str">
            <v>SKO 2019 - Group D</v>
          </cell>
          <cell r="G763" t="str">
            <v>32LDNLNQ</v>
          </cell>
        </row>
        <row r="764">
          <cell r="D764" t="str">
            <v>brigitte.menacher@pega.com</v>
          </cell>
          <cell r="E764" t="str">
            <v>Regional Delivery Director</v>
          </cell>
          <cell r="F764" t="str">
            <v>EMEA</v>
          </cell>
          <cell r="G764" t="str">
            <v>32LDNLBN</v>
          </cell>
        </row>
        <row r="765">
          <cell r="D765" t="str">
            <v>Linda.Mesler@pega.com</v>
          </cell>
          <cell r="E765" t="str">
            <v>Sr. Business Officer and Deal Operations Director</v>
          </cell>
          <cell r="F765" t="str">
            <v>SKO 2019 - Group C</v>
          </cell>
          <cell r="G765" t="str">
            <v>32LDNL66</v>
          </cell>
        </row>
        <row r="766">
          <cell r="D766" t="str">
            <v>alain.mesnager@pega.com</v>
          </cell>
          <cell r="E766" t="str">
            <v>Account Executive</v>
          </cell>
          <cell r="F766" t="str">
            <v>EMEA</v>
          </cell>
          <cell r="G766" t="str">
            <v>32LDNKTL</v>
          </cell>
        </row>
        <row r="767">
          <cell r="D767" t="str">
            <v>steve.meyers@pega.com</v>
          </cell>
          <cell r="E767" t="str">
            <v>VP, Commercial Business Transformation</v>
          </cell>
          <cell r="F767" t="str">
            <v>SKO 2019 - Group C</v>
          </cell>
          <cell r="G767" t="str">
            <v>32LG4NGJ</v>
          </cell>
        </row>
        <row r="768">
          <cell r="D768" t="str">
            <v>dave.michaels@pega.com</v>
          </cell>
          <cell r="E768" t="str">
            <v>Account Executive</v>
          </cell>
          <cell r="F768" t="str">
            <v>SKO 2019 - Group C</v>
          </cell>
          <cell r="G768" t="str">
            <v>32LDNKTM</v>
          </cell>
        </row>
        <row r="769">
          <cell r="D769" t="str">
            <v>luca.migliorini@pega.com</v>
          </cell>
          <cell r="E769" t="str">
            <v>Account Executive</v>
          </cell>
          <cell r="F769" t="str">
            <v>EMEA</v>
          </cell>
          <cell r="G769" t="str">
            <v>32LG4NF5</v>
          </cell>
        </row>
        <row r="770">
          <cell r="D770" t="str">
            <v>kim.miller@pega.com</v>
          </cell>
          <cell r="E770" t="str">
            <v>Account Executive</v>
          </cell>
          <cell r="F770" t="str">
            <v>SKO 2019 - Group C</v>
          </cell>
          <cell r="G770" t="str">
            <v>32LDNKTN</v>
          </cell>
        </row>
        <row r="771">
          <cell r="D771" t="str">
            <v>chris.miller@pega.com</v>
          </cell>
          <cell r="E771" t="str">
            <v>Sales Director</v>
          </cell>
          <cell r="F771" t="str">
            <v>SKO 2019 - Group B</v>
          </cell>
          <cell r="G771" t="str">
            <v>32LDNLVV</v>
          </cell>
        </row>
        <row r="772">
          <cell r="D772" t="str">
            <v>chuck.miller@pega.com</v>
          </cell>
          <cell r="E772" t="str">
            <v>Dir Product Manager</v>
          </cell>
          <cell r="F772" t="str">
            <v>SKO 2019 - Group B</v>
          </cell>
          <cell r="G772" t="str">
            <v>32LGSKWV</v>
          </cell>
        </row>
        <row r="773">
          <cell r="D773" t="str">
            <v>paula.milton@pega.com</v>
          </cell>
          <cell r="E773" t="str">
            <v>Sales Director</v>
          </cell>
          <cell r="F773" t="str">
            <v>EMEA</v>
          </cell>
          <cell r="G773" t="str">
            <v>32LDNLVW</v>
          </cell>
        </row>
        <row r="774">
          <cell r="D774" t="str">
            <v>matthew.minyard@pega.com</v>
          </cell>
          <cell r="E774" t="str">
            <v>Solutions Consultant</v>
          </cell>
          <cell r="F774" t="str">
            <v>SKO 2019 - Group D</v>
          </cell>
          <cell r="G774" t="str">
            <v>32LDNLNR</v>
          </cell>
        </row>
        <row r="775">
          <cell r="D775" t="str">
            <v>sid.misra@pega.com</v>
          </cell>
          <cell r="E775" t="str">
            <v>Sr Director, Product Marketing - Developer Experience</v>
          </cell>
          <cell r="F775" t="str">
            <v>SKO 2019 - Group C</v>
          </cell>
          <cell r="G775" t="str">
            <v>32LFHH6L</v>
          </cell>
        </row>
        <row r="776">
          <cell r="D776" t="str">
            <v>mitch.mitchell@pega.com</v>
          </cell>
          <cell r="E776" t="str">
            <v>Sr. Director, Industry Principal, Lending Solutions</v>
          </cell>
          <cell r="F776" t="str">
            <v>SKO 2019 - Group C</v>
          </cell>
          <cell r="G776" t="str">
            <v>32LFHH6M</v>
          </cell>
        </row>
        <row r="777">
          <cell r="D777" t="str">
            <v>yuuki.miyagawa@pega.com</v>
          </cell>
          <cell r="E777" t="str">
            <v>Account Executive</v>
          </cell>
          <cell r="F777" t="str">
            <v>APAC</v>
          </cell>
          <cell r="G777" t="str">
            <v>32LDNKTP</v>
          </cell>
        </row>
        <row r="778">
          <cell r="D778" t="str">
            <v>meg.modest@pega.com</v>
          </cell>
          <cell r="E778" t="str">
            <v>Sr. Solutions Engineer - UI</v>
          </cell>
          <cell r="F778" t="str">
            <v>SKO 2019 - Group D</v>
          </cell>
          <cell r="G778" t="str">
            <v>32LDNLZ3</v>
          </cell>
        </row>
        <row r="779">
          <cell r="D779" t="str">
            <v>sachin.mohite@pega.com</v>
          </cell>
          <cell r="E779" t="str">
            <v>Solutions Consultant</v>
          </cell>
          <cell r="F779" t="str">
            <v>APAC</v>
          </cell>
          <cell r="G779" t="str">
            <v>32LDNLNS</v>
          </cell>
        </row>
        <row r="780">
          <cell r="D780" t="str">
            <v>jesper.mol@pega.com</v>
          </cell>
          <cell r="E780" t="str">
            <v>Solutions Consultant</v>
          </cell>
          <cell r="F780" t="str">
            <v>EMEA</v>
          </cell>
          <cell r="G780" t="str">
            <v>32LG4NF2</v>
          </cell>
        </row>
        <row r="781">
          <cell r="D781" t="str">
            <v>randy.moley@pega.com</v>
          </cell>
          <cell r="E781" t="str">
            <v>Account Executive</v>
          </cell>
          <cell r="F781" t="str">
            <v>SKO 2019 - Group C</v>
          </cell>
          <cell r="G781" t="str">
            <v>32LDNKTQ</v>
          </cell>
        </row>
        <row r="782">
          <cell r="D782" t="str">
            <v>randall.moll@pega.com</v>
          </cell>
          <cell r="E782" t="str">
            <v>Director, Sales</v>
          </cell>
          <cell r="F782" t="str">
            <v>SKO 2019 - Group B</v>
          </cell>
          <cell r="G782" t="str">
            <v>32LDNLVX</v>
          </cell>
        </row>
        <row r="783">
          <cell r="D783" t="str">
            <v>adriano.montesanti@pega.com</v>
          </cell>
          <cell r="E783" t="str">
            <v>Solutions Consultant</v>
          </cell>
          <cell r="F783" t="str">
            <v>EMEA</v>
          </cell>
          <cell r="G783" t="str">
            <v>32LDNLNT</v>
          </cell>
        </row>
        <row r="784">
          <cell r="D784" t="str">
            <v>brian.moore@pega.com</v>
          </cell>
          <cell r="E784" t="str">
            <v>Account Executive</v>
          </cell>
          <cell r="F784" t="str">
            <v>SKO 2019 - Group C</v>
          </cell>
          <cell r="G784" t="str">
            <v>32LDNKTR</v>
          </cell>
        </row>
        <row r="785">
          <cell r="D785" t="str">
            <v>preston.moore@pega.com</v>
          </cell>
          <cell r="E785" t="str">
            <v>Account Executive</v>
          </cell>
          <cell r="F785" t="str">
            <v>SKO 2019 - Group C</v>
          </cell>
          <cell r="G785" t="str">
            <v>32LDNKTS</v>
          </cell>
        </row>
        <row r="786">
          <cell r="D786" t="str">
            <v>rob.moran@pega.com</v>
          </cell>
          <cell r="E786" t="str">
            <v>Account Executive</v>
          </cell>
          <cell r="F786" t="str">
            <v>SKO 2019 - Group C</v>
          </cell>
          <cell r="G786" t="str">
            <v>32LDNKTT</v>
          </cell>
        </row>
        <row r="787">
          <cell r="D787" t="str">
            <v>kristin.moran@pega.com</v>
          </cell>
          <cell r="E787" t="str">
            <v>Solutions Consultant</v>
          </cell>
          <cell r="F787" t="str">
            <v>SKO 2019 - Group D</v>
          </cell>
          <cell r="G787" t="str">
            <v>32LDNLNV</v>
          </cell>
        </row>
        <row r="788">
          <cell r="D788" t="str">
            <v>gavin.morris@pega.com</v>
          </cell>
          <cell r="E788" t="str">
            <v>Banking and Capital Markets Consulting Manager</v>
          </cell>
          <cell r="F788" t="str">
            <v>EMEA</v>
          </cell>
          <cell r="G788" t="str">
            <v>32LDNLBP</v>
          </cell>
        </row>
        <row r="789">
          <cell r="D789" t="str">
            <v>rhydian.morris@pega.com</v>
          </cell>
          <cell r="E789" t="str">
            <v>Senior Solutions Consultant</v>
          </cell>
          <cell r="F789" t="str">
            <v>EMEA</v>
          </cell>
          <cell r="G789" t="str">
            <v>32LDNLNW</v>
          </cell>
        </row>
        <row r="790">
          <cell r="D790" t="str">
            <v>irwin.morrisey@pega.com</v>
          </cell>
          <cell r="E790" t="str">
            <v>Client Success Manager</v>
          </cell>
          <cell r="F790" t="str">
            <v>SKO 2019 - Group C</v>
          </cell>
          <cell r="G790" t="str">
            <v>32LDNKTV</v>
          </cell>
        </row>
        <row r="791">
          <cell r="D791" t="str">
            <v>floyd.morrow@pega.com</v>
          </cell>
          <cell r="E791" t="str">
            <v>Strategic Alliance Executive</v>
          </cell>
          <cell r="F791" t="str">
            <v>SKO 2019 - Group B</v>
          </cell>
          <cell r="G791" t="str">
            <v>32LDNL4J</v>
          </cell>
        </row>
        <row r="792">
          <cell r="D792" t="str">
            <v>greg.morse@pega.com</v>
          </cell>
          <cell r="E792" t="str">
            <v>Senior Solutions Consultant</v>
          </cell>
          <cell r="F792" t="str">
            <v>SKO 2019 - Group D</v>
          </cell>
          <cell r="G792" t="str">
            <v>32LDNLNX</v>
          </cell>
        </row>
        <row r="793">
          <cell r="D793" t="str">
            <v>vladimir.mosewicz@pega.com</v>
          </cell>
          <cell r="E793" t="str">
            <v>Sales Director</v>
          </cell>
          <cell r="F793" t="str">
            <v>EMEA</v>
          </cell>
          <cell r="G793" t="str">
            <v>32LDNLVZ</v>
          </cell>
        </row>
        <row r="794">
          <cell r="D794" t="str">
            <v>devin.motivala@pega.com</v>
          </cell>
          <cell r="E794" t="str">
            <v>Business Generation Representative</v>
          </cell>
          <cell r="F794" t="str">
            <v>SKO 2019 - Group C</v>
          </cell>
          <cell r="G794" t="str">
            <v>32LDZJWM</v>
          </cell>
        </row>
        <row r="795">
          <cell r="D795" t="str">
            <v>oussama.moumsik@pega.com</v>
          </cell>
          <cell r="E795" t="str">
            <v>Solutions Consultant</v>
          </cell>
          <cell r="F795" t="str">
            <v>EMEA</v>
          </cell>
          <cell r="G795" t="str">
            <v>32LDNLNZ</v>
          </cell>
        </row>
        <row r="796">
          <cell r="D796" t="str">
            <v>marc.mouries@pega.com</v>
          </cell>
          <cell r="E796" t="str">
            <v>Senior Solutions Consultant</v>
          </cell>
          <cell r="F796" t="str">
            <v>SKO 2019 - Group D</v>
          </cell>
          <cell r="G796" t="str">
            <v>32LDNLP2</v>
          </cell>
        </row>
        <row r="797">
          <cell r="D797" t="str">
            <v>jay.mozek@pega.com</v>
          </cell>
          <cell r="E797" t="str">
            <v>Senior Solution Consultant</v>
          </cell>
          <cell r="F797" t="str">
            <v>SKO 2019 - Group D</v>
          </cell>
          <cell r="G797" t="str">
            <v>32LDNLP3</v>
          </cell>
        </row>
        <row r="798">
          <cell r="D798" t="str">
            <v>emmett.muckeroy@pega.com</v>
          </cell>
          <cell r="E798" t="str">
            <v>Practice Leader</v>
          </cell>
          <cell r="F798" t="str">
            <v>SKO 2019 - Group B</v>
          </cell>
          <cell r="G798" t="str">
            <v>32LDNLBQ</v>
          </cell>
        </row>
        <row r="799">
          <cell r="D799" t="str">
            <v>doug.mueller@pega.com</v>
          </cell>
          <cell r="E799" t="str">
            <v>Account Executive</v>
          </cell>
          <cell r="F799" t="str">
            <v>SKO 2019 - Group C</v>
          </cell>
          <cell r="G799" t="str">
            <v>32LDNKTW</v>
          </cell>
        </row>
        <row r="800">
          <cell r="D800" t="str">
            <v>jason.muhammad@pega.com</v>
          </cell>
          <cell r="E800" t="str">
            <v>Senior Solutions Consultant</v>
          </cell>
          <cell r="F800" t="str">
            <v>SKO 2019 - Group D</v>
          </cell>
          <cell r="G800" t="str">
            <v>32LDNLP4</v>
          </cell>
        </row>
        <row r="801">
          <cell r="D801" t="str">
            <v>ben.mullen@pega.com</v>
          </cell>
          <cell r="E801" t="str">
            <v>Account Executive</v>
          </cell>
          <cell r="F801" t="str">
            <v>SKO 2019 - Group C</v>
          </cell>
          <cell r="G801" t="str">
            <v>32LDNKTX</v>
          </cell>
        </row>
        <row r="802">
          <cell r="D802" t="str">
            <v>matt.mulligan@pega.com</v>
          </cell>
          <cell r="E802" t="str">
            <v>North America Alliances Director</v>
          </cell>
          <cell r="F802" t="str">
            <v>SKO 2019 - Group B</v>
          </cell>
          <cell r="G802" t="str">
            <v>32LDNL4K</v>
          </cell>
        </row>
        <row r="803">
          <cell r="D803" t="str">
            <v>david.mullokandov@pega.com</v>
          </cell>
          <cell r="E803" t="str">
            <v>Senior Solutions Consultant - Healthcare</v>
          </cell>
          <cell r="F803" t="str">
            <v>SKO 2019 - Group D</v>
          </cell>
          <cell r="G803" t="str">
            <v>32LDNLP5</v>
          </cell>
        </row>
        <row r="804">
          <cell r="D804" t="str">
            <v>donovan.munitich@pega.com</v>
          </cell>
          <cell r="E804" t="str">
            <v>Senior Solutions Engineer</v>
          </cell>
          <cell r="F804" t="str">
            <v>EMEA</v>
          </cell>
          <cell r="G804" t="str">
            <v>32LDNLZ4</v>
          </cell>
        </row>
        <row r="805">
          <cell r="D805" t="str">
            <v>kevin.murphy@pega.com</v>
          </cell>
          <cell r="E805" t="str">
            <v>Account Executive</v>
          </cell>
          <cell r="F805" t="str">
            <v>APAC</v>
          </cell>
          <cell r="G805" t="str">
            <v>32LDNKTZ</v>
          </cell>
        </row>
        <row r="806">
          <cell r="D806" t="str">
            <v>ryan.murphy@pega.com</v>
          </cell>
          <cell r="E806" t="str">
            <v>Account Executive</v>
          </cell>
          <cell r="F806" t="str">
            <v>SKO 2019 - Group C</v>
          </cell>
          <cell r="G806" t="str">
            <v>32LDNKV2</v>
          </cell>
        </row>
        <row r="807">
          <cell r="D807" t="str">
            <v>peter.murphy@pega.com</v>
          </cell>
          <cell r="E807" t="str">
            <v>Delivery Director</v>
          </cell>
          <cell r="F807" t="str">
            <v>SKO 2019 - Group B</v>
          </cell>
          <cell r="G807" t="str">
            <v>32LDNLBR</v>
          </cell>
        </row>
        <row r="808">
          <cell r="D808" t="str">
            <v>barrett.murphy@pega.com</v>
          </cell>
          <cell r="E808" t="str">
            <v>Business Generation Representative</v>
          </cell>
          <cell r="F808" t="str">
            <v>SKO 2019 - Group C</v>
          </cell>
          <cell r="G808" t="str">
            <v>32LDZJWN</v>
          </cell>
        </row>
        <row r="809">
          <cell r="D809" t="str">
            <v>robert.murray@pega.com</v>
          </cell>
          <cell r="E809" t="str">
            <v>Practice Leader - Corporate Markets</v>
          </cell>
          <cell r="F809" t="str">
            <v>SKO 2019 - Group B</v>
          </cell>
          <cell r="G809" t="str">
            <v>32LDNLBS</v>
          </cell>
        </row>
        <row r="810">
          <cell r="D810" t="str">
            <v>jack.murray@pega.com</v>
          </cell>
          <cell r="E810" t="str">
            <v>Senior Solutions Consultant</v>
          </cell>
          <cell r="F810" t="str">
            <v>SKO 2019 - Group D</v>
          </cell>
          <cell r="G810" t="str">
            <v>32LDNLP6</v>
          </cell>
        </row>
        <row r="811">
          <cell r="D811" t="str">
            <v>eric.musser@pega.com</v>
          </cell>
          <cell r="E811" t="str">
            <v>VP, Partner Ecosystems</v>
          </cell>
          <cell r="F811" t="str">
            <v>SKO 2019 - Group D</v>
          </cell>
          <cell r="G811" t="str">
            <v>32LH3WV2</v>
          </cell>
        </row>
        <row r="812">
          <cell r="D812" t="str">
            <v>isaiah.mutesasira@pega.com</v>
          </cell>
          <cell r="E812" t="str">
            <v>Business Generation Representative</v>
          </cell>
          <cell r="F812" t="str">
            <v>SKO 2019 - Group C</v>
          </cell>
          <cell r="G812" t="str">
            <v>32LDNKV3</v>
          </cell>
        </row>
        <row r="813">
          <cell r="D813" t="str">
            <v>isaiah.mutesasira@pega.com</v>
          </cell>
          <cell r="E813" t="str">
            <v>Business Generation Representative</v>
          </cell>
          <cell r="F813" t="str">
            <v>SKO 2019 - Group C</v>
          </cell>
          <cell r="G813" t="str">
            <v>32LDNKV3</v>
          </cell>
        </row>
        <row r="814">
          <cell r="D814" t="str">
            <v>andi.mutlow@pega.com</v>
          </cell>
          <cell r="E814" t="str">
            <v>Principal Solutions Consultant</v>
          </cell>
          <cell r="F814" t="str">
            <v>EMEA</v>
          </cell>
          <cell r="G814" t="str">
            <v>32LDNLP7</v>
          </cell>
        </row>
        <row r="815">
          <cell r="D815" t="str">
            <v>christian.myers@pega.com</v>
          </cell>
          <cell r="E815" t="str">
            <v>Account Executive</v>
          </cell>
          <cell r="F815" t="str">
            <v>SKO 2019 - Group C</v>
          </cell>
          <cell r="G815" t="str">
            <v>32LDNKV5</v>
          </cell>
        </row>
        <row r="816">
          <cell r="D816" t="str">
            <v>dan.mylapore@pega.com</v>
          </cell>
          <cell r="E816" t="str">
            <v>Principal Solution Consultant</v>
          </cell>
          <cell r="F816" t="str">
            <v>SKO 2019 - Group D</v>
          </cell>
          <cell r="G816" t="str">
            <v>32LDNLP8</v>
          </cell>
        </row>
        <row r="817">
          <cell r="D817" t="str">
            <v>haris.naeem@pega.com</v>
          </cell>
          <cell r="E817" t="str">
            <v>Account Executive</v>
          </cell>
          <cell r="F817" t="str">
            <v>EMEA</v>
          </cell>
          <cell r="G817" t="str">
            <v>32LDNKV6</v>
          </cell>
        </row>
        <row r="818">
          <cell r="D818" t="str">
            <v>will.nalliah@pega.com</v>
          </cell>
          <cell r="E818" t="str">
            <v>Manager, Sales Consulting</v>
          </cell>
          <cell r="F818" t="str">
            <v>APAC</v>
          </cell>
          <cell r="G818" t="str">
            <v>32LDNLP9</v>
          </cell>
        </row>
        <row r="819">
          <cell r="D819" t="str">
            <v>eddie.navarro@pega.com</v>
          </cell>
          <cell r="E819" t="str">
            <v>Senior Solutions Consultant</v>
          </cell>
          <cell r="F819" t="str">
            <v>SKO 2019 - Group D</v>
          </cell>
          <cell r="G819" t="str">
            <v>32LDNLPB</v>
          </cell>
        </row>
        <row r="820">
          <cell r="D820" t="str">
            <v>tl.neff@pega.com</v>
          </cell>
          <cell r="E820" t="str">
            <v>Practice Leader Manager</v>
          </cell>
          <cell r="F820" t="str">
            <v>SKO 2019 - Group B</v>
          </cell>
          <cell r="G820" t="str">
            <v>32LDNLBT</v>
          </cell>
        </row>
        <row r="821">
          <cell r="D821" t="str">
            <v>catherine.nelson@pega.com</v>
          </cell>
          <cell r="E821" t="str">
            <v>Director, Regional Marketing</v>
          </cell>
          <cell r="F821" t="str">
            <v>APAC</v>
          </cell>
          <cell r="G821" t="str">
            <v>32LDNL6Z</v>
          </cell>
        </row>
        <row r="822">
          <cell r="D822" t="str">
            <v>darien.newman@pega.com</v>
          </cell>
          <cell r="E822" t="str">
            <v>Program Manager</v>
          </cell>
          <cell r="F822" t="str">
            <v>SKO 2019 - Group B</v>
          </cell>
          <cell r="G822" t="str">
            <v>32LDNLBV</v>
          </cell>
        </row>
        <row r="823">
          <cell r="D823" t="str">
            <v>jonathan.ng@pega.com</v>
          </cell>
          <cell r="E823" t="str">
            <v>Account Executive</v>
          </cell>
          <cell r="F823" t="str">
            <v>SKO 2019 - Group C</v>
          </cell>
          <cell r="G823" t="str">
            <v>32LDNKV8</v>
          </cell>
        </row>
        <row r="824">
          <cell r="D824" t="str">
            <v>john.niblett@pega.com</v>
          </cell>
          <cell r="E824" t="str">
            <v>Contractor</v>
          </cell>
          <cell r="F824" t="str">
            <v>EMEA</v>
          </cell>
          <cell r="G824" t="str">
            <v>32LDNLW2</v>
          </cell>
        </row>
        <row r="825">
          <cell r="D825" t="str">
            <v>sherri.nichols@pega.com</v>
          </cell>
          <cell r="E825" t="str">
            <v>Account Executive</v>
          </cell>
          <cell r="F825" t="str">
            <v>SKO 2019 - Group C</v>
          </cell>
          <cell r="G825" t="str">
            <v>32LDNKV9</v>
          </cell>
        </row>
        <row r="826">
          <cell r="D826" t="str">
            <v>zoe.nicholson@pega.com</v>
          </cell>
          <cell r="E826" t="str">
            <v>Director, Strategic Alliances</v>
          </cell>
          <cell r="F826" t="str">
            <v>APAC</v>
          </cell>
          <cell r="G826" t="str">
            <v>32LDNL4L</v>
          </cell>
        </row>
        <row r="827">
          <cell r="D827" t="str">
            <v>philip.nicholson@pega.com</v>
          </cell>
          <cell r="E827" t="str">
            <v>Principal Solutions Consultant</v>
          </cell>
          <cell r="F827" t="str">
            <v>EMEA</v>
          </cell>
          <cell r="G827" t="str">
            <v>32LDNLPC</v>
          </cell>
        </row>
        <row r="828">
          <cell r="D828" t="str">
            <v>alex.nicholson@pega.com</v>
          </cell>
          <cell r="E828" t="str">
            <v>Sr. Director, Social Media</v>
          </cell>
          <cell r="F828" t="str">
            <v>SKO 2019 - Group C</v>
          </cell>
          <cell r="G828" t="str">
            <v>32LFHH6N</v>
          </cell>
        </row>
        <row r="829">
          <cell r="D829" t="str">
            <v>jeff.nicholson@pega.com</v>
          </cell>
          <cell r="E829" t="str">
            <v>Head of CRM</v>
          </cell>
          <cell r="F829" t="str">
            <v>SKO 2019 - Group C</v>
          </cell>
          <cell r="G829" t="str">
            <v>32LFHH6P</v>
          </cell>
        </row>
        <row r="830">
          <cell r="D830" t="str">
            <v>ken.nicolson@pega.com</v>
          </cell>
          <cell r="E830" t="str">
            <v>VP, Global Alliances</v>
          </cell>
          <cell r="F830" t="str">
            <v>SKO 2019 - Group B</v>
          </cell>
          <cell r="G830" t="str">
            <v>32KNCVN8</v>
          </cell>
        </row>
        <row r="831">
          <cell r="D831" t="str">
            <v>aleksandar.nikolic@pega.com</v>
          </cell>
          <cell r="E831" t="str">
            <v>Account Executive</v>
          </cell>
          <cell r="F831" t="str">
            <v>APAC</v>
          </cell>
          <cell r="G831" t="str">
            <v>32LDNKVB</v>
          </cell>
        </row>
        <row r="832">
          <cell r="D832" t="str">
            <v>marten.nilsson@pega.com</v>
          </cell>
          <cell r="E832" t="str">
            <v>Sr. Solutions Consultant</v>
          </cell>
          <cell r="F832" t="str">
            <v>EMEA</v>
          </cell>
          <cell r="G832" t="str">
            <v>32LDNLPD</v>
          </cell>
        </row>
        <row r="833">
          <cell r="D833" t="str">
            <v>matthew.nolan@pega.com</v>
          </cell>
          <cell r="E833" t="str">
            <v>Product Marketing Director</v>
          </cell>
          <cell r="F833" t="str">
            <v>SKO 2019 - Group C</v>
          </cell>
          <cell r="G833" t="str">
            <v>32LFHH6Q</v>
          </cell>
        </row>
        <row r="834">
          <cell r="D834" t="str">
            <v>amatul.noor@in.pega.com</v>
          </cell>
          <cell r="E834" t="str">
            <v>SC Enablement</v>
          </cell>
          <cell r="F834" t="str">
            <v>APAC</v>
          </cell>
          <cell r="G834" t="str">
            <v>32LGSKWG</v>
          </cell>
        </row>
        <row r="835">
          <cell r="D835" t="str">
            <v>celeste.noren@pega.com</v>
          </cell>
          <cell r="E835" t="str">
            <v>Account Executive</v>
          </cell>
          <cell r="F835" t="str">
            <v>SKO 2019 - Group C</v>
          </cell>
          <cell r="G835" t="str">
            <v>32LDNKVC</v>
          </cell>
        </row>
        <row r="836">
          <cell r="D836" t="str">
            <v>bob.north@pega.com</v>
          </cell>
          <cell r="E836" t="str">
            <v>Managing Director, Sales</v>
          </cell>
          <cell r="F836" t="str">
            <v>SKO 2019 - Group B</v>
          </cell>
          <cell r="G836" t="str">
            <v>32LDNLPF</v>
          </cell>
        </row>
        <row r="837">
          <cell r="D837" t="str">
            <v>cyril.noyer@pega.com</v>
          </cell>
          <cell r="E837" t="str">
            <v>Senior Solutions Consultant</v>
          </cell>
          <cell r="F837" t="str">
            <v>EMEA</v>
          </cell>
          <cell r="G837" t="str">
            <v>32LDNLPH</v>
          </cell>
        </row>
        <row r="838">
          <cell r="D838" t="str">
            <v>steve.o'brien@pega.com</v>
          </cell>
          <cell r="E838" t="str">
            <v>Sr. Director, Global Alliance Executive - Advisory Partners</v>
          </cell>
          <cell r="F838" t="str">
            <v>SKO 2019 - Group D</v>
          </cell>
          <cell r="G838" t="str">
            <v>32LDNL4M</v>
          </cell>
        </row>
        <row r="839">
          <cell r="D839" t="str">
            <v>chris.oconnor@pega.com</v>
          </cell>
          <cell r="E839" t="str">
            <v>Account Executive</v>
          </cell>
          <cell r="F839" t="str">
            <v>APAC</v>
          </cell>
          <cell r="G839" t="str">
            <v>32LDNKVD</v>
          </cell>
        </row>
        <row r="840">
          <cell r="D840" t="str">
            <v>odedraamit@gmail.com</v>
          </cell>
          <cell r="E840" t="str">
            <v>Account Executive</v>
          </cell>
          <cell r="F840" t="str">
            <v>APAC</v>
          </cell>
          <cell r="G840" t="str">
            <v>32LG4NF6</v>
          </cell>
        </row>
        <row r="841">
          <cell r="D841" t="str">
            <v>tim.odeh@pega.com</v>
          </cell>
          <cell r="E841" t="str">
            <v>Business Excellence Director</v>
          </cell>
          <cell r="F841" t="str">
            <v>EMEA</v>
          </cell>
          <cell r="G841" t="str">
            <v>32LFHH6R</v>
          </cell>
        </row>
        <row r="842">
          <cell r="D842" t="str">
            <v>johalloran@rcn.com</v>
          </cell>
          <cell r="F842" t="str">
            <v>not applicable</v>
          </cell>
          <cell r="G842" t="e">
            <v>#N/A</v>
          </cell>
        </row>
        <row r="843">
          <cell r="D843" t="str">
            <v>tom.o'hara@pega.com</v>
          </cell>
          <cell r="E843" t="str">
            <v>Senior Solutions Consultant - Healthcare</v>
          </cell>
          <cell r="F843" t="str">
            <v>SKO 2019 - Group D</v>
          </cell>
          <cell r="G843" t="str">
            <v>32LDNLPJ</v>
          </cell>
        </row>
        <row r="844">
          <cell r="D844" t="str">
            <v>brian.o'hearne@pega.com</v>
          </cell>
          <cell r="E844" t="str">
            <v>Sales Specialist - Mobility</v>
          </cell>
          <cell r="F844" t="str">
            <v>SKO 2019 - Group D</v>
          </cell>
          <cell r="G844" t="str">
            <v>32LDNLPK</v>
          </cell>
        </row>
        <row r="845">
          <cell r="D845" t="str">
            <v>niklas.ohrstrom@pega.com</v>
          </cell>
          <cell r="E845" t="str">
            <v>Account Executive</v>
          </cell>
          <cell r="F845" t="str">
            <v>EMEA</v>
          </cell>
          <cell r="G845" t="str">
            <v>32LDNKVF</v>
          </cell>
        </row>
        <row r="846">
          <cell r="D846" t="str">
            <v>barry.o'kane@pega.com</v>
          </cell>
          <cell r="E846" t="str">
            <v>Platform and Emerging Verticals Consulting Manager</v>
          </cell>
          <cell r="F846" t="str">
            <v>EMEA</v>
          </cell>
          <cell r="G846" t="str">
            <v>32LDNLBW</v>
          </cell>
        </row>
        <row r="847">
          <cell r="D847" t="str">
            <v>graham.olding@pega.com</v>
          </cell>
          <cell r="E847" t="str">
            <v>Partner Sales Enablement Manager, EMEA</v>
          </cell>
          <cell r="F847" t="str">
            <v>EMEA</v>
          </cell>
          <cell r="G847" t="str">
            <v>32LDZJW3</v>
          </cell>
        </row>
        <row r="848">
          <cell r="D848" t="str">
            <v>tj.oleksiak@pega.com</v>
          </cell>
          <cell r="E848" t="str">
            <v>Account Executive</v>
          </cell>
          <cell r="F848" t="str">
            <v>SKO 2019 - Group C</v>
          </cell>
          <cell r="G848" t="str">
            <v>32LDNKVH</v>
          </cell>
        </row>
        <row r="849">
          <cell r="D849" t="str">
            <v>matthew.olivo@pega.com</v>
          </cell>
          <cell r="E849" t="str">
            <v>Account Executive</v>
          </cell>
          <cell r="F849" t="str">
            <v>SKO 2019 - Group C</v>
          </cell>
          <cell r="G849" t="str">
            <v>32LDNKVJ</v>
          </cell>
        </row>
        <row r="850">
          <cell r="D850" t="str">
            <v>oscar.olsson@pega.com</v>
          </cell>
          <cell r="E850" t="str">
            <v>Account Executive</v>
          </cell>
          <cell r="F850" t="str">
            <v>EMEA</v>
          </cell>
          <cell r="G850" t="str">
            <v>32LDNKVK</v>
          </cell>
        </row>
        <row r="851">
          <cell r="D851" t="str">
            <v>jim.omalley@pega.com</v>
          </cell>
          <cell r="E851" t="str">
            <v>Sr. Manager, Solution Consulting</v>
          </cell>
          <cell r="F851" t="str">
            <v>SKO 2019 - Group B</v>
          </cell>
          <cell r="G851" t="str">
            <v>32LDNLPL</v>
          </cell>
        </row>
        <row r="852">
          <cell r="D852" t="str">
            <v>danny.o'neill@pega.com</v>
          </cell>
          <cell r="E852" t="str">
            <v>Account Executive</v>
          </cell>
          <cell r="F852" t="str">
            <v>SKO 2019 - Group C</v>
          </cell>
          <cell r="G852" t="str">
            <v>32LDNKVL</v>
          </cell>
        </row>
        <row r="853">
          <cell r="D853" t="str">
            <v>liliana.ontko@pega.com</v>
          </cell>
          <cell r="E853" t="str">
            <v>Director, Strategic Alliances - Corporate Markets</v>
          </cell>
          <cell r="F853" t="str">
            <v>SKO 2019 - Group B</v>
          </cell>
          <cell r="G853" t="str">
            <v>32LDNL4N</v>
          </cell>
        </row>
        <row r="854">
          <cell r="D854" t="str">
            <v>brian.orlando@pega.com</v>
          </cell>
          <cell r="E854" t="str">
            <v>Account Executive</v>
          </cell>
          <cell r="F854" t="str">
            <v>SKO 2019 - Group C</v>
          </cell>
          <cell r="G854" t="str">
            <v>32LDNKVM</v>
          </cell>
        </row>
        <row r="855">
          <cell r="D855" t="str">
            <v>mike.orlando@pega.com</v>
          </cell>
          <cell r="E855" t="str">
            <v>Senior Solutions Consultant - Public Sector</v>
          </cell>
          <cell r="F855" t="str">
            <v>SKO 2019 - Group B</v>
          </cell>
          <cell r="G855" t="str">
            <v>32LDNLPM</v>
          </cell>
        </row>
        <row r="856">
          <cell r="D856" t="str">
            <v>rosanna.orlando@pega.com</v>
          </cell>
          <cell r="E856" t="str">
            <v>Senior Solutions Consultant</v>
          </cell>
          <cell r="F856" t="str">
            <v>SKO 2019 - Group D</v>
          </cell>
          <cell r="G856" t="str">
            <v>32LDNLPN</v>
          </cell>
        </row>
        <row r="857">
          <cell r="D857" t="str">
            <v>neil.osborne@pega.com</v>
          </cell>
          <cell r="E857" t="str">
            <v>Account Executive</v>
          </cell>
          <cell r="F857" t="str">
            <v>EMEA</v>
          </cell>
          <cell r="G857" t="str">
            <v>32LDNKVN</v>
          </cell>
        </row>
        <row r="858">
          <cell r="D858" t="str">
            <v>niclas.osmund@pega.com</v>
          </cell>
          <cell r="E858" t="str">
            <v>Account Executive</v>
          </cell>
          <cell r="F858" t="str">
            <v>EMEA</v>
          </cell>
          <cell r="G858" t="str">
            <v>32LDNKVP</v>
          </cell>
        </row>
        <row r="859">
          <cell r="D859" t="str">
            <v>tom.o'sullivan@pega.com</v>
          </cell>
          <cell r="E859" t="str">
            <v>Account Executive</v>
          </cell>
          <cell r="F859" t="str">
            <v>SKO 2019 - Group C</v>
          </cell>
          <cell r="G859" t="str">
            <v>32LDNKVQ</v>
          </cell>
        </row>
        <row r="860">
          <cell r="D860" t="str">
            <v>donald.osullivan@pega.com</v>
          </cell>
          <cell r="E860" t="str">
            <v>Sales Director</v>
          </cell>
          <cell r="F860" t="str">
            <v>SKO 2019 - Group B</v>
          </cell>
          <cell r="G860" t="str">
            <v>32LDNLW3</v>
          </cell>
        </row>
        <row r="861">
          <cell r="D861" t="str">
            <v>Toru.Otsuka@pega.com</v>
          </cell>
          <cell r="E861" t="str">
            <v>Sr. Solutions Consultant</v>
          </cell>
          <cell r="F861" t="str">
            <v>APAC</v>
          </cell>
          <cell r="G861" t="str">
            <v>32LDNLTR</v>
          </cell>
        </row>
        <row r="862">
          <cell r="D862" t="str">
            <v>karsten.otto@pega.com</v>
          </cell>
          <cell r="E862" t="str">
            <v>Account Executive</v>
          </cell>
          <cell r="F862" t="str">
            <v>EMEA</v>
          </cell>
          <cell r="G862" t="str">
            <v>32LDNKVR</v>
          </cell>
        </row>
        <row r="863">
          <cell r="D863" t="str">
            <v>ryan.ourth@pega.com</v>
          </cell>
          <cell r="E863" t="str">
            <v>Account Executive</v>
          </cell>
          <cell r="F863" t="str">
            <v>SKO 2019 - Group C</v>
          </cell>
          <cell r="G863" t="str">
            <v>32LDNKVS</v>
          </cell>
        </row>
        <row r="864">
          <cell r="D864" t="str">
            <v>huseyin.ozel@pega.com</v>
          </cell>
          <cell r="E864" t="str">
            <v>Strategic Alliance Executive</v>
          </cell>
          <cell r="F864" t="str">
            <v>EMEA</v>
          </cell>
          <cell r="G864" t="str">
            <v>32LDNL4P</v>
          </cell>
        </row>
        <row r="865">
          <cell r="D865" t="str">
            <v>samuel.pal@pega.com</v>
          </cell>
          <cell r="E865" t="str">
            <v>Account Executive</v>
          </cell>
          <cell r="F865" t="str">
            <v>SKO 2019 - Group C</v>
          </cell>
          <cell r="G865" t="str">
            <v>32LDNKVT</v>
          </cell>
        </row>
        <row r="866">
          <cell r="D866" t="str">
            <v>matt.palmer@pega.com</v>
          </cell>
          <cell r="E866" t="str">
            <v>Senior Account Manager</v>
          </cell>
          <cell r="F866" t="str">
            <v>EMEA</v>
          </cell>
          <cell r="G866" t="str">
            <v>32LDNKVV</v>
          </cell>
        </row>
        <row r="867">
          <cell r="D867" t="str">
            <v>nneka.palmer@pega.com</v>
          </cell>
          <cell r="E867" t="str">
            <v>Client Success Manager</v>
          </cell>
          <cell r="F867" t="str">
            <v>SKO 2019 - Group C</v>
          </cell>
          <cell r="G867" t="str">
            <v>32LDNKVW</v>
          </cell>
        </row>
        <row r="868">
          <cell r="D868" t="str">
            <v>mike.palmisciano@pega.com</v>
          </cell>
          <cell r="E868" t="str">
            <v>Account Executive</v>
          </cell>
          <cell r="F868" t="str">
            <v>SKO 2019 - Group C</v>
          </cell>
          <cell r="G868" t="str">
            <v>32LDNKVX</v>
          </cell>
        </row>
        <row r="869">
          <cell r="D869" t="str">
            <v>eric.panepinto@pega.com</v>
          </cell>
          <cell r="E869" t="str">
            <v>Regional Vice President, Pega Consulting</v>
          </cell>
          <cell r="F869" t="str">
            <v>SKO 2019 - Group B</v>
          </cell>
          <cell r="G869" t="str">
            <v>32KNCVLZ</v>
          </cell>
        </row>
        <row r="870">
          <cell r="D870" t="str">
            <v>william.paret@pega.com</v>
          </cell>
          <cell r="E870" t="str">
            <v>Account Executive</v>
          </cell>
          <cell r="F870" t="str">
            <v>SKO 2019 - Group C</v>
          </cell>
          <cell r="G870" t="str">
            <v>32LDNKVZ</v>
          </cell>
        </row>
        <row r="871">
          <cell r="D871" t="str">
            <v>eric.park@pega.com</v>
          </cell>
          <cell r="E871" t="str">
            <v>Associate Solutions Consultant</v>
          </cell>
          <cell r="F871" t="str">
            <v>SKO 2019 - Group D</v>
          </cell>
          <cell r="G871" t="str">
            <v>32LDNLPP</v>
          </cell>
        </row>
        <row r="872">
          <cell r="D872" t="str">
            <v>Christine.Parker@pega.com</v>
          </cell>
          <cell r="E872" t="str">
            <v>VP, Financial Services Industry</v>
          </cell>
          <cell r="F872" t="str">
            <v>SKO 2019 - Group C</v>
          </cell>
          <cell r="G872" t="str">
            <v>32KNCVN2</v>
          </cell>
        </row>
        <row r="873">
          <cell r="D873" t="str">
            <v>kevin.parker@pega.com</v>
          </cell>
          <cell r="E873" t="str">
            <v>Business Generation Representative</v>
          </cell>
          <cell r="F873" t="str">
            <v>SKO 2019 - Group C</v>
          </cell>
          <cell r="G873" t="str">
            <v>32LDNKW2</v>
          </cell>
        </row>
        <row r="874">
          <cell r="D874" t="str">
            <v>kevin.parker@pega.com</v>
          </cell>
          <cell r="E874" t="str">
            <v>Business Generation Representative</v>
          </cell>
          <cell r="F874" t="str">
            <v>SKO 2019 - Group C</v>
          </cell>
          <cell r="G874" t="str">
            <v>32LDNKW2</v>
          </cell>
        </row>
        <row r="875">
          <cell r="D875" t="str">
            <v>dan.parker@pega.com</v>
          </cell>
          <cell r="E875" t="str">
            <v>Manager, Sales Consulting</v>
          </cell>
          <cell r="F875" t="str">
            <v>SKO 2019 - Group B</v>
          </cell>
          <cell r="G875" t="str">
            <v>32LDNLPQ</v>
          </cell>
        </row>
        <row r="876">
          <cell r="D876" t="str">
            <v>matt.parks@pega.com</v>
          </cell>
          <cell r="E876" t="str">
            <v>Business Development Specialist - University Academic Program</v>
          </cell>
          <cell r="F876" t="str">
            <v>SKO 2019 - Group B</v>
          </cell>
          <cell r="G876" t="str">
            <v>32LDZJWC</v>
          </cell>
        </row>
        <row r="877">
          <cell r="D877" t="str">
            <v>tom.parsons@pega.com</v>
          </cell>
          <cell r="E877" t="str">
            <v>Principal Solutions Consultant</v>
          </cell>
          <cell r="F877" t="str">
            <v>EMEA</v>
          </cell>
          <cell r="G877" t="str">
            <v>32LDNLPR</v>
          </cell>
        </row>
        <row r="878">
          <cell r="D878" t="str">
            <v>jatin.patel@pega.com</v>
          </cell>
          <cell r="E878" t="str">
            <v>Practice Director</v>
          </cell>
          <cell r="F878" t="str">
            <v>EMEA</v>
          </cell>
          <cell r="G878" t="str">
            <v>32LDNLBX</v>
          </cell>
        </row>
        <row r="879">
          <cell r="D879" t="str">
            <v>sangita.patel@pega.com</v>
          </cell>
          <cell r="E879" t="str">
            <v>Managing Director, Sales</v>
          </cell>
          <cell r="F879" t="str">
            <v>SKO 2019 - Group B</v>
          </cell>
          <cell r="G879" t="str">
            <v>32LDNLW4</v>
          </cell>
        </row>
        <row r="880">
          <cell r="D880" t="str">
            <v>nishant.patnaik@pega.com</v>
          </cell>
          <cell r="E880" t="str">
            <v>Sr. Solutions Engineer</v>
          </cell>
          <cell r="F880" t="str">
            <v>APAC</v>
          </cell>
          <cell r="G880" t="str">
            <v>32LDNLPS</v>
          </cell>
        </row>
        <row r="881">
          <cell r="D881" t="str">
            <v>benjamin.pattee@pega.com</v>
          </cell>
          <cell r="E881" t="str">
            <v>Account Executive</v>
          </cell>
          <cell r="F881" t="str">
            <v>SKO 2019 - Group C</v>
          </cell>
          <cell r="G881" t="str">
            <v>32LDNKW4</v>
          </cell>
        </row>
        <row r="882">
          <cell r="D882" t="str">
            <v>rob.patterson@pega.com</v>
          </cell>
          <cell r="E882" t="str">
            <v>Account Executive</v>
          </cell>
          <cell r="F882" t="str">
            <v>SKO 2019 - Group C</v>
          </cell>
          <cell r="G882" t="str">
            <v>32LDNKW5</v>
          </cell>
        </row>
        <row r="883">
          <cell r="D883" t="str">
            <v>tom.pauly@pega.com</v>
          </cell>
          <cell r="E883" t="str">
            <v>Insurance Innovation Europe - Pega Business Consulting</v>
          </cell>
          <cell r="F883" t="str">
            <v>EMEA</v>
          </cell>
          <cell r="G883" t="str">
            <v>32LDNLPT</v>
          </cell>
        </row>
        <row r="884">
          <cell r="D884" t="str">
            <v>Javier.Pavon@pega.com</v>
          </cell>
          <cell r="E884" t="str">
            <v>User Support Team Lead</v>
          </cell>
          <cell r="F884" t="str">
            <v>SKO 2019 - Group A</v>
          </cell>
          <cell r="G884" t="str">
            <v>32LDP69Q</v>
          </cell>
        </row>
        <row r="885">
          <cell r="D885" t="str">
            <v>giselle.payan@pega.com</v>
          </cell>
          <cell r="E885" t="str">
            <v>Associate Sales Consultant</v>
          </cell>
          <cell r="F885" t="str">
            <v>SKO 2019 - Group D</v>
          </cell>
          <cell r="G885" t="str">
            <v>32LDNLPV</v>
          </cell>
        </row>
        <row r="886">
          <cell r="D886" t="str">
            <v>veronica.payan@pega.com</v>
          </cell>
          <cell r="E886" t="str">
            <v>Manager, Sales Engineering</v>
          </cell>
          <cell r="F886" t="str">
            <v>SKO 2019 - Group B</v>
          </cell>
          <cell r="G886" t="str">
            <v>32LDNLZ5</v>
          </cell>
        </row>
        <row r="887">
          <cell r="D887" t="str">
            <v>juan.payan-lopez@pega.com</v>
          </cell>
          <cell r="E887" t="str">
            <v>Digital Solutions Consultant</v>
          </cell>
          <cell r="F887" t="str">
            <v>SKO 2019 - Group D</v>
          </cell>
          <cell r="G887" t="str">
            <v>32LDNLPW</v>
          </cell>
        </row>
        <row r="888">
          <cell r="D888" t="str">
            <v>colleen.ferguson@pega.com</v>
          </cell>
          <cell r="E888" t="str">
            <v>Senior Analyst, Product Marketing - Consulting</v>
          </cell>
          <cell r="F888" t="str">
            <v>SKO 2019 - Group B</v>
          </cell>
          <cell r="G888" t="str">
            <v>32LGSKWH</v>
          </cell>
        </row>
        <row r="889">
          <cell r="D889" t="str">
            <v>jonathan.pearson@pega.com</v>
          </cell>
          <cell r="E889" t="str">
            <v>Account Executive</v>
          </cell>
          <cell r="F889" t="str">
            <v>EMEA</v>
          </cell>
          <cell r="G889" t="str">
            <v>32LDNKW6</v>
          </cell>
        </row>
        <row r="890">
          <cell r="D890" t="str">
            <v>donna.peck@pega.com</v>
          </cell>
          <cell r="E890" t="str">
            <v>Sr. Strategic Alliance Executive</v>
          </cell>
          <cell r="F890" t="str">
            <v>SKO 2019 - Group D</v>
          </cell>
          <cell r="G890" t="str">
            <v>32LDNL4Q</v>
          </cell>
        </row>
        <row r="891">
          <cell r="D891" t="str">
            <v>rebecca.peck@pega.com</v>
          </cell>
          <cell r="E891" t="str">
            <v>Solutions Consultant</v>
          </cell>
          <cell r="F891" t="str">
            <v>SKO 2019 - Group D</v>
          </cell>
          <cell r="G891" t="str">
            <v>32LDNLPX</v>
          </cell>
        </row>
        <row r="892">
          <cell r="D892" t="str">
            <v>tony.pelletier@pega.com</v>
          </cell>
          <cell r="E892" t="str">
            <v>Account Executive</v>
          </cell>
          <cell r="F892" t="str">
            <v>SKO 2019 - Group C</v>
          </cell>
          <cell r="G892" t="str">
            <v>32LDNKW7</v>
          </cell>
        </row>
        <row r="893">
          <cell r="D893" t="str">
            <v>tyler.penning@pega.com</v>
          </cell>
          <cell r="E893" t="str">
            <v>Account Executive</v>
          </cell>
          <cell r="F893" t="str">
            <v>SKO 2019 - Group C</v>
          </cell>
          <cell r="G893" t="str">
            <v>32LDNKW8</v>
          </cell>
        </row>
        <row r="894">
          <cell r="D894" t="str">
            <v>terri.pennypacker@pega.com</v>
          </cell>
          <cell r="E894" t="str">
            <v>Director Corporate Markets, Strategy</v>
          </cell>
          <cell r="F894" t="str">
            <v>SKO 2019 - Group B</v>
          </cell>
          <cell r="G894" t="str">
            <v>32LDNKW9</v>
          </cell>
        </row>
        <row r="895">
          <cell r="D895" t="str">
            <v>denise.pereira@pega.com</v>
          </cell>
          <cell r="E895" t="str">
            <v>Executive Assistant</v>
          </cell>
          <cell r="F895" t="str">
            <v>SKO 2019 - Group C</v>
          </cell>
          <cell r="G895" t="str">
            <v>32LG4NFD</v>
          </cell>
        </row>
        <row r="896">
          <cell r="D896" t="str">
            <v>jill.perez@pega.com</v>
          </cell>
          <cell r="E896" t="str">
            <v>Sr. Director, Sales Operations</v>
          </cell>
          <cell r="F896" t="str">
            <v>SKO 2019 - Group B</v>
          </cell>
          <cell r="G896" t="str">
            <v>32LH3WTS</v>
          </cell>
        </row>
        <row r="897">
          <cell r="D897" t="str">
            <v>diego.perez@pega.com</v>
          </cell>
          <cell r="E897" t="str">
            <v>Sales Manager</v>
          </cell>
          <cell r="F897" t="str">
            <v>EMEA</v>
          </cell>
          <cell r="G897" t="str">
            <v>32LDNLW5</v>
          </cell>
        </row>
        <row r="898">
          <cell r="D898" t="str">
            <v>bridget.perreault@pega.com</v>
          </cell>
          <cell r="E898" t="str">
            <v>Sr. Event Specialist, Registration &amp; Housing</v>
          </cell>
          <cell r="F898" t="str">
            <v>SKO 2019 - Group A</v>
          </cell>
          <cell r="G898" t="str">
            <v>32KNCVLK</v>
          </cell>
        </row>
        <row r="899">
          <cell r="D899" t="str">
            <v>robert.perry@pega.com</v>
          </cell>
          <cell r="E899" t="str">
            <v>Regional Delivery Director</v>
          </cell>
          <cell r="F899" t="str">
            <v>APAC</v>
          </cell>
          <cell r="G899" t="str">
            <v>32LDNLBZ</v>
          </cell>
        </row>
        <row r="900">
          <cell r="D900" t="str">
            <v>grigory.petrov@pega.com</v>
          </cell>
          <cell r="E900" t="str">
            <v>Consulting Manager</v>
          </cell>
          <cell r="F900" t="str">
            <v>SKO 2019 - Group B</v>
          </cell>
          <cell r="G900" t="str">
            <v>32LDNLC2</v>
          </cell>
        </row>
        <row r="901">
          <cell r="D901" t="str">
            <v>anders.pettersson@pega.com</v>
          </cell>
          <cell r="E901" t="str">
            <v>Account Executive</v>
          </cell>
          <cell r="F901" t="str">
            <v>EMEA</v>
          </cell>
          <cell r="G901" t="str">
            <v>32LDNKWB</v>
          </cell>
        </row>
        <row r="902">
          <cell r="D902" t="str">
            <v>randy.phares@pega.com</v>
          </cell>
          <cell r="E902" t="str">
            <v>Account Executive</v>
          </cell>
          <cell r="F902" t="str">
            <v>SKO 2019 - Group C</v>
          </cell>
          <cell r="G902" t="str">
            <v>32LDNKWC</v>
          </cell>
        </row>
        <row r="903">
          <cell r="D903" t="str">
            <v>brian.philbin@pega.com</v>
          </cell>
          <cell r="E903" t="str">
            <v>Principal Solutions Consultant</v>
          </cell>
          <cell r="F903" t="str">
            <v>SKO 2019 - Group B</v>
          </cell>
          <cell r="G903" t="str">
            <v>32LDNLPZ</v>
          </cell>
        </row>
        <row r="904">
          <cell r="D904" t="str">
            <v>andrea.piezuch@pega.com</v>
          </cell>
          <cell r="E904" t="str">
            <v>Solutions Consultant</v>
          </cell>
          <cell r="F904" t="str">
            <v>SKO 2019 - Group D</v>
          </cell>
          <cell r="G904" t="str">
            <v>32LDNLQ2</v>
          </cell>
        </row>
        <row r="905">
          <cell r="D905" t="str">
            <v>alejandro.pina@pega.com</v>
          </cell>
          <cell r="E905" t="str">
            <v>Account Executive</v>
          </cell>
          <cell r="F905" t="str">
            <v>EMEA</v>
          </cell>
          <cell r="G905" t="str">
            <v>32LDNKWF</v>
          </cell>
        </row>
        <row r="906">
          <cell r="D906" t="str">
            <v>melissa.pino@pega.com</v>
          </cell>
          <cell r="E906" t="str">
            <v>Sr. Manager, Regional Marketing</v>
          </cell>
          <cell r="F906" t="str">
            <v>SKO 2019 - Group C</v>
          </cell>
          <cell r="G906" t="str">
            <v>32LDNL72</v>
          </cell>
        </row>
        <row r="907">
          <cell r="D907" t="str">
            <v>alamo.pizzini@pega.com</v>
          </cell>
          <cell r="E907" t="str">
            <v>Senior Solutions Consultant</v>
          </cell>
          <cell r="F907" t="str">
            <v>EMEA</v>
          </cell>
          <cell r="G907" t="str">
            <v>32LDNLQ3</v>
          </cell>
        </row>
        <row r="908">
          <cell r="D908" t="str">
            <v>michael.placido@pega.com</v>
          </cell>
          <cell r="E908" t="str">
            <v>Sales Director, Corporate Markets</v>
          </cell>
          <cell r="F908" t="str">
            <v>SKO 2019 - Group B</v>
          </cell>
          <cell r="G908" t="str">
            <v>32LDNLW6</v>
          </cell>
        </row>
        <row r="909">
          <cell r="D909" t="str">
            <v>corey.pladson@pega.com</v>
          </cell>
          <cell r="E909" t="str">
            <v>Account Executive</v>
          </cell>
          <cell r="F909" t="str">
            <v>SKO 2019 - Group C</v>
          </cell>
          <cell r="G909" t="str">
            <v>32LDNKWG</v>
          </cell>
        </row>
        <row r="910">
          <cell r="D910" t="str">
            <v>jeremy.plane@pega.com</v>
          </cell>
          <cell r="E910" t="str">
            <v>Account Executive</v>
          </cell>
          <cell r="F910" t="str">
            <v>EMEA</v>
          </cell>
          <cell r="G910" t="str">
            <v>32LDNKWH</v>
          </cell>
        </row>
        <row r="911">
          <cell r="D911" t="str">
            <v>ashley.platt@pega.com</v>
          </cell>
          <cell r="E911" t="str">
            <v>Account Executive</v>
          </cell>
          <cell r="F911" t="str">
            <v>SKO 2019 - Group C</v>
          </cell>
          <cell r="G911" t="str">
            <v>32LDNKWJ</v>
          </cell>
        </row>
        <row r="912">
          <cell r="D912" t="str">
            <v>Michael.Podol@pega.com</v>
          </cell>
          <cell r="E912" t="str">
            <v>VP, Chief Business Officer and Associate General Counsel</v>
          </cell>
          <cell r="F912" t="str">
            <v>SKO 2019 - Group B</v>
          </cell>
          <cell r="G912" t="str">
            <v>32KNCVNG</v>
          </cell>
        </row>
        <row r="913">
          <cell r="D913" t="str">
            <v>grzegorz.poniewozik@pega.com</v>
          </cell>
          <cell r="E913" t="str">
            <v>Solutions Engineer</v>
          </cell>
          <cell r="F913" t="str">
            <v>EMEA</v>
          </cell>
          <cell r="G913" t="str">
            <v>32LDNLZ6</v>
          </cell>
        </row>
        <row r="914">
          <cell r="D914" t="str">
            <v>david.poole@pega.com</v>
          </cell>
          <cell r="E914" t="str">
            <v>Practice Leader</v>
          </cell>
          <cell r="F914" t="str">
            <v>APAC</v>
          </cell>
          <cell r="G914" t="str">
            <v>32LDNLC3</v>
          </cell>
        </row>
        <row r="915">
          <cell r="D915" t="str">
            <v>greg.pope@pega.com</v>
          </cell>
          <cell r="E915" t="str">
            <v>Senior Solutions Consultant</v>
          </cell>
          <cell r="F915" t="str">
            <v>SKO 2019 - Group B</v>
          </cell>
          <cell r="G915" t="str">
            <v>32LDNLQ4</v>
          </cell>
        </row>
        <row r="916">
          <cell r="D916" t="str">
            <v>david.popovich@pega.com</v>
          </cell>
          <cell r="E916" t="str">
            <v>Senior Solutions Consultant</v>
          </cell>
          <cell r="F916" t="str">
            <v>APAC</v>
          </cell>
          <cell r="G916" t="str">
            <v>32LDNLQ5</v>
          </cell>
        </row>
        <row r="917">
          <cell r="D917" t="str">
            <v>douglas.porter@pega.com</v>
          </cell>
          <cell r="E917" t="str">
            <v>Client Director</v>
          </cell>
          <cell r="F917" t="str">
            <v>EMEA</v>
          </cell>
          <cell r="G917" t="str">
            <v>32LDNKWK</v>
          </cell>
        </row>
        <row r="918">
          <cell r="D918" t="str">
            <v>marc.porupsky@pega.com</v>
          </cell>
          <cell r="E918" t="str">
            <v>Director, Sales - Insurance</v>
          </cell>
          <cell r="F918" t="str">
            <v>SKO 2019 - Group B</v>
          </cell>
          <cell r="G918" t="str">
            <v>32LDNLW7</v>
          </cell>
        </row>
        <row r="919">
          <cell r="D919" t="str">
            <v>prapun.posaiyakup@pega.com</v>
          </cell>
          <cell r="E919" t="str">
            <v>Account Executive</v>
          </cell>
          <cell r="F919" t="str">
            <v>APAC</v>
          </cell>
          <cell r="G919" t="str">
            <v>32LDNKWL</v>
          </cell>
        </row>
        <row r="920">
          <cell r="D920" t="str">
            <v>james.posnett@pega.com</v>
          </cell>
          <cell r="E920" t="str">
            <v>Account Executive</v>
          </cell>
          <cell r="F920" t="str">
            <v>SKO 2019 - Group C</v>
          </cell>
          <cell r="G920" t="str">
            <v>32LDNKWM</v>
          </cell>
        </row>
        <row r="921">
          <cell r="D921" t="str">
            <v>daniela.postel@pega.com</v>
          </cell>
          <cell r="E921" t="str">
            <v>Account Executive</v>
          </cell>
          <cell r="F921" t="str">
            <v>EMEA</v>
          </cell>
          <cell r="G921" t="str">
            <v>32LDNKWN</v>
          </cell>
        </row>
        <row r="922">
          <cell r="D922" t="str">
            <v>stephen.potter@pega.com</v>
          </cell>
          <cell r="E922" t="str">
            <v>Account Executive</v>
          </cell>
          <cell r="F922" t="str">
            <v>EMEA</v>
          </cell>
          <cell r="G922" t="str">
            <v>32LDNKWP</v>
          </cell>
        </row>
        <row r="923">
          <cell r="D923" t="str">
            <v>epco.pottinga@pega.com</v>
          </cell>
          <cell r="E923" t="str">
            <v>Sales Manager</v>
          </cell>
          <cell r="F923" t="str">
            <v>EMEA</v>
          </cell>
          <cell r="G923" t="str">
            <v>32LDNLW8</v>
          </cell>
        </row>
        <row r="924">
          <cell r="D924" t="str">
            <v>marten.poutsma@pega.com</v>
          </cell>
          <cell r="E924" t="str">
            <v>Account Executive</v>
          </cell>
          <cell r="F924" t="str">
            <v>EMEA</v>
          </cell>
          <cell r="G924" t="str">
            <v>32LDNKWQ</v>
          </cell>
        </row>
        <row r="925">
          <cell r="D925" t="str">
            <v>fernando.povedafernandez@pega.com</v>
          </cell>
          <cell r="E925" t="str">
            <v>Principal Solutions Engineer</v>
          </cell>
          <cell r="F925" t="str">
            <v>EMEA</v>
          </cell>
          <cell r="G925" t="str">
            <v>32LDNLZ7</v>
          </cell>
        </row>
        <row r="926">
          <cell r="D926" t="str">
            <v>vyjayanthi.prakash@pega.com</v>
          </cell>
          <cell r="E926" t="str">
            <v>Practice Leader</v>
          </cell>
          <cell r="F926" t="str">
            <v>SKO 2019 - Group B</v>
          </cell>
          <cell r="G926" t="str">
            <v>32LDNLC4</v>
          </cell>
        </row>
        <row r="927">
          <cell r="D927" t="str">
            <v>kevin.prescott@pega.com</v>
          </cell>
          <cell r="E927" t="str">
            <v>Account Executive</v>
          </cell>
          <cell r="F927" t="str">
            <v>SKO 2019 - Group C</v>
          </cell>
          <cell r="G927" t="str">
            <v>32LDZJWJ</v>
          </cell>
        </row>
        <row r="928">
          <cell r="D928" t="str">
            <v>todd.press@pega.com</v>
          </cell>
          <cell r="E928" t="str">
            <v>Director, Sales</v>
          </cell>
          <cell r="F928" t="str">
            <v>SKO 2019 - Group B</v>
          </cell>
          <cell r="G928" t="str">
            <v>32LDNLW9</v>
          </cell>
        </row>
        <row r="929">
          <cell r="D929" t="str">
            <v>amie.preston@pega.com</v>
          </cell>
          <cell r="E929" t="str">
            <v>VP, Marketing &amp; Strategic Planning</v>
          </cell>
          <cell r="F929" t="str">
            <v>SKO 2019 - Group C</v>
          </cell>
          <cell r="G929" t="str">
            <v>32LFHH6S</v>
          </cell>
        </row>
        <row r="930">
          <cell r="D930" t="str">
            <v>alexey.privalov@pega.com</v>
          </cell>
          <cell r="E930" t="str">
            <v>Senior Solutions Consultant</v>
          </cell>
          <cell r="F930" t="str">
            <v>EMEA</v>
          </cell>
          <cell r="G930" t="str">
            <v>32LDNLQ6</v>
          </cell>
        </row>
        <row r="931">
          <cell r="D931" t="str">
            <v>hans.prummel@pega.com</v>
          </cell>
          <cell r="E931" t="str">
            <v>Manager, Solutions Consulting</v>
          </cell>
          <cell r="F931" t="str">
            <v>EMEA</v>
          </cell>
          <cell r="G931" t="str">
            <v>32LDNLQ7</v>
          </cell>
        </row>
        <row r="932">
          <cell r="D932" t="str">
            <v>mateusz.przybylo@pega.com</v>
          </cell>
          <cell r="E932" t="str">
            <v>Director, Consulting Poland - Mobility</v>
          </cell>
          <cell r="F932" t="str">
            <v>EMEA</v>
          </cell>
          <cell r="G932" t="str">
            <v>32LDNLC5</v>
          </cell>
        </row>
        <row r="933">
          <cell r="D933" t="str">
            <v>heather.puffer@pega.com</v>
          </cell>
          <cell r="E933" t="str">
            <v>Executive Meeting Manager</v>
          </cell>
          <cell r="F933" t="str">
            <v>SKO 2019 - Group C</v>
          </cell>
          <cell r="G933" t="str">
            <v>32LDNL73</v>
          </cell>
        </row>
        <row r="934">
          <cell r="D934" t="str">
            <v>anthony.pulsifer@pega.com</v>
          </cell>
          <cell r="E934" t="str">
            <v>Account Executive</v>
          </cell>
          <cell r="F934" t="str">
            <v>SKO 2019 - Group C</v>
          </cell>
          <cell r="G934" t="str">
            <v>32LDNKWS</v>
          </cell>
        </row>
        <row r="935">
          <cell r="D935" t="str">
            <v>brad.rach@pega.com</v>
          </cell>
          <cell r="E935" t="str">
            <v>Solutions Consultant</v>
          </cell>
          <cell r="F935" t="str">
            <v>SKO 2019 - Group D</v>
          </cell>
          <cell r="G935" t="str">
            <v>32LDNLQ8</v>
          </cell>
        </row>
        <row r="936">
          <cell r="D936" t="str">
            <v>yogi.raheja@pega.com</v>
          </cell>
          <cell r="E936" t="str">
            <v>Senior Solutions Consultant - Manufacturing &amp; High Tech</v>
          </cell>
          <cell r="F936" t="str">
            <v>SKO 2019 - Group D</v>
          </cell>
          <cell r="G936" t="str">
            <v>32LDNLQ9</v>
          </cell>
        </row>
        <row r="937">
          <cell r="D937" t="str">
            <v>shanta.raj@pega.com</v>
          </cell>
          <cell r="E937" t="str">
            <v>Consulting Manager</v>
          </cell>
          <cell r="F937" t="str">
            <v>EMEA</v>
          </cell>
          <cell r="G937" t="str">
            <v>32LDNLC6</v>
          </cell>
        </row>
        <row r="938">
          <cell r="D938" t="str">
            <v>bill.ralph@pega.com</v>
          </cell>
          <cell r="E938" t="str">
            <v>Account Executive</v>
          </cell>
          <cell r="F938" t="str">
            <v>SKO 2019 - Group C</v>
          </cell>
          <cell r="G938" t="str">
            <v>32LDNKWT</v>
          </cell>
        </row>
        <row r="939">
          <cell r="D939" t="str">
            <v>andre.ramseier@pega.com</v>
          </cell>
          <cell r="E939" t="str">
            <v>Account Executive</v>
          </cell>
          <cell r="F939" t="str">
            <v>EMEA</v>
          </cell>
          <cell r="G939" t="str">
            <v>32LDNKWV</v>
          </cell>
        </row>
        <row r="940">
          <cell r="D940" t="str">
            <v>dave.ray@pega.com</v>
          </cell>
          <cell r="E940" t="str">
            <v>Account Executive</v>
          </cell>
          <cell r="F940" t="str">
            <v>EMEA</v>
          </cell>
          <cell r="G940" t="str">
            <v>32LDNKWW</v>
          </cell>
        </row>
        <row r="941">
          <cell r="D941" t="str">
            <v>frederic.razil@pega.com</v>
          </cell>
          <cell r="E941" t="str">
            <v>Account Executive</v>
          </cell>
          <cell r="F941" t="str">
            <v>EMEA</v>
          </cell>
          <cell r="G941" t="str">
            <v>32LDNKWX</v>
          </cell>
        </row>
        <row r="942">
          <cell r="D942" t="str">
            <v>martinradford@live.co.uk</v>
          </cell>
          <cell r="E942" t="str">
            <v>Solutions Consultant</v>
          </cell>
          <cell r="F942" t="str">
            <v>EMEA</v>
          </cell>
          <cell r="G942" t="str">
            <v>32LGSKWC</v>
          </cell>
        </row>
        <row r="943">
          <cell r="D943" t="str">
            <v>stephen.reed@pega.com</v>
          </cell>
          <cell r="E943" t="str">
            <v>Account Executive</v>
          </cell>
          <cell r="F943" t="str">
            <v>SKO 2019 - Group C</v>
          </cell>
          <cell r="G943" t="str">
            <v>32LDNKWZ</v>
          </cell>
        </row>
        <row r="944">
          <cell r="D944" t="str">
            <v>john.reed@pega.com</v>
          </cell>
          <cell r="E944" t="str">
            <v>Director of Sales</v>
          </cell>
          <cell r="F944" t="str">
            <v>SKO 2019 - Group B</v>
          </cell>
          <cell r="G944" t="str">
            <v>32LDNLWB</v>
          </cell>
        </row>
        <row r="945">
          <cell r="D945" t="str">
            <v>darren.reid@pega.com</v>
          </cell>
          <cell r="E945" t="str">
            <v>Regional Director - Asia</v>
          </cell>
          <cell r="F945" t="str">
            <v>APAC</v>
          </cell>
          <cell r="G945" t="str">
            <v>32LDNLC7</v>
          </cell>
        </row>
        <row r="946">
          <cell r="D946" t="str">
            <v>christena.reinhard@pega.com</v>
          </cell>
          <cell r="E946" t="str">
            <v>Account Executive</v>
          </cell>
          <cell r="F946" t="str">
            <v>SKO 2019 - Group C</v>
          </cell>
          <cell r="G946" t="str">
            <v>32LDNKX2</v>
          </cell>
        </row>
        <row r="947">
          <cell r="D947" t="str">
            <v>tracey.reliford@pega.com</v>
          </cell>
          <cell r="E947" t="str">
            <v>Account Executive</v>
          </cell>
          <cell r="F947" t="str">
            <v>SKO 2019 - Group C</v>
          </cell>
          <cell r="G947" t="str">
            <v>32LDNKX3</v>
          </cell>
        </row>
        <row r="948">
          <cell r="D948" t="str">
            <v>giuseppina.repetti@pega.com</v>
          </cell>
          <cell r="E948" t="str">
            <v>Account Executive</v>
          </cell>
          <cell r="F948" t="str">
            <v>EMEA</v>
          </cell>
          <cell r="G948" t="str">
            <v>32LDNKX4</v>
          </cell>
        </row>
        <row r="949">
          <cell r="D949" t="str">
            <v>muriel.ricca@pega.com</v>
          </cell>
          <cell r="E949" t="str">
            <v>Principal Solutions Consultant - Alliances</v>
          </cell>
          <cell r="F949" t="str">
            <v>EMEA</v>
          </cell>
          <cell r="G949" t="str">
            <v>32LDNLQD</v>
          </cell>
        </row>
        <row r="950">
          <cell r="D950" t="str">
            <v>dinar921@gmail.com</v>
          </cell>
          <cell r="E950" t="str">
            <v>Client Success Manager</v>
          </cell>
          <cell r="F950" t="str">
            <v>SKO 2019 - Group C</v>
          </cell>
          <cell r="G950" t="str">
            <v>32LHQ76J</v>
          </cell>
        </row>
        <row r="951">
          <cell r="D951" t="str">
            <v>nick.rice@pega.com</v>
          </cell>
          <cell r="E951" t="str">
            <v>Account Executive</v>
          </cell>
          <cell r="F951" t="str">
            <v>SKO 2019 - Group C</v>
          </cell>
          <cell r="G951" t="str">
            <v>32LDNKX5</v>
          </cell>
        </row>
        <row r="952">
          <cell r="D952" t="str">
            <v>ben.rice@pega.com</v>
          </cell>
          <cell r="E952" t="str">
            <v>Senior Solutions Consultant - Healthcare</v>
          </cell>
          <cell r="F952" t="str">
            <v>SKO 2019 - Group D</v>
          </cell>
          <cell r="G952" t="str">
            <v>32LDNLQF</v>
          </cell>
        </row>
        <row r="953">
          <cell r="D953" t="str">
            <v>Stephen.Richards@pega.com</v>
          </cell>
          <cell r="E953" t="str">
            <v>Senior Business Officer</v>
          </cell>
          <cell r="F953" t="str">
            <v>EMEA</v>
          </cell>
          <cell r="G953" t="str">
            <v>32LDNL67</v>
          </cell>
        </row>
        <row r="954">
          <cell r="D954" t="str">
            <v>Maria.Rizzi@pega.com</v>
          </cell>
          <cell r="E954" t="str">
            <v>Business Officer</v>
          </cell>
          <cell r="F954" t="str">
            <v>EMEA</v>
          </cell>
          <cell r="G954" t="str">
            <v>32LDNL68</v>
          </cell>
        </row>
        <row r="955">
          <cell r="D955" t="str">
            <v>lisa.roberts@pega.com</v>
          </cell>
          <cell r="E955" t="str">
            <v>Account Executive</v>
          </cell>
          <cell r="F955" t="str">
            <v>SKO 2019 - Group C</v>
          </cell>
          <cell r="G955" t="str">
            <v>32LDNKX6</v>
          </cell>
        </row>
        <row r="956">
          <cell r="D956" t="str">
            <v>carla.rodney@pega.com</v>
          </cell>
          <cell r="E956" t="str">
            <v>Director, Pega Consulting Operations</v>
          </cell>
          <cell r="F956" t="str">
            <v>SKO 2019 - Group B</v>
          </cell>
          <cell r="G956" t="str">
            <v>32LDNLC8</v>
          </cell>
        </row>
        <row r="957">
          <cell r="D957" t="str">
            <v>carlos.rodriguez@pega.com</v>
          </cell>
          <cell r="E957" t="str">
            <v>Solutions Consultant</v>
          </cell>
          <cell r="F957" t="str">
            <v>SKO 2019 - Group D</v>
          </cell>
          <cell r="G957" t="str">
            <v>32LDNLQG</v>
          </cell>
        </row>
        <row r="958">
          <cell r="D958" t="str">
            <v>sherri.rodriguez@pega.com</v>
          </cell>
          <cell r="E958" t="str">
            <v>Director, Sales, Corporate Markets</v>
          </cell>
          <cell r="F958" t="str">
            <v>SKO 2019 - Group B</v>
          </cell>
          <cell r="G958" t="str">
            <v>32LDNLWC</v>
          </cell>
        </row>
        <row r="959">
          <cell r="D959" t="str">
            <v>alistair.roe@pega.com</v>
          </cell>
          <cell r="E959" t="str">
            <v>Practice Director</v>
          </cell>
          <cell r="F959" t="str">
            <v>EMEA</v>
          </cell>
          <cell r="G959" t="str">
            <v>32LDNLC9</v>
          </cell>
        </row>
        <row r="960">
          <cell r="D960" t="str">
            <v>paul.roeck@pega.com</v>
          </cell>
          <cell r="E960" t="str">
            <v>Senior Director, Enterprise Advisory Services</v>
          </cell>
          <cell r="F960" t="str">
            <v>SKO 2019 - Group B</v>
          </cell>
          <cell r="G960" t="str">
            <v>32LDNLCB</v>
          </cell>
        </row>
        <row r="961">
          <cell r="D961" t="str">
            <v>michael@roemer-online.info</v>
          </cell>
          <cell r="E961" t="str">
            <v>Account Executive</v>
          </cell>
          <cell r="F961" t="str">
            <v>not applicable</v>
          </cell>
          <cell r="G961" t="str">
            <v>32LG4NF4</v>
          </cell>
        </row>
        <row r="962">
          <cell r="D962" t="str">
            <v>lisapintchman.rogers@pega.com</v>
          </cell>
          <cell r="E962" t="str">
            <v>VP, Corporate Communications</v>
          </cell>
          <cell r="F962" t="str">
            <v>SKO 2019 - Group C</v>
          </cell>
          <cell r="G962" t="str">
            <v>32LFHH6T</v>
          </cell>
        </row>
        <row r="963">
          <cell r="D963" t="str">
            <v>jitesh.rohatgi@pega.com</v>
          </cell>
          <cell r="E963" t="str">
            <v>Director, Industry Principal - Life Sciences</v>
          </cell>
          <cell r="F963" t="str">
            <v>SKO 2019 - Group C</v>
          </cell>
          <cell r="G963" t="str">
            <v>32LFHH6V</v>
          </cell>
        </row>
        <row r="964">
          <cell r="D964" t="str">
            <v>joseph.roman@pega.com</v>
          </cell>
          <cell r="E964" t="str">
            <v>Account Executive</v>
          </cell>
          <cell r="F964" t="str">
            <v>SKO 2019 - Group C</v>
          </cell>
          <cell r="G964" t="str">
            <v>32LDNKX7</v>
          </cell>
        </row>
        <row r="965">
          <cell r="D965" t="str">
            <v>patricia.romonoski@pega.com</v>
          </cell>
          <cell r="E965" t="str">
            <v>Senior Solutions Consultant, Robotics</v>
          </cell>
          <cell r="F965" t="str">
            <v>SKO 2019 - Group D</v>
          </cell>
          <cell r="G965" t="str">
            <v>32LDNLQH</v>
          </cell>
        </row>
        <row r="966">
          <cell r="D966" t="str">
            <v>kurt.roscow@pega.com</v>
          </cell>
          <cell r="E966" t="str">
            <v>Director of Sales</v>
          </cell>
          <cell r="F966" t="str">
            <v>SKO 2019 - Group B</v>
          </cell>
          <cell r="G966" t="str">
            <v>32LDNLWD</v>
          </cell>
        </row>
        <row r="967">
          <cell r="D967" t="str">
            <v>thomas.rosenfield@pega.com</v>
          </cell>
          <cell r="E967" t="str">
            <v>Sales Operations Analyst - Alliances</v>
          </cell>
          <cell r="F967" t="str">
            <v>SKO 2019 - Group B</v>
          </cell>
          <cell r="G967" t="str">
            <v>32LH4CLX</v>
          </cell>
        </row>
        <row r="968">
          <cell r="D968" t="str">
            <v>christopher.ross@pega.com</v>
          </cell>
          <cell r="E968" t="str">
            <v>Sr. Sales Operations Manager</v>
          </cell>
          <cell r="F968" t="str">
            <v>SKO 2019 - Group B</v>
          </cell>
          <cell r="G968" t="str">
            <v>32LH4CLV</v>
          </cell>
        </row>
        <row r="969">
          <cell r="D969" t="str">
            <v>morgan.rosseel@pega.com</v>
          </cell>
          <cell r="E969" t="str">
            <v>Sales Operations Manager</v>
          </cell>
          <cell r="F969" t="str">
            <v>SKO 2019 - Group C</v>
          </cell>
          <cell r="G969" t="str">
            <v>32LH4CLZ</v>
          </cell>
        </row>
        <row r="970">
          <cell r="D970" t="str">
            <v>kevinmrossi@yahoo.com</v>
          </cell>
          <cell r="F970" t="str">
            <v>SKO 2019 - Group A</v>
          </cell>
          <cell r="G970" t="str">
            <v>32LHLXHH</v>
          </cell>
        </row>
        <row r="971">
          <cell r="D971" t="str">
            <v>edward.rossiter@pega.com</v>
          </cell>
          <cell r="E971" t="str">
            <v>Sales Specialist</v>
          </cell>
          <cell r="F971" t="str">
            <v>EMEA</v>
          </cell>
          <cell r="G971" t="str">
            <v>32LDNLQJ</v>
          </cell>
        </row>
        <row r="972">
          <cell r="D972" t="str">
            <v>carolyn.rostetter@pega.com</v>
          </cell>
          <cell r="E972" t="str">
            <v>Sr. Director, Industry Principal</v>
          </cell>
          <cell r="F972" t="str">
            <v>SKO 2019 - Group C</v>
          </cell>
          <cell r="G972" t="str">
            <v>32LFHH6W</v>
          </cell>
        </row>
        <row r="973">
          <cell r="D973" t="str">
            <v>wolfgang.roth@pega.com</v>
          </cell>
          <cell r="E973" t="str">
            <v>Account Executive</v>
          </cell>
          <cell r="F973" t="str">
            <v>EMEA</v>
          </cell>
          <cell r="G973" t="str">
            <v>32LDNKX8</v>
          </cell>
        </row>
        <row r="974">
          <cell r="D974" t="str">
            <v>sharon.rowlands@reachlocal.com</v>
          </cell>
          <cell r="F974" t="str">
            <v>not applicable</v>
          </cell>
          <cell r="G974" t="str">
            <v>32KNCVP3</v>
          </cell>
        </row>
        <row r="975">
          <cell r="D975" t="str">
            <v>jon.rowlings@pega.com</v>
          </cell>
          <cell r="E975" t="str">
            <v>Director, International SC Success</v>
          </cell>
          <cell r="F975" t="str">
            <v>EMEA</v>
          </cell>
          <cell r="G975" t="str">
            <v>32LG4NFS</v>
          </cell>
        </row>
        <row r="976">
          <cell r="D976" t="str">
            <v>eduardo.rubini@pega.com</v>
          </cell>
          <cell r="E976" t="str">
            <v>Contractor</v>
          </cell>
          <cell r="F976" t="str">
            <v>SKO 2019 - Group B</v>
          </cell>
          <cell r="G976" t="str">
            <v>32LH3WTN</v>
          </cell>
        </row>
        <row r="977">
          <cell r="D977" t="str">
            <v>steve.rudolph@pega.com</v>
          </cell>
          <cell r="E977" t="str">
            <v>VP, Industry Markets</v>
          </cell>
          <cell r="F977" t="str">
            <v>SKO 2019 - Group C</v>
          </cell>
          <cell r="G977" t="str">
            <v>32LFHH6X</v>
          </cell>
        </row>
        <row r="978">
          <cell r="D978" t="str">
            <v>jonathan.ruiz@pega.com</v>
          </cell>
          <cell r="E978" t="str">
            <v>Associate Solution Engineer</v>
          </cell>
          <cell r="F978" t="str">
            <v>SKO 2019 - Group D</v>
          </cell>
          <cell r="G978" t="str">
            <v>32LDNLZ8</v>
          </cell>
        </row>
        <row r="979">
          <cell r="D979" t="str">
            <v>pradeep.rukmapuram@in.pega.com</v>
          </cell>
          <cell r="E979" t="str">
            <v>Solutions Engineer</v>
          </cell>
          <cell r="F979" t="str">
            <v>APAC</v>
          </cell>
          <cell r="G979" t="str">
            <v>32LDNLZ9</v>
          </cell>
        </row>
        <row r="980">
          <cell r="D980" t="str">
            <v>matt.rumenapp@pega.com</v>
          </cell>
          <cell r="E980" t="str">
            <v>Account Executive</v>
          </cell>
          <cell r="F980" t="str">
            <v>SKO 2019 - Group C</v>
          </cell>
          <cell r="G980" t="str">
            <v>32LDNKX9</v>
          </cell>
        </row>
        <row r="981">
          <cell r="D981" t="str">
            <v>greg.runco@pega.com</v>
          </cell>
          <cell r="E981" t="str">
            <v>Account Executive</v>
          </cell>
          <cell r="F981" t="str">
            <v>SKO 2019 - Group C</v>
          </cell>
          <cell r="G981" t="str">
            <v>32LDNKXB</v>
          </cell>
        </row>
        <row r="982">
          <cell r="D982" t="str">
            <v>eric.ryan@pega.com</v>
          </cell>
          <cell r="E982" t="str">
            <v>Director, Sales Consulting</v>
          </cell>
          <cell r="F982" t="str">
            <v>SKO 2019 - Group B</v>
          </cell>
          <cell r="G982" t="str">
            <v>32LDNLQL</v>
          </cell>
        </row>
        <row r="983">
          <cell r="D983" t="str">
            <v>mark.ryan@pega.com</v>
          </cell>
          <cell r="E983" t="str">
            <v>Director, Sales</v>
          </cell>
          <cell r="F983" t="str">
            <v>SKO 2019 - Group B</v>
          </cell>
          <cell r="G983" t="str">
            <v>32LDNLWF</v>
          </cell>
        </row>
        <row r="984">
          <cell r="D984" t="str">
            <v>james.ryan@pega.com</v>
          </cell>
          <cell r="E984" t="str">
            <v>VP, Insurance Market Leader</v>
          </cell>
          <cell r="F984" t="str">
            <v>SKO 2019 - Group C</v>
          </cell>
          <cell r="G984" t="str">
            <v>32LFHH6Z</v>
          </cell>
        </row>
        <row r="985">
          <cell r="D985" t="str">
            <v>sam.ryba@pega.com</v>
          </cell>
          <cell r="E985" t="str">
            <v>Account Executive</v>
          </cell>
          <cell r="F985" t="str">
            <v>APAC</v>
          </cell>
          <cell r="G985" t="str">
            <v>32LDNKXC</v>
          </cell>
        </row>
        <row r="986">
          <cell r="D986" t="str">
            <v>baruch.sachs@pega.com</v>
          </cell>
          <cell r="E986" t="str">
            <v>Sr. Director, Technical Solutions and Global Design</v>
          </cell>
          <cell r="F986" t="str">
            <v>SKO 2019 - Group B</v>
          </cell>
          <cell r="G986" t="str">
            <v>32LDNLCD</v>
          </cell>
        </row>
        <row r="987">
          <cell r="D987" t="str">
            <v>rehan.sadiq@pega.com</v>
          </cell>
          <cell r="E987" t="str">
            <v>Strategic Alliance Executive</v>
          </cell>
          <cell r="F987" t="str">
            <v>SKO 2019 - Group D</v>
          </cell>
          <cell r="G987" t="str">
            <v>32LDNL4R</v>
          </cell>
        </row>
        <row r="988">
          <cell r="D988" t="str">
            <v>jasmine.sahni@pega.com</v>
          </cell>
          <cell r="E988" t="str">
            <v>Practice Leader</v>
          </cell>
          <cell r="F988" t="str">
            <v>APAC</v>
          </cell>
          <cell r="G988" t="str">
            <v>32LDNLCF</v>
          </cell>
        </row>
        <row r="989">
          <cell r="D989" t="str">
            <v>yukari.sakai@pega.com</v>
          </cell>
          <cell r="E989" t="str">
            <v>Sr. Solutions Consultant</v>
          </cell>
          <cell r="F989" t="str">
            <v>APAC</v>
          </cell>
          <cell r="G989" t="str">
            <v>32LDNLQM</v>
          </cell>
        </row>
        <row r="990">
          <cell r="D990" t="str">
            <v>mark.sakaniwa@pega.com</v>
          </cell>
          <cell r="E990" t="str">
            <v>Sales Director</v>
          </cell>
          <cell r="F990" t="str">
            <v>SKO 2019 - Group B</v>
          </cell>
          <cell r="G990" t="str">
            <v>32LDNLWG</v>
          </cell>
        </row>
        <row r="991">
          <cell r="D991" t="str">
            <v>kentaro.saki@pega.com</v>
          </cell>
          <cell r="E991" t="str">
            <v>Account Executive</v>
          </cell>
          <cell r="F991" t="str">
            <v>APAC</v>
          </cell>
          <cell r="G991" t="str">
            <v>32LDNKXD</v>
          </cell>
        </row>
        <row r="992">
          <cell r="D992" t="str">
            <v>brian.sakre@pega.com</v>
          </cell>
          <cell r="E992" t="str">
            <v>Account Executive</v>
          </cell>
          <cell r="F992" t="str">
            <v>SKO 2019 - Group C</v>
          </cell>
          <cell r="G992" t="str">
            <v>32LDNKXF</v>
          </cell>
        </row>
        <row r="993">
          <cell r="D993" t="str">
            <v>youssif.salhiu@pega.com</v>
          </cell>
          <cell r="E993" t="str">
            <v>Account Executive</v>
          </cell>
          <cell r="F993" t="str">
            <v>EMEA</v>
          </cell>
          <cell r="G993" t="str">
            <v>32LDZJW2</v>
          </cell>
        </row>
        <row r="994">
          <cell r="D994" t="str">
            <v>troy.salo@pega.com</v>
          </cell>
          <cell r="E994" t="str">
            <v>Solutions Consultant - Corporate Markets</v>
          </cell>
          <cell r="F994" t="str">
            <v>SKO 2019 - Group D</v>
          </cell>
          <cell r="G994" t="str">
            <v>32LDNLQN</v>
          </cell>
        </row>
        <row r="995">
          <cell r="D995" t="str">
            <v>laurent.salomon@pega.com</v>
          </cell>
          <cell r="E995" t="str">
            <v>Account Executive</v>
          </cell>
          <cell r="F995" t="str">
            <v>EMEA</v>
          </cell>
          <cell r="G995" t="str">
            <v>32LDNKXG</v>
          </cell>
        </row>
        <row r="996">
          <cell r="D996" t="str">
            <v>bassem.samad@pega.com</v>
          </cell>
          <cell r="E996" t="str">
            <v>Practice Leader</v>
          </cell>
          <cell r="F996" t="str">
            <v>SKO 2019 - Group B</v>
          </cell>
          <cell r="G996" t="str">
            <v>32LDNLCG</v>
          </cell>
        </row>
        <row r="997">
          <cell r="D997" t="str">
            <v>franciscomaroto.sanchez-maroto@pega.com</v>
          </cell>
          <cell r="E997" t="str">
            <v>Senior Sales Consultant</v>
          </cell>
          <cell r="F997" t="str">
            <v>EMEA</v>
          </cell>
          <cell r="G997" t="str">
            <v>32LDNLQP</v>
          </cell>
        </row>
        <row r="998">
          <cell r="D998" t="str">
            <v>brendan.sandel@pega.com</v>
          </cell>
          <cell r="E998" t="str">
            <v>Account Executive</v>
          </cell>
          <cell r="F998" t="str">
            <v>SKO 2019 - Group C</v>
          </cell>
          <cell r="G998" t="str">
            <v>32LDNKXH</v>
          </cell>
        </row>
        <row r="999">
          <cell r="D999" t="str">
            <v>michael.sander@pega.com</v>
          </cell>
          <cell r="E999" t="str">
            <v>Account Executive</v>
          </cell>
          <cell r="F999" t="str">
            <v>EMEA</v>
          </cell>
          <cell r="G999" t="str">
            <v>32LDNKXJ</v>
          </cell>
        </row>
        <row r="1000">
          <cell r="D1000" t="str">
            <v>amarvir.sandhu@pega.com</v>
          </cell>
          <cell r="E1000" t="str">
            <v>Solutions Consultant</v>
          </cell>
          <cell r="F1000" t="str">
            <v>EMEA</v>
          </cell>
          <cell r="G1000" t="str">
            <v>32LDNLQQ</v>
          </cell>
        </row>
        <row r="1001">
          <cell r="D1001" t="str">
            <v>jon.sandrock@pega.com</v>
          </cell>
          <cell r="E1001" t="str">
            <v>Account Executive</v>
          </cell>
          <cell r="F1001" t="str">
            <v>SKO 2019 - Group C</v>
          </cell>
          <cell r="G1001" t="str">
            <v>32LDNKXK</v>
          </cell>
        </row>
        <row r="1002">
          <cell r="D1002" t="str">
            <v>jim.sanford@pega.com</v>
          </cell>
          <cell r="E1002" t="str">
            <v>Account Executive</v>
          </cell>
          <cell r="F1002" t="str">
            <v>SKO 2019 - Group C</v>
          </cell>
          <cell r="G1002" t="str">
            <v>32LDNKXL</v>
          </cell>
        </row>
        <row r="1003">
          <cell r="D1003" t="str">
            <v>george.santamarina@pega.com</v>
          </cell>
          <cell r="E1003" t="str">
            <v>Senior Solutions Consultant- Central</v>
          </cell>
          <cell r="F1003" t="str">
            <v>SKO 2019 - Group D</v>
          </cell>
          <cell r="G1003" t="str">
            <v>32LDNLQR</v>
          </cell>
        </row>
        <row r="1004">
          <cell r="D1004" t="str">
            <v>maria.santos@pega.com</v>
          </cell>
          <cell r="E1004" t="str">
            <v>Travel Agent</v>
          </cell>
          <cell r="F1004" t="str">
            <v>SKO 2019 - Group A</v>
          </cell>
          <cell r="G1004" t="str">
            <v>32LDP69R</v>
          </cell>
        </row>
        <row r="1005">
          <cell r="D1005" t="str">
            <v>bahman.sarram@pega.com</v>
          </cell>
          <cell r="E1005" t="str">
            <v>Solutions Consultant</v>
          </cell>
          <cell r="F1005" t="str">
            <v>SKO 2019 - Group B</v>
          </cell>
          <cell r="G1005" t="str">
            <v>32LDNLQS</v>
          </cell>
        </row>
        <row r="1006">
          <cell r="D1006" t="str">
            <v>mitsuru.sasanuma@pega.com</v>
          </cell>
          <cell r="E1006" t="str">
            <v>Principal Solutions Consultant</v>
          </cell>
          <cell r="F1006" t="str">
            <v>APAC</v>
          </cell>
          <cell r="G1006" t="str">
            <v>32LDNLQT</v>
          </cell>
        </row>
        <row r="1007">
          <cell r="D1007" t="str">
            <v>koray.satir@pega.com</v>
          </cell>
          <cell r="E1007" t="str">
            <v>Practice Leader</v>
          </cell>
          <cell r="F1007" t="str">
            <v>EMEA</v>
          </cell>
          <cell r="G1007" t="str">
            <v>32LDNLCH</v>
          </cell>
        </row>
        <row r="1008">
          <cell r="D1008" t="str">
            <v>georg.sauberer@pega.com</v>
          </cell>
          <cell r="E1008" t="str">
            <v>Account Executive</v>
          </cell>
          <cell r="F1008" t="str">
            <v>EMEA</v>
          </cell>
          <cell r="G1008" t="str">
            <v>32LDNKXN</v>
          </cell>
        </row>
        <row r="1009">
          <cell r="D1009" t="str">
            <v>dan.savoie@pega.com</v>
          </cell>
          <cell r="E1009" t="str">
            <v>Senior Solutions Consultant</v>
          </cell>
          <cell r="F1009" t="str">
            <v>SKO 2019 - Group D</v>
          </cell>
          <cell r="G1009" t="str">
            <v>32LDNLQV</v>
          </cell>
        </row>
        <row r="1010">
          <cell r="D1010" t="str">
            <v>stephen.say@pega.com</v>
          </cell>
          <cell r="E1010" t="str">
            <v>Practice Director</v>
          </cell>
          <cell r="F1010" t="str">
            <v>EMEA</v>
          </cell>
          <cell r="G1010" t="str">
            <v>32LDNLCJ</v>
          </cell>
        </row>
        <row r="1011">
          <cell r="D1011" t="str">
            <v>john.sayner@pega.com</v>
          </cell>
          <cell r="E1011" t="str">
            <v>Sales Director</v>
          </cell>
          <cell r="F1011" t="str">
            <v>SKO 2019 - Group B</v>
          </cell>
          <cell r="G1011" t="str">
            <v>32LDNLWH</v>
          </cell>
        </row>
        <row r="1012">
          <cell r="D1012" t="str">
            <v>thomas.schaer@pega.com</v>
          </cell>
          <cell r="E1012" t="str">
            <v>Sr. Solutions Consultant</v>
          </cell>
          <cell r="F1012" t="str">
            <v>EMEA</v>
          </cell>
          <cell r="G1012" t="str">
            <v>32LDNLQW</v>
          </cell>
        </row>
        <row r="1013">
          <cell r="D1013" t="str">
            <v>roger.schamp@pega.com</v>
          </cell>
          <cell r="E1013" t="str">
            <v>Director, Marketing, Decisioning &amp; Analytics, Communications &amp; Media</v>
          </cell>
          <cell r="F1013" t="str">
            <v>SKO 2019 - Group B</v>
          </cell>
          <cell r="G1013" t="str">
            <v>32LDNLCK</v>
          </cell>
        </row>
        <row r="1014">
          <cell r="D1014" t="str">
            <v>thorsten.scharnberg@pega.com</v>
          </cell>
          <cell r="E1014" t="str">
            <v>Account Executive</v>
          </cell>
          <cell r="F1014" t="str">
            <v>EMEA</v>
          </cell>
          <cell r="G1014" t="str">
            <v>32LDNKXP</v>
          </cell>
        </row>
        <row r="1015">
          <cell r="D1015" t="str">
            <v>vincent.scheiblin@pega.com</v>
          </cell>
          <cell r="E1015" t="str">
            <v>Account Executive</v>
          </cell>
          <cell r="F1015" t="str">
            <v>EMEA</v>
          </cell>
          <cell r="G1015" t="str">
            <v>32LDNKXQ</v>
          </cell>
        </row>
        <row r="1016">
          <cell r="D1016" t="str">
            <v>john.schick@pega.com</v>
          </cell>
          <cell r="E1016" t="str">
            <v>Senior Solutions Consultant</v>
          </cell>
          <cell r="F1016" t="str">
            <v>SKO 2019 - Group D</v>
          </cell>
          <cell r="G1016" t="str">
            <v>32LDNLQX</v>
          </cell>
        </row>
        <row r="1017">
          <cell r="D1017" t="str">
            <v>stuart.schimler@pega.com</v>
          </cell>
          <cell r="E1017" t="str">
            <v>Account Executive</v>
          </cell>
          <cell r="F1017" t="str">
            <v>SKO 2019 - Group C</v>
          </cell>
          <cell r="G1017" t="str">
            <v>32LDNKXR</v>
          </cell>
        </row>
        <row r="1018">
          <cell r="D1018" t="str">
            <v>joel.schneider@pega.com</v>
          </cell>
          <cell r="E1018" t="str">
            <v>Senior Solutions Consultant</v>
          </cell>
          <cell r="F1018" t="str">
            <v>SKO 2019 - Group D</v>
          </cell>
          <cell r="G1018" t="str">
            <v>32LDNLQZ</v>
          </cell>
        </row>
        <row r="1019">
          <cell r="D1019" t="str">
            <v>jason.schroeder@pega.com</v>
          </cell>
          <cell r="E1019" t="str">
            <v>Principal Solutions Consultant - Financial Services</v>
          </cell>
          <cell r="F1019" t="str">
            <v>SKO 2019 - Group D</v>
          </cell>
          <cell r="G1019" t="str">
            <v>32LDNLR2</v>
          </cell>
        </row>
        <row r="1020">
          <cell r="D1020" t="str">
            <v>don.schuerman@pega.com</v>
          </cell>
          <cell r="E1020" t="str">
            <v>CTO &amp; VP, Product Strategy &amp; Market</v>
          </cell>
          <cell r="F1020" t="str">
            <v>SKO 2019 - Group A</v>
          </cell>
          <cell r="G1020" t="str">
            <v>32LDZJVW</v>
          </cell>
        </row>
        <row r="1021">
          <cell r="D1021" t="str">
            <v>johannes.schwarz@pega.com</v>
          </cell>
          <cell r="E1021" t="str">
            <v>Account Executive</v>
          </cell>
          <cell r="F1021" t="str">
            <v>EMEA</v>
          </cell>
          <cell r="G1021" t="str">
            <v>32LFHH79</v>
          </cell>
        </row>
        <row r="1022">
          <cell r="D1022" t="str">
            <v>guilherme.scomparim@pega.com</v>
          </cell>
          <cell r="E1022" t="str">
            <v>Senior Solutions Consultant</v>
          </cell>
          <cell r="F1022" t="str">
            <v>APAC</v>
          </cell>
          <cell r="G1022" t="str">
            <v>32LDNLR3</v>
          </cell>
        </row>
        <row r="1023">
          <cell r="D1023" t="str">
            <v>grscott99@gmail.com</v>
          </cell>
          <cell r="E1023" t="str">
            <v>Client Success Manager</v>
          </cell>
          <cell r="F1023" t="str">
            <v>SKO 2019 - Group C</v>
          </cell>
          <cell r="G1023" t="str">
            <v>32LHQ76T</v>
          </cell>
        </row>
        <row r="1024">
          <cell r="D1024" t="str">
            <v>jacob.searls@pega.com</v>
          </cell>
          <cell r="E1024" t="str">
            <v>Senior Solutions Consultant- Central/East</v>
          </cell>
          <cell r="F1024" t="str">
            <v>SKO 2019 - Group D</v>
          </cell>
          <cell r="G1024" t="str">
            <v>32LDNLR4</v>
          </cell>
        </row>
        <row r="1025">
          <cell r="D1025" t="str">
            <v>raj.seetharaman@in.pega.com</v>
          </cell>
          <cell r="E1025" t="str">
            <v>Sr. Manager - Delivery</v>
          </cell>
          <cell r="F1025" t="str">
            <v>APAC</v>
          </cell>
          <cell r="G1025" t="str">
            <v>32LDNLCL</v>
          </cell>
        </row>
        <row r="1026">
          <cell r="D1026" t="str">
            <v>mathias.seifert@pega.com</v>
          </cell>
          <cell r="E1026" t="str">
            <v>Telecommunications &amp; Media Consulting Manager</v>
          </cell>
          <cell r="F1026" t="str">
            <v>EMEA</v>
          </cell>
          <cell r="G1026" t="str">
            <v>32LDNLCM</v>
          </cell>
        </row>
        <row r="1027">
          <cell r="D1027" t="str">
            <v>james.semon@pega.com</v>
          </cell>
          <cell r="E1027" t="str">
            <v>Senior Solutions Consultant</v>
          </cell>
          <cell r="F1027" t="str">
            <v>SKO 2019 - Group B</v>
          </cell>
          <cell r="G1027" t="str">
            <v>32LDNLR5</v>
          </cell>
        </row>
        <row r="1028">
          <cell r="D1028" t="str">
            <v>tim.senior@pega.com</v>
          </cell>
          <cell r="E1028" t="str">
            <v>Principal Enterprise Architect</v>
          </cell>
          <cell r="F1028" t="str">
            <v>EMEA</v>
          </cell>
          <cell r="G1028" t="str">
            <v>32LDNLR6</v>
          </cell>
        </row>
        <row r="1029">
          <cell r="D1029" t="str">
            <v>rick.serafino@pega.com</v>
          </cell>
          <cell r="E1029" t="str">
            <v>Director, Sales Associate Program</v>
          </cell>
          <cell r="F1029" t="str">
            <v>SKO 2019 - Group B</v>
          </cell>
          <cell r="G1029" t="str">
            <v>32LDNKXV</v>
          </cell>
        </row>
        <row r="1030">
          <cell r="D1030" t="str">
            <v>heena.sethi@in.pega.com</v>
          </cell>
          <cell r="E1030" t="str">
            <v>Solution Engineer</v>
          </cell>
          <cell r="F1030" t="str">
            <v>APAC</v>
          </cell>
          <cell r="G1030" t="str">
            <v>32LDNLZC</v>
          </cell>
        </row>
        <row r="1031">
          <cell r="D1031" t="str">
            <v>al.setikas@pega.com</v>
          </cell>
          <cell r="E1031" t="str">
            <v>Account Executive</v>
          </cell>
          <cell r="F1031" t="str">
            <v>SKO 2019 - Group C</v>
          </cell>
          <cell r="G1031" t="str">
            <v>32LDNKXW</v>
          </cell>
        </row>
        <row r="1032">
          <cell r="D1032" t="str">
            <v>sushant.shah@pega.com</v>
          </cell>
          <cell r="E1032" t="str">
            <v>Practice Leader</v>
          </cell>
          <cell r="F1032" t="str">
            <v>SKO 2019 - Group B</v>
          </cell>
          <cell r="G1032" t="str">
            <v>32LDNLCN</v>
          </cell>
        </row>
        <row r="1033">
          <cell r="D1033" t="str">
            <v>rupen.shah@pega.com</v>
          </cell>
          <cell r="E1033" t="str">
            <v>VP, ISV Alliances &amp; Strategy</v>
          </cell>
          <cell r="F1033" t="str">
            <v>SKO 2019 - Group B</v>
          </cell>
          <cell r="G1033" t="str">
            <v>32LGSKWW</v>
          </cell>
        </row>
        <row r="1034">
          <cell r="D1034" t="str">
            <v>kalpesh.shah@in.pega.com</v>
          </cell>
          <cell r="E1034" t="str">
            <v>Director, Technical &amp; Design Solutions</v>
          </cell>
          <cell r="F1034" t="str">
            <v>EMEA</v>
          </cell>
          <cell r="G1034" t="str">
            <v>32LH3WTP</v>
          </cell>
        </row>
        <row r="1035">
          <cell r="D1035" t="str">
            <v>lauren.shanley@pega.com</v>
          </cell>
          <cell r="E1035" t="str">
            <v>Account Executive</v>
          </cell>
          <cell r="F1035" t="str">
            <v>SKO 2019 - Group C</v>
          </cell>
          <cell r="G1035" t="str">
            <v>32LDNKXX</v>
          </cell>
        </row>
        <row r="1036">
          <cell r="D1036" t="str">
            <v>michele.shannon@pega.com</v>
          </cell>
          <cell r="E1036" t="str">
            <v>Sr. Manager, Registration &amp; Housing</v>
          </cell>
          <cell r="F1036" t="str">
            <v>SKO 2019 - Group A</v>
          </cell>
          <cell r="G1036" t="str">
            <v>32KNCVLJ</v>
          </cell>
        </row>
        <row r="1037">
          <cell r="D1037" t="str">
            <v>susan.shareshian@pega.com</v>
          </cell>
          <cell r="E1037" t="str">
            <v>Sales Consultant III</v>
          </cell>
          <cell r="F1037" t="str">
            <v>SKO 2019 - Group D</v>
          </cell>
          <cell r="G1037" t="str">
            <v>32LDNLR7</v>
          </cell>
        </row>
        <row r="1038">
          <cell r="D1038" t="str">
            <v>Tushar.Sharma@in.pega.com</v>
          </cell>
          <cell r="E1038" t="str">
            <v>Principal Solutions Engineer</v>
          </cell>
          <cell r="F1038" t="str">
            <v>APAC</v>
          </cell>
          <cell r="G1038" t="str">
            <v>32LDNLR8</v>
          </cell>
        </row>
        <row r="1039">
          <cell r="D1039" t="str">
            <v>vai.sharma@pega.com</v>
          </cell>
          <cell r="E1039" t="str">
            <v>Sr. Director, Global Sales Operations</v>
          </cell>
          <cell r="F1039" t="str">
            <v>SKO 2019 - Group B</v>
          </cell>
          <cell r="G1039" t="str">
            <v>32LG4NGK</v>
          </cell>
        </row>
        <row r="1040">
          <cell r="D1040" t="str">
            <v>richard.sharp@pega.com</v>
          </cell>
          <cell r="E1040" t="str">
            <v>Account Executive</v>
          </cell>
          <cell r="F1040" t="str">
            <v>SKO 2019 - Group C</v>
          </cell>
          <cell r="G1040" t="str">
            <v>32LDNKXZ</v>
          </cell>
        </row>
        <row r="1041">
          <cell r="D1041" t="str">
            <v>alec.sharp@pega.com</v>
          </cell>
          <cell r="E1041" t="str">
            <v>Managing Director, Sales</v>
          </cell>
          <cell r="F1041" t="str">
            <v>SKO 2019 - Group B</v>
          </cell>
          <cell r="G1041" t="str">
            <v>32LDNLWJ</v>
          </cell>
        </row>
        <row r="1042">
          <cell r="D1042" t="str">
            <v>david.sharpe@pega.com</v>
          </cell>
          <cell r="E1042" t="str">
            <v>Practice Director</v>
          </cell>
          <cell r="F1042" t="str">
            <v>EMEA</v>
          </cell>
          <cell r="G1042" t="str">
            <v>32LDNLCP</v>
          </cell>
        </row>
        <row r="1043">
          <cell r="D1043" t="str">
            <v>zeyad.shaya@pega.com</v>
          </cell>
          <cell r="E1043" t="str">
            <v>Solutions Consultant</v>
          </cell>
          <cell r="F1043" t="str">
            <v>EMEA</v>
          </cell>
          <cell r="G1043" t="str">
            <v>32LDNLR9</v>
          </cell>
        </row>
        <row r="1044">
          <cell r="D1044" t="str">
            <v>vanessa.shayan@pega.com</v>
          </cell>
          <cell r="E1044" t="str">
            <v>Marketing Sales Specialist</v>
          </cell>
          <cell r="F1044" t="str">
            <v>SKO 2019 - Group D</v>
          </cell>
          <cell r="G1044" t="str">
            <v>32LDNLRB</v>
          </cell>
        </row>
        <row r="1045">
          <cell r="D1045" t="str">
            <v>amy.sherwill@pega.com</v>
          </cell>
          <cell r="E1045" t="str">
            <v>Account Executive</v>
          </cell>
          <cell r="F1045" t="str">
            <v>SKO 2019 - Group C</v>
          </cell>
          <cell r="G1045" t="str">
            <v>32LDNKZ2</v>
          </cell>
        </row>
        <row r="1046">
          <cell r="D1046" t="str">
            <v>jeffrey.shikowitz@pega.com</v>
          </cell>
          <cell r="E1046" t="str">
            <v>Business Excellence Leader - CLM</v>
          </cell>
          <cell r="F1046" t="str">
            <v>SKO 2019 - Group B</v>
          </cell>
          <cell r="G1046" t="str">
            <v>32LH4CM4</v>
          </cell>
        </row>
        <row r="1047">
          <cell r="D1047" t="str">
            <v>masao.shimada@pega.com</v>
          </cell>
          <cell r="E1047" t="str">
            <v>Account Executive</v>
          </cell>
          <cell r="F1047" t="str">
            <v>APAC</v>
          </cell>
          <cell r="G1047" t="str">
            <v>32LDNKZ3</v>
          </cell>
        </row>
        <row r="1048">
          <cell r="D1048" t="str">
            <v>bill.shimp@pega.com</v>
          </cell>
          <cell r="E1048" t="str">
            <v>Account Executive</v>
          </cell>
          <cell r="F1048" t="str">
            <v>SKO 2019 - Group C</v>
          </cell>
          <cell r="G1048" t="str">
            <v>32LDNKZ4</v>
          </cell>
        </row>
        <row r="1049">
          <cell r="D1049" t="str">
            <v>ryo.shioya@pega.com</v>
          </cell>
          <cell r="E1049" t="str">
            <v>Account Executive</v>
          </cell>
          <cell r="F1049" t="str">
            <v>APAC</v>
          </cell>
          <cell r="G1049" t="str">
            <v>32LDNKZ5</v>
          </cell>
        </row>
        <row r="1050">
          <cell r="D1050" t="str">
            <v>salil.shivhare@in.pega.com</v>
          </cell>
          <cell r="E1050" t="str">
            <v>Strategic Alliance Executive</v>
          </cell>
          <cell r="F1050" t="str">
            <v>APAC</v>
          </cell>
          <cell r="G1050" t="str">
            <v>32LDNL4S</v>
          </cell>
        </row>
        <row r="1051">
          <cell r="D1051" t="str">
            <v>karen.shuck@pega.com</v>
          </cell>
          <cell r="E1051" t="str">
            <v>Strategic Alliance Executive</v>
          </cell>
          <cell r="F1051" t="str">
            <v>SKO 2019 - Group B</v>
          </cell>
          <cell r="G1051" t="str">
            <v>32LDNL4T</v>
          </cell>
        </row>
        <row r="1052">
          <cell r="D1052" t="str">
            <v>abbie.shuler@pega.com</v>
          </cell>
          <cell r="E1052" t="str">
            <v>Senior Solutions Consultant</v>
          </cell>
          <cell r="F1052" t="str">
            <v>SKO 2019 - Group D</v>
          </cell>
          <cell r="G1052" t="str">
            <v>32LDNLRD</v>
          </cell>
        </row>
        <row r="1053">
          <cell r="D1053" t="str">
            <v>dave.sidnam@pega.com</v>
          </cell>
          <cell r="E1053" t="str">
            <v>Manager, Solutions Consulting - Public Sector</v>
          </cell>
          <cell r="F1053" t="str">
            <v>SKO 2019 - Group B</v>
          </cell>
          <cell r="G1053" t="str">
            <v>32LDNLRF</v>
          </cell>
        </row>
        <row r="1054">
          <cell r="D1054" t="str">
            <v>Miguel.Silva@pega.com</v>
          </cell>
          <cell r="E1054" t="str">
            <v>Account Executive</v>
          </cell>
          <cell r="F1054" t="str">
            <v>SKO 2019 - Group B</v>
          </cell>
          <cell r="G1054" t="str">
            <v>32LGHHRP</v>
          </cell>
        </row>
        <row r="1055">
          <cell r="D1055" t="str">
            <v>jim.silveira@pega.com</v>
          </cell>
          <cell r="E1055" t="str">
            <v>Practice Leader</v>
          </cell>
          <cell r="F1055" t="str">
            <v>SKO 2019 - Group B</v>
          </cell>
          <cell r="G1055" t="str">
            <v>32LDNLCQ</v>
          </cell>
        </row>
        <row r="1056">
          <cell r="D1056" t="str">
            <v>Steven.Silver@pega.com</v>
          </cell>
          <cell r="E1056" t="str">
            <v>VP, Manufacturing</v>
          </cell>
          <cell r="F1056" t="str">
            <v>SKO 2019 - Group C</v>
          </cell>
          <cell r="G1056" t="str">
            <v>32KNCVN3</v>
          </cell>
        </row>
        <row r="1057">
          <cell r="D1057" t="str">
            <v>harry.simmonsiii@pega.com</v>
          </cell>
          <cell r="E1057" t="str">
            <v>Account Executive</v>
          </cell>
          <cell r="F1057" t="str">
            <v>SKO 2019 - Group C</v>
          </cell>
          <cell r="G1057" t="str">
            <v>32LDNKZ6</v>
          </cell>
        </row>
        <row r="1058">
          <cell r="D1058" t="str">
            <v>cindy.simonides@pega.com</v>
          </cell>
          <cell r="E1058" t="str">
            <v>Field Sales Operations Manager</v>
          </cell>
          <cell r="F1058" t="str">
            <v>SKO 2019 - Group B</v>
          </cell>
          <cell r="G1058" t="str">
            <v>32LGSKWN</v>
          </cell>
        </row>
        <row r="1059">
          <cell r="D1059" t="str">
            <v>tim.simrell@pega.com</v>
          </cell>
          <cell r="E1059" t="str">
            <v>Team Lead, SC Infrastructure</v>
          </cell>
          <cell r="F1059" t="str">
            <v>SKO 2019 - Group B</v>
          </cell>
          <cell r="G1059" t="str">
            <v>32LDNLZD</v>
          </cell>
        </row>
        <row r="1060">
          <cell r="D1060" t="str">
            <v>johannah.sims@pega.com</v>
          </cell>
          <cell r="E1060" t="str">
            <v>Business Consultant III</v>
          </cell>
          <cell r="F1060" t="str">
            <v>SKO 2019 - Group D</v>
          </cell>
          <cell r="G1060" t="str">
            <v>32LDNLRH</v>
          </cell>
        </row>
        <row r="1061">
          <cell r="D1061" t="str">
            <v>arun.singh@pega.com</v>
          </cell>
          <cell r="E1061" t="str">
            <v>Account Executive</v>
          </cell>
          <cell r="F1061" t="str">
            <v>SKO 2019 - Group C</v>
          </cell>
          <cell r="G1061" t="str">
            <v>32LDNKZ7</v>
          </cell>
        </row>
        <row r="1062">
          <cell r="D1062" t="str">
            <v>jai.singh@pega.com</v>
          </cell>
          <cell r="E1062" t="str">
            <v>Senior Enterprise Architect</v>
          </cell>
          <cell r="F1062" t="str">
            <v>SKO 2019 - Group D</v>
          </cell>
          <cell r="G1062" t="str">
            <v>32LDNLRJ</v>
          </cell>
        </row>
        <row r="1063">
          <cell r="D1063" t="str">
            <v>ravinder.singh@in.pega.com</v>
          </cell>
          <cell r="E1063" t="str">
            <v>Senior Manager, Sales Engineering</v>
          </cell>
          <cell r="F1063" t="str">
            <v>APAC</v>
          </cell>
          <cell r="G1063" t="str">
            <v>32LDNLZF</v>
          </cell>
        </row>
        <row r="1064">
          <cell r="D1064" t="str">
            <v>pranay.sinha@in.pega.com</v>
          </cell>
          <cell r="E1064" t="str">
            <v>Solution Consultant</v>
          </cell>
          <cell r="F1064" t="str">
            <v>APAC</v>
          </cell>
          <cell r="G1064" t="str">
            <v>32LDNLRK</v>
          </cell>
        </row>
        <row r="1065">
          <cell r="D1065" t="str">
            <v>rishi.sinha@pega.com</v>
          </cell>
          <cell r="E1065" t="str">
            <v>Senior Solutions Consultant</v>
          </cell>
          <cell r="F1065" t="str">
            <v>EMEA</v>
          </cell>
          <cell r="G1065" t="str">
            <v>32LDNLRL</v>
          </cell>
        </row>
        <row r="1066">
          <cell r="D1066" t="str">
            <v>vidhya.sinnatamby@pega.com</v>
          </cell>
          <cell r="E1066" t="str">
            <v>Account Executive</v>
          </cell>
          <cell r="F1066" t="str">
            <v>SKO 2019 - Group C</v>
          </cell>
          <cell r="G1066" t="str">
            <v>32LDNKZ8</v>
          </cell>
        </row>
        <row r="1067">
          <cell r="D1067" t="str">
            <v>chris.sirna@pega.com</v>
          </cell>
          <cell r="E1067" t="str">
            <v>Principal Solutions Consultant</v>
          </cell>
          <cell r="F1067" t="str">
            <v>SKO 2019 - Group D</v>
          </cell>
          <cell r="G1067" t="str">
            <v>32LDNLRM</v>
          </cell>
        </row>
        <row r="1068">
          <cell r="D1068" t="str">
            <v>jeremy.sirour@pega.com</v>
          </cell>
          <cell r="E1068" t="str">
            <v>Insurance, Healthcare &amp; Life Sciences Consulting Manager</v>
          </cell>
          <cell r="F1068" t="str">
            <v>EMEA</v>
          </cell>
          <cell r="G1068" t="str">
            <v>32LDNLCR</v>
          </cell>
        </row>
        <row r="1069">
          <cell r="D1069" t="str">
            <v>william.sitnik@pega.com</v>
          </cell>
          <cell r="E1069" t="str">
            <v>Account Executive</v>
          </cell>
          <cell r="F1069" t="str">
            <v>SKO 2019 - Group C</v>
          </cell>
          <cell r="G1069" t="str">
            <v>32LDNKZ9</v>
          </cell>
        </row>
        <row r="1070">
          <cell r="D1070" t="str">
            <v>alastair.skelton@pega.com</v>
          </cell>
          <cell r="E1070" t="str">
            <v>Account Executive</v>
          </cell>
          <cell r="F1070" t="str">
            <v>EMEA</v>
          </cell>
          <cell r="G1070" t="str">
            <v>32LDNKZB</v>
          </cell>
        </row>
        <row r="1071">
          <cell r="D1071" t="str">
            <v>christopher.larsson@pega.com</v>
          </cell>
          <cell r="E1071" t="str">
            <v>Solutions Consultant</v>
          </cell>
          <cell r="F1071" t="str">
            <v>EMEA</v>
          </cell>
          <cell r="G1071" t="str">
            <v>32LDNLRP</v>
          </cell>
        </row>
        <row r="1072">
          <cell r="D1072" t="str">
            <v>brett.smiley@pega.com</v>
          </cell>
          <cell r="E1072" t="str">
            <v>Account Executive</v>
          </cell>
          <cell r="F1072" t="str">
            <v>SKO 2019 - Group C</v>
          </cell>
          <cell r="G1072" t="str">
            <v>32LDNKZC</v>
          </cell>
        </row>
        <row r="1073">
          <cell r="D1073" t="str">
            <v>gregg.smith@pega.com</v>
          </cell>
          <cell r="E1073" t="str">
            <v>Account Executive</v>
          </cell>
          <cell r="F1073" t="str">
            <v>SKO 2019 - Group C</v>
          </cell>
          <cell r="G1073" t="str">
            <v>32LDNKZD</v>
          </cell>
        </row>
        <row r="1074">
          <cell r="D1074" t="str">
            <v>gary.smith@pega.com</v>
          </cell>
          <cell r="E1074" t="str">
            <v>Practice Director</v>
          </cell>
          <cell r="F1074" t="str">
            <v>EMEA</v>
          </cell>
          <cell r="G1074" t="str">
            <v>32LDNLCS</v>
          </cell>
        </row>
        <row r="1075">
          <cell r="D1075" t="str">
            <v>john.smith@pega.com</v>
          </cell>
          <cell r="E1075" t="str">
            <v>Practice Leader</v>
          </cell>
          <cell r="F1075" t="str">
            <v>SKO 2019 - Group B</v>
          </cell>
          <cell r="G1075" t="str">
            <v>32LDNLCT</v>
          </cell>
        </row>
        <row r="1076">
          <cell r="D1076" t="str">
            <v>peter.smith@pega.com</v>
          </cell>
          <cell r="E1076" t="str">
            <v>Business Operations Director</v>
          </cell>
          <cell r="F1076" t="str">
            <v>EMEA</v>
          </cell>
          <cell r="G1076" t="str">
            <v>32LDNLCV</v>
          </cell>
        </row>
        <row r="1077">
          <cell r="D1077" t="str">
            <v>wayne.smith@pega.com</v>
          </cell>
          <cell r="E1077" t="str">
            <v>Senior Solutions Consultant</v>
          </cell>
          <cell r="F1077" t="str">
            <v>SKO 2019 - Group D</v>
          </cell>
          <cell r="G1077" t="str">
            <v>32LDNLRQ</v>
          </cell>
        </row>
        <row r="1078">
          <cell r="D1078" t="str">
            <v>robert.smith@pega.com</v>
          </cell>
          <cell r="E1078" t="str">
            <v>Sales Director</v>
          </cell>
          <cell r="F1078" t="str">
            <v>EMEA</v>
          </cell>
          <cell r="G1078" t="str">
            <v>32LDNLWK</v>
          </cell>
        </row>
        <row r="1079">
          <cell r="D1079" t="str">
            <v>csmith82@comcast.net</v>
          </cell>
          <cell r="E1079" t="str">
            <v>Senior Business Officer</v>
          </cell>
          <cell r="F1079" t="str">
            <v>SKO 2019 - Group C</v>
          </cell>
          <cell r="G1079" t="str">
            <v>32LH3WTW</v>
          </cell>
        </row>
        <row r="1080">
          <cell r="D1080" t="str">
            <v>glenn.smith@pega.com</v>
          </cell>
          <cell r="E1080" t="str">
            <v>Domain Consultant</v>
          </cell>
          <cell r="F1080" t="str">
            <v>EMEA</v>
          </cell>
          <cell r="G1080" t="str">
            <v>32LH3WV5</v>
          </cell>
        </row>
        <row r="1081">
          <cell r="D1081" t="str">
            <v>bernie.smith@pega.com</v>
          </cell>
          <cell r="E1081" t="str">
            <v>Sales Consultant</v>
          </cell>
          <cell r="F1081" t="str">
            <v>EMEA</v>
          </cell>
          <cell r="G1081" t="str">
            <v>32LH94QM</v>
          </cell>
        </row>
        <row r="1082">
          <cell r="D1082" t="str">
            <v>michael.smith@pega.com</v>
          </cell>
          <cell r="E1082" t="str">
            <v>VP, Service Assurance</v>
          </cell>
          <cell r="F1082" t="str">
            <v>EMEA</v>
          </cell>
          <cell r="G1082" t="str">
            <v>32LH94QN</v>
          </cell>
        </row>
        <row r="1083">
          <cell r="D1083" t="str">
            <v>erin.smithouser@pega.com</v>
          </cell>
          <cell r="E1083" t="str">
            <v>Business Consultant- Healthcare Provider</v>
          </cell>
          <cell r="F1083" t="str">
            <v>SKO 2019 - Group D</v>
          </cell>
          <cell r="G1083" t="str">
            <v>32LDNLRR</v>
          </cell>
        </row>
        <row r="1084">
          <cell r="D1084" t="str">
            <v>peter.snow@pega.com</v>
          </cell>
          <cell r="E1084" t="str">
            <v>Account Executive</v>
          </cell>
          <cell r="F1084" t="str">
            <v>APAC</v>
          </cell>
          <cell r="G1084" t="str">
            <v>32LDNKZF</v>
          </cell>
        </row>
        <row r="1085">
          <cell r="D1085" t="str">
            <v>eva.soares@pega.com</v>
          </cell>
          <cell r="E1085" t="str">
            <v>Senior Business Officer</v>
          </cell>
          <cell r="F1085" t="str">
            <v>EMEA</v>
          </cell>
          <cell r="G1085" t="str">
            <v>32LDNNCL</v>
          </cell>
        </row>
        <row r="1086">
          <cell r="D1086" t="str">
            <v>erik.sol@pega.com</v>
          </cell>
          <cell r="E1086" t="str">
            <v>Practice Director</v>
          </cell>
          <cell r="F1086" t="str">
            <v>EMEA</v>
          </cell>
          <cell r="G1086" t="str">
            <v>32LDNLCW</v>
          </cell>
        </row>
        <row r="1087">
          <cell r="D1087" t="str">
            <v>somas2@pega.com</v>
          </cell>
          <cell r="E1087" t="str">
            <v>Senior Solutions Consultant</v>
          </cell>
          <cell r="F1087" t="str">
            <v>SKO 2019 - Group D</v>
          </cell>
          <cell r="G1087" t="str">
            <v>32LDNLRS</v>
          </cell>
        </row>
        <row r="1088">
          <cell r="D1088" t="str">
            <v>amber.somers@pega.com</v>
          </cell>
          <cell r="E1088" t="str">
            <v>Business Consultant III</v>
          </cell>
          <cell r="F1088" t="str">
            <v>EMEA</v>
          </cell>
          <cell r="G1088" t="str">
            <v>32LDNLRT</v>
          </cell>
        </row>
        <row r="1089">
          <cell r="D1089" t="str">
            <v>robert.spencer@pega.com</v>
          </cell>
          <cell r="E1089" t="str">
            <v>VP and General Manager - LATAM</v>
          </cell>
          <cell r="F1089" t="str">
            <v>SKO 2019 - Group B</v>
          </cell>
          <cell r="G1089" t="str">
            <v>32KNCVMC</v>
          </cell>
        </row>
        <row r="1090">
          <cell r="D1090" t="str">
            <v>craig.spencer@pega.com</v>
          </cell>
          <cell r="E1090" t="str">
            <v>Account Executive</v>
          </cell>
          <cell r="F1090" t="str">
            <v>SKO 2019 - Group C</v>
          </cell>
          <cell r="G1090" t="str">
            <v>32LDNKZG</v>
          </cell>
        </row>
        <row r="1091">
          <cell r="D1091" t="str">
            <v>brian.sprik@pega.com</v>
          </cell>
          <cell r="E1091" t="str">
            <v>Sr. Business Consultant</v>
          </cell>
          <cell r="F1091" t="str">
            <v>SKO 2019 - Group D</v>
          </cell>
          <cell r="G1091" t="str">
            <v>32LDNLRV</v>
          </cell>
        </row>
        <row r="1092">
          <cell r="D1092" t="str">
            <v>gaurav.srivastava@pega.com</v>
          </cell>
          <cell r="E1092" t="str">
            <v>Senior Decisioning Consultant</v>
          </cell>
          <cell r="F1092" t="str">
            <v>APAC</v>
          </cell>
          <cell r="G1092" t="str">
            <v>32LDNLRW</v>
          </cell>
        </row>
        <row r="1093">
          <cell r="D1093" t="str">
            <v>raj.srivatsan@pega.com</v>
          </cell>
          <cell r="E1093" t="str">
            <v>Account Executive</v>
          </cell>
          <cell r="F1093" t="str">
            <v>SKO 2019 - Group C</v>
          </cell>
          <cell r="G1093" t="str">
            <v>32LDNKZH</v>
          </cell>
        </row>
        <row r="1094">
          <cell r="D1094" t="str">
            <v>ashley.stacey@pega.com</v>
          </cell>
          <cell r="E1094" t="str">
            <v>Operations Manager</v>
          </cell>
          <cell r="F1094" t="str">
            <v>SKO 2019 - Group D</v>
          </cell>
          <cell r="G1094" t="str">
            <v>32LG4NDZ</v>
          </cell>
        </row>
        <row r="1095">
          <cell r="D1095" t="str">
            <v>jim.stafford@pega.com</v>
          </cell>
          <cell r="E1095" t="str">
            <v>Senior Business Consultant- Marketing</v>
          </cell>
          <cell r="F1095" t="str">
            <v>SKO 2019 - Group D</v>
          </cell>
          <cell r="G1095" t="str">
            <v>32LDNLRX</v>
          </cell>
        </row>
        <row r="1096">
          <cell r="D1096" t="str">
            <v>tomasz.stala@pega.com</v>
          </cell>
          <cell r="E1096" t="str">
            <v>Solutions Engineer - Infrastructure</v>
          </cell>
          <cell r="F1096" t="str">
            <v>EMEA</v>
          </cell>
          <cell r="G1096" t="str">
            <v>32LDNLZG</v>
          </cell>
        </row>
        <row r="1097">
          <cell r="D1097" t="str">
            <v>bryn.standrin@pega.com</v>
          </cell>
          <cell r="E1097" t="str">
            <v>Director, Solutions Consulting</v>
          </cell>
          <cell r="F1097" t="str">
            <v>EMEA</v>
          </cell>
          <cell r="G1097" t="str">
            <v>32LDNLRZ</v>
          </cell>
        </row>
        <row r="1098">
          <cell r="D1098" t="str">
            <v>alexandra.stanton@pega.com</v>
          </cell>
          <cell r="E1098" t="str">
            <v>Senior Sales Associate</v>
          </cell>
          <cell r="F1098" t="str">
            <v>SKO 2019 - Group C</v>
          </cell>
          <cell r="G1098" t="str">
            <v>32LDNKZJ</v>
          </cell>
        </row>
        <row r="1099">
          <cell r="D1099" t="str">
            <v>jerod.stanton@pega.com</v>
          </cell>
          <cell r="E1099" t="str">
            <v>Senior Solutions Consultant</v>
          </cell>
          <cell r="F1099" t="str">
            <v>SKO 2019 - Group D</v>
          </cell>
          <cell r="G1099" t="str">
            <v>32LDNLS2</v>
          </cell>
        </row>
        <row r="1100">
          <cell r="D1100" t="str">
            <v>bill.stanton@pega.com</v>
          </cell>
          <cell r="E1100" t="str">
            <v>Managing Business Officer, New Markets</v>
          </cell>
          <cell r="F1100" t="str">
            <v>SKO 2019 - Group B</v>
          </cell>
          <cell r="G1100" t="str">
            <v>32LFHH7M</v>
          </cell>
        </row>
        <row r="1101">
          <cell r="D1101" t="str">
            <v>peter.steel@pega.com</v>
          </cell>
          <cell r="E1101" t="str">
            <v>Principal Solutions Consultant</v>
          </cell>
          <cell r="F1101" t="str">
            <v>EMEA</v>
          </cell>
          <cell r="G1101" t="str">
            <v>32LDNLS3</v>
          </cell>
        </row>
        <row r="1102">
          <cell r="D1102" t="str">
            <v>christian.steiner@pega.com</v>
          </cell>
          <cell r="E1102" t="str">
            <v>Account Executive</v>
          </cell>
          <cell r="F1102" t="str">
            <v>EMEA</v>
          </cell>
          <cell r="G1102" t="str">
            <v>32LDNKZL</v>
          </cell>
        </row>
        <row r="1103">
          <cell r="D1103" t="str">
            <v>stephan.stemmler@pega.com</v>
          </cell>
          <cell r="E1103" t="str">
            <v>Account Executive</v>
          </cell>
          <cell r="F1103" t="str">
            <v>EMEA</v>
          </cell>
          <cell r="G1103" t="str">
            <v>32LDNKZM</v>
          </cell>
        </row>
        <row r="1104">
          <cell r="D1104" t="str">
            <v>kristine.stevens@pega.com</v>
          </cell>
          <cell r="E1104" t="str">
            <v>Principal SC Enablement Mgr</v>
          </cell>
          <cell r="F1104" t="str">
            <v>SKO 2019 - Group B</v>
          </cell>
          <cell r="G1104" t="str">
            <v>32LG4NFP</v>
          </cell>
        </row>
        <row r="1105">
          <cell r="D1105" t="str">
            <v>jay.stewart@pega.com</v>
          </cell>
          <cell r="E1105" t="str">
            <v>Principal Solutions Consultant - Corporate Markets</v>
          </cell>
          <cell r="F1105" t="str">
            <v>SKO 2019 - Group D</v>
          </cell>
          <cell r="G1105" t="str">
            <v>32LDNLS4</v>
          </cell>
        </row>
        <row r="1106">
          <cell r="D1106" t="str">
            <v>christian.stiller@pega.com</v>
          </cell>
          <cell r="E1106" t="str">
            <v>Manager, Sales Consulting</v>
          </cell>
          <cell r="F1106" t="str">
            <v>EMEA</v>
          </cell>
          <cell r="G1106" t="str">
            <v>32LDNLS5</v>
          </cell>
        </row>
        <row r="1107">
          <cell r="D1107" t="str">
            <v>ken.stillwell@pega.com</v>
          </cell>
          <cell r="E1107" t="str">
            <v>Chief Administrative Officer, Chief Financial Officer and Senior VP</v>
          </cell>
          <cell r="F1107" t="str">
            <v>SKO 2019 - Group A</v>
          </cell>
          <cell r="G1107" t="str">
            <v>32KNCVMP</v>
          </cell>
        </row>
        <row r="1108">
          <cell r="D1108" t="str">
            <v>beth.stockham@pega.com</v>
          </cell>
          <cell r="E1108" t="str">
            <v>Account Executive</v>
          </cell>
          <cell r="F1108" t="str">
            <v>EMEA</v>
          </cell>
          <cell r="G1108" t="str">
            <v>32LDNKZN</v>
          </cell>
        </row>
        <row r="1109">
          <cell r="D1109" t="str">
            <v>carrie.strahl@pega.com</v>
          </cell>
          <cell r="E1109" t="str">
            <v>Account Executive</v>
          </cell>
          <cell r="F1109" t="str">
            <v>SKO 2019 - Group C</v>
          </cell>
          <cell r="G1109" t="str">
            <v>32LFHH7B</v>
          </cell>
        </row>
        <row r="1110">
          <cell r="D1110" t="str">
            <v>chuck.strahlendorff@pega.com</v>
          </cell>
          <cell r="E1110" t="str">
            <v>Client Director</v>
          </cell>
          <cell r="F1110" t="str">
            <v>SKO 2019 - Group C</v>
          </cell>
          <cell r="G1110" t="str">
            <v>32LDNKZQ</v>
          </cell>
        </row>
        <row r="1111">
          <cell r="D1111" t="str">
            <v>cynthia.stuebner@pega.com</v>
          </cell>
          <cell r="E1111" t="str">
            <v>Director, Industry Principal- Public Sector</v>
          </cell>
          <cell r="F1111" t="str">
            <v>SKO 2019 - Group C</v>
          </cell>
          <cell r="G1111" t="str">
            <v>32LFHH72</v>
          </cell>
        </row>
        <row r="1112">
          <cell r="D1112" t="str">
            <v>roger.styles@pega.com</v>
          </cell>
          <cell r="E1112" t="str">
            <v>Account Executive</v>
          </cell>
          <cell r="F1112" t="str">
            <v>EMEA</v>
          </cell>
          <cell r="G1112" t="str">
            <v>32LDNKZR</v>
          </cell>
        </row>
        <row r="1113">
          <cell r="D1113" t="str">
            <v>pawel.suflida@pega.com</v>
          </cell>
          <cell r="E1113" t="str">
            <v>Consulting Manager</v>
          </cell>
          <cell r="F1113" t="str">
            <v>EMEA</v>
          </cell>
          <cell r="G1113" t="str">
            <v>32LDNLCZ</v>
          </cell>
        </row>
        <row r="1114">
          <cell r="D1114" t="str">
            <v>aidan.sugrue@pega.com</v>
          </cell>
          <cell r="E1114" t="str">
            <v>Practice Director</v>
          </cell>
          <cell r="F1114" t="str">
            <v>EMEA</v>
          </cell>
          <cell r="G1114" t="str">
            <v>32LH3WTQ</v>
          </cell>
        </row>
        <row r="1115">
          <cell r="D1115" t="str">
            <v>paul.sullivan@pega.com</v>
          </cell>
          <cell r="E1115" t="str">
            <v>Account Executive</v>
          </cell>
          <cell r="F1115" t="str">
            <v>SKO 2019 - Group C</v>
          </cell>
          <cell r="G1115" t="str">
            <v>32LDNKZS</v>
          </cell>
        </row>
        <row r="1116">
          <cell r="D1116" t="str">
            <v>kevin.sullivan@pega.com</v>
          </cell>
          <cell r="E1116" t="str">
            <v>Strategic Alliance Executive</v>
          </cell>
          <cell r="F1116" t="str">
            <v>EMEA</v>
          </cell>
          <cell r="G1116" t="str">
            <v>32LDNL4V</v>
          </cell>
        </row>
        <row r="1117">
          <cell r="D1117" t="str">
            <v>david.sully@pega.com</v>
          </cell>
          <cell r="E1117" t="str">
            <v>Sr. Field Operations Manager</v>
          </cell>
          <cell r="F1117" t="str">
            <v>EMEA</v>
          </cell>
          <cell r="G1117" t="str">
            <v>32LGSKWL</v>
          </cell>
        </row>
        <row r="1118">
          <cell r="D1118" t="str">
            <v>josh.sultanik@pega.com</v>
          </cell>
          <cell r="E1118" t="str">
            <v>Manager, Methodology &amp; Governance</v>
          </cell>
          <cell r="F1118" t="str">
            <v>SKO 2019 - Group B</v>
          </cell>
          <cell r="G1118" t="str">
            <v>32LHQ77X</v>
          </cell>
        </row>
        <row r="1119">
          <cell r="D1119" t="str">
            <v>harold.sunata@pega.com</v>
          </cell>
          <cell r="E1119" t="str">
            <v>Sr. Sales Enablement Program Manager</v>
          </cell>
          <cell r="F1119" t="str">
            <v>SKO 2019 - Group B</v>
          </cell>
          <cell r="G1119" t="str">
            <v>32LDNL5B</v>
          </cell>
        </row>
        <row r="1120">
          <cell r="D1120" t="str">
            <v>kris.sv@in.pega.com</v>
          </cell>
          <cell r="E1120" t="str">
            <v>Sr Director Industry Applications</v>
          </cell>
          <cell r="F1120" t="str">
            <v>APAC</v>
          </cell>
          <cell r="G1120" t="str">
            <v>32LDNL4W</v>
          </cell>
        </row>
        <row r="1121">
          <cell r="D1121" t="str">
            <v>willem-paul.swanborn@pega.com</v>
          </cell>
          <cell r="E1121" t="str">
            <v>Account Executive</v>
          </cell>
          <cell r="F1121" t="str">
            <v>EMEA</v>
          </cell>
          <cell r="G1121" t="str">
            <v>32LDNKZT</v>
          </cell>
        </row>
        <row r="1122">
          <cell r="D1122" t="str">
            <v>kevin.swanson@pega.com</v>
          </cell>
          <cell r="E1122" t="str">
            <v>Practice Leader</v>
          </cell>
          <cell r="F1122" t="str">
            <v>SKO 2019 - Group B</v>
          </cell>
          <cell r="G1122" t="str">
            <v>32LDNLD2</v>
          </cell>
        </row>
        <row r="1123">
          <cell r="D1123" t="str">
            <v>mark.switzer@pega.com</v>
          </cell>
          <cell r="E1123" t="str">
            <v>Senior Solutions Consultant - Public Sector</v>
          </cell>
          <cell r="F1123" t="str">
            <v>SKO 2019 - Group D</v>
          </cell>
          <cell r="G1123" t="str">
            <v>32LDNLS7</v>
          </cell>
        </row>
        <row r="1124">
          <cell r="D1124" t="str">
            <v>wojciech.szeloch@pega.com</v>
          </cell>
          <cell r="E1124" t="str">
            <v>Senior Solutions Engineer</v>
          </cell>
          <cell r="F1124" t="str">
            <v>EMEA</v>
          </cell>
          <cell r="G1124" t="str">
            <v>32LDNLZH</v>
          </cell>
        </row>
        <row r="1125">
          <cell r="D1125" t="str">
            <v>shawn.szturma@pega.com</v>
          </cell>
          <cell r="E1125" t="str">
            <v>Director, Solutions Consulting</v>
          </cell>
          <cell r="F1125" t="str">
            <v>SKO 2019 - Group B</v>
          </cell>
          <cell r="G1125" t="str">
            <v>32LDNLS8</v>
          </cell>
        </row>
        <row r="1126">
          <cell r="D1126" t="str">
            <v>wilson.ta@pega.com</v>
          </cell>
          <cell r="E1126" t="str">
            <v>Sales Consultant III</v>
          </cell>
          <cell r="F1126" t="str">
            <v>APAC</v>
          </cell>
          <cell r="G1126" t="str">
            <v>32LDNLS9</v>
          </cell>
        </row>
        <row r="1127">
          <cell r="D1127" t="str">
            <v>jake.tabor@pega.com</v>
          </cell>
          <cell r="E1127" t="str">
            <v>Senior Solutions Consultant - Communications</v>
          </cell>
          <cell r="F1127" t="str">
            <v>SKO 2019 - Group D</v>
          </cell>
          <cell r="G1127" t="str">
            <v>32LDNLSB</v>
          </cell>
        </row>
        <row r="1128">
          <cell r="D1128" t="str">
            <v>katsumi.takagi@pega.com</v>
          </cell>
          <cell r="E1128" t="str">
            <v>Account Executive</v>
          </cell>
          <cell r="F1128" t="str">
            <v>APAC</v>
          </cell>
          <cell r="G1128" t="str">
            <v>32LDNKZV</v>
          </cell>
        </row>
        <row r="1129">
          <cell r="D1129" t="str">
            <v>ayano.takahashi@pega.com</v>
          </cell>
          <cell r="E1129" t="str">
            <v>Senior Solutions Consultant</v>
          </cell>
          <cell r="F1129" t="str">
            <v>APAC</v>
          </cell>
          <cell r="G1129" t="str">
            <v>32LDNLSC</v>
          </cell>
        </row>
        <row r="1130">
          <cell r="D1130" t="str">
            <v>nicole.takes@pega.com</v>
          </cell>
          <cell r="E1130" t="str">
            <v>Senior Business Officer</v>
          </cell>
          <cell r="F1130" t="str">
            <v>EMEA</v>
          </cell>
          <cell r="G1130" t="str">
            <v>32LG4NFZ</v>
          </cell>
        </row>
        <row r="1131">
          <cell r="D1131" t="str">
            <v>philip.tan@pega.com</v>
          </cell>
          <cell r="E1131" t="str">
            <v>Account Executive</v>
          </cell>
          <cell r="F1131" t="str">
            <v>APAC</v>
          </cell>
          <cell r="G1131" t="str">
            <v>32LDNKZW</v>
          </cell>
        </row>
        <row r="1132">
          <cell r="D1132" t="str">
            <v>gheeyoon.tan@pega.com</v>
          </cell>
          <cell r="E1132" t="str">
            <v>Senior System Architect</v>
          </cell>
          <cell r="F1132" t="str">
            <v>APAC</v>
          </cell>
          <cell r="G1132" t="str">
            <v>32LG4NF3</v>
          </cell>
        </row>
        <row r="1133">
          <cell r="D1133" t="str">
            <v>jim.tankard@pega.com</v>
          </cell>
          <cell r="E1133" t="str">
            <v>Principal Solutions Consultant, Strategic Markets</v>
          </cell>
          <cell r="F1133" t="str">
            <v>SKO 2019 - Group B</v>
          </cell>
          <cell r="G1133" t="str">
            <v>32LDNLSD</v>
          </cell>
        </row>
        <row r="1134">
          <cell r="D1134" t="str">
            <v>jukka.tapaninen@pega.com</v>
          </cell>
          <cell r="E1134" t="str">
            <v>VP, International Alliances</v>
          </cell>
          <cell r="F1134" t="str">
            <v>EMEA</v>
          </cell>
          <cell r="G1134" t="str">
            <v>32KNCVN5</v>
          </cell>
        </row>
        <row r="1135">
          <cell r="D1135" t="str">
            <v>dieter.tappe@pega.com</v>
          </cell>
          <cell r="E1135" t="str">
            <v>Practice Director</v>
          </cell>
          <cell r="F1135" t="str">
            <v>EMEA</v>
          </cell>
          <cell r="G1135" t="str">
            <v>32LDNLD3</v>
          </cell>
        </row>
        <row r="1136">
          <cell r="D1136" t="str">
            <v>michelle.tarkowski@pega.com</v>
          </cell>
          <cell r="E1136" t="str">
            <v>Account Executive</v>
          </cell>
          <cell r="F1136" t="str">
            <v>SKO 2019 - Group C</v>
          </cell>
          <cell r="G1136" t="str">
            <v>32LDZJWK</v>
          </cell>
        </row>
        <row r="1137">
          <cell r="D1137" t="str">
            <v>tony.tarquini@pega.com</v>
          </cell>
          <cell r="E1137" t="str">
            <v>Director, Industry Principal - Insurance</v>
          </cell>
          <cell r="F1137" t="str">
            <v>EMEA</v>
          </cell>
          <cell r="G1137" t="str">
            <v>32LH3WTL</v>
          </cell>
        </row>
        <row r="1138">
          <cell r="D1138" t="str">
            <v>kieran.tarrant@pega.com</v>
          </cell>
          <cell r="E1138" t="str">
            <v>VP Sales, UK and Ireland</v>
          </cell>
          <cell r="F1138" t="str">
            <v>EMEA</v>
          </cell>
          <cell r="G1138" t="str">
            <v>32KNCVMF</v>
          </cell>
        </row>
        <row r="1139">
          <cell r="D1139" t="str">
            <v>jeff.taylor@pega.com</v>
          </cell>
          <cell r="E1139" t="str">
            <v>SVP, Business Strategy and Go-To-Market Operations</v>
          </cell>
          <cell r="F1139" t="str">
            <v>SKO 2019 - Group A</v>
          </cell>
          <cell r="G1139" t="str">
            <v>32KNCVMR</v>
          </cell>
        </row>
        <row r="1140">
          <cell r="D1140" t="str">
            <v>Susan.Taylor@pega.com</v>
          </cell>
          <cell r="E1140" t="str">
            <v>VP, Payer Core Admin</v>
          </cell>
          <cell r="F1140" t="str">
            <v>SKO 2019 - Group C</v>
          </cell>
          <cell r="G1140" t="str">
            <v>32KNCVNB</v>
          </cell>
        </row>
        <row r="1141">
          <cell r="D1141" t="str">
            <v>kevin.taylor@pega.com</v>
          </cell>
          <cell r="E1141" t="str">
            <v>Client Director</v>
          </cell>
          <cell r="F1141" t="str">
            <v>EMEA</v>
          </cell>
          <cell r="G1141" t="str">
            <v>32LDNKZZ</v>
          </cell>
        </row>
        <row r="1142">
          <cell r="D1142" t="str">
            <v>bill.taylor@pega.com</v>
          </cell>
          <cell r="E1142" t="str">
            <v>Manager, Sales Consulting</v>
          </cell>
          <cell r="F1142" t="str">
            <v>SKO 2019 - Group B</v>
          </cell>
          <cell r="G1142" t="str">
            <v>32LDNLSF</v>
          </cell>
        </row>
        <row r="1143">
          <cell r="D1143" t="str">
            <v>robbert.teriele@pega.com</v>
          </cell>
          <cell r="E1143" t="str">
            <v>Principal Solutions Consultant</v>
          </cell>
          <cell r="F1143" t="str">
            <v>EMEA</v>
          </cell>
          <cell r="G1143" t="str">
            <v>32LDNLSG</v>
          </cell>
        </row>
        <row r="1144">
          <cell r="D1144" t="str">
            <v>elena.tellodemiguel@pega.com</v>
          </cell>
          <cell r="E1144" t="str">
            <v>Account Executive</v>
          </cell>
          <cell r="F1144" t="str">
            <v>EMEA</v>
          </cell>
          <cell r="G1144" t="str">
            <v>32LDNL22</v>
          </cell>
        </row>
        <row r="1145">
          <cell r="D1145" t="str">
            <v>satyajeethsingh.thakur@in.pega.com</v>
          </cell>
          <cell r="E1145" t="str">
            <v>Sr. Solutions Engineer</v>
          </cell>
          <cell r="F1145" t="str">
            <v>APAC</v>
          </cell>
          <cell r="G1145" t="str">
            <v>32LHQ78F</v>
          </cell>
        </row>
        <row r="1146">
          <cell r="D1146" t="str">
            <v>ajit.tharaken@pega.com</v>
          </cell>
          <cell r="E1146" t="str">
            <v>Sr. Director, Industry Principal</v>
          </cell>
          <cell r="F1146" t="str">
            <v>SKO 2019 - Group C</v>
          </cell>
          <cell r="G1146" t="str">
            <v>32LFHH73</v>
          </cell>
        </row>
        <row r="1147">
          <cell r="D1147" t="str">
            <v>jason.thayer@pega.com</v>
          </cell>
          <cell r="E1147" t="str">
            <v>Account Executive</v>
          </cell>
          <cell r="F1147" t="str">
            <v>SKO 2019 - Group C</v>
          </cell>
          <cell r="G1147" t="str">
            <v>32LDNL23</v>
          </cell>
        </row>
        <row r="1148">
          <cell r="D1148" t="str">
            <v>james.theokas@pega.com</v>
          </cell>
          <cell r="E1148" t="str">
            <v>Director, Sales</v>
          </cell>
          <cell r="F1148" t="str">
            <v>SKO 2019 - Group B</v>
          </cell>
          <cell r="G1148" t="str">
            <v>32LDNLWL</v>
          </cell>
        </row>
        <row r="1149">
          <cell r="D1149" t="str">
            <v>brent.thomas@pega.com</v>
          </cell>
          <cell r="E1149" t="str">
            <v>Solutions Consultant</v>
          </cell>
          <cell r="F1149" t="str">
            <v>SKO 2019 - Group D</v>
          </cell>
          <cell r="G1149" t="str">
            <v>32LDNLSH</v>
          </cell>
        </row>
        <row r="1150">
          <cell r="D1150" t="str">
            <v>nathan.thomas@pega.com</v>
          </cell>
          <cell r="E1150" t="str">
            <v>Solutions Consultant</v>
          </cell>
          <cell r="F1150" t="str">
            <v>SKO 2019 - Group D</v>
          </cell>
          <cell r="G1150" t="str">
            <v>32LDNLSJ</v>
          </cell>
        </row>
        <row r="1151">
          <cell r="D1151" t="str">
            <v>julie.thomas@pega.com</v>
          </cell>
          <cell r="E1151" t="str">
            <v>Account Executive</v>
          </cell>
          <cell r="F1151" t="str">
            <v>SKO 2019 - Group C</v>
          </cell>
          <cell r="G1151" t="str">
            <v>32LG4NFH</v>
          </cell>
        </row>
        <row r="1152">
          <cell r="D1152" t="str">
            <v>tad.thompson@pega.com</v>
          </cell>
          <cell r="E1152" t="str">
            <v>Account Executive</v>
          </cell>
          <cell r="F1152" t="str">
            <v>SKO 2019 - Group C</v>
          </cell>
          <cell r="G1152" t="str">
            <v>32LDNL25</v>
          </cell>
        </row>
        <row r="1153">
          <cell r="D1153" t="str">
            <v>clive.thompson@pega.com</v>
          </cell>
          <cell r="E1153" t="str">
            <v>Manager - Engagement Leaders, Pega Consulting</v>
          </cell>
          <cell r="F1153" t="str">
            <v>EMEA</v>
          </cell>
          <cell r="G1153" t="str">
            <v>32LDNLD4</v>
          </cell>
        </row>
        <row r="1154">
          <cell r="D1154" t="str">
            <v>scott.thorn@pega.com</v>
          </cell>
          <cell r="E1154" t="str">
            <v>Solutions Consultant</v>
          </cell>
          <cell r="F1154" t="str">
            <v>SKO 2019 - Group D</v>
          </cell>
          <cell r="G1154" t="str">
            <v>32LDNLSK</v>
          </cell>
        </row>
        <row r="1155">
          <cell r="D1155" t="str">
            <v>chris.thorne@pega.com</v>
          </cell>
          <cell r="E1155" t="str">
            <v>Senior Solutions Consultant</v>
          </cell>
          <cell r="F1155" t="str">
            <v>EMEA</v>
          </cell>
          <cell r="G1155" t="str">
            <v>32LDNLSL</v>
          </cell>
        </row>
        <row r="1156">
          <cell r="D1156" t="str">
            <v>diana.tipei@pega.com</v>
          </cell>
          <cell r="E1156" t="str">
            <v>Strategic Alliance Executive</v>
          </cell>
          <cell r="F1156" t="str">
            <v>EMEA</v>
          </cell>
          <cell r="G1156" t="str">
            <v>32LDNL4X</v>
          </cell>
        </row>
        <row r="1157">
          <cell r="D1157" t="str">
            <v>joe.tirone@pega.com</v>
          </cell>
          <cell r="E1157" t="str">
            <v>Senior Solutions Consultant, Robotics</v>
          </cell>
          <cell r="F1157" t="str">
            <v>SKO 2019 - Group D</v>
          </cell>
          <cell r="G1157" t="str">
            <v>32LDNLSM</v>
          </cell>
        </row>
        <row r="1158">
          <cell r="D1158" t="str">
            <v>Iain.Tollemache@pega.com</v>
          </cell>
          <cell r="E1158" t="str">
            <v>Sr. Client Success Manager</v>
          </cell>
          <cell r="F1158" t="str">
            <v>EMEA</v>
          </cell>
          <cell r="G1158" t="str">
            <v>32LH94QP</v>
          </cell>
        </row>
        <row r="1159">
          <cell r="D1159" t="str">
            <v>lynea.tomas@pega.com</v>
          </cell>
          <cell r="E1159" t="str">
            <v>Sales Operations Manager</v>
          </cell>
          <cell r="F1159" t="str">
            <v>SKO 2019 - Group B</v>
          </cell>
          <cell r="G1159" t="str">
            <v>32LH3WV7</v>
          </cell>
        </row>
        <row r="1160">
          <cell r="D1160" t="str">
            <v>alex.tombreul@pega.com</v>
          </cell>
          <cell r="E1160" t="str">
            <v>Manager, Solutions Consulting</v>
          </cell>
          <cell r="F1160" t="str">
            <v>EMEA</v>
          </cell>
          <cell r="G1160" t="str">
            <v>32LDNLSN</v>
          </cell>
        </row>
        <row r="1161">
          <cell r="D1161" t="str">
            <v>david.tomkins@pega.com</v>
          </cell>
          <cell r="E1161" t="str">
            <v>Client Director</v>
          </cell>
          <cell r="F1161" t="str">
            <v>EMEA</v>
          </cell>
          <cell r="G1161" t="str">
            <v>32LDNL26</v>
          </cell>
        </row>
        <row r="1162">
          <cell r="D1162" t="str">
            <v>steve.tomkins@pega.com</v>
          </cell>
          <cell r="E1162" t="str">
            <v>Practice Leader</v>
          </cell>
          <cell r="F1162" t="str">
            <v>EMEA</v>
          </cell>
          <cell r="G1162" t="str">
            <v>32LDNLD5</v>
          </cell>
        </row>
        <row r="1163">
          <cell r="D1163" t="str">
            <v>vincent.tong@pega.com</v>
          </cell>
          <cell r="E1163" t="str">
            <v>Senior Solutions Consultant</v>
          </cell>
          <cell r="F1163" t="str">
            <v>APAC</v>
          </cell>
          <cell r="G1163" t="str">
            <v>32LDNLSP</v>
          </cell>
        </row>
        <row r="1164">
          <cell r="D1164" t="str">
            <v>neil.toulson@pega.com</v>
          </cell>
          <cell r="E1164" t="str">
            <v>Sales Manager</v>
          </cell>
          <cell r="F1164" t="str">
            <v>EMEA</v>
          </cell>
          <cell r="G1164" t="str">
            <v>32LG4NGL</v>
          </cell>
        </row>
        <row r="1165">
          <cell r="D1165" t="str">
            <v>zied.trabelsi@pega.com</v>
          </cell>
          <cell r="E1165" t="str">
            <v>Account Executive</v>
          </cell>
          <cell r="F1165" t="str">
            <v>SKO 2019 - Group C</v>
          </cell>
          <cell r="G1165" t="str">
            <v>32LDNL28</v>
          </cell>
        </row>
        <row r="1166">
          <cell r="D1166" t="str">
            <v>john.tracy@pega.com</v>
          </cell>
          <cell r="E1166" t="str">
            <v>Account Executive</v>
          </cell>
          <cell r="F1166" t="str">
            <v>SKO 2019 - Group C</v>
          </cell>
          <cell r="G1166" t="str">
            <v>32LDNL29</v>
          </cell>
        </row>
        <row r="1167">
          <cell r="D1167" t="str">
            <v>alan.trefler@pega.com</v>
          </cell>
          <cell r="E1167" t="str">
            <v>Chief Executive Officer/Chairman</v>
          </cell>
          <cell r="F1167" t="str">
            <v>SKO 2019 - Group A</v>
          </cell>
          <cell r="G1167" t="str">
            <v>32KNCTJN</v>
          </cell>
        </row>
        <row r="1168">
          <cell r="D1168" t="str">
            <v>leon.trefler@pega.com</v>
          </cell>
          <cell r="E1168" t="str">
            <v>Senior Vice President, Global Customer Success</v>
          </cell>
          <cell r="F1168" t="str">
            <v>SKO 2019 - Group A</v>
          </cell>
          <cell r="G1168" t="str">
            <v>32KNCTJP</v>
          </cell>
        </row>
        <row r="1169">
          <cell r="D1169" t="str">
            <v>nilesh.trivedi@pega.com</v>
          </cell>
          <cell r="E1169" t="str">
            <v>Solutions Consultant</v>
          </cell>
          <cell r="F1169" t="str">
            <v>APAC</v>
          </cell>
          <cell r="G1169" t="str">
            <v>32LDNLSQ</v>
          </cell>
        </row>
        <row r="1170">
          <cell r="D1170" t="str">
            <v>luca.trivelli@pega.com</v>
          </cell>
          <cell r="E1170" t="str">
            <v>Principal Sales Architect</v>
          </cell>
          <cell r="F1170" t="str">
            <v>EMEA</v>
          </cell>
          <cell r="G1170" t="str">
            <v>32LDNLSR</v>
          </cell>
        </row>
        <row r="1171">
          <cell r="D1171" t="str">
            <v>jonathan.trott@pega.com</v>
          </cell>
          <cell r="E1171" t="str">
            <v>Account Executive</v>
          </cell>
          <cell r="F1171" t="str">
            <v>EMEA</v>
          </cell>
          <cell r="G1171" t="str">
            <v>32LDNL2C</v>
          </cell>
        </row>
        <row r="1172">
          <cell r="D1172" t="str">
            <v>matt.turner@pega.com</v>
          </cell>
          <cell r="E1172" t="str">
            <v>Director, Solution Consulting - Consumer Services</v>
          </cell>
          <cell r="F1172" t="str">
            <v>SKO 2019 - Group B</v>
          </cell>
          <cell r="G1172" t="str">
            <v>32LDNLSS</v>
          </cell>
        </row>
        <row r="1173">
          <cell r="D1173" t="str">
            <v>mateusz.turolski@pega.com</v>
          </cell>
          <cell r="E1173" t="str">
            <v>Associate Solutions Engineer</v>
          </cell>
          <cell r="F1173" t="str">
            <v>SKO 2019 - Group D</v>
          </cell>
          <cell r="G1173" t="str">
            <v>32LDNLZK</v>
          </cell>
        </row>
        <row r="1174">
          <cell r="D1174" t="str">
            <v>kathy.twomey@pega.com</v>
          </cell>
          <cell r="E1174" t="str">
            <v>Global Partner Enablement Director</v>
          </cell>
          <cell r="F1174" t="str">
            <v>SKO 2019 - Group B</v>
          </cell>
          <cell r="G1174" t="str">
            <v>32LDNL5C</v>
          </cell>
        </row>
        <row r="1175">
          <cell r="D1175" t="str">
            <v>kathy.twomey@pega.com</v>
          </cell>
          <cell r="E1175" t="str">
            <v>Global Partner Enablement Director</v>
          </cell>
          <cell r="F1175" t="str">
            <v>SKO 2019 - Group B</v>
          </cell>
          <cell r="G1175" t="str">
            <v>32LDNL5C</v>
          </cell>
        </row>
        <row r="1176">
          <cell r="D1176" t="str">
            <v>noopur.tyagi@pega.com</v>
          </cell>
          <cell r="E1176" t="str">
            <v>Solutions Engineer</v>
          </cell>
          <cell r="F1176" t="str">
            <v>APAC</v>
          </cell>
          <cell r="G1176" t="str">
            <v>32LHQ4W9</v>
          </cell>
        </row>
        <row r="1177">
          <cell r="D1177" t="str">
            <v>yutaro.uchiyama@pega.com</v>
          </cell>
          <cell r="E1177" t="str">
            <v>Manager, Solutions Consulting</v>
          </cell>
          <cell r="F1177" t="str">
            <v>APAC</v>
          </cell>
          <cell r="G1177" t="str">
            <v>32LDNLSV</v>
          </cell>
        </row>
        <row r="1178">
          <cell r="D1178" t="str">
            <v>kevin.uckert@pega.com</v>
          </cell>
          <cell r="E1178" t="str">
            <v>Account Executive</v>
          </cell>
          <cell r="F1178" t="str">
            <v>SKO 2019 - Group C</v>
          </cell>
          <cell r="G1178" t="str">
            <v>32LDNL2F</v>
          </cell>
        </row>
        <row r="1179">
          <cell r="D1179" t="str">
            <v>roderick.uitdehaag@pega.com</v>
          </cell>
          <cell r="E1179" t="str">
            <v>Client Success Manager</v>
          </cell>
          <cell r="F1179" t="str">
            <v>EMEA</v>
          </cell>
          <cell r="G1179" t="str">
            <v>32LDNL2G</v>
          </cell>
        </row>
        <row r="1180">
          <cell r="D1180" t="str">
            <v>phil.underhill@pega.com</v>
          </cell>
          <cell r="E1180" t="str">
            <v>Strategic Alliance Executive</v>
          </cell>
          <cell r="F1180" t="str">
            <v>EMEA</v>
          </cell>
          <cell r="G1180" t="str">
            <v>32LDNL4Z</v>
          </cell>
        </row>
        <row r="1181">
          <cell r="D1181" t="str">
            <v>fabio.urso@pega.com</v>
          </cell>
          <cell r="E1181" t="str">
            <v>Director, Industry Principal</v>
          </cell>
          <cell r="F1181" t="str">
            <v>EMEA</v>
          </cell>
          <cell r="G1181" t="str">
            <v>32LFHH74</v>
          </cell>
        </row>
        <row r="1182">
          <cell r="D1182" t="str">
            <v>jeffrey.usewick@pega.com</v>
          </cell>
          <cell r="E1182" t="str">
            <v>Account Executive</v>
          </cell>
          <cell r="F1182" t="str">
            <v>SKO 2019 - Group C</v>
          </cell>
          <cell r="G1182" t="str">
            <v>32LDNL2H</v>
          </cell>
        </row>
        <row r="1183">
          <cell r="D1183" t="str">
            <v>silke.vahle@pega.com</v>
          </cell>
          <cell r="E1183" t="str">
            <v>Account Executive</v>
          </cell>
          <cell r="F1183" t="str">
            <v>EMEA</v>
          </cell>
          <cell r="G1183" t="str">
            <v>32LDNL2J</v>
          </cell>
        </row>
        <row r="1184">
          <cell r="D1184" t="str">
            <v>cedric.vallette@pega.com</v>
          </cell>
          <cell r="E1184" t="str">
            <v>Solutions Consultant</v>
          </cell>
          <cell r="F1184" t="str">
            <v>EMEA</v>
          </cell>
          <cell r="G1184" t="str">
            <v>32LDNLSW</v>
          </cell>
        </row>
        <row r="1185">
          <cell r="D1185" t="str">
            <v>jennifer.vandenberg@pega.com</v>
          </cell>
          <cell r="E1185" t="str">
            <v>Director, Partner Technical Enablement</v>
          </cell>
          <cell r="F1185" t="str">
            <v>EMEA</v>
          </cell>
          <cell r="G1185" t="str">
            <v>32LGSKX4</v>
          </cell>
        </row>
        <row r="1186">
          <cell r="D1186" t="str">
            <v>peter.vanderputten@pega.com</v>
          </cell>
          <cell r="E1186" t="str">
            <v>Director, Decisioning Solutions</v>
          </cell>
          <cell r="F1186" t="str">
            <v>EMEA</v>
          </cell>
          <cell r="G1186" t="str">
            <v>32LDNLSX</v>
          </cell>
        </row>
        <row r="1187">
          <cell r="D1187" t="str">
            <v>ron.vandertouw@pega.com</v>
          </cell>
          <cell r="E1187" t="str">
            <v>Account Executive</v>
          </cell>
          <cell r="F1187" t="str">
            <v>EMEA</v>
          </cell>
          <cell r="G1187" t="str">
            <v>32LDNL2K</v>
          </cell>
        </row>
        <row r="1188">
          <cell r="D1188" t="str">
            <v>dan.vandeursen@pega.com</v>
          </cell>
          <cell r="E1188" t="str">
            <v>SAE Team Lead</v>
          </cell>
          <cell r="F1188" t="str">
            <v>EMEA</v>
          </cell>
          <cell r="G1188" t="str">
            <v>32LDNL52</v>
          </cell>
        </row>
        <row r="1189">
          <cell r="D1189" t="str">
            <v>greg.vanrensburg@pega.com</v>
          </cell>
          <cell r="E1189" t="str">
            <v>Sales Manager</v>
          </cell>
          <cell r="F1189" t="str">
            <v>APAC</v>
          </cell>
          <cell r="G1189" t="str">
            <v>32LDNLWQ</v>
          </cell>
        </row>
        <row r="1190">
          <cell r="D1190" t="str">
            <v>jacqueline.vanwees@pega.com</v>
          </cell>
          <cell r="E1190" t="str">
            <v>Sales Director</v>
          </cell>
          <cell r="F1190" t="str">
            <v>EMEA</v>
          </cell>
          <cell r="G1190" t="str">
            <v>32LDNLWR</v>
          </cell>
        </row>
        <row r="1191">
          <cell r="D1191" t="str">
            <v>jeff.vandewege@pega.com</v>
          </cell>
          <cell r="E1191" t="str">
            <v>Director, Business Development, Pega Academy</v>
          </cell>
          <cell r="F1191" t="str">
            <v>SKO 2019 - Group B</v>
          </cell>
          <cell r="G1191" t="str">
            <v>32LDNL5F</v>
          </cell>
        </row>
        <row r="1192">
          <cell r="D1192" t="str">
            <v>vincent.vanhauwaert@pega.com</v>
          </cell>
          <cell r="E1192" t="str">
            <v>Sr. Solutions Consultant</v>
          </cell>
          <cell r="F1192" t="str">
            <v>EMEA</v>
          </cell>
          <cell r="G1192" t="str">
            <v>32LDNLT2</v>
          </cell>
        </row>
        <row r="1193">
          <cell r="D1193" t="str">
            <v>mihira.vanta@in.pega.com</v>
          </cell>
          <cell r="E1193" t="str">
            <v>Associate Solutions Engineer</v>
          </cell>
          <cell r="F1193" t="str">
            <v>APAC</v>
          </cell>
          <cell r="G1193" t="str">
            <v>32LDNLZM</v>
          </cell>
        </row>
        <row r="1194">
          <cell r="D1194" t="str">
            <v>pavankumar.varada@pega.com</v>
          </cell>
          <cell r="E1194" t="str">
            <v>Principal Solutions Engineer</v>
          </cell>
          <cell r="F1194" t="str">
            <v>SKO 2019 - Group B</v>
          </cell>
          <cell r="G1194" t="str">
            <v>32LDNLT3</v>
          </cell>
        </row>
        <row r="1195">
          <cell r="D1195" t="str">
            <v>badri.vasudevan@pega.com</v>
          </cell>
          <cell r="E1195" t="str">
            <v>Senior Solutions Consultant</v>
          </cell>
          <cell r="F1195" t="str">
            <v>APAC</v>
          </cell>
          <cell r="G1195" t="str">
            <v>32LDNLT4</v>
          </cell>
        </row>
        <row r="1196">
          <cell r="D1196" t="str">
            <v>rjvaughn@gmail.com</v>
          </cell>
          <cell r="E1196" t="str">
            <v>Solutions Engineer</v>
          </cell>
          <cell r="F1196" t="str">
            <v>APAC</v>
          </cell>
          <cell r="G1196" t="str">
            <v>32LHQ8M8</v>
          </cell>
        </row>
        <row r="1197">
          <cell r="D1197" t="str">
            <v>deepak.vedarthan@pega.com</v>
          </cell>
          <cell r="E1197" t="str">
            <v>Director, Staff Development &amp; Program Management</v>
          </cell>
          <cell r="F1197" t="str">
            <v>SKO 2019 - Group B</v>
          </cell>
          <cell r="G1197" t="str">
            <v>32LDNLD6</v>
          </cell>
        </row>
        <row r="1198">
          <cell r="D1198" t="str">
            <v>tiffany.veder@pega.com</v>
          </cell>
          <cell r="E1198" t="str">
            <v>Consulting Manager</v>
          </cell>
          <cell r="F1198" t="str">
            <v>SKO 2019 - Group B</v>
          </cell>
          <cell r="G1198" t="str">
            <v>32LDNLD8</v>
          </cell>
        </row>
        <row r="1199">
          <cell r="D1199" t="str">
            <v>mark.velander@pega.com</v>
          </cell>
          <cell r="E1199" t="str">
            <v>Practice Leader</v>
          </cell>
          <cell r="F1199" t="str">
            <v>SKO 2019 - Group B</v>
          </cell>
          <cell r="G1199" t="str">
            <v>32LDNLD9</v>
          </cell>
        </row>
        <row r="1200">
          <cell r="D1200" t="str">
            <v>debbie.vera@pega.com</v>
          </cell>
          <cell r="E1200" t="str">
            <v>Regional Marketing Manager</v>
          </cell>
          <cell r="F1200" t="str">
            <v>SKO 2019 - Group C</v>
          </cell>
          <cell r="G1200" t="str">
            <v>32LDNL74</v>
          </cell>
        </row>
        <row r="1201">
          <cell r="D1201" t="str">
            <v>karin.vertefeuille@pega.com</v>
          </cell>
          <cell r="E1201" t="str">
            <v>Account Executive</v>
          </cell>
          <cell r="F1201" t="str">
            <v>SKO 2019 - Group C</v>
          </cell>
          <cell r="G1201" t="str">
            <v>32LDNL2M</v>
          </cell>
        </row>
        <row r="1202">
          <cell r="D1202" t="str">
            <v>suraj.victor@in.pega.com</v>
          </cell>
          <cell r="E1202" t="str">
            <v>Regional Delivery Director</v>
          </cell>
          <cell r="F1202" t="str">
            <v>APAC</v>
          </cell>
          <cell r="G1202" t="str">
            <v>32LDNLDB</v>
          </cell>
        </row>
        <row r="1203">
          <cell r="D1203" t="str">
            <v>stacey.vince@pega.com</v>
          </cell>
          <cell r="E1203" t="str">
            <v>Account Executive</v>
          </cell>
          <cell r="F1203" t="str">
            <v>SKO 2019 - Group C</v>
          </cell>
          <cell r="G1203" t="str">
            <v>32LFHH78</v>
          </cell>
        </row>
        <row r="1204">
          <cell r="D1204" t="str">
            <v>monique.vincze@pega.com</v>
          </cell>
          <cell r="E1204" t="str">
            <v>Director, Global Events Shared Services</v>
          </cell>
          <cell r="F1204" t="str">
            <v>SKO 2019 - Group A</v>
          </cell>
          <cell r="G1204" t="str">
            <v>32KNCVP7</v>
          </cell>
        </row>
        <row r="1205">
          <cell r="D1205" t="str">
            <v>ron.visser@pega.com</v>
          </cell>
          <cell r="E1205" t="str">
            <v>Senior Director, Customer Experience</v>
          </cell>
          <cell r="F1205" t="str">
            <v>EMEA</v>
          </cell>
          <cell r="G1205" t="str">
            <v>32LFHH76</v>
          </cell>
        </row>
        <row r="1206">
          <cell r="D1206" t="str">
            <v>maurizio.viziano@pega.com</v>
          </cell>
          <cell r="E1206" t="str">
            <v>Account Executive</v>
          </cell>
          <cell r="F1206" t="str">
            <v>EMEA</v>
          </cell>
          <cell r="G1206" t="str">
            <v>32LDNL2N</v>
          </cell>
        </row>
        <row r="1207">
          <cell r="D1207" t="str">
            <v>tom.vleisides@pega.com</v>
          </cell>
          <cell r="E1207" t="str">
            <v>Account Executive</v>
          </cell>
          <cell r="F1207" t="str">
            <v>SKO 2019 - Group C</v>
          </cell>
          <cell r="G1207" t="str">
            <v>32LDNL2P</v>
          </cell>
        </row>
        <row r="1208">
          <cell r="D1208" t="str">
            <v>narsi.vulisetti@pega.com</v>
          </cell>
          <cell r="E1208" t="str">
            <v>Principal Solutions Engineer</v>
          </cell>
          <cell r="F1208" t="str">
            <v>SKO 2019 - Group D</v>
          </cell>
          <cell r="G1208" t="str">
            <v>32LDNLZP</v>
          </cell>
        </row>
        <row r="1209">
          <cell r="D1209" t="str">
            <v>norbert.waal@pega.com</v>
          </cell>
          <cell r="E1209" t="str">
            <v>Account Executive</v>
          </cell>
          <cell r="F1209" t="str">
            <v>EMEA</v>
          </cell>
          <cell r="G1209" t="str">
            <v>32LDNL2Q</v>
          </cell>
        </row>
        <row r="1210">
          <cell r="D1210" t="str">
            <v>david.wadsworth@pega.com</v>
          </cell>
          <cell r="E1210" t="str">
            <v>Principal Solutions Consultant</v>
          </cell>
          <cell r="F1210" t="str">
            <v>SKO 2019 - Group D</v>
          </cell>
          <cell r="G1210" t="str">
            <v>32LDNLT5</v>
          </cell>
        </row>
        <row r="1211">
          <cell r="D1211" t="str">
            <v>christian.wagner@pega.com</v>
          </cell>
          <cell r="E1211" t="str">
            <v>Sales Manager</v>
          </cell>
          <cell r="F1211" t="str">
            <v>EMEA</v>
          </cell>
          <cell r="G1211" t="str">
            <v>32LDNLWS</v>
          </cell>
        </row>
        <row r="1212">
          <cell r="D1212" t="str">
            <v>kevin.wainman@pega.com</v>
          </cell>
          <cell r="E1212" t="str">
            <v>Regional Director, NA ESG</v>
          </cell>
          <cell r="F1212" t="str">
            <v>SKO 2019 - Group B</v>
          </cell>
          <cell r="G1212" t="str">
            <v>32LDNLDC</v>
          </cell>
        </row>
        <row r="1213">
          <cell r="D1213" t="str">
            <v>rob.walker@pega.com</v>
          </cell>
          <cell r="E1213" t="str">
            <v>Vice President, Decision Management &amp; Analytics</v>
          </cell>
          <cell r="F1213" t="str">
            <v>EMEA</v>
          </cell>
          <cell r="G1213" t="str">
            <v>32LFHH77</v>
          </cell>
        </row>
        <row r="1214">
          <cell r="D1214" t="str">
            <v>mike.walker@pega.com</v>
          </cell>
          <cell r="E1214" t="str">
            <v>Practice Leader I</v>
          </cell>
          <cell r="F1214" t="str">
            <v>SKO 2019 - Group B</v>
          </cell>
          <cell r="G1214" t="str">
            <v>32LDNLDD</v>
          </cell>
        </row>
        <row r="1215">
          <cell r="D1215" t="str">
            <v>max.wallingford@pega.com</v>
          </cell>
          <cell r="E1215" t="str">
            <v>Account Executive</v>
          </cell>
          <cell r="F1215" t="str">
            <v>SKO 2019 - Group C</v>
          </cell>
          <cell r="G1215" t="str">
            <v>32LDNL2R</v>
          </cell>
        </row>
        <row r="1216">
          <cell r="D1216" t="str">
            <v>cameron.walsh@pega.com</v>
          </cell>
          <cell r="E1216" t="str">
            <v>Account Executive</v>
          </cell>
          <cell r="F1216" t="str">
            <v>SKO 2019 - Group C</v>
          </cell>
          <cell r="G1216" t="str">
            <v>32LDNL2S</v>
          </cell>
        </row>
        <row r="1217">
          <cell r="D1217" t="str">
            <v>patrick.walsh@pega.com</v>
          </cell>
          <cell r="E1217" t="str">
            <v>Account Executive</v>
          </cell>
          <cell r="F1217" t="str">
            <v>SKO 2019 - Group C</v>
          </cell>
          <cell r="G1217" t="str">
            <v>32LDNL2V</v>
          </cell>
        </row>
        <row r="1218">
          <cell r="D1218" t="str">
            <v>jason.walsh@pega.com</v>
          </cell>
          <cell r="E1218" t="str">
            <v>Post Production Manager</v>
          </cell>
          <cell r="F1218" t="str">
            <v>SKO 2019 - Group A</v>
          </cell>
          <cell r="G1218" t="str">
            <v>32LDP69S</v>
          </cell>
        </row>
        <row r="1219">
          <cell r="D1219" t="str">
            <v>jeffrey.warnat@pega.com</v>
          </cell>
          <cell r="E1219" t="str">
            <v>Account Executive</v>
          </cell>
          <cell r="F1219" t="str">
            <v>SKO 2019 - Group C</v>
          </cell>
          <cell r="G1219" t="str">
            <v>32LDNL2W</v>
          </cell>
        </row>
        <row r="1220">
          <cell r="D1220" t="str">
            <v>jo.warne@pega.com</v>
          </cell>
          <cell r="E1220" t="str">
            <v>Consulting Manager</v>
          </cell>
          <cell r="F1220" t="str">
            <v>EMEA</v>
          </cell>
          <cell r="G1220" t="str">
            <v>32LHLXKW</v>
          </cell>
        </row>
        <row r="1221">
          <cell r="D1221" t="str">
            <v>john.warren@pega.com</v>
          </cell>
          <cell r="E1221" t="str">
            <v>Account Executive</v>
          </cell>
          <cell r="F1221" t="str">
            <v>APAC</v>
          </cell>
          <cell r="G1221" t="str">
            <v>32LDNL2X</v>
          </cell>
        </row>
        <row r="1222">
          <cell r="D1222" t="str">
            <v>timothy.warthen@pega.com</v>
          </cell>
          <cell r="E1222" t="str">
            <v>Senior Solutions Engineer</v>
          </cell>
          <cell r="F1222" t="str">
            <v>SKO 2019 - Group D</v>
          </cell>
          <cell r="G1222" t="str">
            <v>32LDNLZQ</v>
          </cell>
        </row>
        <row r="1223">
          <cell r="D1223" t="str">
            <v>nobu.watanabe@pega.com</v>
          </cell>
          <cell r="E1223" t="str">
            <v>VP and Managing Director, Japan</v>
          </cell>
          <cell r="F1223" t="str">
            <v>APAC</v>
          </cell>
          <cell r="G1223" t="str">
            <v>32KNCVP5</v>
          </cell>
        </row>
        <row r="1224">
          <cell r="D1224" t="str">
            <v>jeff.watters@pega.com</v>
          </cell>
          <cell r="E1224" t="str">
            <v>Senior Solutions Consultant</v>
          </cell>
          <cell r="F1224" t="str">
            <v>SKO 2019 - Group B</v>
          </cell>
          <cell r="G1224" t="str">
            <v>32LDNLT6</v>
          </cell>
        </row>
        <row r="1225">
          <cell r="D1225" t="str">
            <v>steve.watts@pega.com</v>
          </cell>
          <cell r="E1225" t="str">
            <v>Director, International Sales Enablement</v>
          </cell>
          <cell r="F1225" t="str">
            <v>SKO 2019 - Group B</v>
          </cell>
          <cell r="G1225" t="str">
            <v>32LFHH8L</v>
          </cell>
        </row>
        <row r="1226">
          <cell r="D1226" t="str">
            <v>david.way@pega.com</v>
          </cell>
          <cell r="E1226" t="str">
            <v>Senior Solutions Consultant</v>
          </cell>
          <cell r="F1226" t="str">
            <v>SKO 2019 - Group D</v>
          </cell>
          <cell r="G1226" t="str">
            <v>32LDNLT7</v>
          </cell>
        </row>
        <row r="1227">
          <cell r="D1227" t="str">
            <v>lweber@racepointglobal.com</v>
          </cell>
          <cell r="F1227" t="str">
            <v>not applicable</v>
          </cell>
          <cell r="G1227" t="str">
            <v>32KNCVP9</v>
          </cell>
        </row>
        <row r="1228">
          <cell r="D1228" t="str">
            <v>florian.weber@pega.com</v>
          </cell>
          <cell r="E1228" t="str">
            <v>Manager, Solutions Consulting</v>
          </cell>
          <cell r="F1228" t="str">
            <v>EMEA</v>
          </cell>
          <cell r="G1228" t="str">
            <v>32LDNLT8</v>
          </cell>
        </row>
        <row r="1229">
          <cell r="D1229" t="str">
            <v>andrew.welling@pega.com</v>
          </cell>
          <cell r="E1229" t="str">
            <v>Account Executive</v>
          </cell>
          <cell r="F1229" t="str">
            <v>APAC</v>
          </cell>
          <cell r="G1229" t="str">
            <v>32LDNL32</v>
          </cell>
        </row>
        <row r="1230">
          <cell r="D1230" t="str">
            <v>stuart.wells@pega.com</v>
          </cell>
          <cell r="E1230" t="str">
            <v>Account Executive</v>
          </cell>
          <cell r="F1230" t="str">
            <v>EMEA</v>
          </cell>
          <cell r="G1230" t="str">
            <v>32LGSKWB</v>
          </cell>
        </row>
        <row r="1231">
          <cell r="D1231" t="str">
            <v>david.wells@pega.com</v>
          </cell>
          <cell r="E1231" t="str">
            <v>Vice President and Managing Director, EMEA</v>
          </cell>
          <cell r="F1231" t="str">
            <v>EMEA</v>
          </cell>
          <cell r="G1231" t="str">
            <v>32KNCVMH</v>
          </cell>
        </row>
        <row r="1232">
          <cell r="D1232" t="str">
            <v>aaron.wendel@pega.com</v>
          </cell>
          <cell r="E1232" t="str">
            <v>Manager, Solutions Consulting</v>
          </cell>
          <cell r="F1232" t="str">
            <v>SKO 2019 - Group B</v>
          </cell>
          <cell r="G1232" t="str">
            <v>32LDNLT9</v>
          </cell>
        </row>
        <row r="1233">
          <cell r="D1233" t="str">
            <v>robb.wheeler@pega.com</v>
          </cell>
          <cell r="E1233" t="str">
            <v>Account Executive</v>
          </cell>
          <cell r="F1233" t="str">
            <v>SKO 2019 - Group C</v>
          </cell>
          <cell r="G1233" t="str">
            <v>32LDNL33</v>
          </cell>
        </row>
        <row r="1234">
          <cell r="D1234" t="str">
            <v>jamie.white@pega.com</v>
          </cell>
          <cell r="E1234" t="str">
            <v>Account Executive</v>
          </cell>
          <cell r="F1234" t="str">
            <v>EMEA</v>
          </cell>
          <cell r="G1234" t="str">
            <v>32LDNL34</v>
          </cell>
        </row>
        <row r="1235">
          <cell r="D1235" t="str">
            <v>chris.white@pega.com</v>
          </cell>
          <cell r="E1235" t="str">
            <v>Sr. Manager, Solutions Consulting</v>
          </cell>
          <cell r="F1235" t="str">
            <v>SKO 2019 - Group B</v>
          </cell>
          <cell r="G1235" t="str">
            <v>32LDNLTB</v>
          </cell>
        </row>
        <row r="1236">
          <cell r="D1236" t="str">
            <v>lee.whittington@pega.com</v>
          </cell>
          <cell r="E1236" t="str">
            <v>Sales Specialist</v>
          </cell>
          <cell r="F1236" t="str">
            <v>EMEA</v>
          </cell>
          <cell r="G1236" t="str">
            <v>32LDNLTC</v>
          </cell>
        </row>
        <row r="1237">
          <cell r="D1237" t="str">
            <v>brad.wiggins@pega.com</v>
          </cell>
          <cell r="E1237" t="str">
            <v>Account Executive</v>
          </cell>
          <cell r="F1237" t="str">
            <v>SKO 2019 - Group C</v>
          </cell>
          <cell r="G1237" t="str">
            <v>32LDNL35</v>
          </cell>
        </row>
        <row r="1238">
          <cell r="D1238" t="str">
            <v>david.wiggins@pega.com</v>
          </cell>
          <cell r="E1238" t="str">
            <v>Practice Leader</v>
          </cell>
          <cell r="F1238" t="str">
            <v>APAC</v>
          </cell>
          <cell r="G1238" t="str">
            <v>32LDZJVX</v>
          </cell>
        </row>
        <row r="1239">
          <cell r="D1239" t="str">
            <v>douglas.wight@pega.com</v>
          </cell>
          <cell r="E1239" t="str">
            <v>Practice Leader</v>
          </cell>
          <cell r="F1239" t="str">
            <v>SKO 2019 - Group B</v>
          </cell>
          <cell r="G1239" t="str">
            <v>32LDNLDF</v>
          </cell>
        </row>
        <row r="1240">
          <cell r="D1240" t="str">
            <v>jonathan.willey@pega.com</v>
          </cell>
          <cell r="E1240" t="str">
            <v>Practice Leader</v>
          </cell>
          <cell r="F1240" t="str">
            <v>SKO 2019 - Group B</v>
          </cell>
          <cell r="G1240" t="str">
            <v>32LDNLDG</v>
          </cell>
        </row>
        <row r="1241">
          <cell r="D1241" t="str">
            <v>michael.williams@pega.com</v>
          </cell>
          <cell r="E1241" t="str">
            <v>Account Executive</v>
          </cell>
          <cell r="F1241" t="str">
            <v>SKO 2019 - Group C</v>
          </cell>
          <cell r="G1241" t="str">
            <v>32LDNL36</v>
          </cell>
        </row>
        <row r="1242">
          <cell r="D1242" t="str">
            <v>doug.williams@pega.com</v>
          </cell>
          <cell r="E1242" t="str">
            <v>Practice Leader - HC</v>
          </cell>
          <cell r="F1242" t="str">
            <v>SKO 2019 - Group B</v>
          </cell>
          <cell r="G1242" t="str">
            <v>32LDNLDH</v>
          </cell>
        </row>
        <row r="1243">
          <cell r="D1243" t="str">
            <v>taylor.williams@pega.com</v>
          </cell>
          <cell r="E1243" t="str">
            <v>Solutions Consultant</v>
          </cell>
          <cell r="F1243" t="str">
            <v>SKO 2019 - Group B</v>
          </cell>
          <cell r="G1243" t="str">
            <v>32LDNLTD</v>
          </cell>
        </row>
        <row r="1244">
          <cell r="D1244" t="str">
            <v>dean.williams@pega.com</v>
          </cell>
          <cell r="E1244" t="str">
            <v>Director, Sales, Corporate Markets</v>
          </cell>
          <cell r="F1244" t="str">
            <v>SKO 2019 - Group B</v>
          </cell>
          <cell r="G1244" t="str">
            <v>32LDNLWT</v>
          </cell>
        </row>
        <row r="1245">
          <cell r="D1245" t="str">
            <v>dan.wilson@pega.com</v>
          </cell>
          <cell r="E1245" t="str">
            <v>Principal Solutions Consultant</v>
          </cell>
          <cell r="F1245" t="str">
            <v>SKO 2019 - Group D</v>
          </cell>
          <cell r="G1245" t="str">
            <v>32LG4NFW</v>
          </cell>
        </row>
        <row r="1246">
          <cell r="D1246" t="str">
            <v>scott.winn@pega.com</v>
          </cell>
          <cell r="E1246" t="str">
            <v>Account Executive</v>
          </cell>
          <cell r="F1246" t="str">
            <v>SKO 2019 - Group C</v>
          </cell>
          <cell r="G1246" t="str">
            <v>32LDNL38</v>
          </cell>
        </row>
        <row r="1247">
          <cell r="D1247" t="str">
            <v>frank.wischerhoff@pega.com</v>
          </cell>
          <cell r="E1247" t="str">
            <v>Sales Director</v>
          </cell>
          <cell r="F1247" t="str">
            <v>EMEA</v>
          </cell>
          <cell r="G1247" t="str">
            <v>32LDNLWV</v>
          </cell>
        </row>
        <row r="1248">
          <cell r="D1248" t="str">
            <v>brenda.wissbrod@pega.com</v>
          </cell>
          <cell r="E1248" t="str">
            <v>Account Executive</v>
          </cell>
          <cell r="F1248" t="str">
            <v>SKO 2019 - Group B</v>
          </cell>
          <cell r="G1248" t="str">
            <v>32LDNL39</v>
          </cell>
        </row>
        <row r="1249">
          <cell r="D1249" t="str">
            <v>shannon.withem@pega.com</v>
          </cell>
          <cell r="E1249" t="str">
            <v>Account Executive</v>
          </cell>
          <cell r="F1249" t="str">
            <v>SKO 2019 - Group C</v>
          </cell>
          <cell r="G1249" t="str">
            <v>32LDNL3B</v>
          </cell>
        </row>
        <row r="1250">
          <cell r="D1250" t="str">
            <v>chris.wojtowicz@pega.com</v>
          </cell>
          <cell r="E1250" t="str">
            <v>Principal Solutions Consultant - Corporate Markets</v>
          </cell>
          <cell r="F1250" t="str">
            <v>SKO 2019 - Group B</v>
          </cell>
          <cell r="G1250" t="str">
            <v>32LDNLTF</v>
          </cell>
        </row>
        <row r="1251">
          <cell r="D1251" t="str">
            <v>christopher.wolfe@pega.com</v>
          </cell>
          <cell r="E1251" t="str">
            <v>Regional Director, Robotics</v>
          </cell>
          <cell r="F1251" t="str">
            <v>SKO 2019 - Group B</v>
          </cell>
          <cell r="G1251" t="str">
            <v>32LDNLDJ</v>
          </cell>
        </row>
        <row r="1252">
          <cell r="D1252" t="str">
            <v>mario.wolff@pega.com</v>
          </cell>
          <cell r="E1252" t="str">
            <v>Account Executive</v>
          </cell>
          <cell r="F1252" t="str">
            <v>EMEA</v>
          </cell>
          <cell r="G1252" t="str">
            <v>32LDNL3C</v>
          </cell>
        </row>
        <row r="1253">
          <cell r="D1253" t="str">
            <v>whyemeng.wong@pega.com</v>
          </cell>
          <cell r="E1253" t="str">
            <v>Practice Leader</v>
          </cell>
          <cell r="F1253" t="str">
            <v>APAC</v>
          </cell>
          <cell r="G1253" t="str">
            <v>32LDNLDK</v>
          </cell>
        </row>
        <row r="1254">
          <cell r="D1254" t="str">
            <v>daniel.wong@pega.com</v>
          </cell>
          <cell r="E1254" t="str">
            <v>Cloud Services Business and Strategy Executive</v>
          </cell>
          <cell r="F1254" t="str">
            <v>APAC</v>
          </cell>
          <cell r="G1254" t="str">
            <v>32LDNLTG</v>
          </cell>
        </row>
        <row r="1255">
          <cell r="D1255" t="str">
            <v>gary.wong@pega.com</v>
          </cell>
          <cell r="E1255" t="str">
            <v>Sales Consultant</v>
          </cell>
          <cell r="F1255" t="str">
            <v>APAC</v>
          </cell>
          <cell r="G1255" t="str">
            <v>32LDNLTH</v>
          </cell>
        </row>
        <row r="1256">
          <cell r="D1256" t="str">
            <v>heather.wood@pega.com</v>
          </cell>
          <cell r="E1256" t="str">
            <v>Senior Solutions Consultant</v>
          </cell>
          <cell r="F1256" t="str">
            <v>SKO 2019 - Group B</v>
          </cell>
          <cell r="G1256" t="str">
            <v>32LDNLTJ</v>
          </cell>
        </row>
        <row r="1257">
          <cell r="D1257" t="str">
            <v>peter.woods@pega.com</v>
          </cell>
          <cell r="E1257" t="str">
            <v>Sales Specialist - Marketing</v>
          </cell>
          <cell r="F1257" t="str">
            <v>EMEA</v>
          </cell>
          <cell r="G1257" t="str">
            <v>32LDNLTK</v>
          </cell>
        </row>
        <row r="1258">
          <cell r="D1258" t="str">
            <v>tony.woods@pega.com</v>
          </cell>
          <cell r="E1258" t="str">
            <v>Sr. Solutions Consultant, Alliances</v>
          </cell>
          <cell r="F1258" t="str">
            <v>SKO 2019 - Group D</v>
          </cell>
          <cell r="G1258" t="str">
            <v>32LDNLTM</v>
          </cell>
        </row>
        <row r="1259">
          <cell r="D1259" t="str">
            <v>michelle.wu@pega.com</v>
          </cell>
          <cell r="E1259" t="str">
            <v>Account Executive</v>
          </cell>
          <cell r="F1259" t="str">
            <v>APAC</v>
          </cell>
          <cell r="G1259" t="str">
            <v>32LDNL3D</v>
          </cell>
        </row>
        <row r="1260">
          <cell r="D1260" t="str">
            <v>Jeanne.Wu@pega.com</v>
          </cell>
          <cell r="E1260" t="str">
            <v>User Support Technician</v>
          </cell>
          <cell r="F1260" t="str">
            <v>SKO 2019 - Group A</v>
          </cell>
          <cell r="G1260" t="str">
            <v>32LDP69T</v>
          </cell>
        </row>
        <row r="1261">
          <cell r="D1261" t="str">
            <v>jeffrey.yaguda@pega.com</v>
          </cell>
          <cell r="E1261" t="str">
            <v>Senior Business Officer</v>
          </cell>
          <cell r="F1261" t="str">
            <v>SKO 2019 - Group C</v>
          </cell>
          <cell r="G1261" t="str">
            <v>32LDNNCN</v>
          </cell>
        </row>
        <row r="1262">
          <cell r="D1262" t="str">
            <v>juan.yalinas@pega.com</v>
          </cell>
          <cell r="E1262" t="str">
            <v>Account Executive</v>
          </cell>
          <cell r="F1262" t="str">
            <v>SKO 2019 - Group C</v>
          </cell>
          <cell r="G1262" t="str">
            <v>32LDNL3F</v>
          </cell>
        </row>
        <row r="1263">
          <cell r="D1263" t="str">
            <v>shinichiro.yamashita@pega.com</v>
          </cell>
          <cell r="E1263" t="str">
            <v>Account Executive</v>
          </cell>
          <cell r="F1263" t="str">
            <v>APAC</v>
          </cell>
          <cell r="G1263" t="str">
            <v>32LG4NFL</v>
          </cell>
        </row>
        <row r="1264">
          <cell r="D1264" t="str">
            <v>Grace.Yanagi@pega.com</v>
          </cell>
          <cell r="E1264" t="str">
            <v>Sr. Events Coordinator</v>
          </cell>
          <cell r="F1264" t="str">
            <v>SKO 2019 - Group A</v>
          </cell>
          <cell r="G1264" t="str">
            <v>32LDP69V</v>
          </cell>
        </row>
        <row r="1265">
          <cell r="D1265" t="str">
            <v>dean.yearsley@pega.com</v>
          </cell>
          <cell r="E1265" t="str">
            <v>Senior Solutions Consultant</v>
          </cell>
          <cell r="F1265" t="str">
            <v>EMEA</v>
          </cell>
          <cell r="G1265" t="str">
            <v>32LDNLTN</v>
          </cell>
        </row>
        <row r="1266">
          <cell r="D1266" t="str">
            <v>ansan.yeh@pega.com</v>
          </cell>
          <cell r="E1266" t="str">
            <v>Strategic Alliance Executive</v>
          </cell>
          <cell r="F1266" t="str">
            <v>APAC</v>
          </cell>
          <cell r="G1266" t="str">
            <v>32LDNL55</v>
          </cell>
        </row>
        <row r="1267">
          <cell r="D1267" t="str">
            <v>rafael.yew@pega.com</v>
          </cell>
          <cell r="E1267" t="str">
            <v>Senior Solutions Consultant</v>
          </cell>
          <cell r="F1267" t="str">
            <v>SKO 2019 - Group B</v>
          </cell>
          <cell r="G1267" t="str">
            <v>32LDNLTP</v>
          </cell>
        </row>
        <row r="1268">
          <cell r="D1268" t="str">
            <v>wendy.yoo@pega.com</v>
          </cell>
          <cell r="E1268" t="str">
            <v>Sales Associate</v>
          </cell>
          <cell r="F1268" t="str">
            <v>SKO 2019 - Group C</v>
          </cell>
          <cell r="G1268" t="str">
            <v>32LDNL3G</v>
          </cell>
        </row>
        <row r="1269">
          <cell r="D1269" t="str">
            <v>dave.yorita@pega.com</v>
          </cell>
          <cell r="E1269" t="str">
            <v>Director of Sales</v>
          </cell>
          <cell r="F1269" t="str">
            <v>SKO 2019 - Group B</v>
          </cell>
          <cell r="G1269" t="str">
            <v>32LDNLWW</v>
          </cell>
        </row>
        <row r="1270">
          <cell r="D1270" t="str">
            <v>laura.yorks@pega.com</v>
          </cell>
          <cell r="E1270" t="str">
            <v>Regional Director, NA Insurance</v>
          </cell>
          <cell r="F1270" t="str">
            <v>SKO 2019 - Group B</v>
          </cell>
          <cell r="G1270" t="str">
            <v>32LDNLDL</v>
          </cell>
        </row>
        <row r="1271">
          <cell r="D1271" t="str">
            <v>ken.yu@pega.com</v>
          </cell>
          <cell r="E1271" t="str">
            <v>Practice Leader</v>
          </cell>
          <cell r="F1271" t="str">
            <v>SKO 2019 - Group B</v>
          </cell>
          <cell r="G1271" t="str">
            <v>32LDNLDM</v>
          </cell>
        </row>
        <row r="1272">
          <cell r="D1272" t="str">
            <v>nataliia.zakir@pega.com</v>
          </cell>
          <cell r="E1272" t="str">
            <v>EMEA Sales Enablement Programme Manager</v>
          </cell>
          <cell r="F1272" t="str">
            <v>EMEA</v>
          </cell>
          <cell r="G1272" t="str">
            <v>32LDNL5G</v>
          </cell>
        </row>
        <row r="1273">
          <cell r="D1273" t="str">
            <v>nicole.zeidler@pega.com</v>
          </cell>
          <cell r="E1273" t="str">
            <v>Account Executive</v>
          </cell>
          <cell r="F1273" t="str">
            <v>EMEA</v>
          </cell>
          <cell r="G1273" t="str">
            <v>32LDNL3H</v>
          </cell>
        </row>
        <row r="1274">
          <cell r="D1274" t="str">
            <v>Tina.Ziegler@pega.com</v>
          </cell>
          <cell r="E1274" t="str">
            <v>Contractor, Shared Services</v>
          </cell>
          <cell r="F1274" t="str">
            <v>SKO 2019 - Group A</v>
          </cell>
          <cell r="G1274" t="str">
            <v>32LDP69W</v>
          </cell>
        </row>
        <row r="1275">
          <cell r="D1275" t="str">
            <v>marcus.zitzelsberger@pega.com</v>
          </cell>
          <cell r="E1275" t="str">
            <v>Solutions Consultant</v>
          </cell>
          <cell r="F1275" t="str">
            <v>EMEA</v>
          </cell>
          <cell r="G1275" t="str">
            <v>32LDNLTQ</v>
          </cell>
        </row>
        <row r="1276">
          <cell r="D1276" t="str">
            <v>christian.zubani@pega.com</v>
          </cell>
          <cell r="E1276" t="str">
            <v>Account Executive</v>
          </cell>
          <cell r="F1276" t="str">
            <v>EMEA</v>
          </cell>
          <cell r="G1276" t="str">
            <v>32LDNL3J</v>
          </cell>
        </row>
        <row r="1277">
          <cell r="D1277" t="str">
            <v>drs.benelli@gmail.com</v>
          </cell>
          <cell r="E1277" t="str">
            <v>Account Executive</v>
          </cell>
          <cell r="F1277" t="str">
            <v>EMEA</v>
          </cell>
          <cell r="G1277" t="e">
            <v>#N/A</v>
          </cell>
        </row>
        <row r="1278">
          <cell r="D1278" t="str">
            <v>andrea.tenaglia@pega.com</v>
          </cell>
          <cell r="E1278" t="str">
            <v>Executive Assistant</v>
          </cell>
          <cell r="F1278" t="str">
            <v>SKO 2019 - Group C</v>
          </cell>
          <cell r="G1278" t="e">
            <v>#N/A</v>
          </cell>
        </row>
        <row r="1279">
          <cell r="D1279" t="str">
            <v>dan.nash@pega.com</v>
          </cell>
          <cell r="E1279" t="str">
            <v>VP, Corporate Strategy</v>
          </cell>
          <cell r="F1279" t="str">
            <v>SKO 2019 - Group B</v>
          </cell>
          <cell r="G1279" t="e">
            <v>#N/A</v>
          </cell>
        </row>
        <row r="1280">
          <cell r="D1280" t="str">
            <v>salil.shinde@pega.com</v>
          </cell>
          <cell r="E1280" t="str">
            <v>Director, Product Management</v>
          </cell>
          <cell r="F1280" t="str">
            <v>SKO 2019 - Group C</v>
          </cell>
          <cell r="G1280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8:B75" totalsRowShown="0">
  <autoFilter ref="A38:B75" xr:uid="{00000000-0009-0000-0100-000001000000}"/>
  <tableColumns count="2">
    <tableColumn id="1" xr3:uid="{00000000-0010-0000-0000-000001000000}" name="Select your primary industry"/>
    <tableColumn id="2" xr3:uid="{00000000-0010-0000-0000-000002000000}" name="Number of Invitees &amp; Registra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8:B63" totalsRowShown="0">
  <autoFilter ref="A38:B63" xr:uid="{00000000-0009-0000-0100-000002000000}"/>
  <tableColumns count="2">
    <tableColumn id="1" xr3:uid="{00000000-0010-0000-0100-000001000000}" name="Select your primary industry"/>
    <tableColumn id="2" xr3:uid="{00000000-0010-0000-0100-000002000000}" name="Number of Invitees &amp; Registrant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38:B63" totalsRowShown="0">
  <autoFilter ref="A38:B63" xr:uid="{00000000-0009-0000-0100-000003000000}"/>
  <tableColumns count="2">
    <tableColumn id="1" xr3:uid="{00000000-0010-0000-0200-000001000000}" name="Select your primary industry"/>
    <tableColumn id="2" xr3:uid="{00000000-0010-0000-0200-000002000000}" name="Number of Invitees &amp; Registrant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" displayName="Table15" ref="A38:B67" totalsRowShown="0">
  <autoFilter ref="A38:B67" xr:uid="{00000000-0009-0000-0100-000004000000}"/>
  <tableColumns count="2">
    <tableColumn id="1" xr3:uid="{00000000-0010-0000-0300-000001000000}" name="Select your primary industry"/>
    <tableColumn id="2" xr3:uid="{00000000-0010-0000-0300-000002000000}" name="Number of Invitees &amp; Registrant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17" displayName="Table17" ref="A38:B68" totalsRowShown="0">
  <autoFilter ref="A38:B68" xr:uid="{00000000-0009-0000-0100-000006000000}"/>
  <tableColumns count="2">
    <tableColumn id="1" xr3:uid="{00000000-0010-0000-0400-000001000000}" name="Select your primary industry"/>
    <tableColumn id="2" xr3:uid="{00000000-0010-0000-0400-000002000000}" name="Number of Invitees &amp; Registra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ichael.labella@pega.com" TargetMode="External"/><Relationship Id="rId117" Type="http://schemas.openxmlformats.org/officeDocument/2006/relationships/hyperlink" Target="mailto:dinar921@gmail.com" TargetMode="External"/><Relationship Id="rId21" Type="http://schemas.openxmlformats.org/officeDocument/2006/relationships/hyperlink" Target="mailto:rita.maretti@pega.com" TargetMode="External"/><Relationship Id="rId42" Type="http://schemas.openxmlformats.org/officeDocument/2006/relationships/hyperlink" Target="mailto:eva.soares@pega.com" TargetMode="External"/><Relationship Id="rId47" Type="http://schemas.openxmlformats.org/officeDocument/2006/relationships/hyperlink" Target="mailto:anand.jha@in.pega.com" TargetMode="External"/><Relationship Id="rId63" Type="http://schemas.openxmlformats.org/officeDocument/2006/relationships/hyperlink" Target="mailto:sofie.bjorksten@pega.com" TargetMode="External"/><Relationship Id="rId68" Type="http://schemas.openxmlformats.org/officeDocument/2006/relationships/hyperlink" Target="mailto:andreas.abati@pega.com" TargetMode="External"/><Relationship Id="rId84" Type="http://schemas.openxmlformats.org/officeDocument/2006/relationships/hyperlink" Target="mailto:sean.dodd@pega.com" TargetMode="External"/><Relationship Id="rId89" Type="http://schemas.openxmlformats.org/officeDocument/2006/relationships/hyperlink" Target="mailto:Lars.Heinz@pega.com" TargetMode="External"/><Relationship Id="rId112" Type="http://schemas.openxmlformats.org/officeDocument/2006/relationships/hyperlink" Target="mailto:rjvaughn@gmail.com" TargetMode="External"/><Relationship Id="rId16" Type="http://schemas.openxmlformats.org/officeDocument/2006/relationships/hyperlink" Target="mailto:pushkar.bahl@pega.com" TargetMode="External"/><Relationship Id="rId107" Type="http://schemas.openxmlformats.org/officeDocument/2006/relationships/hyperlink" Target="mailto:alexander.eisgruber@pega.com" TargetMode="External"/><Relationship Id="rId11" Type="http://schemas.openxmlformats.org/officeDocument/2006/relationships/hyperlink" Target="mailto:jeff.taylor@pega.com" TargetMode="External"/><Relationship Id="rId32" Type="http://schemas.openxmlformats.org/officeDocument/2006/relationships/hyperlink" Target="mailto:matt.bazley@pega.com" TargetMode="External"/><Relationship Id="rId37" Type="http://schemas.openxmlformats.org/officeDocument/2006/relationships/hyperlink" Target="mailto:denise.pereira@pega.com" TargetMode="External"/><Relationship Id="rId53" Type="http://schemas.openxmlformats.org/officeDocument/2006/relationships/hyperlink" Target="mailto:raheemikram@hotmail.com" TargetMode="External"/><Relationship Id="rId58" Type="http://schemas.openxmlformats.org/officeDocument/2006/relationships/hyperlink" Target="mailto:martinradford@live.co.uk" TargetMode="External"/><Relationship Id="rId74" Type="http://schemas.openxmlformats.org/officeDocument/2006/relationships/hyperlink" Target="mailto:lynea.tomas@pega.com" TargetMode="External"/><Relationship Id="rId79" Type="http://schemas.openxmlformats.org/officeDocument/2006/relationships/hyperlink" Target="mailto:lisa.learned@pega.com" TargetMode="External"/><Relationship Id="rId102" Type="http://schemas.openxmlformats.org/officeDocument/2006/relationships/hyperlink" Target="mailto:karim.kargozar@pega.com" TargetMode="External"/><Relationship Id="rId123" Type="http://schemas.openxmlformats.org/officeDocument/2006/relationships/hyperlink" Target="mailto:rada.ilieva@pega.com" TargetMode="External"/><Relationship Id="rId128" Type="http://schemas.openxmlformats.org/officeDocument/2006/relationships/hyperlink" Target="mailto:dan.nash@pega.com" TargetMode="External"/><Relationship Id="rId5" Type="http://schemas.openxmlformats.org/officeDocument/2006/relationships/hyperlink" Target="mailto:jonathan.lynch@pega.com" TargetMode="External"/><Relationship Id="rId90" Type="http://schemas.openxmlformats.org/officeDocument/2006/relationships/hyperlink" Target="mailto:Katerina.Goulioutkina@pega.com" TargetMode="External"/><Relationship Id="rId95" Type="http://schemas.openxmlformats.org/officeDocument/2006/relationships/hyperlink" Target="mailto:debbie.brankin@pega.com" TargetMode="External"/><Relationship Id="rId19" Type="http://schemas.openxmlformats.org/officeDocument/2006/relationships/hyperlink" Target="mailto:kenneth.benner@pega.com" TargetMode="External"/><Relationship Id="rId14" Type="http://schemas.openxmlformats.org/officeDocument/2006/relationships/hyperlink" Target="mailto:don.likeum@pega.com" TargetMode="External"/><Relationship Id="rId22" Type="http://schemas.openxmlformats.org/officeDocument/2006/relationships/hyperlink" Target="mailto:helen.anatogu@pega.com" TargetMode="External"/><Relationship Id="rId27" Type="http://schemas.openxmlformats.org/officeDocument/2006/relationships/hyperlink" Target="mailto:neil.toulson@pega.com" TargetMode="External"/><Relationship Id="rId30" Type="http://schemas.openxmlformats.org/officeDocument/2006/relationships/hyperlink" Target="mailto:lisa.mattivi@pega.com" TargetMode="External"/><Relationship Id="rId35" Type="http://schemas.openxmlformats.org/officeDocument/2006/relationships/hyperlink" Target="mailto:nicole.takes@pega.com" TargetMode="External"/><Relationship Id="rId43" Type="http://schemas.openxmlformats.org/officeDocument/2006/relationships/hyperlink" Target="mailto:ashley.stacey@pega.com" TargetMode="External"/><Relationship Id="rId48" Type="http://schemas.openxmlformats.org/officeDocument/2006/relationships/hyperlink" Target="mailto:Antonio.Baez@pega.com" TargetMode="External"/><Relationship Id="rId56" Type="http://schemas.openxmlformats.org/officeDocument/2006/relationships/hyperlink" Target="mailto:costermansv@gmail.com" TargetMode="External"/><Relationship Id="rId64" Type="http://schemas.openxmlformats.org/officeDocument/2006/relationships/hyperlink" Target="mailto:lisapintchman.rogers@pega.com" TargetMode="External"/><Relationship Id="rId69" Type="http://schemas.openxmlformats.org/officeDocument/2006/relationships/hyperlink" Target="mailto:csmith82@comcast.net" TargetMode="External"/><Relationship Id="rId77" Type="http://schemas.openxmlformats.org/officeDocument/2006/relationships/hyperlink" Target="mailto:tom.lanigan@pega.com" TargetMode="External"/><Relationship Id="rId100" Type="http://schemas.openxmlformats.org/officeDocument/2006/relationships/hyperlink" Target="mailto:frank.guerrera@pega.com" TargetMode="External"/><Relationship Id="rId105" Type="http://schemas.openxmlformats.org/officeDocument/2006/relationships/hyperlink" Target="mailto:odedraamit@gmail.com" TargetMode="External"/><Relationship Id="rId113" Type="http://schemas.openxmlformats.org/officeDocument/2006/relationships/hyperlink" Target="mailto:noopur.tyagi@pega.com" TargetMode="External"/><Relationship Id="rId118" Type="http://schemas.openxmlformats.org/officeDocument/2006/relationships/hyperlink" Target="mailto:michael.clark@pega.com" TargetMode="External"/><Relationship Id="rId126" Type="http://schemas.openxmlformats.org/officeDocument/2006/relationships/hyperlink" Target="mailto:hazel_keating@icloud.com" TargetMode="External"/><Relationship Id="rId8" Type="http://schemas.openxmlformats.org/officeDocument/2006/relationships/hyperlink" Target="mailto:Brian.McCabe@pega.com" TargetMode="External"/><Relationship Id="rId51" Type="http://schemas.openxmlformats.org/officeDocument/2006/relationships/hyperlink" Target="mailto:Miguel.Silva@pega.com" TargetMode="External"/><Relationship Id="rId72" Type="http://schemas.openxmlformats.org/officeDocument/2006/relationships/hyperlink" Target="mailto:amie.horne@pega.com" TargetMode="External"/><Relationship Id="rId80" Type="http://schemas.openxmlformats.org/officeDocument/2006/relationships/hyperlink" Target="mailto:julie.lafave@pega.com" TargetMode="External"/><Relationship Id="rId85" Type="http://schemas.openxmlformats.org/officeDocument/2006/relationships/hyperlink" Target="mailto:jeffrey.shikowitz@pega.com" TargetMode="External"/><Relationship Id="rId93" Type="http://schemas.openxmlformats.org/officeDocument/2006/relationships/hyperlink" Target="mailto:maxwell.gutmans@pega.com" TargetMode="External"/><Relationship Id="rId98" Type="http://schemas.openxmlformats.org/officeDocument/2006/relationships/hyperlink" Target="mailto:stefan.dunkel@pega.com" TargetMode="External"/><Relationship Id="rId121" Type="http://schemas.openxmlformats.org/officeDocument/2006/relationships/hyperlink" Target="mailto:laura.lem@pega.com" TargetMode="External"/><Relationship Id="rId3" Type="http://schemas.openxmlformats.org/officeDocument/2006/relationships/hyperlink" Target="mailto:jason.walsh@pega.com" TargetMode="External"/><Relationship Id="rId12" Type="http://schemas.openxmlformats.org/officeDocument/2006/relationships/hyperlink" Target="mailto:robert.perry@pega.com" TargetMode="External"/><Relationship Id="rId17" Type="http://schemas.openxmlformats.org/officeDocument/2006/relationships/hyperlink" Target="mailto:don.schuerman@pega.com" TargetMode="External"/><Relationship Id="rId25" Type="http://schemas.openxmlformats.org/officeDocument/2006/relationships/hyperlink" Target="mailto:jeffrey.yaguda@pega.com" TargetMode="External"/><Relationship Id="rId33" Type="http://schemas.openxmlformats.org/officeDocument/2006/relationships/hyperlink" Target="mailto:eric.kim93@live.com" TargetMode="External"/><Relationship Id="rId38" Type="http://schemas.openxmlformats.org/officeDocument/2006/relationships/hyperlink" Target="mailto:robert.foery@pega.com" TargetMode="External"/><Relationship Id="rId46" Type="http://schemas.openxmlformats.org/officeDocument/2006/relationships/hyperlink" Target="mailto:fred.benton@pega.com" TargetMode="External"/><Relationship Id="rId59" Type="http://schemas.openxmlformats.org/officeDocument/2006/relationships/hyperlink" Target="mailto:mike.lawrence@pega.com" TargetMode="External"/><Relationship Id="rId67" Type="http://schemas.openxmlformats.org/officeDocument/2006/relationships/hyperlink" Target="mailto:andrew.hinds@pega.com" TargetMode="External"/><Relationship Id="rId103" Type="http://schemas.openxmlformats.org/officeDocument/2006/relationships/hyperlink" Target="mailto:jo.warne@pega.com" TargetMode="External"/><Relationship Id="rId108" Type="http://schemas.openxmlformats.org/officeDocument/2006/relationships/hyperlink" Target="mailto:ian.fritchy@pega.com" TargetMode="External"/><Relationship Id="rId116" Type="http://schemas.openxmlformats.org/officeDocument/2006/relationships/hyperlink" Target="mailto:grscott99@gmail.com" TargetMode="External"/><Relationship Id="rId124" Type="http://schemas.openxmlformats.org/officeDocument/2006/relationships/hyperlink" Target="mailto:greg.alexopoulos@pega.com" TargetMode="External"/><Relationship Id="rId129" Type="http://schemas.openxmlformats.org/officeDocument/2006/relationships/hyperlink" Target="mailto:andrea.tenaglia@pega.com" TargetMode="External"/><Relationship Id="rId20" Type="http://schemas.openxmlformats.org/officeDocument/2006/relationships/hyperlink" Target="mailto:Otamilo.filho@pega.com" TargetMode="External"/><Relationship Id="rId41" Type="http://schemas.openxmlformats.org/officeDocument/2006/relationships/hyperlink" Target="mailto:dave.frischling@pega.com" TargetMode="External"/><Relationship Id="rId54" Type="http://schemas.openxmlformats.org/officeDocument/2006/relationships/hyperlink" Target="mailto:christian_Arlt@gmx.net" TargetMode="External"/><Relationship Id="rId62" Type="http://schemas.openxmlformats.org/officeDocument/2006/relationships/hyperlink" Target="mailto:kristie.brachowski@pega.com" TargetMode="External"/><Relationship Id="rId70" Type="http://schemas.openxmlformats.org/officeDocument/2006/relationships/hyperlink" Target="mailto:eric.musser@pega.com" TargetMode="External"/><Relationship Id="rId75" Type="http://schemas.openxmlformats.org/officeDocument/2006/relationships/hyperlink" Target="mailto:olga.greenaway@pega.com" TargetMode="External"/><Relationship Id="rId83" Type="http://schemas.openxmlformats.org/officeDocument/2006/relationships/hyperlink" Target="mailto:kevin.baba@pega.com" TargetMode="External"/><Relationship Id="rId88" Type="http://schemas.openxmlformats.org/officeDocument/2006/relationships/hyperlink" Target="mailto:Chris.Clarke@pega.com" TargetMode="External"/><Relationship Id="rId91" Type="http://schemas.openxmlformats.org/officeDocument/2006/relationships/hyperlink" Target="mailto:Iain.Tollemache@pega.com" TargetMode="External"/><Relationship Id="rId96" Type="http://schemas.openxmlformats.org/officeDocument/2006/relationships/hyperlink" Target="mailto:felipe.kohn@pega.com" TargetMode="External"/><Relationship Id="rId111" Type="http://schemas.openxmlformats.org/officeDocument/2006/relationships/hyperlink" Target="mailto:abhishek.anand@pega.com" TargetMode="External"/><Relationship Id="rId1" Type="http://schemas.openxmlformats.org/officeDocument/2006/relationships/hyperlink" Target="mailto:suman.eadunuri@pega.com" TargetMode="External"/><Relationship Id="rId6" Type="http://schemas.openxmlformats.org/officeDocument/2006/relationships/hyperlink" Target="mailto:Bob.Branstetter@pega.com" TargetMode="External"/><Relationship Id="rId15" Type="http://schemas.openxmlformats.org/officeDocument/2006/relationships/hyperlink" Target="mailto:david.wiggins@pega.com" TargetMode="External"/><Relationship Id="rId23" Type="http://schemas.openxmlformats.org/officeDocument/2006/relationships/hyperlink" Target="mailto:bill.stanton@pega.com" TargetMode="External"/><Relationship Id="rId28" Type="http://schemas.openxmlformats.org/officeDocument/2006/relationships/hyperlink" Target="mailto:clint.buytenhuys@pega.com" TargetMode="External"/><Relationship Id="rId36" Type="http://schemas.openxmlformats.org/officeDocument/2006/relationships/hyperlink" Target="mailto:brett.hildreth@pega.com" TargetMode="External"/><Relationship Id="rId49" Type="http://schemas.openxmlformats.org/officeDocument/2006/relationships/hyperlink" Target="mailto:Roberta.Cadastro@pega.com" TargetMode="External"/><Relationship Id="rId57" Type="http://schemas.openxmlformats.org/officeDocument/2006/relationships/hyperlink" Target="mailto:stuart.wells@pega.com" TargetMode="External"/><Relationship Id="rId106" Type="http://schemas.openxmlformats.org/officeDocument/2006/relationships/hyperlink" Target="mailto:akl351@live.com" TargetMode="External"/><Relationship Id="rId114" Type="http://schemas.openxmlformats.org/officeDocument/2006/relationships/hyperlink" Target="mailto:adi.kosgi@pega.com" TargetMode="External"/><Relationship Id="rId119" Type="http://schemas.openxmlformats.org/officeDocument/2006/relationships/hyperlink" Target="mailto:mark.hurd@pega.com" TargetMode="External"/><Relationship Id="rId127" Type="http://schemas.openxmlformats.org/officeDocument/2006/relationships/hyperlink" Target="mailto:drs.benelli@gmail.com" TargetMode="External"/><Relationship Id="rId10" Type="http://schemas.openxmlformats.org/officeDocument/2006/relationships/hyperlink" Target="mailto:michele.shannon@pega.com" TargetMode="External"/><Relationship Id="rId31" Type="http://schemas.openxmlformats.org/officeDocument/2006/relationships/hyperlink" Target="mailto:shinichiro.yamashita@pega.com" TargetMode="External"/><Relationship Id="rId44" Type="http://schemas.openxmlformats.org/officeDocument/2006/relationships/hyperlink" Target="mailto:gheeyoon.tan@pega.com" TargetMode="External"/><Relationship Id="rId52" Type="http://schemas.openxmlformats.org/officeDocument/2006/relationships/hyperlink" Target="mailto:Ricardo.Amaral@pega.com" TargetMode="External"/><Relationship Id="rId60" Type="http://schemas.openxmlformats.org/officeDocument/2006/relationships/hyperlink" Target="mailto:amatul.noor@in.pega.com" TargetMode="External"/><Relationship Id="rId65" Type="http://schemas.openxmlformats.org/officeDocument/2006/relationships/hyperlink" Target="mailto:eva.krauss@pega.com" TargetMode="External"/><Relationship Id="rId73" Type="http://schemas.openxmlformats.org/officeDocument/2006/relationships/hyperlink" Target="mailto:glenn.smith@pega.com" TargetMode="External"/><Relationship Id="rId78" Type="http://schemas.openxmlformats.org/officeDocument/2006/relationships/hyperlink" Target="mailto:katherine.mahoney@pega.com" TargetMode="External"/><Relationship Id="rId81" Type="http://schemas.openxmlformats.org/officeDocument/2006/relationships/hyperlink" Target="mailto:eduardo.rubini@pega.com" TargetMode="External"/><Relationship Id="rId86" Type="http://schemas.openxmlformats.org/officeDocument/2006/relationships/hyperlink" Target="mailto:sherendhillon@gmail.com" TargetMode="External"/><Relationship Id="rId94" Type="http://schemas.openxmlformats.org/officeDocument/2006/relationships/hyperlink" Target="mailto:michael.smith@pega.com" TargetMode="External"/><Relationship Id="rId99" Type="http://schemas.openxmlformats.org/officeDocument/2006/relationships/hyperlink" Target="mailto:assegueta@gmail.com" TargetMode="External"/><Relationship Id="rId101" Type="http://schemas.openxmlformats.org/officeDocument/2006/relationships/hyperlink" Target="mailto:kevinmrossi@yahoo.com" TargetMode="External"/><Relationship Id="rId122" Type="http://schemas.openxmlformats.org/officeDocument/2006/relationships/hyperlink" Target="mailto:rikifine@gmail.com" TargetMode="External"/><Relationship Id="rId130" Type="http://schemas.openxmlformats.org/officeDocument/2006/relationships/printerSettings" Target="../printerSettings/printerSettings1.bin"/><Relationship Id="rId4" Type="http://schemas.openxmlformats.org/officeDocument/2006/relationships/hyperlink" Target="mailto:adrienne.gornstein@pega.com" TargetMode="External"/><Relationship Id="rId9" Type="http://schemas.openxmlformats.org/officeDocument/2006/relationships/hyperlink" Target="mailto:bridget.perreault@pega.com" TargetMode="External"/><Relationship Id="rId13" Type="http://schemas.openxmlformats.org/officeDocument/2006/relationships/hyperlink" Target="mailto:paul.east@pega.com" TargetMode="External"/><Relationship Id="rId18" Type="http://schemas.openxmlformats.org/officeDocument/2006/relationships/hyperlink" Target="mailto:walter.heeger@pega.com" TargetMode="External"/><Relationship Id="rId39" Type="http://schemas.openxmlformats.org/officeDocument/2006/relationships/hyperlink" Target="mailto:joe.golden@pega.com" TargetMode="External"/><Relationship Id="rId109" Type="http://schemas.openxmlformats.org/officeDocument/2006/relationships/hyperlink" Target="mailto:rubeen.dhesi@pega.com" TargetMode="External"/><Relationship Id="rId34" Type="http://schemas.openxmlformats.org/officeDocument/2006/relationships/hyperlink" Target="mailto:dan.savoie@pega.com" TargetMode="External"/><Relationship Id="rId50" Type="http://schemas.openxmlformats.org/officeDocument/2006/relationships/hyperlink" Target="mailto:Dagoberto.Freitas@pega.com" TargetMode="External"/><Relationship Id="rId55" Type="http://schemas.openxmlformats.org/officeDocument/2006/relationships/hyperlink" Target="mailto:steve.watts@pega.com" TargetMode="External"/><Relationship Id="rId76" Type="http://schemas.openxmlformats.org/officeDocument/2006/relationships/hyperlink" Target="mailto:cliff.baitsholts@pega.com" TargetMode="External"/><Relationship Id="rId97" Type="http://schemas.openxmlformats.org/officeDocument/2006/relationships/hyperlink" Target="mailto:fran.collins@pega.com" TargetMode="External"/><Relationship Id="rId104" Type="http://schemas.openxmlformats.org/officeDocument/2006/relationships/hyperlink" Target="mailto:nkarpo731@gmail.com" TargetMode="External"/><Relationship Id="rId120" Type="http://schemas.openxmlformats.org/officeDocument/2006/relationships/hyperlink" Target="mailto:josh.sultanik@pega.com" TargetMode="External"/><Relationship Id="rId125" Type="http://schemas.openxmlformats.org/officeDocument/2006/relationships/hyperlink" Target="mailto:frank.dorst@pega.com" TargetMode="External"/><Relationship Id="rId7" Type="http://schemas.openxmlformats.org/officeDocument/2006/relationships/hyperlink" Target="mailto:Jonathan.Kelly@pega.com" TargetMode="External"/><Relationship Id="rId71" Type="http://schemas.openxmlformats.org/officeDocument/2006/relationships/hyperlink" Target="mailto:timothy.gibson@pega.com" TargetMode="External"/><Relationship Id="rId92" Type="http://schemas.openxmlformats.org/officeDocument/2006/relationships/hyperlink" Target="mailto:bernie.smith@pega.com" TargetMode="External"/><Relationship Id="rId2" Type="http://schemas.openxmlformats.org/officeDocument/2006/relationships/hyperlink" Target="mailto:michael.gilday@pega.com" TargetMode="External"/><Relationship Id="rId29" Type="http://schemas.openxmlformats.org/officeDocument/2006/relationships/hyperlink" Target="mailto:steve.meyers@pega.com" TargetMode="External"/><Relationship Id="rId24" Type="http://schemas.openxmlformats.org/officeDocument/2006/relationships/hyperlink" Target="mailto:Gary.Feinberg@pega.com" TargetMode="External"/><Relationship Id="rId40" Type="http://schemas.openxmlformats.org/officeDocument/2006/relationships/hyperlink" Target="mailto:jesper.mol@pega.com" TargetMode="External"/><Relationship Id="rId45" Type="http://schemas.openxmlformats.org/officeDocument/2006/relationships/hyperlink" Target="mailto:michael@roemer-online.info" TargetMode="External"/><Relationship Id="rId66" Type="http://schemas.openxmlformats.org/officeDocument/2006/relationships/hyperlink" Target="mailto:tony.tarquini@pega.com" TargetMode="External"/><Relationship Id="rId87" Type="http://schemas.openxmlformats.org/officeDocument/2006/relationships/hyperlink" Target="mailto:osudements@gmail.com" TargetMode="External"/><Relationship Id="rId110" Type="http://schemas.openxmlformats.org/officeDocument/2006/relationships/hyperlink" Target="mailto:satyajeethsingh.thakur@in.pega.com" TargetMode="External"/><Relationship Id="rId115" Type="http://schemas.openxmlformats.org/officeDocument/2006/relationships/hyperlink" Target="mailto:mario.batres@pega.com" TargetMode="External"/><Relationship Id="rId61" Type="http://schemas.openxmlformats.org/officeDocument/2006/relationships/hyperlink" Target="mailto:dan.luoma@pega.com" TargetMode="External"/><Relationship Id="rId82" Type="http://schemas.openxmlformats.org/officeDocument/2006/relationships/hyperlink" Target="mailto:tracy.gallagher@pega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ria.santos@pega.com" TargetMode="External"/><Relationship Id="rId1" Type="http://schemas.openxmlformats.org/officeDocument/2006/relationships/hyperlink" Target="mailto:eric.deitert@peg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60"/>
  <sheetViews>
    <sheetView tabSelected="1" topLeftCell="Y1" zoomScale="112" zoomScaleNormal="112" workbookViewId="0">
      <pane xSplit="15408" topLeftCell="AM1"/>
      <selection activeCell="K8" sqref="K8"/>
      <selection pane="topRight" activeCell="AP1262" sqref="AP1262"/>
    </sheetView>
  </sheetViews>
  <sheetFormatPr defaultColWidth="8.88671875" defaultRowHeight="14.4"/>
  <cols>
    <col min="1" max="1" width="8.88671875" style="26" customWidth="1"/>
    <col min="2" max="3" width="12.5546875" style="231" customWidth="1"/>
    <col min="4" max="5" width="9.44140625" style="231" customWidth="1"/>
    <col min="6" max="6" width="16.44140625" style="26" customWidth="1"/>
    <col min="7" max="7" width="14.44140625" style="60" bestFit="1" customWidth="1"/>
    <col min="8" max="8" width="17.44140625" style="60" bestFit="1" customWidth="1"/>
    <col min="9" max="9" width="12.5546875" style="26" customWidth="1"/>
    <col min="10" max="10" width="12.44140625" style="26" customWidth="1"/>
    <col min="11" max="11" width="26.5546875" style="87" customWidth="1"/>
    <col min="12" max="12" width="23.5546875" style="26" customWidth="1"/>
    <col min="13" max="13" width="33.109375" style="278" bestFit="1" customWidth="1"/>
    <col min="14" max="14" width="14.109375" style="278" customWidth="1"/>
    <col min="15" max="15" width="14.109375" style="323" customWidth="1"/>
    <col min="16" max="16" width="33.109375" style="284" bestFit="1" customWidth="1"/>
    <col min="17" max="17" width="14.109375" style="284" customWidth="1"/>
    <col min="18" max="18" width="23.5546875" style="329" customWidth="1"/>
    <col min="19" max="19" width="31.5546875" style="288" bestFit="1" customWidth="1"/>
    <col min="20" max="20" width="31.5546875" style="288" customWidth="1"/>
    <col min="21" max="21" width="24.5546875" style="26" bestFit="1" customWidth="1"/>
    <col min="22" max="22" width="15.44140625" style="26" customWidth="1"/>
    <col min="23" max="23" width="31.44140625" style="26" customWidth="1"/>
    <col min="24" max="24" width="13.44140625" style="26" bestFit="1" customWidth="1"/>
    <col min="25" max="25" width="12.5546875" style="50" customWidth="1"/>
    <col min="26" max="26" width="12.44140625" style="50" customWidth="1"/>
    <col min="27" max="27" width="12.109375" style="50" customWidth="1"/>
    <col min="28" max="28" width="8.88671875" style="186" customWidth="1"/>
    <col min="29" max="30" width="9.44140625" style="187" customWidth="1"/>
    <col min="31" max="31" width="9.6640625" style="186" customWidth="1"/>
    <col min="32" max="32" width="9.6640625" style="187" customWidth="1"/>
    <col min="33" max="33" width="9.6640625" style="188" customWidth="1"/>
    <col min="34" max="36" width="8.88671875" style="50" customWidth="1"/>
    <col min="37" max="37" width="15.88671875" style="50" bestFit="1" customWidth="1"/>
    <col min="38" max="38" width="9.5546875" style="51" customWidth="1"/>
    <col min="39" max="39" width="13.88671875" style="89" bestFit="1" customWidth="1"/>
    <col min="40" max="40" width="10.88671875" style="53" bestFit="1" customWidth="1"/>
    <col min="41" max="41" width="13.6640625" style="53" bestFit="1" customWidth="1"/>
    <col min="42" max="42" width="28.5546875" style="40" customWidth="1"/>
    <col min="43" max="16384" width="8.88671875" style="26"/>
  </cols>
  <sheetData>
    <row r="1" spans="1:42" s="41" customFormat="1" ht="48.6">
      <c r="A1" s="29" t="s">
        <v>0</v>
      </c>
      <c r="B1" s="29" t="s">
        <v>5263</v>
      </c>
      <c r="C1" s="29" t="s">
        <v>2</v>
      </c>
      <c r="D1" s="29" t="s">
        <v>5089</v>
      </c>
      <c r="E1" s="29" t="s">
        <v>5494</v>
      </c>
      <c r="F1" s="48" t="s">
        <v>3</v>
      </c>
      <c r="G1" s="43" t="s">
        <v>4</v>
      </c>
      <c r="H1" s="43" t="s">
        <v>5</v>
      </c>
      <c r="I1" s="29" t="s">
        <v>6</v>
      </c>
      <c r="J1" s="29" t="s">
        <v>7</v>
      </c>
      <c r="K1" s="42" t="s">
        <v>8</v>
      </c>
      <c r="L1" s="48" t="s">
        <v>10</v>
      </c>
      <c r="M1" s="29" t="s">
        <v>6429</v>
      </c>
      <c r="N1" s="29" t="s">
        <v>6414</v>
      </c>
      <c r="O1" s="324" t="s">
        <v>6415</v>
      </c>
      <c r="P1" s="29" t="s">
        <v>6430</v>
      </c>
      <c r="Q1" s="29" t="s">
        <v>6426</v>
      </c>
      <c r="R1" s="330" t="s">
        <v>6427</v>
      </c>
      <c r="S1" s="48" t="s">
        <v>6431</v>
      </c>
      <c r="T1" s="48" t="s">
        <v>6428</v>
      </c>
      <c r="U1" s="42" t="s">
        <v>12</v>
      </c>
      <c r="V1" s="42" t="s">
        <v>13</v>
      </c>
      <c r="W1" s="42" t="s">
        <v>14</v>
      </c>
      <c r="X1" s="42" t="s">
        <v>15</v>
      </c>
      <c r="Y1" s="44" t="s">
        <v>16</v>
      </c>
      <c r="Z1" s="44" t="s">
        <v>17</v>
      </c>
      <c r="AA1" s="44" t="s">
        <v>5475</v>
      </c>
      <c r="AB1" s="180" t="s">
        <v>5292</v>
      </c>
      <c r="AC1" s="181" t="s">
        <v>5293</v>
      </c>
      <c r="AD1" s="181" t="s">
        <v>5294</v>
      </c>
      <c r="AE1" s="180" t="s">
        <v>5185</v>
      </c>
      <c r="AF1" s="181" t="s">
        <v>5295</v>
      </c>
      <c r="AG1" s="182" t="s">
        <v>5296</v>
      </c>
      <c r="AH1" s="44" t="s">
        <v>18</v>
      </c>
      <c r="AI1" s="44" t="s">
        <v>6458</v>
      </c>
      <c r="AJ1" s="44" t="s">
        <v>6501</v>
      </c>
      <c r="AK1" s="44" t="s">
        <v>6459</v>
      </c>
      <c r="AL1" s="44" t="s">
        <v>19</v>
      </c>
      <c r="AM1" s="44" t="s">
        <v>20</v>
      </c>
      <c r="AN1" s="44" t="s">
        <v>21</v>
      </c>
      <c r="AO1" s="44" t="s">
        <v>22</v>
      </c>
      <c r="AP1" s="45" t="s">
        <v>23</v>
      </c>
    </row>
    <row r="2" spans="1:42" customFormat="1" ht="13.2">
      <c r="A2" s="46" t="s">
        <v>3129</v>
      </c>
      <c r="B2" s="232">
        <v>43396</v>
      </c>
      <c r="C2" s="232">
        <v>43397.595860185182</v>
      </c>
      <c r="D2" s="232"/>
      <c r="E2" s="348"/>
      <c r="F2" s="49" t="s">
        <v>25</v>
      </c>
      <c r="G2" s="61" t="s">
        <v>26</v>
      </c>
      <c r="H2" s="61" t="s">
        <v>3126</v>
      </c>
      <c r="I2" s="46" t="s">
        <v>1254</v>
      </c>
      <c r="J2" s="46" t="s">
        <v>3130</v>
      </c>
      <c r="K2" s="46" t="s">
        <v>3131</v>
      </c>
      <c r="L2" s="100" t="s">
        <v>682</v>
      </c>
      <c r="M2" s="279" t="s">
        <v>357</v>
      </c>
      <c r="N2" s="279" t="s">
        <v>6506</v>
      </c>
      <c r="O2" s="325"/>
      <c r="P2" s="285" t="s">
        <v>357</v>
      </c>
      <c r="Q2" s="285" t="s">
        <v>6506</v>
      </c>
      <c r="R2" s="322">
        <v>19</v>
      </c>
      <c r="S2" s="289" t="s">
        <v>2442</v>
      </c>
      <c r="T2" s="289" t="s">
        <v>6506</v>
      </c>
      <c r="U2" s="47" t="s">
        <v>3132</v>
      </c>
      <c r="V2" s="47" t="s">
        <v>90</v>
      </c>
      <c r="W2" s="47" t="s">
        <v>2075</v>
      </c>
      <c r="X2" s="46" t="s">
        <v>2076</v>
      </c>
      <c r="Y2" s="58"/>
      <c r="Z2" s="57"/>
      <c r="AA2" s="58"/>
      <c r="AB2" s="183"/>
      <c r="AC2" s="184"/>
      <c r="AD2" s="184"/>
      <c r="AE2" s="183"/>
      <c r="AF2" s="184"/>
      <c r="AG2" s="185"/>
      <c r="AH2" s="58"/>
      <c r="AI2" s="58"/>
      <c r="AJ2" s="58"/>
      <c r="AK2" s="58"/>
      <c r="AL2" s="59"/>
      <c r="AM2" s="88" t="str">
        <f>VLOOKUP(K2,'[1]SKO 2019 Attendees'!$D:$G,4,FALSE)</f>
        <v>32LDNKLJ</v>
      </c>
      <c r="AN2" s="52">
        <v>43478</v>
      </c>
      <c r="AO2" s="52">
        <v>43481</v>
      </c>
      <c r="AP2" t="s">
        <v>6745</v>
      </c>
    </row>
    <row r="3" spans="1:42" customFormat="1">
      <c r="A3" s="46" t="s">
        <v>3133</v>
      </c>
      <c r="B3" s="232">
        <v>43396</v>
      </c>
      <c r="C3" s="232">
        <v>43398.473051157409</v>
      </c>
      <c r="D3" s="232" t="s">
        <v>4693</v>
      </c>
      <c r="E3" s="232" t="s">
        <v>6574</v>
      </c>
      <c r="F3" s="49" t="s">
        <v>25</v>
      </c>
      <c r="G3" s="61" t="s">
        <v>6284</v>
      </c>
      <c r="H3" s="61" t="s">
        <v>3126</v>
      </c>
      <c r="I3" s="46" t="s">
        <v>1106</v>
      </c>
      <c r="J3" s="46" t="s">
        <v>3134</v>
      </c>
      <c r="K3" s="46" t="s">
        <v>3135</v>
      </c>
      <c r="L3" s="100" t="s">
        <v>6285</v>
      </c>
      <c r="M3" s="350" t="s">
        <v>6412</v>
      </c>
      <c r="N3" s="279" t="s">
        <v>6508</v>
      </c>
      <c r="O3" s="325"/>
      <c r="P3" s="284" t="s">
        <v>5086</v>
      </c>
      <c r="Q3" s="311" t="s">
        <v>6508</v>
      </c>
      <c r="R3" s="322"/>
      <c r="S3" s="289" t="s">
        <v>2393</v>
      </c>
      <c r="T3" s="289" t="s">
        <v>6509</v>
      </c>
      <c r="U3" s="47" t="s">
        <v>3136</v>
      </c>
      <c r="V3" s="47" t="s">
        <v>90</v>
      </c>
      <c r="W3" s="47" t="s">
        <v>2254</v>
      </c>
      <c r="X3" s="46" t="s">
        <v>2076</v>
      </c>
      <c r="Y3" s="58"/>
      <c r="Z3" s="57"/>
      <c r="AA3" s="58"/>
      <c r="AB3" s="183"/>
      <c r="AC3" s="184"/>
      <c r="AD3" s="184"/>
      <c r="AE3" s="183"/>
      <c r="AF3" s="184"/>
      <c r="AG3" s="185"/>
      <c r="AH3" s="58"/>
      <c r="AI3" s="58"/>
      <c r="AJ3" s="58"/>
      <c r="AK3" s="58"/>
      <c r="AL3" s="59"/>
      <c r="AM3" s="254" t="str">
        <f>VLOOKUP(K3,'[1]SKO 2019 Attendees'!$D:$G,4,FALSE)</f>
        <v>32LDNKLK</v>
      </c>
      <c r="AN3" s="52">
        <v>43478</v>
      </c>
      <c r="AO3" s="52">
        <v>43481</v>
      </c>
    </row>
    <row r="4" spans="1:42" customFormat="1">
      <c r="A4" s="46" t="s">
        <v>3137</v>
      </c>
      <c r="B4" s="232">
        <v>43396</v>
      </c>
      <c r="C4" s="232">
        <v>43396.765897372687</v>
      </c>
      <c r="D4" s="232" t="s">
        <v>4693</v>
      </c>
      <c r="E4" s="232" t="s">
        <v>5495</v>
      </c>
      <c r="F4" s="49" t="s">
        <v>25</v>
      </c>
      <c r="G4" s="253" t="s">
        <v>6284</v>
      </c>
      <c r="H4" s="61" t="s">
        <v>3126</v>
      </c>
      <c r="I4" s="46" t="s">
        <v>3138</v>
      </c>
      <c r="J4" s="46" t="s">
        <v>3139</v>
      </c>
      <c r="K4" s="46" t="s">
        <v>3140</v>
      </c>
      <c r="L4" s="257" t="s">
        <v>6285</v>
      </c>
      <c r="M4" s="350" t="s">
        <v>6413</v>
      </c>
      <c r="N4" s="310" t="s">
        <v>6509</v>
      </c>
      <c r="O4" s="325"/>
      <c r="P4" s="284" t="s">
        <v>6263</v>
      </c>
      <c r="Q4" s="311" t="s">
        <v>6509</v>
      </c>
      <c r="R4" s="322"/>
      <c r="S4" s="289" t="s">
        <v>2393</v>
      </c>
      <c r="T4" s="289" t="s">
        <v>6509</v>
      </c>
      <c r="U4" s="47" t="s">
        <v>3141</v>
      </c>
      <c r="V4" s="47" t="s">
        <v>90</v>
      </c>
      <c r="W4" s="47" t="s">
        <v>2254</v>
      </c>
      <c r="X4" s="46" t="s">
        <v>2076</v>
      </c>
      <c r="Y4" s="58"/>
      <c r="Z4" s="57"/>
      <c r="AA4" s="58"/>
      <c r="AB4" s="183"/>
      <c r="AC4" s="184"/>
      <c r="AD4" s="184"/>
      <c r="AE4" s="183"/>
      <c r="AF4" s="184"/>
      <c r="AG4" s="185"/>
      <c r="AH4" s="58"/>
      <c r="AI4" s="58"/>
      <c r="AJ4" s="58"/>
      <c r="AK4" s="58"/>
      <c r="AL4" s="59"/>
      <c r="AM4" s="254" t="str">
        <f>VLOOKUP(K4,'[1]SKO 2019 Attendees'!$D:$G,4,FALSE)</f>
        <v>32LDNKLL</v>
      </c>
      <c r="AN4" s="52">
        <v>43478</v>
      </c>
      <c r="AO4" s="52">
        <v>43481</v>
      </c>
    </row>
    <row r="5" spans="1:42" customFormat="1">
      <c r="A5" s="46" t="s">
        <v>3142</v>
      </c>
      <c r="B5" s="232">
        <v>43396</v>
      </c>
      <c r="C5" s="232">
        <v>43409.94257511574</v>
      </c>
      <c r="D5" s="232"/>
      <c r="E5" s="348"/>
      <c r="F5" s="49" t="s">
        <v>25</v>
      </c>
      <c r="G5" s="61" t="s">
        <v>26</v>
      </c>
      <c r="H5" s="61" t="s">
        <v>3126</v>
      </c>
      <c r="I5" s="46" t="s">
        <v>952</v>
      </c>
      <c r="J5" s="46" t="s">
        <v>3143</v>
      </c>
      <c r="K5" s="46" t="s">
        <v>3144</v>
      </c>
      <c r="L5" s="100" t="s">
        <v>31</v>
      </c>
      <c r="M5" s="278" t="s">
        <v>500</v>
      </c>
      <c r="N5" s="279" t="s">
        <v>6504</v>
      </c>
      <c r="O5" s="325"/>
      <c r="P5" s="284" t="s">
        <v>500</v>
      </c>
      <c r="Q5" s="285" t="s">
        <v>6504</v>
      </c>
      <c r="R5" s="322">
        <v>6</v>
      </c>
      <c r="S5" s="289" t="s">
        <v>2380</v>
      </c>
      <c r="T5" s="289" t="s">
        <v>6507</v>
      </c>
      <c r="U5" s="47" t="s">
        <v>3145</v>
      </c>
      <c r="V5" s="47" t="s">
        <v>90</v>
      </c>
      <c r="W5" s="47" t="s">
        <v>2289</v>
      </c>
      <c r="X5" s="46" t="s">
        <v>2076</v>
      </c>
      <c r="Y5" s="58"/>
      <c r="Z5" s="57"/>
      <c r="AA5" s="58"/>
      <c r="AB5" s="183"/>
      <c r="AC5" s="184"/>
      <c r="AD5" s="184"/>
      <c r="AE5" s="183"/>
      <c r="AF5" s="184"/>
      <c r="AG5" s="185"/>
      <c r="AH5" s="58"/>
      <c r="AI5" s="58"/>
      <c r="AJ5" s="58"/>
      <c r="AK5" s="58"/>
      <c r="AL5" s="59"/>
      <c r="AM5" s="254" t="str">
        <f>VLOOKUP(K5,'[1]SKO 2019 Attendees'!$D:$G,4,FALSE)</f>
        <v>32LDNKLM</v>
      </c>
      <c r="AN5" s="52">
        <v>43478</v>
      </c>
      <c r="AO5" s="52">
        <v>43481</v>
      </c>
    </row>
    <row r="6" spans="1:42" customFormat="1">
      <c r="A6" s="46" t="s">
        <v>632</v>
      </c>
      <c r="B6" s="232">
        <v>43409</v>
      </c>
      <c r="C6" s="232">
        <v>43411.19364070602</v>
      </c>
      <c r="D6" s="232" t="s">
        <v>4693</v>
      </c>
      <c r="E6" s="232" t="s">
        <v>5496</v>
      </c>
      <c r="F6" s="49" t="s">
        <v>25</v>
      </c>
      <c r="G6" s="61" t="s">
        <v>26</v>
      </c>
      <c r="H6" s="61" t="s">
        <v>633</v>
      </c>
      <c r="I6" s="46" t="s">
        <v>634</v>
      </c>
      <c r="J6" s="46" t="s">
        <v>635</v>
      </c>
      <c r="K6" s="46" t="s">
        <v>636</v>
      </c>
      <c r="L6" s="100" t="s">
        <v>31</v>
      </c>
      <c r="M6" s="278" t="s">
        <v>379</v>
      </c>
      <c r="N6" s="279" t="s">
        <v>6503</v>
      </c>
      <c r="O6" s="325"/>
      <c r="P6" s="286" t="s">
        <v>379</v>
      </c>
      <c r="Q6" s="285" t="s">
        <v>6503</v>
      </c>
      <c r="R6" s="322">
        <v>27</v>
      </c>
      <c r="S6" s="289" t="s">
        <v>4670</v>
      </c>
      <c r="T6" s="289" t="s">
        <v>6504</v>
      </c>
      <c r="U6" s="47" t="s">
        <v>638</v>
      </c>
      <c r="V6" s="47" t="s">
        <v>34</v>
      </c>
      <c r="W6" s="47" t="s">
        <v>639</v>
      </c>
      <c r="X6" s="46" t="s">
        <v>633</v>
      </c>
      <c r="Y6" s="58"/>
      <c r="Z6" s="57"/>
      <c r="AA6" s="58"/>
      <c r="AB6" s="183"/>
      <c r="AC6" s="184"/>
      <c r="AD6" s="184"/>
      <c r="AE6" s="183"/>
      <c r="AF6" s="184"/>
      <c r="AG6" s="185"/>
      <c r="AH6" s="58"/>
      <c r="AI6" s="58" t="s">
        <v>6465</v>
      </c>
      <c r="AJ6" s="57" t="s">
        <v>6518</v>
      </c>
      <c r="AK6" s="320">
        <v>43115.5</v>
      </c>
      <c r="AL6" s="59"/>
      <c r="AM6" s="254" t="str">
        <f>VLOOKUP(K6,'[1]SKO 2019 Attendees'!$D:$G,4,FALSE)</f>
        <v>32LDNKLN</v>
      </c>
      <c r="AN6" s="52">
        <v>43477</v>
      </c>
      <c r="AO6" s="52">
        <v>43481</v>
      </c>
    </row>
    <row r="7" spans="1:42" customFormat="1">
      <c r="A7" s="46" t="s">
        <v>640</v>
      </c>
      <c r="B7" s="232">
        <v>43396</v>
      </c>
      <c r="C7" s="232">
        <v>43402.251597951385</v>
      </c>
      <c r="D7" s="232" t="s">
        <v>4693</v>
      </c>
      <c r="E7" s="232" t="s">
        <v>5497</v>
      </c>
      <c r="F7" s="49" t="s">
        <v>25</v>
      </c>
      <c r="G7" s="61" t="s">
        <v>26</v>
      </c>
      <c r="H7" s="61" t="s">
        <v>633</v>
      </c>
      <c r="I7" s="46" t="s">
        <v>162</v>
      </c>
      <c r="J7" s="46" t="s">
        <v>641</v>
      </c>
      <c r="K7" s="46" t="s">
        <v>642</v>
      </c>
      <c r="L7" s="100" t="s">
        <v>31</v>
      </c>
      <c r="M7" s="278" t="s">
        <v>379</v>
      </c>
      <c r="N7" s="279" t="s">
        <v>6503</v>
      </c>
      <c r="O7" s="325"/>
      <c r="P7" s="284" t="s">
        <v>379</v>
      </c>
      <c r="Q7" s="285" t="s">
        <v>6503</v>
      </c>
      <c r="R7" s="322">
        <v>4</v>
      </c>
      <c r="S7" s="289" t="s">
        <v>4672</v>
      </c>
      <c r="T7" s="289" t="s">
        <v>6508</v>
      </c>
      <c r="U7" s="47" t="s">
        <v>644</v>
      </c>
      <c r="V7" s="47" t="s">
        <v>34</v>
      </c>
      <c r="W7" s="47" t="s">
        <v>645</v>
      </c>
      <c r="X7" s="46" t="s">
        <v>633</v>
      </c>
      <c r="Y7" s="58"/>
      <c r="Z7" s="57"/>
      <c r="AA7" s="58"/>
      <c r="AB7" s="183"/>
      <c r="AC7" s="184"/>
      <c r="AD7" s="184"/>
      <c r="AE7" s="183"/>
      <c r="AF7" s="184"/>
      <c r="AG7" s="185"/>
      <c r="AH7" s="58"/>
      <c r="AI7" s="58" t="s">
        <v>6460</v>
      </c>
      <c r="AJ7" s="57" t="s">
        <v>6518</v>
      </c>
      <c r="AK7" s="320">
        <v>43113.541666666664</v>
      </c>
      <c r="AL7" s="59"/>
      <c r="AM7" s="254" t="str">
        <f>VLOOKUP(K7,'[1]SKO 2019 Attendees'!$D:$G,4,FALSE)</f>
        <v>32LDNKLP</v>
      </c>
      <c r="AN7" s="52">
        <v>43477</v>
      </c>
      <c r="AO7" s="52">
        <v>43481</v>
      </c>
    </row>
    <row r="8" spans="1:42" customFormat="1" ht="13.2">
      <c r="A8" s="46" t="s">
        <v>646</v>
      </c>
      <c r="B8" s="232">
        <v>43409</v>
      </c>
      <c r="C8" s="232">
        <v>43412.193324571759</v>
      </c>
      <c r="D8" s="232" t="s">
        <v>4693</v>
      </c>
      <c r="E8" s="232" t="s">
        <v>5498</v>
      </c>
      <c r="F8" s="49" t="s">
        <v>25</v>
      </c>
      <c r="G8" s="61" t="s">
        <v>26</v>
      </c>
      <c r="H8" s="61" t="s">
        <v>633</v>
      </c>
      <c r="I8" s="46" t="s">
        <v>647</v>
      </c>
      <c r="J8" s="46" t="s">
        <v>648</v>
      </c>
      <c r="K8" s="46" t="s">
        <v>649</v>
      </c>
      <c r="L8" s="100" t="s">
        <v>31</v>
      </c>
      <c r="M8" s="279" t="s">
        <v>357</v>
      </c>
      <c r="N8" s="279" t="s">
        <v>6506</v>
      </c>
      <c r="O8" s="325"/>
      <c r="P8" s="285" t="s">
        <v>357</v>
      </c>
      <c r="Q8" s="285" t="s">
        <v>6506</v>
      </c>
      <c r="R8" s="322">
        <v>30</v>
      </c>
      <c r="S8" s="289" t="s">
        <v>4671</v>
      </c>
      <c r="T8" s="289" t="s">
        <v>6503</v>
      </c>
      <c r="U8" s="47" t="s">
        <v>650</v>
      </c>
      <c r="V8" s="47" t="s">
        <v>34</v>
      </c>
      <c r="W8" s="47" t="s">
        <v>651</v>
      </c>
      <c r="X8" s="46" t="s">
        <v>633</v>
      </c>
      <c r="Y8" s="58"/>
      <c r="Z8" s="57"/>
      <c r="AA8" s="58"/>
      <c r="AB8" s="183"/>
      <c r="AC8" s="184"/>
      <c r="AD8" s="184"/>
      <c r="AE8" s="183"/>
      <c r="AF8" s="184"/>
      <c r="AG8" s="185"/>
      <c r="AH8" s="58"/>
      <c r="AI8" s="58" t="s">
        <v>6465</v>
      </c>
      <c r="AJ8" s="57" t="s">
        <v>6518</v>
      </c>
      <c r="AK8" s="320">
        <v>43115.5</v>
      </c>
      <c r="AL8" s="59"/>
      <c r="AM8" s="254" t="str">
        <f>VLOOKUP(K8,'[1]SKO 2019 Attendees'!$D:$G,4,FALSE)</f>
        <v>32LDNKLQ</v>
      </c>
      <c r="AN8" s="52">
        <v>43476</v>
      </c>
      <c r="AO8" s="52">
        <v>43482</v>
      </c>
      <c r="AP8" t="s">
        <v>6847</v>
      </c>
    </row>
    <row r="9" spans="1:42" customFormat="1">
      <c r="A9" s="46" t="s">
        <v>3152</v>
      </c>
      <c r="B9" s="232">
        <v>43396</v>
      </c>
      <c r="C9" s="232">
        <v>43417.540109374997</v>
      </c>
      <c r="D9" s="232" t="s">
        <v>4693</v>
      </c>
      <c r="E9" s="232" t="s">
        <v>6571</v>
      </c>
      <c r="F9" s="49" t="s">
        <v>25</v>
      </c>
      <c r="G9" s="61" t="s">
        <v>26</v>
      </c>
      <c r="H9" s="61" t="s">
        <v>3126</v>
      </c>
      <c r="I9" s="46" t="s">
        <v>410</v>
      </c>
      <c r="J9" s="46" t="s">
        <v>1320</v>
      </c>
      <c r="K9" s="46" t="s">
        <v>3153</v>
      </c>
      <c r="L9" s="100" t="s">
        <v>31</v>
      </c>
      <c r="M9" s="278" t="s">
        <v>500</v>
      </c>
      <c r="N9" s="279" t="s">
        <v>6504</v>
      </c>
      <c r="O9" s="325"/>
      <c r="P9" s="284" t="s">
        <v>500</v>
      </c>
      <c r="Q9" s="285" t="s">
        <v>6504</v>
      </c>
      <c r="R9" s="322">
        <v>1</v>
      </c>
      <c r="S9" s="289" t="s">
        <v>2380</v>
      </c>
      <c r="T9" s="289" t="s">
        <v>6507</v>
      </c>
      <c r="U9" s="47" t="s">
        <v>3154</v>
      </c>
      <c r="V9" s="47" t="s">
        <v>90</v>
      </c>
      <c r="W9" s="47" t="s">
        <v>2433</v>
      </c>
      <c r="X9" s="46" t="s">
        <v>2076</v>
      </c>
      <c r="Y9" s="58"/>
      <c r="Z9" s="57"/>
      <c r="AA9" s="58"/>
      <c r="AB9" s="183"/>
      <c r="AC9" s="184"/>
      <c r="AD9" s="184"/>
      <c r="AE9" s="183"/>
      <c r="AF9" s="184"/>
      <c r="AG9" s="185"/>
      <c r="AH9" s="58"/>
      <c r="AI9" s="58"/>
      <c r="AJ9" s="58"/>
      <c r="AK9" s="58"/>
      <c r="AL9" s="59"/>
      <c r="AM9" s="254" t="str">
        <f>VLOOKUP(K9,'[1]SKO 2019 Attendees'!$D:$G,4,FALSE)</f>
        <v>32LDNKLS</v>
      </c>
      <c r="AN9" s="52">
        <v>43478</v>
      </c>
      <c r="AO9" s="52">
        <v>43481</v>
      </c>
    </row>
    <row r="10" spans="1:42" customFormat="1">
      <c r="A10" s="46" t="s">
        <v>3155</v>
      </c>
      <c r="B10" s="232">
        <v>43396</v>
      </c>
      <c r="C10" s="232">
        <v>43409.641763773143</v>
      </c>
      <c r="D10" s="232" t="s">
        <v>4693</v>
      </c>
      <c r="E10" s="232" t="s">
        <v>5499</v>
      </c>
      <c r="F10" s="49" t="s">
        <v>25</v>
      </c>
      <c r="G10" s="61" t="s">
        <v>26</v>
      </c>
      <c r="H10" s="61" t="s">
        <v>3126</v>
      </c>
      <c r="I10" s="46" t="s">
        <v>2773</v>
      </c>
      <c r="J10" s="46" t="s">
        <v>3156</v>
      </c>
      <c r="K10" s="46" t="s">
        <v>3157</v>
      </c>
      <c r="L10" s="100" t="s">
        <v>31</v>
      </c>
      <c r="M10" s="350" t="s">
        <v>6413</v>
      </c>
      <c r="N10" s="310" t="s">
        <v>6509</v>
      </c>
      <c r="O10" s="325"/>
      <c r="P10" s="284" t="s">
        <v>6263</v>
      </c>
      <c r="Q10" s="311" t="s">
        <v>6509</v>
      </c>
      <c r="R10" s="322">
        <v>8</v>
      </c>
      <c r="S10" s="289" t="s">
        <v>2393</v>
      </c>
      <c r="T10" s="289" t="s">
        <v>6509</v>
      </c>
      <c r="U10" s="47" t="s">
        <v>3136</v>
      </c>
      <c r="V10" s="47" t="s">
        <v>90</v>
      </c>
      <c r="W10" s="47" t="s">
        <v>2567</v>
      </c>
      <c r="X10" s="46" t="s">
        <v>2076</v>
      </c>
      <c r="Y10" s="58"/>
      <c r="Z10" s="57"/>
      <c r="AA10" s="58"/>
      <c r="AB10" s="183"/>
      <c r="AC10" s="184"/>
      <c r="AD10" s="184"/>
      <c r="AE10" s="183"/>
      <c r="AF10" s="184"/>
      <c r="AG10" s="185"/>
      <c r="AH10" s="58"/>
      <c r="AI10" s="58"/>
      <c r="AJ10" s="58"/>
      <c r="AK10" s="58"/>
      <c r="AL10" s="59"/>
      <c r="AM10" s="254" t="str">
        <f>VLOOKUP(K10,'[1]SKO 2019 Attendees'!$D:$G,4,FALSE)</f>
        <v>32LDNKLT</v>
      </c>
      <c r="AN10" s="52">
        <v>43478</v>
      </c>
      <c r="AO10" s="52">
        <v>43481</v>
      </c>
    </row>
    <row r="11" spans="1:42" customFormat="1" ht="13.2">
      <c r="A11" s="46" t="s">
        <v>3158</v>
      </c>
      <c r="B11" s="232">
        <v>43396</v>
      </c>
      <c r="C11" s="232">
        <v>43405.57111704861</v>
      </c>
      <c r="D11" s="232" t="s">
        <v>4693</v>
      </c>
      <c r="E11" s="232" t="s">
        <v>5500</v>
      </c>
      <c r="F11" s="49" t="s">
        <v>3159</v>
      </c>
      <c r="G11" s="61" t="s">
        <v>26</v>
      </c>
      <c r="H11" s="61" t="s">
        <v>3126</v>
      </c>
      <c r="I11" s="46" t="s">
        <v>291</v>
      </c>
      <c r="J11" s="46" t="s">
        <v>3160</v>
      </c>
      <c r="K11" s="46" t="s">
        <v>3161</v>
      </c>
      <c r="L11" s="100" t="s">
        <v>3162</v>
      </c>
      <c r="M11" s="279" t="s">
        <v>357</v>
      </c>
      <c r="N11" s="279" t="s">
        <v>6506</v>
      </c>
      <c r="O11" s="325"/>
      <c r="P11" s="285" t="s">
        <v>357</v>
      </c>
      <c r="Q11" s="285" t="s">
        <v>6506</v>
      </c>
      <c r="R11" s="322"/>
      <c r="S11" s="289" t="s">
        <v>2442</v>
      </c>
      <c r="T11" s="289" t="s">
        <v>6506</v>
      </c>
      <c r="U11" s="47" t="s">
        <v>3163</v>
      </c>
      <c r="V11" s="47" t="s">
        <v>1183</v>
      </c>
      <c r="W11" s="47" t="s">
        <v>2075</v>
      </c>
      <c r="X11" s="46" t="s">
        <v>2076</v>
      </c>
      <c r="Y11" s="58"/>
      <c r="Z11" s="57"/>
      <c r="AA11" s="58"/>
      <c r="AB11" s="183"/>
      <c r="AC11" s="184"/>
      <c r="AD11" s="184"/>
      <c r="AE11" s="183"/>
      <c r="AF11" s="184"/>
      <c r="AG11" s="185"/>
      <c r="AH11" s="58"/>
      <c r="AI11" s="58"/>
      <c r="AJ11" s="58"/>
      <c r="AK11" s="58"/>
      <c r="AL11" s="59"/>
      <c r="AM11" s="254" t="str">
        <f>VLOOKUP(K11,'[1]SKO 2019 Attendees'!$D:$G,4,FALSE)</f>
        <v>32LDNKLV</v>
      </c>
      <c r="AN11" s="52">
        <v>43478</v>
      </c>
      <c r="AO11" s="52">
        <v>43481</v>
      </c>
    </row>
    <row r="12" spans="1:42" customFormat="1">
      <c r="A12" s="46" t="s">
        <v>652</v>
      </c>
      <c r="B12" s="232">
        <v>43396</v>
      </c>
      <c r="C12" s="232">
        <v>43397.443542245368</v>
      </c>
      <c r="D12" s="232" t="s">
        <v>4693</v>
      </c>
      <c r="E12" s="232" t="s">
        <v>5501</v>
      </c>
      <c r="F12" s="49" t="s">
        <v>25</v>
      </c>
      <c r="G12" s="61" t="s">
        <v>26</v>
      </c>
      <c r="H12" s="61" t="s">
        <v>633</v>
      </c>
      <c r="I12" s="46" t="s">
        <v>653</v>
      </c>
      <c r="J12" s="46" t="s">
        <v>654</v>
      </c>
      <c r="K12" s="46" t="s">
        <v>655</v>
      </c>
      <c r="L12" s="100" t="s">
        <v>31</v>
      </c>
      <c r="M12" s="278" t="s">
        <v>346</v>
      </c>
      <c r="N12" s="279" t="s">
        <v>6505</v>
      </c>
      <c r="O12" s="325"/>
      <c r="P12" s="284" t="s">
        <v>346</v>
      </c>
      <c r="Q12" s="285" t="s">
        <v>6505</v>
      </c>
      <c r="R12" s="322">
        <v>6</v>
      </c>
      <c r="S12" s="289" t="s">
        <v>4672</v>
      </c>
      <c r="T12" s="289" t="s">
        <v>6508</v>
      </c>
      <c r="U12" s="47" t="s">
        <v>657</v>
      </c>
      <c r="V12" s="47" t="s">
        <v>34</v>
      </c>
      <c r="W12" s="47" t="s">
        <v>658</v>
      </c>
      <c r="X12" s="46" t="s">
        <v>633</v>
      </c>
      <c r="Y12" s="58"/>
      <c r="Z12" s="57"/>
      <c r="AA12" s="58"/>
      <c r="AB12" s="183"/>
      <c r="AC12" s="184"/>
      <c r="AD12" s="184"/>
      <c r="AE12" s="183"/>
      <c r="AF12" s="184"/>
      <c r="AG12" s="185"/>
      <c r="AH12" s="58"/>
      <c r="AI12" s="58" t="s">
        <v>6464</v>
      </c>
      <c r="AJ12" s="57" t="s">
        <v>6518</v>
      </c>
      <c r="AK12" s="320">
        <v>43114.5</v>
      </c>
      <c r="AL12" s="59"/>
      <c r="AM12" s="254" t="str">
        <f>VLOOKUP(K12,'[1]SKO 2019 Attendees'!$D:$G,4,FALSE)</f>
        <v>32LDNKLW</v>
      </c>
      <c r="AN12" s="52">
        <v>43477</v>
      </c>
      <c r="AO12" s="52">
        <v>43481</v>
      </c>
    </row>
    <row r="13" spans="1:42" customFormat="1">
      <c r="A13" s="46" t="s">
        <v>659</v>
      </c>
      <c r="B13" s="232">
        <v>43409</v>
      </c>
      <c r="C13" s="232">
        <v>43410.218141319441</v>
      </c>
      <c r="D13" s="232" t="s">
        <v>4693</v>
      </c>
      <c r="E13" s="232" t="s">
        <v>5502</v>
      </c>
      <c r="F13" s="49" t="s">
        <v>25</v>
      </c>
      <c r="G13" s="61" t="s">
        <v>26</v>
      </c>
      <c r="H13" s="61" t="s">
        <v>633</v>
      </c>
      <c r="I13" s="46" t="s">
        <v>660</v>
      </c>
      <c r="J13" s="46" t="s">
        <v>661</v>
      </c>
      <c r="K13" s="46" t="s">
        <v>662</v>
      </c>
      <c r="L13" s="100" t="s">
        <v>31</v>
      </c>
      <c r="M13" s="350" t="s">
        <v>6412</v>
      </c>
      <c r="N13" s="279" t="s">
        <v>6508</v>
      </c>
      <c r="O13" s="325"/>
      <c r="P13" s="284" t="s">
        <v>5086</v>
      </c>
      <c r="Q13" s="311" t="s">
        <v>6508</v>
      </c>
      <c r="R13" s="322">
        <v>18</v>
      </c>
      <c r="S13" s="289" t="s">
        <v>4670</v>
      </c>
      <c r="T13" s="289" t="s">
        <v>6504</v>
      </c>
      <c r="U13" s="47" t="s">
        <v>663</v>
      </c>
      <c r="V13" s="47" t="s">
        <v>34</v>
      </c>
      <c r="W13" s="47" t="s">
        <v>664</v>
      </c>
      <c r="X13" s="46" t="s">
        <v>633</v>
      </c>
      <c r="Y13" s="58"/>
      <c r="Z13" s="57"/>
      <c r="AA13" s="58"/>
      <c r="AB13" s="183"/>
      <c r="AC13" s="184"/>
      <c r="AD13" s="184"/>
      <c r="AE13" s="183"/>
      <c r="AF13" s="184"/>
      <c r="AG13" s="185"/>
      <c r="AH13" s="58"/>
      <c r="AI13" s="58" t="s">
        <v>6462</v>
      </c>
      <c r="AJ13" s="57" t="s">
        <v>6518</v>
      </c>
      <c r="AK13" s="320">
        <v>43113.625</v>
      </c>
      <c r="AL13" s="59"/>
      <c r="AM13" s="254" t="str">
        <f>VLOOKUP(K13,'[1]SKO 2019 Attendees'!$D:$G,4,FALSE)</f>
        <v>32LDNKLX</v>
      </c>
      <c r="AN13" s="52">
        <v>43477</v>
      </c>
      <c r="AO13" s="52">
        <v>43481</v>
      </c>
    </row>
    <row r="14" spans="1:42" customFormat="1">
      <c r="A14" s="46" t="s">
        <v>665</v>
      </c>
      <c r="B14" s="232">
        <v>43409</v>
      </c>
      <c r="C14" s="232">
        <v>43413.097081018517</v>
      </c>
      <c r="D14" s="232" t="s">
        <v>4693</v>
      </c>
      <c r="E14" s="232" t="s">
        <v>5503</v>
      </c>
      <c r="F14" s="49" t="s">
        <v>25</v>
      </c>
      <c r="G14" s="61" t="s">
        <v>26</v>
      </c>
      <c r="H14" s="61" t="s">
        <v>633</v>
      </c>
      <c r="I14" s="46" t="s">
        <v>666</v>
      </c>
      <c r="J14" s="46" t="s">
        <v>667</v>
      </c>
      <c r="K14" s="46" t="s">
        <v>668</v>
      </c>
      <c r="L14" s="100" t="s">
        <v>31</v>
      </c>
      <c r="M14" s="278" t="s">
        <v>379</v>
      </c>
      <c r="N14" s="279" t="s">
        <v>6503</v>
      </c>
      <c r="O14" s="325"/>
      <c r="P14" s="284" t="s">
        <v>379</v>
      </c>
      <c r="Q14" s="285" t="s">
        <v>6503</v>
      </c>
      <c r="R14" s="322">
        <v>19</v>
      </c>
      <c r="S14" s="289" t="s">
        <v>4669</v>
      </c>
      <c r="T14" s="289" t="s">
        <v>6515</v>
      </c>
      <c r="U14" s="47" t="s">
        <v>669</v>
      </c>
      <c r="V14" s="47" t="s">
        <v>34</v>
      </c>
      <c r="W14" s="47" t="s">
        <v>670</v>
      </c>
      <c r="X14" s="46" t="s">
        <v>633</v>
      </c>
      <c r="Y14" s="58"/>
      <c r="Z14" s="57"/>
      <c r="AA14" s="58"/>
      <c r="AB14" s="183"/>
      <c r="AC14" s="184"/>
      <c r="AD14" s="184"/>
      <c r="AE14" s="183"/>
      <c r="AF14" s="184"/>
      <c r="AG14" s="185"/>
      <c r="AH14" s="58"/>
      <c r="AI14" s="58" t="s">
        <v>6460</v>
      </c>
      <c r="AJ14" s="57" t="s">
        <v>6518</v>
      </c>
      <c r="AK14" s="320">
        <v>43113.541666666664</v>
      </c>
      <c r="AL14" s="59"/>
      <c r="AM14" s="254" t="str">
        <f>VLOOKUP(K14,'[1]SKO 2019 Attendees'!$D:$G,4,FALSE)</f>
        <v>32LDNKLZ</v>
      </c>
      <c r="AN14" s="52">
        <v>43477</v>
      </c>
      <c r="AO14" s="52">
        <v>43481</v>
      </c>
    </row>
    <row r="15" spans="1:42" customFormat="1">
      <c r="A15" s="46" t="s">
        <v>671</v>
      </c>
      <c r="B15" s="232">
        <v>43396</v>
      </c>
      <c r="C15" s="232">
        <v>43397.201065821755</v>
      </c>
      <c r="D15" s="232" t="s">
        <v>4693</v>
      </c>
      <c r="E15" s="232" t="s">
        <v>5504</v>
      </c>
      <c r="F15" s="49" t="s">
        <v>25</v>
      </c>
      <c r="G15" s="61" t="s">
        <v>26</v>
      </c>
      <c r="H15" s="61" t="s">
        <v>633</v>
      </c>
      <c r="I15" s="46" t="s">
        <v>672</v>
      </c>
      <c r="J15" s="46" t="s">
        <v>673</v>
      </c>
      <c r="K15" s="46" t="s">
        <v>674</v>
      </c>
      <c r="L15" s="100" t="s">
        <v>31</v>
      </c>
      <c r="M15" s="278" t="s">
        <v>374</v>
      </c>
      <c r="N15" s="310" t="s">
        <v>6507</v>
      </c>
      <c r="O15" s="323"/>
      <c r="P15" s="284" t="s">
        <v>374</v>
      </c>
      <c r="Q15" s="285" t="s">
        <v>6507</v>
      </c>
      <c r="R15" s="322">
        <v>15</v>
      </c>
      <c r="S15" s="289" t="s">
        <v>4672</v>
      </c>
      <c r="T15" s="289" t="s">
        <v>6508</v>
      </c>
      <c r="U15" s="47" t="s">
        <v>677</v>
      </c>
      <c r="V15" s="47" t="s">
        <v>34</v>
      </c>
      <c r="W15" s="47" t="s">
        <v>645</v>
      </c>
      <c r="X15" s="46" t="s">
        <v>633</v>
      </c>
      <c r="Y15" s="58"/>
      <c r="Z15" s="57"/>
      <c r="AA15" s="58"/>
      <c r="AB15" s="183"/>
      <c r="AC15" s="184"/>
      <c r="AD15" s="184"/>
      <c r="AE15" s="183"/>
      <c r="AF15" s="184"/>
      <c r="AG15" s="185"/>
      <c r="AH15" s="58"/>
      <c r="AI15" s="58" t="s">
        <v>6463</v>
      </c>
      <c r="AJ15" s="57" t="s">
        <v>6518</v>
      </c>
      <c r="AK15" s="320">
        <v>43113.666666666664</v>
      </c>
      <c r="AL15" s="59"/>
      <c r="AM15" s="254" t="str">
        <f>VLOOKUP(K15,'[1]SKO 2019 Attendees'!$D:$G,4,FALSE)</f>
        <v>32LDNKM2</v>
      </c>
      <c r="AN15" s="52">
        <v>43477</v>
      </c>
      <c r="AO15" s="52">
        <v>43481</v>
      </c>
    </row>
    <row r="16" spans="1:42" customFormat="1">
      <c r="A16" s="46" t="s">
        <v>3164</v>
      </c>
      <c r="B16" s="232">
        <v>43396</v>
      </c>
      <c r="C16" s="232"/>
      <c r="D16" s="232"/>
      <c r="E16" s="348"/>
      <c r="F16" s="49" t="s">
        <v>25</v>
      </c>
      <c r="G16" s="61" t="s">
        <v>26</v>
      </c>
      <c r="H16" s="61" t="s">
        <v>3126</v>
      </c>
      <c r="I16" s="46" t="s">
        <v>3165</v>
      </c>
      <c r="J16" s="46" t="s">
        <v>3166</v>
      </c>
      <c r="K16" s="249" t="s">
        <v>6425</v>
      </c>
      <c r="L16" s="100" t="s">
        <v>31</v>
      </c>
      <c r="M16" s="278" t="s">
        <v>500</v>
      </c>
      <c r="N16" s="279" t="s">
        <v>6504</v>
      </c>
      <c r="O16" s="325"/>
      <c r="P16" s="284" t="s">
        <v>500</v>
      </c>
      <c r="Q16" s="285" t="s">
        <v>6504</v>
      </c>
      <c r="R16" s="322">
        <v>11</v>
      </c>
      <c r="S16" s="289" t="s">
        <v>2380</v>
      </c>
      <c r="T16" s="289" t="s">
        <v>6507</v>
      </c>
      <c r="U16" s="47" t="s">
        <v>3167</v>
      </c>
      <c r="V16" s="47" t="s">
        <v>90</v>
      </c>
      <c r="W16" s="47" t="s">
        <v>2312</v>
      </c>
      <c r="X16" s="46" t="s">
        <v>2076</v>
      </c>
      <c r="Y16" s="58"/>
      <c r="Z16" s="57"/>
      <c r="AA16" s="58"/>
      <c r="AB16" s="183"/>
      <c r="AC16" s="184"/>
      <c r="AD16" s="184"/>
      <c r="AE16" s="183"/>
      <c r="AF16" s="184"/>
      <c r="AG16" s="185"/>
      <c r="AH16" s="58"/>
      <c r="AI16" s="58"/>
      <c r="AJ16" s="58"/>
      <c r="AK16" s="58"/>
      <c r="AL16" s="59"/>
      <c r="AM16" s="272" t="s">
        <v>6329</v>
      </c>
      <c r="AN16" s="52">
        <v>43478</v>
      </c>
      <c r="AO16" s="52">
        <v>43481</v>
      </c>
    </row>
    <row r="17" spans="1:42" customFormat="1">
      <c r="A17" s="46" t="s">
        <v>24</v>
      </c>
      <c r="B17" s="232">
        <v>43396</v>
      </c>
      <c r="C17" s="232">
        <v>43396.820676967589</v>
      </c>
      <c r="D17" s="232" t="s">
        <v>4693</v>
      </c>
      <c r="E17" s="232" t="s">
        <v>5505</v>
      </c>
      <c r="F17" s="49" t="s">
        <v>25</v>
      </c>
      <c r="G17" s="61" t="s">
        <v>26</v>
      </c>
      <c r="H17" s="61" t="s">
        <v>27</v>
      </c>
      <c r="I17" s="46" t="s">
        <v>28</v>
      </c>
      <c r="J17" s="46" t="s">
        <v>29</v>
      </c>
      <c r="K17" s="46" t="s">
        <v>30</v>
      </c>
      <c r="L17" s="100" t="s">
        <v>31</v>
      </c>
      <c r="M17" s="278" t="s">
        <v>374</v>
      </c>
      <c r="N17" s="310" t="s">
        <v>6507</v>
      </c>
      <c r="O17" s="325"/>
      <c r="P17" s="284" t="s">
        <v>374</v>
      </c>
      <c r="Q17" s="285" t="s">
        <v>6507</v>
      </c>
      <c r="R17" s="322">
        <v>5</v>
      </c>
      <c r="S17" s="289" t="s">
        <v>5082</v>
      </c>
      <c r="T17" s="289" t="s">
        <v>6512</v>
      </c>
      <c r="U17" s="47" t="s">
        <v>33</v>
      </c>
      <c r="V17" s="47" t="s">
        <v>34</v>
      </c>
      <c r="W17" s="47" t="s">
        <v>35</v>
      </c>
      <c r="X17" s="46" t="s">
        <v>27</v>
      </c>
      <c r="Y17" s="58"/>
      <c r="Z17" s="57"/>
      <c r="AA17" s="58"/>
      <c r="AB17" s="183"/>
      <c r="AC17" s="184"/>
      <c r="AD17" s="184"/>
      <c r="AE17" s="183"/>
      <c r="AF17" s="184"/>
      <c r="AG17" s="185"/>
      <c r="AH17" s="58"/>
      <c r="AI17" s="58" t="s">
        <v>6463</v>
      </c>
      <c r="AJ17" s="57" t="s">
        <v>6518</v>
      </c>
      <c r="AK17" s="320">
        <v>43113.666666666664</v>
      </c>
      <c r="AL17" s="59"/>
      <c r="AM17" s="254" t="str">
        <f>VLOOKUP(K17,'[1]SKO 2019 Attendees'!$D:$G,4,FALSE)</f>
        <v>32LDNKM4</v>
      </c>
      <c r="AN17" s="52">
        <v>43477</v>
      </c>
      <c r="AO17" s="52">
        <v>43481</v>
      </c>
    </row>
    <row r="18" spans="1:42" customFormat="1">
      <c r="A18" s="46" t="s">
        <v>3168</v>
      </c>
      <c r="B18" s="232">
        <v>43396</v>
      </c>
      <c r="C18" s="232">
        <v>43420.473280439815</v>
      </c>
      <c r="D18" s="349" t="s">
        <v>4693</v>
      </c>
      <c r="E18" s="348" t="s">
        <v>6753</v>
      </c>
      <c r="F18" s="49" t="s">
        <v>25</v>
      </c>
      <c r="G18" s="61" t="s">
        <v>26</v>
      </c>
      <c r="H18" s="61" t="s">
        <v>3126</v>
      </c>
      <c r="I18" s="46" t="s">
        <v>341</v>
      </c>
      <c r="J18" s="46" t="s">
        <v>29</v>
      </c>
      <c r="K18" s="46" t="s">
        <v>3169</v>
      </c>
      <c r="L18" s="100" t="s">
        <v>31</v>
      </c>
      <c r="M18" s="350" t="s">
        <v>6413</v>
      </c>
      <c r="N18" s="310" t="s">
        <v>6509</v>
      </c>
      <c r="O18" s="325"/>
      <c r="P18" s="284" t="s">
        <v>6263</v>
      </c>
      <c r="Q18" s="311" t="s">
        <v>6509</v>
      </c>
      <c r="R18" s="322">
        <v>2</v>
      </c>
      <c r="S18" s="289" t="s">
        <v>2393</v>
      </c>
      <c r="T18" s="289" t="s">
        <v>6509</v>
      </c>
      <c r="U18" s="47" t="s">
        <v>3170</v>
      </c>
      <c r="V18" s="47" t="s">
        <v>90</v>
      </c>
      <c r="W18" s="47" t="s">
        <v>2403</v>
      </c>
      <c r="X18" s="46" t="s">
        <v>2076</v>
      </c>
      <c r="Y18" s="58"/>
      <c r="Z18" s="57"/>
      <c r="AA18" s="58"/>
      <c r="AB18" s="183"/>
      <c r="AC18" s="184"/>
      <c r="AD18" s="184"/>
      <c r="AE18" s="183"/>
      <c r="AF18" s="184"/>
      <c r="AG18" s="185"/>
      <c r="AH18" s="58"/>
      <c r="AI18" s="58"/>
      <c r="AJ18" s="58"/>
      <c r="AK18" s="58"/>
      <c r="AL18" s="59"/>
      <c r="AM18" s="254" t="str">
        <f>VLOOKUP(K18,'[1]SKO 2019 Attendees'!$D:$G,4,FALSE)</f>
        <v>32LDNKM5</v>
      </c>
      <c r="AN18" s="52">
        <v>43478</v>
      </c>
      <c r="AO18" s="52">
        <v>43481</v>
      </c>
    </row>
    <row r="19" spans="1:42" customFormat="1">
      <c r="A19" s="46" t="s">
        <v>3171</v>
      </c>
      <c r="B19" s="232">
        <v>43396</v>
      </c>
      <c r="C19" s="232">
        <v>43397.323430752316</v>
      </c>
      <c r="D19" s="232" t="s">
        <v>4693</v>
      </c>
      <c r="E19" s="232" t="s">
        <v>5506</v>
      </c>
      <c r="F19" s="49" t="s">
        <v>3159</v>
      </c>
      <c r="G19" s="61" t="s">
        <v>26</v>
      </c>
      <c r="H19" s="61" t="s">
        <v>3126</v>
      </c>
      <c r="I19" s="46" t="s">
        <v>3172</v>
      </c>
      <c r="J19" s="46" t="s">
        <v>3173</v>
      </c>
      <c r="K19" s="46" t="s">
        <v>3174</v>
      </c>
      <c r="L19" s="100" t="s">
        <v>3175</v>
      </c>
      <c r="M19" s="278" t="s">
        <v>357</v>
      </c>
      <c r="N19" s="279" t="s">
        <v>6506</v>
      </c>
      <c r="O19" s="325"/>
      <c r="P19" s="285" t="s">
        <v>357</v>
      </c>
      <c r="Q19" s="285" t="s">
        <v>6506</v>
      </c>
      <c r="R19" s="322">
        <v>7</v>
      </c>
      <c r="S19" s="289" t="s">
        <v>2411</v>
      </c>
      <c r="T19" s="289" t="s">
        <v>6510</v>
      </c>
      <c r="U19" s="47" t="s">
        <v>3163</v>
      </c>
      <c r="V19" s="47" t="s">
        <v>1183</v>
      </c>
      <c r="W19" s="47" t="s">
        <v>2075</v>
      </c>
      <c r="X19" s="46" t="s">
        <v>2076</v>
      </c>
      <c r="Y19" s="58"/>
      <c r="Z19" s="57"/>
      <c r="AA19" s="58"/>
      <c r="AB19" s="183"/>
      <c r="AC19" s="184"/>
      <c r="AD19" s="184"/>
      <c r="AE19" s="183"/>
      <c r="AF19" s="184"/>
      <c r="AG19" s="185"/>
      <c r="AH19" s="58"/>
      <c r="AI19" s="58"/>
      <c r="AJ19" s="58"/>
      <c r="AK19" s="58"/>
      <c r="AL19" s="59"/>
      <c r="AM19" s="254" t="str">
        <f>VLOOKUP(K19,'[1]SKO 2019 Attendees'!$D:$G,4,FALSE)</f>
        <v>32LDNKM6</v>
      </c>
      <c r="AN19" s="52">
        <v>43478</v>
      </c>
      <c r="AO19" s="52">
        <v>43481</v>
      </c>
    </row>
    <row r="20" spans="1:42" customFormat="1">
      <c r="A20" s="46" t="s">
        <v>5080</v>
      </c>
      <c r="B20" s="232">
        <v>43416</v>
      </c>
      <c r="C20" s="232">
        <v>43418.214207488425</v>
      </c>
      <c r="D20" s="232"/>
      <c r="E20" s="348"/>
      <c r="F20" s="49" t="s">
        <v>25</v>
      </c>
      <c r="G20" s="61" t="s">
        <v>26</v>
      </c>
      <c r="H20" s="61" t="s">
        <v>633</v>
      </c>
      <c r="I20" s="46" t="s">
        <v>952</v>
      </c>
      <c r="J20" s="46" t="s">
        <v>5078</v>
      </c>
      <c r="K20" s="46" t="s">
        <v>5079</v>
      </c>
      <c r="L20" s="100" t="s">
        <v>31</v>
      </c>
      <c r="M20" s="350" t="s">
        <v>6412</v>
      </c>
      <c r="N20" s="279" t="s">
        <v>6508</v>
      </c>
      <c r="O20" s="325"/>
      <c r="P20" s="284" t="s">
        <v>5086</v>
      </c>
      <c r="Q20" s="311" t="s">
        <v>6508</v>
      </c>
      <c r="R20" s="322">
        <v>24</v>
      </c>
      <c r="S20" s="289" t="s">
        <v>4672</v>
      </c>
      <c r="T20" s="289" t="s">
        <v>6508</v>
      </c>
      <c r="U20" s="47" t="s">
        <v>683</v>
      </c>
      <c r="V20" s="47" t="s">
        <v>34</v>
      </c>
      <c r="W20" s="47" t="s">
        <v>658</v>
      </c>
      <c r="X20" s="46" t="s">
        <v>633</v>
      </c>
      <c r="Y20" s="57"/>
      <c r="Z20" s="57"/>
      <c r="AA20" s="58"/>
      <c r="AB20" s="183"/>
      <c r="AC20" s="184"/>
      <c r="AD20" s="184"/>
      <c r="AE20" s="183"/>
      <c r="AF20" s="184"/>
      <c r="AG20" s="185"/>
      <c r="AH20" s="58"/>
      <c r="AI20" s="58" t="s">
        <v>6462</v>
      </c>
      <c r="AJ20" s="57" t="s">
        <v>6518</v>
      </c>
      <c r="AK20" s="320">
        <v>43113.625</v>
      </c>
      <c r="AL20" s="59"/>
      <c r="AM20" s="254" t="str">
        <f>VLOOKUP(K20,'[1]SKO 2019 Attendees'!$D:$G,4,FALSE)</f>
        <v>32LG4NFM</v>
      </c>
      <c r="AN20" s="52">
        <v>43477</v>
      </c>
      <c r="AO20" s="52">
        <v>43481</v>
      </c>
    </row>
    <row r="21" spans="1:42" customFormat="1">
      <c r="A21" s="124" t="s">
        <v>3869</v>
      </c>
      <c r="B21" s="232">
        <v>43396</v>
      </c>
      <c r="C21" s="232">
        <v>43403.682099652775</v>
      </c>
      <c r="D21" s="232" t="s">
        <v>4693</v>
      </c>
      <c r="E21" s="232" t="s">
        <v>5507</v>
      </c>
      <c r="F21" s="49" t="s">
        <v>25</v>
      </c>
      <c r="G21" s="61" t="s">
        <v>26</v>
      </c>
      <c r="H21" s="61" t="s">
        <v>3126</v>
      </c>
      <c r="I21" s="124" t="s">
        <v>3769</v>
      </c>
      <c r="J21" s="124" t="s">
        <v>3870</v>
      </c>
      <c r="K21" s="46" t="s">
        <v>3871</v>
      </c>
      <c r="L21" s="124" t="s">
        <v>31</v>
      </c>
      <c r="M21" s="350" t="s">
        <v>6413</v>
      </c>
      <c r="N21" s="310" t="s">
        <v>6509</v>
      </c>
      <c r="O21" s="325"/>
      <c r="P21" s="284" t="s">
        <v>6263</v>
      </c>
      <c r="Q21" s="311" t="s">
        <v>6509</v>
      </c>
      <c r="R21" s="322">
        <v>18</v>
      </c>
      <c r="S21" s="289" t="s">
        <v>2411</v>
      </c>
      <c r="T21" s="289" t="s">
        <v>6510</v>
      </c>
      <c r="U21" s="124" t="s">
        <v>3322</v>
      </c>
      <c r="V21" s="124" t="s">
        <v>90</v>
      </c>
      <c r="W21" s="124" t="s">
        <v>2289</v>
      </c>
      <c r="X21" s="46" t="s">
        <v>2076</v>
      </c>
      <c r="Y21" s="58"/>
      <c r="Z21" s="57"/>
      <c r="AA21" s="58"/>
      <c r="AB21" s="183"/>
      <c r="AC21" s="184"/>
      <c r="AD21" s="184"/>
      <c r="AE21" s="183"/>
      <c r="AF21" s="184"/>
      <c r="AG21" s="185"/>
      <c r="AH21" s="58"/>
      <c r="AI21" s="58"/>
      <c r="AJ21" s="58"/>
      <c r="AK21" s="58"/>
      <c r="AL21" s="59"/>
      <c r="AM21" s="254" t="str">
        <f>VLOOKUP(K21,'[1]SKO 2019 Attendees'!$D:$G,4,FALSE)</f>
        <v>32LDZJWG</v>
      </c>
      <c r="AN21" s="52">
        <v>43478</v>
      </c>
      <c r="AO21" s="52">
        <v>43481</v>
      </c>
    </row>
    <row r="22" spans="1:42" customFormat="1">
      <c r="A22" s="46" t="s">
        <v>3176</v>
      </c>
      <c r="B22" s="232">
        <v>43396</v>
      </c>
      <c r="C22" s="232">
        <v>43402.367165625001</v>
      </c>
      <c r="D22" s="232" t="s">
        <v>4693</v>
      </c>
      <c r="E22" s="232" t="s">
        <v>5508</v>
      </c>
      <c r="F22" s="49" t="s">
        <v>25</v>
      </c>
      <c r="G22" s="61" t="s">
        <v>26</v>
      </c>
      <c r="H22" s="61" t="s">
        <v>3126</v>
      </c>
      <c r="I22" s="46" t="s">
        <v>720</v>
      </c>
      <c r="J22" s="46" t="s">
        <v>3177</v>
      </c>
      <c r="K22" s="46" t="s">
        <v>3178</v>
      </c>
      <c r="L22" s="100" t="s">
        <v>31</v>
      </c>
      <c r="M22" s="278" t="s">
        <v>346</v>
      </c>
      <c r="N22" s="279" t="s">
        <v>6505</v>
      </c>
      <c r="O22" s="325"/>
      <c r="P22" s="284" t="s">
        <v>346</v>
      </c>
      <c r="Q22" s="285" t="s">
        <v>6505</v>
      </c>
      <c r="R22" s="322">
        <v>2</v>
      </c>
      <c r="S22" s="289" t="s">
        <v>2636</v>
      </c>
      <c r="T22" s="289" t="s">
        <v>6519</v>
      </c>
      <c r="U22" s="47" t="s">
        <v>2966</v>
      </c>
      <c r="V22" s="47" t="s">
        <v>90</v>
      </c>
      <c r="W22" s="47" t="s">
        <v>2075</v>
      </c>
      <c r="X22" s="46" t="s">
        <v>2076</v>
      </c>
      <c r="Y22" s="58"/>
      <c r="Z22" s="57"/>
      <c r="AA22" s="58"/>
      <c r="AB22" s="183"/>
      <c r="AC22" s="184"/>
      <c r="AD22" s="184"/>
      <c r="AE22" s="183"/>
      <c r="AF22" s="184"/>
      <c r="AG22" s="185"/>
      <c r="AH22" s="58"/>
      <c r="AI22" s="58"/>
      <c r="AJ22" s="58"/>
      <c r="AK22" s="58"/>
      <c r="AL22" s="59"/>
      <c r="AM22" s="254" t="str">
        <f>VLOOKUP(K22,'[1]SKO 2019 Attendees'!$D:$G,4,FALSE)</f>
        <v>32LDNKM7</v>
      </c>
      <c r="AN22" s="52">
        <v>43478</v>
      </c>
      <c r="AO22" s="52">
        <v>43481</v>
      </c>
    </row>
    <row r="23" spans="1:42" customFormat="1">
      <c r="A23" s="124" t="s">
        <v>3866</v>
      </c>
      <c r="B23" s="232">
        <v>43396</v>
      </c>
      <c r="C23" s="232">
        <v>43410.602539849533</v>
      </c>
      <c r="D23" s="232" t="s">
        <v>4693</v>
      </c>
      <c r="E23" s="232" t="s">
        <v>5509</v>
      </c>
      <c r="F23" s="49" t="s">
        <v>25</v>
      </c>
      <c r="G23" s="61" t="s">
        <v>26</v>
      </c>
      <c r="H23" s="61" t="s">
        <v>3126</v>
      </c>
      <c r="I23" s="124" t="s">
        <v>2325</v>
      </c>
      <c r="J23" s="124" t="s">
        <v>3867</v>
      </c>
      <c r="K23" s="46" t="s">
        <v>3868</v>
      </c>
      <c r="L23" s="124" t="s">
        <v>31</v>
      </c>
      <c r="M23" s="350" t="s">
        <v>6412</v>
      </c>
      <c r="N23" s="279" t="s">
        <v>6508</v>
      </c>
      <c r="O23" s="325"/>
      <c r="P23" s="284" t="s">
        <v>5086</v>
      </c>
      <c r="Q23" s="311" t="s">
        <v>6508</v>
      </c>
      <c r="R23" s="322">
        <v>11</v>
      </c>
      <c r="S23" s="289" t="s">
        <v>2393</v>
      </c>
      <c r="T23" s="289" t="s">
        <v>6509</v>
      </c>
      <c r="U23" s="124" t="s">
        <v>3237</v>
      </c>
      <c r="V23" s="124" t="s">
        <v>90</v>
      </c>
      <c r="W23" s="124" t="s">
        <v>2075</v>
      </c>
      <c r="X23" s="46" t="s">
        <v>2076</v>
      </c>
      <c r="Y23" s="58"/>
      <c r="Z23" s="57"/>
      <c r="AA23" s="58"/>
      <c r="AB23" s="183"/>
      <c r="AC23" s="184"/>
      <c r="AD23" s="184"/>
      <c r="AE23" s="183"/>
      <c r="AF23" s="184"/>
      <c r="AG23" s="185"/>
      <c r="AH23" s="58"/>
      <c r="AI23" s="58"/>
      <c r="AJ23" s="58"/>
      <c r="AK23" s="58"/>
      <c r="AL23" s="59"/>
      <c r="AM23" s="254" t="str">
        <f>VLOOKUP(K23,'[1]SKO 2019 Attendees'!$D:$G,4,FALSE)</f>
        <v>32LDZJWF</v>
      </c>
      <c r="AN23" s="52">
        <v>43478</v>
      </c>
      <c r="AO23" s="52">
        <v>43481</v>
      </c>
    </row>
    <row r="24" spans="1:42" customFormat="1">
      <c r="A24" s="46" t="s">
        <v>678</v>
      </c>
      <c r="B24" s="232">
        <v>43396</v>
      </c>
      <c r="C24" s="232">
        <v>43396.734039930554</v>
      </c>
      <c r="D24" s="232" t="s">
        <v>4693</v>
      </c>
      <c r="E24" s="232" t="s">
        <v>6578</v>
      </c>
      <c r="F24" s="49" t="s">
        <v>25</v>
      </c>
      <c r="G24" s="61" t="s">
        <v>26</v>
      </c>
      <c r="H24" s="61" t="s">
        <v>633</v>
      </c>
      <c r="I24" s="46" t="s">
        <v>679</v>
      </c>
      <c r="J24" s="46" t="s">
        <v>680</v>
      </c>
      <c r="K24" s="46" t="s">
        <v>681</v>
      </c>
      <c r="L24" s="100" t="s">
        <v>682</v>
      </c>
      <c r="M24" s="350" t="s">
        <v>6413</v>
      </c>
      <c r="N24" s="310" t="s">
        <v>6509</v>
      </c>
      <c r="O24" s="325"/>
      <c r="P24" s="284" t="s">
        <v>6263</v>
      </c>
      <c r="Q24" s="311" t="s">
        <v>6509</v>
      </c>
      <c r="R24" s="322">
        <v>15</v>
      </c>
      <c r="S24" s="289" t="s">
        <v>4672</v>
      </c>
      <c r="T24" s="289" t="s">
        <v>6508</v>
      </c>
      <c r="U24" s="47" t="s">
        <v>683</v>
      </c>
      <c r="V24" s="47" t="s">
        <v>34</v>
      </c>
      <c r="W24" s="47" t="s">
        <v>658</v>
      </c>
      <c r="X24" s="46" t="s">
        <v>633</v>
      </c>
      <c r="Y24" s="58"/>
      <c r="Z24" s="57"/>
      <c r="AA24" s="58"/>
      <c r="AB24" s="183"/>
      <c r="AC24" s="184"/>
      <c r="AD24" s="184"/>
      <c r="AE24" s="183"/>
      <c r="AF24" s="184"/>
      <c r="AG24" s="185"/>
      <c r="AH24" s="58"/>
      <c r="AI24" s="58" t="s">
        <v>6461</v>
      </c>
      <c r="AJ24" s="57" t="s">
        <v>6518</v>
      </c>
      <c r="AK24" s="320">
        <v>43113.583333333336</v>
      </c>
      <c r="AL24" s="59"/>
      <c r="AM24" s="254" t="str">
        <f>VLOOKUP(K24,'[1]SKO 2019 Attendees'!$D:$G,4,FALSE)</f>
        <v>32LDNKM8</v>
      </c>
      <c r="AN24" s="52">
        <v>43477</v>
      </c>
      <c r="AO24" s="52">
        <v>43481</v>
      </c>
    </row>
    <row r="25" spans="1:42" customFormat="1">
      <c r="A25" s="46" t="s">
        <v>3180</v>
      </c>
      <c r="B25" s="232">
        <v>43396</v>
      </c>
      <c r="C25" s="232">
        <v>43405.482331747684</v>
      </c>
      <c r="D25" s="232" t="s">
        <v>4693</v>
      </c>
      <c r="E25" s="232" t="s">
        <v>5510</v>
      </c>
      <c r="F25" s="49" t="s">
        <v>25</v>
      </c>
      <c r="G25" s="61" t="s">
        <v>26</v>
      </c>
      <c r="H25" s="61" t="s">
        <v>3126</v>
      </c>
      <c r="I25" s="46" t="s">
        <v>311</v>
      </c>
      <c r="J25" s="46" t="s">
        <v>3181</v>
      </c>
      <c r="K25" s="46" t="s">
        <v>3182</v>
      </c>
      <c r="L25" s="100" t="s">
        <v>31</v>
      </c>
      <c r="M25" s="278" t="s">
        <v>374</v>
      </c>
      <c r="N25" s="310" t="s">
        <v>6507</v>
      </c>
      <c r="O25" s="325"/>
      <c r="P25" s="284" t="s">
        <v>374</v>
      </c>
      <c r="Q25" s="285" t="s">
        <v>6507</v>
      </c>
      <c r="R25" s="322">
        <v>22</v>
      </c>
      <c r="S25" s="289" t="s">
        <v>2374</v>
      </c>
      <c r="T25" s="289" t="s">
        <v>6517</v>
      </c>
      <c r="U25" s="47" t="s">
        <v>3183</v>
      </c>
      <c r="V25" s="47" t="s">
        <v>90</v>
      </c>
      <c r="W25" s="47" t="s">
        <v>2971</v>
      </c>
      <c r="X25" s="46" t="s">
        <v>2076</v>
      </c>
      <c r="Y25" s="58"/>
      <c r="Z25" s="57"/>
      <c r="AA25" s="58"/>
      <c r="AB25" s="183"/>
      <c r="AC25" s="184"/>
      <c r="AD25" s="184"/>
      <c r="AE25" s="183"/>
      <c r="AF25" s="184"/>
      <c r="AG25" s="185"/>
      <c r="AH25" s="58"/>
      <c r="AI25" s="58"/>
      <c r="AJ25" s="58"/>
      <c r="AK25" s="58"/>
      <c r="AL25" s="59"/>
      <c r="AM25" s="254" t="str">
        <f>VLOOKUP(K25,'[1]SKO 2019 Attendees'!$D:$G,4,FALSE)</f>
        <v>32LDNKM9</v>
      </c>
      <c r="AN25" s="52">
        <v>43478</v>
      </c>
      <c r="AO25" s="52">
        <v>43481</v>
      </c>
    </row>
    <row r="26" spans="1:42" customFormat="1">
      <c r="A26" s="124" t="s">
        <v>3863</v>
      </c>
      <c r="B26" s="232">
        <v>43396</v>
      </c>
      <c r="C26" s="232">
        <v>43410.698815046293</v>
      </c>
      <c r="D26" s="349" t="s">
        <v>4693</v>
      </c>
      <c r="E26" s="348" t="s">
        <v>6754</v>
      </c>
      <c r="F26" s="49" t="s">
        <v>25</v>
      </c>
      <c r="G26" s="61" t="s">
        <v>26</v>
      </c>
      <c r="H26" s="61" t="s">
        <v>3126</v>
      </c>
      <c r="I26" s="124" t="s">
        <v>118</v>
      </c>
      <c r="J26" s="124" t="s">
        <v>3864</v>
      </c>
      <c r="K26" s="46" t="s">
        <v>3865</v>
      </c>
      <c r="L26" s="124" t="s">
        <v>31</v>
      </c>
      <c r="M26" s="279" t="s">
        <v>357</v>
      </c>
      <c r="N26" s="279" t="s">
        <v>6506</v>
      </c>
      <c r="O26" s="325"/>
      <c r="P26" s="285" t="s">
        <v>357</v>
      </c>
      <c r="Q26" s="285" t="s">
        <v>6506</v>
      </c>
      <c r="R26" s="322">
        <v>22</v>
      </c>
      <c r="S26" s="289" t="s">
        <v>2442</v>
      </c>
      <c r="T26" s="289" t="s">
        <v>6506</v>
      </c>
      <c r="U26" s="124" t="s">
        <v>3251</v>
      </c>
      <c r="V26" s="124" t="s">
        <v>90</v>
      </c>
      <c r="W26" s="124" t="s">
        <v>2567</v>
      </c>
      <c r="X26" s="46" t="s">
        <v>2076</v>
      </c>
      <c r="Y26" s="58"/>
      <c r="Z26" s="57"/>
      <c r="AA26" s="58"/>
      <c r="AB26" s="183"/>
      <c r="AC26" s="184"/>
      <c r="AD26" s="184"/>
      <c r="AE26" s="183"/>
      <c r="AF26" s="184"/>
      <c r="AG26" s="185"/>
      <c r="AH26" s="58"/>
      <c r="AI26" s="58"/>
      <c r="AJ26" s="58"/>
      <c r="AK26" s="58"/>
      <c r="AL26" s="59"/>
      <c r="AM26" s="254" t="str">
        <f>VLOOKUP(K26,'[1]SKO 2019 Attendees'!$D:$G,4,FALSE)</f>
        <v>32LDZJWD</v>
      </c>
      <c r="AN26" s="52">
        <v>43478</v>
      </c>
      <c r="AO26" s="52">
        <v>43481</v>
      </c>
    </row>
    <row r="27" spans="1:42" customFormat="1">
      <c r="A27" s="124" t="s">
        <v>3810</v>
      </c>
      <c r="B27" s="232">
        <v>43409</v>
      </c>
      <c r="C27" s="232">
        <v>43403.243740474536</v>
      </c>
      <c r="D27" s="232" t="s">
        <v>4693</v>
      </c>
      <c r="E27" s="232" t="s">
        <v>5511</v>
      </c>
      <c r="F27" s="49" t="s">
        <v>771</v>
      </c>
      <c r="G27" s="253" t="s">
        <v>6284</v>
      </c>
      <c r="H27" s="61" t="s">
        <v>633</v>
      </c>
      <c r="I27" s="124" t="s">
        <v>62</v>
      </c>
      <c r="J27" s="124" t="s">
        <v>3811</v>
      </c>
      <c r="K27" s="46" t="s">
        <v>3812</v>
      </c>
      <c r="L27" s="257" t="s">
        <v>6285</v>
      </c>
      <c r="M27" s="278" t="s">
        <v>379</v>
      </c>
      <c r="N27" s="279" t="s">
        <v>6503</v>
      </c>
      <c r="O27" s="325"/>
      <c r="P27" s="284" t="s">
        <v>379</v>
      </c>
      <c r="Q27" s="285" t="s">
        <v>6503</v>
      </c>
      <c r="R27" s="322"/>
      <c r="S27" s="289" t="s">
        <v>4673</v>
      </c>
      <c r="T27" s="289" t="s">
        <v>6518</v>
      </c>
      <c r="U27" s="124" t="s">
        <v>1910</v>
      </c>
      <c r="V27" s="124" t="s">
        <v>34</v>
      </c>
      <c r="W27" s="124" t="s">
        <v>745</v>
      </c>
      <c r="X27" s="46" t="s">
        <v>633</v>
      </c>
      <c r="Y27" s="58"/>
      <c r="Z27" s="57"/>
      <c r="AA27" s="58"/>
      <c r="AB27" s="183"/>
      <c r="AC27" s="184"/>
      <c r="AD27" s="184"/>
      <c r="AE27" s="183"/>
      <c r="AF27" s="184"/>
      <c r="AG27" s="185"/>
      <c r="AH27" s="58"/>
      <c r="AI27" s="58" t="s">
        <v>6460</v>
      </c>
      <c r="AJ27" s="57" t="s">
        <v>6518</v>
      </c>
      <c r="AK27" s="320">
        <v>43113.541666666664</v>
      </c>
      <c r="AL27" s="59"/>
      <c r="AM27" s="254" t="str">
        <f>VLOOKUP(K27,'[1]SKO 2019 Attendees'!$D:$G,4,FALSE)</f>
        <v>32LDZJW8</v>
      </c>
      <c r="AN27" s="52">
        <v>43477</v>
      </c>
      <c r="AO27" s="52">
        <v>43481</v>
      </c>
    </row>
    <row r="28" spans="1:42" customFormat="1">
      <c r="A28" s="46" t="s">
        <v>3184</v>
      </c>
      <c r="B28" s="232">
        <v>43396</v>
      </c>
      <c r="C28" s="232">
        <v>43396.689121990741</v>
      </c>
      <c r="D28" s="232" t="s">
        <v>4693</v>
      </c>
      <c r="E28" s="232" t="s">
        <v>6479</v>
      </c>
      <c r="F28" s="49" t="s">
        <v>25</v>
      </c>
      <c r="G28" s="61" t="s">
        <v>26</v>
      </c>
      <c r="H28" s="61" t="s">
        <v>3126</v>
      </c>
      <c r="I28" s="46" t="s">
        <v>62</v>
      </c>
      <c r="J28" s="46" t="s">
        <v>3185</v>
      </c>
      <c r="K28" s="46" t="s">
        <v>3186</v>
      </c>
      <c r="L28" s="100" t="s">
        <v>31</v>
      </c>
      <c r="M28" s="350" t="s">
        <v>6413</v>
      </c>
      <c r="N28" s="310" t="s">
        <v>6509</v>
      </c>
      <c r="O28" s="325"/>
      <c r="P28" s="284" t="s">
        <v>6263</v>
      </c>
      <c r="Q28" s="311" t="s">
        <v>6509</v>
      </c>
      <c r="R28" s="322">
        <v>20</v>
      </c>
      <c r="S28" s="289" t="s">
        <v>2411</v>
      </c>
      <c r="T28" s="289" t="s">
        <v>6510</v>
      </c>
      <c r="U28" s="47" t="s">
        <v>3151</v>
      </c>
      <c r="V28" s="47" t="s">
        <v>90</v>
      </c>
      <c r="W28" s="47" t="s">
        <v>2275</v>
      </c>
      <c r="X28" s="46" t="s">
        <v>2076</v>
      </c>
      <c r="Y28" s="58"/>
      <c r="Z28" s="57"/>
      <c r="AA28" s="58"/>
      <c r="AB28" s="183"/>
      <c r="AC28" s="184"/>
      <c r="AD28" s="184"/>
      <c r="AE28" s="183"/>
      <c r="AF28" s="184"/>
      <c r="AG28" s="185"/>
      <c r="AH28" s="58"/>
      <c r="AI28" s="58"/>
      <c r="AJ28" s="58"/>
      <c r="AK28" s="58"/>
      <c r="AL28" s="59"/>
      <c r="AM28" s="254" t="str">
        <f>VLOOKUP(K28,'[1]SKO 2019 Attendees'!$D:$G,4,FALSE)</f>
        <v>32LDNKMB</v>
      </c>
      <c r="AN28" s="52">
        <v>43478</v>
      </c>
      <c r="AO28" s="52">
        <v>43481</v>
      </c>
    </row>
    <row r="29" spans="1:42" customFormat="1" ht="13.2">
      <c r="A29" s="46" t="s">
        <v>3187</v>
      </c>
      <c r="B29" s="232">
        <v>43396</v>
      </c>
      <c r="C29" s="232">
        <v>43396.699039155093</v>
      </c>
      <c r="D29" s="232" t="s">
        <v>4693</v>
      </c>
      <c r="E29" s="232" t="s">
        <v>5512</v>
      </c>
      <c r="F29" s="49" t="s">
        <v>25</v>
      </c>
      <c r="G29" s="61" t="s">
        <v>26</v>
      </c>
      <c r="H29" s="61" t="s">
        <v>3126</v>
      </c>
      <c r="I29" s="46" t="s">
        <v>2445</v>
      </c>
      <c r="J29" s="46" t="s">
        <v>3188</v>
      </c>
      <c r="K29" s="46" t="s">
        <v>3189</v>
      </c>
      <c r="L29" s="100" t="s">
        <v>31</v>
      </c>
      <c r="M29" s="279" t="s">
        <v>357</v>
      </c>
      <c r="N29" s="279" t="s">
        <v>6506</v>
      </c>
      <c r="O29" s="325"/>
      <c r="P29" s="285" t="s">
        <v>357</v>
      </c>
      <c r="Q29" s="285" t="s">
        <v>6506</v>
      </c>
      <c r="R29" s="322">
        <v>12</v>
      </c>
      <c r="S29" s="289" t="s">
        <v>2442</v>
      </c>
      <c r="T29" s="289" t="s">
        <v>6506</v>
      </c>
      <c r="U29" s="47" t="s">
        <v>3190</v>
      </c>
      <c r="V29" s="47" t="s">
        <v>90</v>
      </c>
      <c r="W29" s="47" t="s">
        <v>2289</v>
      </c>
      <c r="X29" s="46" t="s">
        <v>2076</v>
      </c>
      <c r="Y29" s="58"/>
      <c r="Z29" s="57"/>
      <c r="AA29" s="58"/>
      <c r="AB29" s="183"/>
      <c r="AC29" s="184"/>
      <c r="AD29" s="184"/>
      <c r="AE29" s="183"/>
      <c r="AF29" s="184"/>
      <c r="AG29" s="185"/>
      <c r="AH29" s="58"/>
      <c r="AI29" s="58"/>
      <c r="AJ29" s="58"/>
      <c r="AK29" s="58"/>
      <c r="AL29" s="59"/>
      <c r="AM29" s="254" t="str">
        <f>VLOOKUP(K29,'[1]SKO 2019 Attendees'!$D:$G,4,FALSE)</f>
        <v>32LDNKMC</v>
      </c>
      <c r="AN29" s="52">
        <v>43478</v>
      </c>
      <c r="AO29" s="52">
        <v>43481</v>
      </c>
    </row>
    <row r="30" spans="1:42" customFormat="1">
      <c r="A30" s="46" t="s">
        <v>684</v>
      </c>
      <c r="B30" s="232">
        <v>43396</v>
      </c>
      <c r="C30" s="232">
        <v>43434.699873379628</v>
      </c>
      <c r="D30" s="232" t="s">
        <v>4693</v>
      </c>
      <c r="E30" s="231" t="s">
        <v>6580</v>
      </c>
      <c r="F30" s="49" t="s">
        <v>25</v>
      </c>
      <c r="G30" s="61" t="s">
        <v>26</v>
      </c>
      <c r="H30" s="61" t="s">
        <v>633</v>
      </c>
      <c r="I30" s="46" t="s">
        <v>685</v>
      </c>
      <c r="J30" s="46" t="s">
        <v>686</v>
      </c>
      <c r="K30" s="46" t="s">
        <v>687</v>
      </c>
      <c r="L30" s="100" t="s">
        <v>682</v>
      </c>
      <c r="M30" s="350" t="s">
        <v>6413</v>
      </c>
      <c r="N30" s="310" t="s">
        <v>6509</v>
      </c>
      <c r="O30" s="325"/>
      <c r="P30" s="284" t="s">
        <v>6263</v>
      </c>
      <c r="Q30" s="311" t="s">
        <v>6509</v>
      </c>
      <c r="R30" s="322">
        <v>17</v>
      </c>
      <c r="S30" s="289" t="s">
        <v>4672</v>
      </c>
      <c r="T30" s="289" t="s">
        <v>6508</v>
      </c>
      <c r="U30" s="47" t="s">
        <v>683</v>
      </c>
      <c r="V30" s="47" t="s">
        <v>34</v>
      </c>
      <c r="W30" s="47" t="s">
        <v>645</v>
      </c>
      <c r="X30" s="46" t="s">
        <v>633</v>
      </c>
      <c r="Y30" s="58"/>
      <c r="Z30" s="57"/>
      <c r="AA30" s="58"/>
      <c r="AB30" s="183"/>
      <c r="AC30" s="184"/>
      <c r="AD30" s="184"/>
      <c r="AE30" s="183"/>
      <c r="AF30" s="184"/>
      <c r="AG30" s="185"/>
      <c r="AH30" s="58"/>
      <c r="AI30" s="58" t="s">
        <v>6461</v>
      </c>
      <c r="AJ30" s="57" t="s">
        <v>6518</v>
      </c>
      <c r="AK30" s="320">
        <v>43113.583333333336</v>
      </c>
      <c r="AL30" s="59"/>
      <c r="AM30" s="254" t="str">
        <f>VLOOKUP(K30,'[1]SKO 2019 Attendees'!$D:$G,4,FALSE)</f>
        <v>32LDNKMD</v>
      </c>
      <c r="AN30" s="52">
        <v>43479</v>
      </c>
      <c r="AO30" s="52">
        <v>43481</v>
      </c>
    </row>
    <row r="31" spans="1:42" customFormat="1">
      <c r="A31" s="46" t="s">
        <v>688</v>
      </c>
      <c r="B31" s="232">
        <v>43409</v>
      </c>
      <c r="C31" s="232">
        <v>43417.201143368053</v>
      </c>
      <c r="D31" s="232" t="s">
        <v>4693</v>
      </c>
      <c r="E31" s="231" t="s">
        <v>5513</v>
      </c>
      <c r="F31" s="49" t="s">
        <v>25</v>
      </c>
      <c r="G31" s="61" t="s">
        <v>26</v>
      </c>
      <c r="H31" s="61" t="s">
        <v>633</v>
      </c>
      <c r="I31" s="46" t="s">
        <v>689</v>
      </c>
      <c r="J31" s="46" t="s">
        <v>690</v>
      </c>
      <c r="K31" s="46" t="s">
        <v>691</v>
      </c>
      <c r="L31" s="100" t="s">
        <v>31</v>
      </c>
      <c r="M31" s="278" t="s">
        <v>374</v>
      </c>
      <c r="N31" s="310" t="s">
        <v>6507</v>
      </c>
      <c r="O31" s="325"/>
      <c r="P31" s="284" t="s">
        <v>374</v>
      </c>
      <c r="Q31" s="285" t="s">
        <v>6507</v>
      </c>
      <c r="R31" s="322">
        <v>4</v>
      </c>
      <c r="S31" s="289" t="s">
        <v>4673</v>
      </c>
      <c r="T31" s="289" t="s">
        <v>6518</v>
      </c>
      <c r="U31" s="47" t="s">
        <v>692</v>
      </c>
      <c r="V31" s="47" t="s">
        <v>34</v>
      </c>
      <c r="W31" s="47" t="s">
        <v>693</v>
      </c>
      <c r="X31" s="46" t="s">
        <v>633</v>
      </c>
      <c r="Y31" s="58"/>
      <c r="Z31" s="57"/>
      <c r="AA31" s="58"/>
      <c r="AB31" s="183"/>
      <c r="AC31" s="184"/>
      <c r="AD31" s="184"/>
      <c r="AE31" s="183"/>
      <c r="AF31" s="184"/>
      <c r="AG31" s="185"/>
      <c r="AH31" s="58"/>
      <c r="AI31" s="58" t="s">
        <v>6463</v>
      </c>
      <c r="AJ31" s="57" t="s">
        <v>6518</v>
      </c>
      <c r="AK31" s="320">
        <v>43113.666666666664</v>
      </c>
      <c r="AL31" s="59"/>
      <c r="AM31" s="254" t="str">
        <f>VLOOKUP(K31,'[1]SKO 2019 Attendees'!$D:$G,4,FALSE)</f>
        <v>32LDNKMF</v>
      </c>
      <c r="AN31" s="52">
        <v>43476</v>
      </c>
      <c r="AO31" s="52">
        <v>43481</v>
      </c>
      <c r="AP31" s="18" t="s">
        <v>6843</v>
      </c>
    </row>
    <row r="32" spans="1:42" s="133" customFormat="1">
      <c r="A32" s="46" t="s">
        <v>694</v>
      </c>
      <c r="B32" s="232">
        <v>43409</v>
      </c>
      <c r="C32" s="232">
        <v>43412.694860682866</v>
      </c>
      <c r="D32" s="232" t="s">
        <v>4693</v>
      </c>
      <c r="E32" s="231" t="s">
        <v>5514</v>
      </c>
      <c r="F32" s="49" t="s">
        <v>25</v>
      </c>
      <c r="G32" s="61" t="s">
        <v>26</v>
      </c>
      <c r="H32" s="61" t="s">
        <v>633</v>
      </c>
      <c r="I32" s="46" t="s">
        <v>695</v>
      </c>
      <c r="J32" s="46" t="s">
        <v>696</v>
      </c>
      <c r="K32" s="46" t="s">
        <v>697</v>
      </c>
      <c r="L32" s="100" t="s">
        <v>31</v>
      </c>
      <c r="M32" s="350" t="s">
        <v>6413</v>
      </c>
      <c r="N32" s="310" t="s">
        <v>6509</v>
      </c>
      <c r="O32" s="325"/>
      <c r="P32" s="284" t="s">
        <v>6263</v>
      </c>
      <c r="Q32" s="311" t="s">
        <v>6509</v>
      </c>
      <c r="R32" s="322">
        <v>10</v>
      </c>
      <c r="S32" s="289" t="s">
        <v>4670</v>
      </c>
      <c r="T32" s="289" t="s">
        <v>6504</v>
      </c>
      <c r="U32" s="47" t="s">
        <v>663</v>
      </c>
      <c r="V32" s="47" t="s">
        <v>34</v>
      </c>
      <c r="W32" s="47" t="s">
        <v>639</v>
      </c>
      <c r="X32" s="46" t="s">
        <v>633</v>
      </c>
      <c r="Y32" s="58"/>
      <c r="Z32" s="57"/>
      <c r="AA32" s="58"/>
      <c r="AB32" s="183"/>
      <c r="AC32" s="184"/>
      <c r="AD32" s="184"/>
      <c r="AE32" s="183"/>
      <c r="AF32" s="184"/>
      <c r="AG32" s="185"/>
      <c r="AH32" s="58"/>
      <c r="AI32" s="58" t="s">
        <v>6461</v>
      </c>
      <c r="AJ32" s="57" t="s">
        <v>6518</v>
      </c>
      <c r="AK32" s="320">
        <v>43113.583333333336</v>
      </c>
      <c r="AL32" s="59"/>
      <c r="AM32" s="254" t="str">
        <f>VLOOKUP(K32,'[1]SKO 2019 Attendees'!$D:$G,4,FALSE)</f>
        <v>32LDNKMG</v>
      </c>
      <c r="AN32" s="52">
        <v>43477</v>
      </c>
      <c r="AO32" s="52">
        <v>43481</v>
      </c>
      <c r="AP32"/>
    </row>
    <row r="33" spans="1:42" s="133" customFormat="1">
      <c r="A33" s="46" t="s">
        <v>698</v>
      </c>
      <c r="B33" s="232">
        <v>43396</v>
      </c>
      <c r="C33" s="232">
        <v>43397.152163344908</v>
      </c>
      <c r="D33" s="232" t="s">
        <v>4693</v>
      </c>
      <c r="E33" s="231" t="s">
        <v>5515</v>
      </c>
      <c r="F33" s="49" t="s">
        <v>25</v>
      </c>
      <c r="G33" s="61" t="s">
        <v>26</v>
      </c>
      <c r="H33" s="61" t="s">
        <v>633</v>
      </c>
      <c r="I33" s="46" t="s">
        <v>166</v>
      </c>
      <c r="J33" s="46" t="s">
        <v>699</v>
      </c>
      <c r="K33" s="46" t="s">
        <v>700</v>
      </c>
      <c r="L33" s="100" t="s">
        <v>31</v>
      </c>
      <c r="M33" s="278" t="s">
        <v>346</v>
      </c>
      <c r="N33" s="279" t="s">
        <v>6505</v>
      </c>
      <c r="O33" s="325"/>
      <c r="P33" s="284" t="s">
        <v>346</v>
      </c>
      <c r="Q33" s="285" t="s">
        <v>6505</v>
      </c>
      <c r="R33" s="322">
        <v>5</v>
      </c>
      <c r="S33" s="289" t="s">
        <v>4672</v>
      </c>
      <c r="T33" s="289" t="s">
        <v>6508</v>
      </c>
      <c r="U33" s="47" t="s">
        <v>657</v>
      </c>
      <c r="V33" s="47" t="s">
        <v>34</v>
      </c>
      <c r="W33" s="47" t="s">
        <v>645</v>
      </c>
      <c r="X33" s="46" t="s">
        <v>633</v>
      </c>
      <c r="Y33" s="58"/>
      <c r="Z33" s="57"/>
      <c r="AA33" s="58"/>
      <c r="AB33" s="183"/>
      <c r="AC33" s="184"/>
      <c r="AD33" s="184"/>
      <c r="AE33" s="183"/>
      <c r="AF33" s="184"/>
      <c r="AG33" s="185"/>
      <c r="AH33" s="58"/>
      <c r="AI33" s="58" t="s">
        <v>6464</v>
      </c>
      <c r="AJ33" s="57" t="s">
        <v>6518</v>
      </c>
      <c r="AK33" s="320">
        <v>43114.5</v>
      </c>
      <c r="AL33" s="59"/>
      <c r="AM33" s="254" t="str">
        <f>VLOOKUP(K33,'[1]SKO 2019 Attendees'!$D:$G,4,FALSE)</f>
        <v>32LDNKMH</v>
      </c>
      <c r="AN33" s="52">
        <v>43477</v>
      </c>
      <c r="AO33" s="52">
        <v>43481</v>
      </c>
      <c r="AP33"/>
    </row>
    <row r="34" spans="1:42" s="133" customFormat="1">
      <c r="A34" s="46" t="s">
        <v>3191</v>
      </c>
      <c r="B34" s="232">
        <v>43396</v>
      </c>
      <c r="C34" s="232">
        <v>43423.476990081013</v>
      </c>
      <c r="D34" s="232" t="s">
        <v>4693</v>
      </c>
      <c r="E34" s="231" t="s">
        <v>5516</v>
      </c>
      <c r="F34" s="49" t="s">
        <v>25</v>
      </c>
      <c r="G34" s="61" t="s">
        <v>26</v>
      </c>
      <c r="H34" s="61" t="s">
        <v>3126</v>
      </c>
      <c r="I34" s="46" t="s">
        <v>3192</v>
      </c>
      <c r="J34" s="46" t="s">
        <v>3193</v>
      </c>
      <c r="K34" s="46" t="s">
        <v>3194</v>
      </c>
      <c r="L34" s="100" t="s">
        <v>31</v>
      </c>
      <c r="M34" s="278" t="s">
        <v>500</v>
      </c>
      <c r="N34" s="279" t="s">
        <v>6504</v>
      </c>
      <c r="O34" s="325"/>
      <c r="P34" s="284" t="s">
        <v>500</v>
      </c>
      <c r="Q34" s="285" t="s">
        <v>6504</v>
      </c>
      <c r="R34" s="322">
        <v>11</v>
      </c>
      <c r="S34" s="289" t="s">
        <v>2380</v>
      </c>
      <c r="T34" s="289" t="s">
        <v>6507</v>
      </c>
      <c r="U34" s="47" t="s">
        <v>3128</v>
      </c>
      <c r="V34" s="47" t="s">
        <v>90</v>
      </c>
      <c r="W34" s="47" t="s">
        <v>2501</v>
      </c>
      <c r="X34" s="46" t="s">
        <v>2076</v>
      </c>
      <c r="Y34" s="58"/>
      <c r="Z34" s="57"/>
      <c r="AA34" s="58"/>
      <c r="AB34" s="183"/>
      <c r="AC34" s="184"/>
      <c r="AD34" s="184"/>
      <c r="AE34" s="183"/>
      <c r="AF34" s="184"/>
      <c r="AG34" s="185"/>
      <c r="AH34" s="58"/>
      <c r="AI34" s="58"/>
      <c r="AJ34" s="58"/>
      <c r="AK34" s="58"/>
      <c r="AL34" s="59"/>
      <c r="AM34" s="254" t="str">
        <f>VLOOKUP(K34,'[1]SKO 2019 Attendees'!$D:$G,4,FALSE)</f>
        <v>32LDNKMJ</v>
      </c>
      <c r="AN34" s="52">
        <v>43478</v>
      </c>
      <c r="AO34" s="52">
        <v>43481</v>
      </c>
      <c r="AP34"/>
    </row>
    <row r="35" spans="1:42" customFormat="1">
      <c r="A35" s="46" t="s">
        <v>701</v>
      </c>
      <c r="B35" s="232">
        <v>43396</v>
      </c>
      <c r="C35" s="232">
        <v>43409.569317511574</v>
      </c>
      <c r="D35" s="232" t="s">
        <v>4693</v>
      </c>
      <c r="E35" s="231" t="s">
        <v>6582</v>
      </c>
      <c r="F35" s="49" t="s">
        <v>25</v>
      </c>
      <c r="G35" s="61" t="s">
        <v>26</v>
      </c>
      <c r="H35" s="61" t="s">
        <v>633</v>
      </c>
      <c r="I35" s="46" t="s">
        <v>402</v>
      </c>
      <c r="J35" s="46" t="s">
        <v>702</v>
      </c>
      <c r="K35" s="46" t="s">
        <v>703</v>
      </c>
      <c r="L35" s="100" t="s">
        <v>31</v>
      </c>
      <c r="M35" s="350" t="s">
        <v>6412</v>
      </c>
      <c r="N35" s="279" t="s">
        <v>6508</v>
      </c>
      <c r="O35" s="325"/>
      <c r="P35" s="284" t="s">
        <v>5086</v>
      </c>
      <c r="Q35" s="311" t="s">
        <v>6508</v>
      </c>
      <c r="R35" s="322">
        <v>22</v>
      </c>
      <c r="S35" s="289" t="s">
        <v>4672</v>
      </c>
      <c r="T35" s="289" t="s">
        <v>6508</v>
      </c>
      <c r="U35" s="47" t="s">
        <v>683</v>
      </c>
      <c r="V35" s="47" t="s">
        <v>34</v>
      </c>
      <c r="W35" s="47" t="s">
        <v>645</v>
      </c>
      <c r="X35" s="46" t="s">
        <v>633</v>
      </c>
      <c r="Y35" s="58"/>
      <c r="Z35" s="57"/>
      <c r="AA35" s="58"/>
      <c r="AB35" s="183"/>
      <c r="AC35" s="184"/>
      <c r="AD35" s="184"/>
      <c r="AE35" s="183"/>
      <c r="AF35" s="184"/>
      <c r="AG35" s="185"/>
      <c r="AH35" s="58"/>
      <c r="AI35" s="58" t="s">
        <v>6462</v>
      </c>
      <c r="AJ35" s="57" t="s">
        <v>6518</v>
      </c>
      <c r="AK35" s="320">
        <v>43113.625</v>
      </c>
      <c r="AL35" s="59"/>
      <c r="AM35" s="254" t="str">
        <f>VLOOKUP(K35,'[1]SKO 2019 Attendees'!$D:$G,4,FALSE)</f>
        <v>32LDNKMK</v>
      </c>
      <c r="AN35" s="52">
        <v>43477</v>
      </c>
      <c r="AO35" s="52">
        <v>43481</v>
      </c>
    </row>
    <row r="36" spans="1:42" customFormat="1">
      <c r="A36" s="46" t="s">
        <v>3195</v>
      </c>
      <c r="B36" s="232">
        <v>43396</v>
      </c>
      <c r="C36" s="232">
        <v>43398.509922025463</v>
      </c>
      <c r="D36" s="232" t="s">
        <v>4693</v>
      </c>
      <c r="E36" s="231" t="s">
        <v>5517</v>
      </c>
      <c r="F36" s="49" t="s">
        <v>25</v>
      </c>
      <c r="G36" s="61" t="s">
        <v>26</v>
      </c>
      <c r="H36" s="61" t="s">
        <v>3126</v>
      </c>
      <c r="I36" s="46" t="s">
        <v>2089</v>
      </c>
      <c r="J36" s="46" t="s">
        <v>3196</v>
      </c>
      <c r="K36" s="46" t="s">
        <v>3197</v>
      </c>
      <c r="L36" s="100" t="s">
        <v>31</v>
      </c>
      <c r="M36" s="279" t="s">
        <v>357</v>
      </c>
      <c r="N36" s="279" t="s">
        <v>6506</v>
      </c>
      <c r="O36" s="325"/>
      <c r="P36" s="285" t="s">
        <v>357</v>
      </c>
      <c r="Q36" s="285" t="s">
        <v>6506</v>
      </c>
      <c r="R36" s="322">
        <v>6</v>
      </c>
      <c r="S36" s="289" t="s">
        <v>2411</v>
      </c>
      <c r="T36" s="289" t="s">
        <v>6510</v>
      </c>
      <c r="U36" s="47" t="s">
        <v>3198</v>
      </c>
      <c r="V36" s="47" t="s">
        <v>90</v>
      </c>
      <c r="W36" s="47" t="s">
        <v>2535</v>
      </c>
      <c r="X36" s="46" t="s">
        <v>2076</v>
      </c>
      <c r="Y36" s="58"/>
      <c r="Z36" s="57"/>
      <c r="AA36" s="58"/>
      <c r="AB36" s="183"/>
      <c r="AC36" s="184"/>
      <c r="AD36" s="184"/>
      <c r="AE36" s="183"/>
      <c r="AF36" s="184"/>
      <c r="AG36" s="185"/>
      <c r="AH36" s="58"/>
      <c r="AI36" s="58"/>
      <c r="AJ36" s="58"/>
      <c r="AK36" s="58"/>
      <c r="AL36" s="59"/>
      <c r="AM36" s="254" t="str">
        <f>VLOOKUP(K36,'[1]SKO 2019 Attendees'!$D:$G,4,FALSE)</f>
        <v>32LDNKML</v>
      </c>
      <c r="AN36" s="52">
        <v>43477</v>
      </c>
      <c r="AO36" s="52">
        <v>43481</v>
      </c>
      <c r="AP36" t="s">
        <v>5476</v>
      </c>
    </row>
    <row r="37" spans="1:42" s="133" customFormat="1">
      <c r="A37" s="46" t="s">
        <v>3199</v>
      </c>
      <c r="B37" s="232">
        <v>43396</v>
      </c>
      <c r="C37" s="232">
        <v>43405.544635763887</v>
      </c>
      <c r="D37" s="232" t="s">
        <v>4693</v>
      </c>
      <c r="E37" s="231" t="s">
        <v>5518</v>
      </c>
      <c r="F37" s="49" t="s">
        <v>25</v>
      </c>
      <c r="G37" s="61" t="s">
        <v>26</v>
      </c>
      <c r="H37" s="61" t="s">
        <v>3126</v>
      </c>
      <c r="I37" s="46" t="s">
        <v>866</v>
      </c>
      <c r="J37" s="46" t="s">
        <v>3200</v>
      </c>
      <c r="K37" s="46" t="s">
        <v>3201</v>
      </c>
      <c r="L37" s="100" t="s">
        <v>31</v>
      </c>
      <c r="M37" s="279" t="s">
        <v>357</v>
      </c>
      <c r="N37" s="279" t="s">
        <v>6506</v>
      </c>
      <c r="O37" s="325"/>
      <c r="P37" s="285" t="s">
        <v>357</v>
      </c>
      <c r="Q37" s="285" t="s">
        <v>6506</v>
      </c>
      <c r="R37" s="322">
        <v>20</v>
      </c>
      <c r="S37" s="289" t="s">
        <v>2442</v>
      </c>
      <c r="T37" s="289" t="s">
        <v>6506</v>
      </c>
      <c r="U37" s="47" t="s">
        <v>3190</v>
      </c>
      <c r="V37" s="47" t="s">
        <v>90</v>
      </c>
      <c r="W37" s="47" t="s">
        <v>3202</v>
      </c>
      <c r="X37" s="46" t="s">
        <v>2076</v>
      </c>
      <c r="Y37" s="58"/>
      <c r="Z37" s="57"/>
      <c r="AA37" s="58"/>
      <c r="AB37" s="183"/>
      <c r="AC37" s="184"/>
      <c r="AD37" s="184"/>
      <c r="AE37" s="183"/>
      <c r="AF37" s="184"/>
      <c r="AG37" s="185"/>
      <c r="AH37" s="58"/>
      <c r="AI37" s="58"/>
      <c r="AJ37" s="58"/>
      <c r="AK37" s="58"/>
      <c r="AL37" s="59"/>
      <c r="AM37" s="254" t="str">
        <f>VLOOKUP(K37,'[1]SKO 2019 Attendees'!$D:$G,4,FALSE)</f>
        <v>32LDNKMM</v>
      </c>
      <c r="AN37" s="52">
        <v>43478</v>
      </c>
      <c r="AO37" s="52">
        <v>43481</v>
      </c>
      <c r="AP37"/>
    </row>
    <row r="38" spans="1:42" customFormat="1">
      <c r="A38" s="46" t="s">
        <v>704</v>
      </c>
      <c r="B38" s="232">
        <v>43409</v>
      </c>
      <c r="C38" s="232">
        <v>43410.446057870366</v>
      </c>
      <c r="D38" s="232" t="s">
        <v>4693</v>
      </c>
      <c r="E38" s="231" t="s">
        <v>6583</v>
      </c>
      <c r="F38" s="49" t="s">
        <v>25</v>
      </c>
      <c r="G38" s="61" t="s">
        <v>6284</v>
      </c>
      <c r="H38" s="61" t="s">
        <v>633</v>
      </c>
      <c r="I38" s="46" t="s">
        <v>705</v>
      </c>
      <c r="J38" s="46" t="s">
        <v>706</v>
      </c>
      <c r="K38" s="46" t="s">
        <v>707</v>
      </c>
      <c r="L38" s="100" t="s">
        <v>708</v>
      </c>
      <c r="M38" s="278" t="s">
        <v>346</v>
      </c>
      <c r="N38" s="279" t="s">
        <v>6505</v>
      </c>
      <c r="O38" s="325"/>
      <c r="P38" s="284" t="s">
        <v>346</v>
      </c>
      <c r="Q38" s="285" t="s">
        <v>6505</v>
      </c>
      <c r="R38" s="322"/>
      <c r="S38" s="289" t="s">
        <v>4670</v>
      </c>
      <c r="T38" s="289" t="s">
        <v>6504</v>
      </c>
      <c r="U38" s="47" t="s">
        <v>710</v>
      </c>
      <c r="V38" s="47" t="s">
        <v>34</v>
      </c>
      <c r="W38" s="47" t="s">
        <v>639</v>
      </c>
      <c r="X38" s="46" t="s">
        <v>633</v>
      </c>
      <c r="Y38" s="58"/>
      <c r="Z38" s="57"/>
      <c r="AA38" s="58"/>
      <c r="AB38" s="183"/>
      <c r="AC38" s="184"/>
      <c r="AD38" s="184"/>
      <c r="AE38" s="183"/>
      <c r="AF38" s="184"/>
      <c r="AG38" s="185"/>
      <c r="AH38" s="58"/>
      <c r="AI38" s="58" t="s">
        <v>6464</v>
      </c>
      <c r="AJ38" s="57" t="s">
        <v>6518</v>
      </c>
      <c r="AK38" s="320">
        <v>43114.5</v>
      </c>
      <c r="AL38" s="59"/>
      <c r="AM38" s="254" t="str">
        <f>VLOOKUP(K38,'[1]SKO 2019 Attendees'!$D:$G,4,FALSE)</f>
        <v>32LDNKMN</v>
      </c>
      <c r="AN38" s="52">
        <v>43477</v>
      </c>
      <c r="AO38" s="52">
        <v>43481</v>
      </c>
    </row>
    <row r="39" spans="1:42" s="86" customFormat="1">
      <c r="A39" s="46" t="s">
        <v>3203</v>
      </c>
      <c r="B39" s="232">
        <v>43396</v>
      </c>
      <c r="C39" s="232">
        <v>43399.610916550926</v>
      </c>
      <c r="D39" s="232"/>
      <c r="E39" s="348"/>
      <c r="F39" s="49" t="s">
        <v>25</v>
      </c>
      <c r="G39" s="61" t="s">
        <v>26</v>
      </c>
      <c r="H39" s="61" t="s">
        <v>3126</v>
      </c>
      <c r="I39" s="46" t="s">
        <v>3204</v>
      </c>
      <c r="J39" s="46" t="s">
        <v>3205</v>
      </c>
      <c r="K39" s="46" t="s">
        <v>3206</v>
      </c>
      <c r="L39" s="100" t="s">
        <v>31</v>
      </c>
      <c r="M39" s="278" t="s">
        <v>374</v>
      </c>
      <c r="N39" s="310" t="s">
        <v>6507</v>
      </c>
      <c r="O39" s="325"/>
      <c r="P39" s="284" t="s">
        <v>374</v>
      </c>
      <c r="Q39" s="285" t="s">
        <v>6507</v>
      </c>
      <c r="R39" s="322">
        <v>22</v>
      </c>
      <c r="S39" s="289" t="s">
        <v>2374</v>
      </c>
      <c r="T39" s="289" t="s">
        <v>6517</v>
      </c>
      <c r="U39" s="47" t="s">
        <v>3183</v>
      </c>
      <c r="V39" s="47" t="s">
        <v>90</v>
      </c>
      <c r="W39" s="47" t="s">
        <v>2971</v>
      </c>
      <c r="X39" s="46" t="s">
        <v>2076</v>
      </c>
      <c r="Y39" s="58"/>
      <c r="Z39" s="57"/>
      <c r="AA39" s="58"/>
      <c r="AB39" s="183"/>
      <c r="AC39" s="184"/>
      <c r="AD39" s="184"/>
      <c r="AE39" s="183"/>
      <c r="AF39" s="184"/>
      <c r="AG39" s="185"/>
      <c r="AH39" s="58"/>
      <c r="AI39" s="58"/>
      <c r="AJ39" s="58"/>
      <c r="AK39" s="58"/>
      <c r="AL39" s="59"/>
      <c r="AM39" s="254" t="str">
        <f>VLOOKUP(K39,'[1]SKO 2019 Attendees'!$D:$G,4,FALSE)</f>
        <v>32LDNKMP</v>
      </c>
      <c r="AN39" s="52">
        <v>43478</v>
      </c>
      <c r="AO39" s="52">
        <v>43481</v>
      </c>
      <c r="AP39"/>
    </row>
    <row r="40" spans="1:42" customFormat="1">
      <c r="A40" s="46" t="s">
        <v>3207</v>
      </c>
      <c r="B40" s="232">
        <v>43396</v>
      </c>
      <c r="C40" s="232">
        <v>43396.688068553238</v>
      </c>
      <c r="D40" s="232" t="s">
        <v>4693</v>
      </c>
      <c r="E40" s="231" t="s">
        <v>5519</v>
      </c>
      <c r="F40" s="49" t="s">
        <v>3159</v>
      </c>
      <c r="G40" s="61" t="s">
        <v>26</v>
      </c>
      <c r="H40" s="61" t="s">
        <v>3126</v>
      </c>
      <c r="I40" s="46" t="s">
        <v>3208</v>
      </c>
      <c r="J40" s="46" t="s">
        <v>3209</v>
      </c>
      <c r="K40" s="46" t="s">
        <v>3210</v>
      </c>
      <c r="L40" s="100" t="s">
        <v>3175</v>
      </c>
      <c r="M40" s="279" t="s">
        <v>357</v>
      </c>
      <c r="N40" s="279" t="s">
        <v>6506</v>
      </c>
      <c r="O40" s="325"/>
      <c r="P40" s="285" t="s">
        <v>357</v>
      </c>
      <c r="Q40" s="285" t="s">
        <v>6506</v>
      </c>
      <c r="R40" s="322"/>
      <c r="S40" s="289" t="s">
        <v>2442</v>
      </c>
      <c r="T40" s="289" t="s">
        <v>6506</v>
      </c>
      <c r="U40" s="47" t="s">
        <v>3163</v>
      </c>
      <c r="V40" s="47" t="s">
        <v>1183</v>
      </c>
      <c r="W40" s="47" t="s">
        <v>2075</v>
      </c>
      <c r="X40" s="46" t="s">
        <v>2076</v>
      </c>
      <c r="Y40" s="58"/>
      <c r="Z40" s="57"/>
      <c r="AA40" s="58"/>
      <c r="AB40" s="183"/>
      <c r="AC40" s="184"/>
      <c r="AD40" s="184"/>
      <c r="AE40" s="183"/>
      <c r="AF40" s="184"/>
      <c r="AG40" s="185"/>
      <c r="AH40" s="58"/>
      <c r="AI40" s="58"/>
      <c r="AJ40" s="58"/>
      <c r="AK40" s="58"/>
      <c r="AL40" s="59"/>
      <c r="AM40" s="254" t="str">
        <f>VLOOKUP(K40,'[1]SKO 2019 Attendees'!$D:$G,4,FALSE)</f>
        <v>32LDNKMQ</v>
      </c>
      <c r="AN40" s="52">
        <v>43478</v>
      </c>
      <c r="AO40" s="52">
        <v>43481</v>
      </c>
    </row>
    <row r="41" spans="1:42" customFormat="1">
      <c r="A41" s="46" t="s">
        <v>3211</v>
      </c>
      <c r="B41" s="232">
        <v>43396</v>
      </c>
      <c r="C41" s="232">
        <v>43409.587345983797</v>
      </c>
      <c r="D41" s="232" t="s">
        <v>4693</v>
      </c>
      <c r="E41" s="231" t="s">
        <v>5520</v>
      </c>
      <c r="F41" s="49" t="s">
        <v>25</v>
      </c>
      <c r="G41" s="61" t="s">
        <v>26</v>
      </c>
      <c r="H41" s="61" t="s">
        <v>3126</v>
      </c>
      <c r="I41" s="46" t="s">
        <v>1626</v>
      </c>
      <c r="J41" s="46" t="s">
        <v>3212</v>
      </c>
      <c r="K41" s="46" t="s">
        <v>3213</v>
      </c>
      <c r="L41" s="100" t="s">
        <v>31</v>
      </c>
      <c r="M41" s="278" t="s">
        <v>500</v>
      </c>
      <c r="N41" s="279" t="s">
        <v>6504</v>
      </c>
      <c r="O41" s="325"/>
      <c r="P41" s="284" t="s">
        <v>500</v>
      </c>
      <c r="Q41" s="285" t="s">
        <v>6504</v>
      </c>
      <c r="R41" s="322">
        <v>6</v>
      </c>
      <c r="S41" s="289" t="s">
        <v>2380</v>
      </c>
      <c r="T41" s="289" t="s">
        <v>6507</v>
      </c>
      <c r="U41" s="47" t="s">
        <v>3214</v>
      </c>
      <c r="V41" s="47" t="s">
        <v>90</v>
      </c>
      <c r="W41" s="47" t="s">
        <v>2075</v>
      </c>
      <c r="X41" s="46" t="s">
        <v>2076</v>
      </c>
      <c r="Y41" s="58"/>
      <c r="Z41" s="57"/>
      <c r="AA41" s="58"/>
      <c r="AB41" s="183"/>
      <c r="AC41" s="184"/>
      <c r="AD41" s="184"/>
      <c r="AE41" s="183"/>
      <c r="AF41" s="184"/>
      <c r="AG41" s="185"/>
      <c r="AH41" s="58"/>
      <c r="AI41" s="58"/>
      <c r="AJ41" s="58"/>
      <c r="AK41" s="58"/>
      <c r="AL41" s="59"/>
      <c r="AM41" s="254" t="str">
        <f>VLOOKUP(K41,'[1]SKO 2019 Attendees'!$D:$G,4,FALSE)</f>
        <v>32LDNKMR</v>
      </c>
      <c r="AN41" s="52">
        <v>43478</v>
      </c>
      <c r="AO41" s="52">
        <v>43481</v>
      </c>
      <c r="AP41" t="s">
        <v>5025</v>
      </c>
    </row>
    <row r="42" spans="1:42" customFormat="1">
      <c r="A42" s="46" t="s">
        <v>711</v>
      </c>
      <c r="B42" s="232">
        <v>43409</v>
      </c>
      <c r="C42" s="232">
        <v>43410.289207905094</v>
      </c>
      <c r="D42" s="232" t="s">
        <v>4693</v>
      </c>
      <c r="E42" s="231" t="s">
        <v>6585</v>
      </c>
      <c r="F42" s="49" t="s">
        <v>25</v>
      </c>
      <c r="G42" s="61" t="s">
        <v>26</v>
      </c>
      <c r="H42" s="61" t="s">
        <v>633</v>
      </c>
      <c r="I42" s="46" t="s">
        <v>712</v>
      </c>
      <c r="J42" s="46" t="s">
        <v>713</v>
      </c>
      <c r="K42" s="46" t="s">
        <v>714</v>
      </c>
      <c r="L42" s="100" t="s">
        <v>31</v>
      </c>
      <c r="M42" s="279" t="s">
        <v>357</v>
      </c>
      <c r="N42" s="279" t="s">
        <v>6506</v>
      </c>
      <c r="O42" s="325"/>
      <c r="P42" s="285" t="s">
        <v>357</v>
      </c>
      <c r="Q42" s="285" t="s">
        <v>6506</v>
      </c>
      <c r="R42" s="322">
        <v>27</v>
      </c>
      <c r="S42" s="289" t="s">
        <v>4670</v>
      </c>
      <c r="T42" s="289" t="s">
        <v>6504</v>
      </c>
      <c r="U42" s="47" t="s">
        <v>638</v>
      </c>
      <c r="V42" s="47" t="s">
        <v>34</v>
      </c>
      <c r="W42" s="47" t="s">
        <v>664</v>
      </c>
      <c r="X42" s="46" t="s">
        <v>633</v>
      </c>
      <c r="Y42" s="58"/>
      <c r="Z42" s="57"/>
      <c r="AA42" s="58"/>
      <c r="AB42" s="183"/>
      <c r="AC42" s="184"/>
      <c r="AD42" s="184"/>
      <c r="AE42" s="183"/>
      <c r="AF42" s="184"/>
      <c r="AG42" s="185"/>
      <c r="AH42" s="58"/>
      <c r="AI42" s="58" t="s">
        <v>6465</v>
      </c>
      <c r="AJ42" s="57" t="s">
        <v>6518</v>
      </c>
      <c r="AK42" s="320">
        <v>43115.5</v>
      </c>
      <c r="AL42" s="59"/>
      <c r="AM42" s="254" t="str">
        <f>VLOOKUP(K42,'[1]SKO 2019 Attendees'!$D:$G,4,FALSE)</f>
        <v>32LDNKMS</v>
      </c>
      <c r="AN42" s="52">
        <v>43477</v>
      </c>
      <c r="AO42" s="52">
        <v>43481</v>
      </c>
    </row>
    <row r="43" spans="1:42" customFormat="1">
      <c r="A43" s="46" t="s">
        <v>3215</v>
      </c>
      <c r="B43" s="232">
        <v>43396</v>
      </c>
      <c r="C43" s="232">
        <v>43396.711784722218</v>
      </c>
      <c r="D43" s="232" t="s">
        <v>4693</v>
      </c>
      <c r="E43" s="231" t="s">
        <v>5521</v>
      </c>
      <c r="F43" s="49" t="s">
        <v>25</v>
      </c>
      <c r="G43" s="61" t="s">
        <v>26</v>
      </c>
      <c r="H43" s="61" t="s">
        <v>3126</v>
      </c>
      <c r="I43" s="46" t="s">
        <v>158</v>
      </c>
      <c r="J43" s="46" t="s">
        <v>360</v>
      </c>
      <c r="K43" s="46" t="s">
        <v>3216</v>
      </c>
      <c r="L43" s="100" t="s">
        <v>31</v>
      </c>
      <c r="M43" s="350" t="s">
        <v>6413</v>
      </c>
      <c r="N43" s="310" t="s">
        <v>6509</v>
      </c>
      <c r="O43" s="325"/>
      <c r="P43" s="284" t="s">
        <v>6263</v>
      </c>
      <c r="Q43" s="311" t="s">
        <v>6509</v>
      </c>
      <c r="R43" s="322">
        <v>6</v>
      </c>
      <c r="S43" s="289" t="s">
        <v>2393</v>
      </c>
      <c r="T43" s="289" t="s">
        <v>6509</v>
      </c>
      <c r="U43" s="47" t="s">
        <v>3141</v>
      </c>
      <c r="V43" s="47" t="s">
        <v>90</v>
      </c>
      <c r="W43" s="47" t="s">
        <v>2075</v>
      </c>
      <c r="X43" s="46" t="s">
        <v>2076</v>
      </c>
      <c r="Y43" s="58"/>
      <c r="Z43" s="57"/>
      <c r="AA43" s="58"/>
      <c r="AB43" s="183"/>
      <c r="AC43" s="184"/>
      <c r="AD43" s="184"/>
      <c r="AE43" s="183"/>
      <c r="AF43" s="184"/>
      <c r="AG43" s="185"/>
      <c r="AH43" s="58"/>
      <c r="AI43" s="58"/>
      <c r="AJ43" s="58"/>
      <c r="AK43" s="58"/>
      <c r="AL43" s="59"/>
      <c r="AM43" s="254" t="str">
        <f>VLOOKUP(K43,'[1]SKO 2019 Attendees'!$D:$G,4,FALSE)</f>
        <v>32LDNKMT</v>
      </c>
      <c r="AN43" s="52">
        <v>43478</v>
      </c>
      <c r="AO43" s="52">
        <v>43481</v>
      </c>
    </row>
    <row r="44" spans="1:42" customFormat="1">
      <c r="A44" s="46" t="s">
        <v>3217</v>
      </c>
      <c r="B44" s="232">
        <v>43396</v>
      </c>
      <c r="C44" s="232">
        <v>43403.406590162034</v>
      </c>
      <c r="D44" s="232" t="s">
        <v>4693</v>
      </c>
      <c r="E44" s="231" t="s">
        <v>5522</v>
      </c>
      <c r="F44" s="49" t="s">
        <v>25</v>
      </c>
      <c r="G44" s="61" t="s">
        <v>26</v>
      </c>
      <c r="H44" s="61" t="s">
        <v>3126</v>
      </c>
      <c r="I44" s="46" t="s">
        <v>1095</v>
      </c>
      <c r="J44" s="46" t="s">
        <v>360</v>
      </c>
      <c r="K44" s="46" t="s">
        <v>3218</v>
      </c>
      <c r="L44" s="100" t="s">
        <v>31</v>
      </c>
      <c r="M44" s="279" t="s">
        <v>357</v>
      </c>
      <c r="N44" s="279" t="s">
        <v>6506</v>
      </c>
      <c r="O44" s="325"/>
      <c r="P44" s="285" t="s">
        <v>357</v>
      </c>
      <c r="Q44" s="285" t="s">
        <v>6506</v>
      </c>
      <c r="R44" s="322">
        <v>14</v>
      </c>
      <c r="S44" s="289" t="s">
        <v>2442</v>
      </c>
      <c r="T44" s="289" t="s">
        <v>6506</v>
      </c>
      <c r="U44" s="47" t="s">
        <v>3190</v>
      </c>
      <c r="V44" s="47" t="s">
        <v>90</v>
      </c>
      <c r="W44" s="47" t="s">
        <v>2259</v>
      </c>
      <c r="X44" s="46" t="s">
        <v>2076</v>
      </c>
      <c r="Y44" s="58"/>
      <c r="Z44" s="57"/>
      <c r="AA44" s="58"/>
      <c r="AB44" s="183"/>
      <c r="AC44" s="184"/>
      <c r="AD44" s="184"/>
      <c r="AE44" s="183"/>
      <c r="AF44" s="184"/>
      <c r="AG44" s="185"/>
      <c r="AH44" s="58"/>
      <c r="AI44" s="58"/>
      <c r="AJ44" s="58"/>
      <c r="AK44" s="58"/>
      <c r="AL44" s="59"/>
      <c r="AM44" s="254" t="str">
        <f>VLOOKUP(K44,'[1]SKO 2019 Attendees'!$D:$G,4,FALSE)</f>
        <v>32LDNKMV</v>
      </c>
      <c r="AN44" s="52">
        <v>43478</v>
      </c>
      <c r="AO44" s="52">
        <v>43481</v>
      </c>
    </row>
    <row r="45" spans="1:42" customFormat="1">
      <c r="A45" s="46" t="s">
        <v>3219</v>
      </c>
      <c r="B45" s="232">
        <v>43396</v>
      </c>
      <c r="C45" s="232">
        <v>43416.382521874999</v>
      </c>
      <c r="D45" s="349" t="s">
        <v>4693</v>
      </c>
      <c r="E45" s="348" t="s">
        <v>6755</v>
      </c>
      <c r="F45" s="49" t="s">
        <v>25</v>
      </c>
      <c r="G45" s="61" t="s">
        <v>26</v>
      </c>
      <c r="H45" s="61" t="s">
        <v>3126</v>
      </c>
      <c r="I45" s="46" t="s">
        <v>660</v>
      </c>
      <c r="J45" s="46" t="s">
        <v>3220</v>
      </c>
      <c r="K45" s="46" t="s">
        <v>3221</v>
      </c>
      <c r="L45" s="100" t="s">
        <v>31</v>
      </c>
      <c r="M45" s="279" t="s">
        <v>357</v>
      </c>
      <c r="N45" s="279" t="s">
        <v>6506</v>
      </c>
      <c r="O45" s="325"/>
      <c r="P45" s="285" t="s">
        <v>357</v>
      </c>
      <c r="Q45" s="285" t="s">
        <v>6506</v>
      </c>
      <c r="R45" s="322">
        <v>5</v>
      </c>
      <c r="S45" s="289" t="s">
        <v>2411</v>
      </c>
      <c r="T45" s="289" t="s">
        <v>6510</v>
      </c>
      <c r="U45" s="47" t="s">
        <v>3223</v>
      </c>
      <c r="V45" s="47" t="s">
        <v>90</v>
      </c>
      <c r="W45" s="47" t="s">
        <v>2749</v>
      </c>
      <c r="X45" s="46" t="s">
        <v>2076</v>
      </c>
      <c r="Y45" s="58"/>
      <c r="Z45" s="57"/>
      <c r="AA45" s="58"/>
      <c r="AB45" s="183"/>
      <c r="AC45" s="184"/>
      <c r="AD45" s="184"/>
      <c r="AE45" s="183"/>
      <c r="AF45" s="184"/>
      <c r="AG45" s="185"/>
      <c r="AH45" s="58"/>
      <c r="AI45" s="58"/>
      <c r="AJ45" s="58"/>
      <c r="AK45" s="58"/>
      <c r="AL45" s="59"/>
      <c r="AM45" s="254" t="str">
        <f>VLOOKUP(K45,'[1]SKO 2019 Attendees'!$D:$G,4,FALSE)</f>
        <v>32LDNKMW</v>
      </c>
      <c r="AN45" s="52">
        <v>43478</v>
      </c>
      <c r="AO45" s="52">
        <v>43481</v>
      </c>
    </row>
    <row r="46" spans="1:42" customFormat="1">
      <c r="A46" s="46" t="s">
        <v>3224</v>
      </c>
      <c r="B46" s="232">
        <v>43396</v>
      </c>
      <c r="C46" s="232">
        <v>43410.669627696756</v>
      </c>
      <c r="D46" s="232" t="s">
        <v>4693</v>
      </c>
      <c r="E46" s="231" t="s">
        <v>5523</v>
      </c>
      <c r="F46" s="49" t="s">
        <v>879</v>
      </c>
      <c r="G46" s="61" t="s">
        <v>26</v>
      </c>
      <c r="H46" s="61" t="s">
        <v>3126</v>
      </c>
      <c r="I46" s="46" t="s">
        <v>3225</v>
      </c>
      <c r="J46" s="46" t="s">
        <v>261</v>
      </c>
      <c r="K46" s="46" t="s">
        <v>3226</v>
      </c>
      <c r="L46" s="100" t="s">
        <v>883</v>
      </c>
      <c r="M46" s="279" t="s">
        <v>357</v>
      </c>
      <c r="N46" s="279" t="s">
        <v>6506</v>
      </c>
      <c r="O46" s="325"/>
      <c r="P46" s="285" t="s">
        <v>357</v>
      </c>
      <c r="Q46" s="285" t="s">
        <v>6506</v>
      </c>
      <c r="R46" s="322">
        <v>8</v>
      </c>
      <c r="S46" s="289" t="s">
        <v>2411</v>
      </c>
      <c r="T46" s="289" t="s">
        <v>6510</v>
      </c>
      <c r="U46" s="47" t="s">
        <v>3227</v>
      </c>
      <c r="V46" s="47" t="s">
        <v>90</v>
      </c>
      <c r="W46" s="47" t="s">
        <v>2075</v>
      </c>
      <c r="X46" s="46" t="s">
        <v>2076</v>
      </c>
      <c r="Y46" s="58"/>
      <c r="Z46" s="57"/>
      <c r="AA46" s="58"/>
      <c r="AB46" s="183"/>
      <c r="AC46" s="184"/>
      <c r="AD46" s="184"/>
      <c r="AE46" s="183"/>
      <c r="AF46" s="184"/>
      <c r="AG46" s="185"/>
      <c r="AH46" s="58"/>
      <c r="AI46" s="58"/>
      <c r="AJ46" s="58"/>
      <c r="AK46" s="58"/>
      <c r="AL46" s="59"/>
      <c r="AM46" s="254" t="str">
        <f>VLOOKUP(K46,'[1]SKO 2019 Attendees'!$D:$G,4,FALSE)</f>
        <v>32LDNKMX</v>
      </c>
      <c r="AN46" s="52">
        <v>43478</v>
      </c>
      <c r="AO46" s="52">
        <v>43481</v>
      </c>
    </row>
    <row r="47" spans="1:42" customFormat="1">
      <c r="A47" s="46" t="s">
        <v>3228</v>
      </c>
      <c r="B47" s="232">
        <v>43396</v>
      </c>
      <c r="C47" s="232">
        <v>43396.687070636573</v>
      </c>
      <c r="D47" s="232" t="s">
        <v>4693</v>
      </c>
      <c r="E47" s="231" t="s">
        <v>5524</v>
      </c>
      <c r="F47" s="49" t="s">
        <v>3159</v>
      </c>
      <c r="G47" s="61" t="s">
        <v>26</v>
      </c>
      <c r="H47" s="61" t="s">
        <v>3126</v>
      </c>
      <c r="I47" s="46" t="s">
        <v>3220</v>
      </c>
      <c r="J47" s="46" t="s">
        <v>3229</v>
      </c>
      <c r="K47" s="46" t="s">
        <v>3230</v>
      </c>
      <c r="L47" s="100" t="s">
        <v>3231</v>
      </c>
      <c r="M47" s="350" t="s">
        <v>6412</v>
      </c>
      <c r="N47" s="279" t="s">
        <v>6508</v>
      </c>
      <c r="O47" s="325"/>
      <c r="P47" s="284" t="s">
        <v>5086</v>
      </c>
      <c r="Q47" s="311" t="s">
        <v>6508</v>
      </c>
      <c r="R47" s="322"/>
      <c r="S47" s="289" t="s">
        <v>2411</v>
      </c>
      <c r="T47" s="289" t="s">
        <v>6510</v>
      </c>
      <c r="U47" s="47" t="s">
        <v>3163</v>
      </c>
      <c r="V47" s="47" t="s">
        <v>1183</v>
      </c>
      <c r="W47" s="47" t="s">
        <v>2075</v>
      </c>
      <c r="X47" s="46" t="s">
        <v>2076</v>
      </c>
      <c r="Y47" s="58"/>
      <c r="Z47" s="57"/>
      <c r="AA47" s="58"/>
      <c r="AB47" s="183"/>
      <c r="AC47" s="184"/>
      <c r="AD47" s="184"/>
      <c r="AE47" s="183"/>
      <c r="AF47" s="184"/>
      <c r="AG47" s="185"/>
      <c r="AH47" s="58"/>
      <c r="AI47" s="58"/>
      <c r="AJ47" s="58"/>
      <c r="AK47" s="58"/>
      <c r="AL47" s="59"/>
      <c r="AM47" s="254" t="str">
        <f>VLOOKUP(K47,'[1]SKO 2019 Attendees'!$D:$G,4,FALSE)</f>
        <v>32LDNKN2</v>
      </c>
      <c r="AN47" s="52">
        <v>43478</v>
      </c>
      <c r="AO47" s="52">
        <v>43481</v>
      </c>
    </row>
    <row r="48" spans="1:42" customFormat="1">
      <c r="A48" s="46" t="s">
        <v>3232</v>
      </c>
      <c r="B48" s="232">
        <v>43396</v>
      </c>
      <c r="C48" s="232">
        <v>43399.689857951387</v>
      </c>
      <c r="D48" s="232" t="s">
        <v>4693</v>
      </c>
      <c r="E48" s="231" t="s">
        <v>5525</v>
      </c>
      <c r="F48" s="49" t="s">
        <v>25</v>
      </c>
      <c r="G48" s="61" t="s">
        <v>26</v>
      </c>
      <c r="H48" s="61" t="s">
        <v>3126</v>
      </c>
      <c r="I48" s="46" t="s">
        <v>341</v>
      </c>
      <c r="J48" s="46" t="s">
        <v>3233</v>
      </c>
      <c r="K48" s="46" t="s">
        <v>3234</v>
      </c>
      <c r="L48" s="100" t="s">
        <v>31</v>
      </c>
      <c r="M48" s="350" t="s">
        <v>6413</v>
      </c>
      <c r="N48" s="310" t="s">
        <v>6509</v>
      </c>
      <c r="O48" s="325"/>
      <c r="P48" s="284" t="s">
        <v>6263</v>
      </c>
      <c r="Q48" s="311" t="s">
        <v>6509</v>
      </c>
      <c r="R48" s="322">
        <v>3</v>
      </c>
      <c r="S48" s="289" t="s">
        <v>2393</v>
      </c>
      <c r="T48" s="289" t="s">
        <v>6509</v>
      </c>
      <c r="U48" s="47" t="s">
        <v>3170</v>
      </c>
      <c r="V48" s="47" t="s">
        <v>90</v>
      </c>
      <c r="W48" s="47" t="s">
        <v>2375</v>
      </c>
      <c r="X48" s="46" t="s">
        <v>2076</v>
      </c>
      <c r="Y48" s="58"/>
      <c r="Z48" s="57"/>
      <c r="AA48" s="58"/>
      <c r="AB48" s="183"/>
      <c r="AC48" s="184"/>
      <c r="AD48" s="184"/>
      <c r="AE48" s="183"/>
      <c r="AF48" s="184"/>
      <c r="AG48" s="185"/>
      <c r="AH48" s="58"/>
      <c r="AI48" s="58"/>
      <c r="AJ48" s="58"/>
      <c r="AK48" s="58"/>
      <c r="AL48" s="59"/>
      <c r="AM48" s="254" t="str">
        <f>VLOOKUP(K48,'[1]SKO 2019 Attendees'!$D:$G,4,FALSE)</f>
        <v>32LDNKN3</v>
      </c>
      <c r="AN48" s="52">
        <v>43478</v>
      </c>
      <c r="AO48" s="52">
        <v>43481</v>
      </c>
    </row>
    <row r="49" spans="1:42" customFormat="1">
      <c r="A49" s="46" t="s">
        <v>3235</v>
      </c>
      <c r="B49" s="232">
        <v>43396</v>
      </c>
      <c r="C49" s="232">
        <v>43396.706771874997</v>
      </c>
      <c r="D49" s="232"/>
      <c r="E49" s="348"/>
      <c r="F49" s="49" t="s">
        <v>25</v>
      </c>
      <c r="G49" s="61" t="s">
        <v>26</v>
      </c>
      <c r="H49" s="61" t="s">
        <v>3126</v>
      </c>
      <c r="I49" s="46" t="s">
        <v>341</v>
      </c>
      <c r="J49" s="46" t="s">
        <v>1916</v>
      </c>
      <c r="K49" s="46" t="s">
        <v>3236</v>
      </c>
      <c r="L49" s="100" t="s">
        <v>31</v>
      </c>
      <c r="M49" s="350" t="s">
        <v>6413</v>
      </c>
      <c r="N49" s="310" t="s">
        <v>6509</v>
      </c>
      <c r="O49" s="325"/>
      <c r="P49" s="284" t="s">
        <v>6263</v>
      </c>
      <c r="Q49" s="311" t="s">
        <v>6509</v>
      </c>
      <c r="R49" s="322">
        <v>2</v>
      </c>
      <c r="S49" s="289" t="s">
        <v>2393</v>
      </c>
      <c r="T49" s="289" t="s">
        <v>6509</v>
      </c>
      <c r="U49" s="47" t="s">
        <v>3237</v>
      </c>
      <c r="V49" s="47" t="s">
        <v>90</v>
      </c>
      <c r="W49" s="47" t="s">
        <v>2428</v>
      </c>
      <c r="X49" s="46" t="s">
        <v>2076</v>
      </c>
      <c r="Y49" s="58"/>
      <c r="Z49" s="57"/>
      <c r="AA49" s="58"/>
      <c r="AB49" s="183"/>
      <c r="AC49" s="184"/>
      <c r="AD49" s="184"/>
      <c r="AE49" s="183"/>
      <c r="AF49" s="184"/>
      <c r="AG49" s="185"/>
      <c r="AH49" s="58"/>
      <c r="AI49" s="58"/>
      <c r="AJ49" s="58"/>
      <c r="AK49" s="58"/>
      <c r="AL49" s="59"/>
      <c r="AM49" s="254" t="str">
        <f>VLOOKUP(K49,'[1]SKO 2019 Attendees'!$D:$G,4,FALSE)</f>
        <v>32LDNKN4</v>
      </c>
      <c r="AN49" s="52">
        <v>43478</v>
      </c>
      <c r="AO49" s="52">
        <v>43481</v>
      </c>
    </row>
    <row r="50" spans="1:42" customFormat="1">
      <c r="A50" s="46" t="s">
        <v>715</v>
      </c>
      <c r="B50" s="232">
        <v>43396</v>
      </c>
      <c r="C50" s="232">
        <v>43397.456716469904</v>
      </c>
      <c r="D50" s="232" t="s">
        <v>4693</v>
      </c>
      <c r="E50" s="231" t="s">
        <v>6587</v>
      </c>
      <c r="F50" s="49" t="s">
        <v>25</v>
      </c>
      <c r="G50" s="61" t="s">
        <v>26</v>
      </c>
      <c r="H50" s="61" t="s">
        <v>633</v>
      </c>
      <c r="I50" s="46" t="s">
        <v>716</v>
      </c>
      <c r="J50" s="46" t="s">
        <v>717</v>
      </c>
      <c r="K50" s="46" t="s">
        <v>718</v>
      </c>
      <c r="L50" s="100" t="s">
        <v>31</v>
      </c>
      <c r="M50" s="278" t="s">
        <v>346</v>
      </c>
      <c r="N50" s="279" t="s">
        <v>6505</v>
      </c>
      <c r="O50" s="325"/>
      <c r="P50" s="284" t="s">
        <v>346</v>
      </c>
      <c r="Q50" s="285" t="s">
        <v>6505</v>
      </c>
      <c r="R50" s="322">
        <v>5</v>
      </c>
      <c r="S50" s="289" t="s">
        <v>4672</v>
      </c>
      <c r="T50" s="289" t="s">
        <v>6508</v>
      </c>
      <c r="U50" s="47" t="s">
        <v>657</v>
      </c>
      <c r="V50" s="47" t="s">
        <v>34</v>
      </c>
      <c r="W50" s="47" t="s">
        <v>645</v>
      </c>
      <c r="X50" s="46" t="s">
        <v>633</v>
      </c>
      <c r="Y50" s="58"/>
      <c r="Z50" s="57"/>
      <c r="AA50" s="58"/>
      <c r="AB50" s="183"/>
      <c r="AC50" s="184"/>
      <c r="AD50" s="184"/>
      <c r="AE50" s="183"/>
      <c r="AF50" s="184"/>
      <c r="AG50" s="185"/>
      <c r="AH50" s="58"/>
      <c r="AI50" s="58" t="s">
        <v>6464</v>
      </c>
      <c r="AJ50" s="57" t="s">
        <v>6518</v>
      </c>
      <c r="AK50" s="320">
        <v>43114.5</v>
      </c>
      <c r="AL50" s="59"/>
      <c r="AM50" s="254" t="str">
        <f>VLOOKUP(K50,'[1]SKO 2019 Attendees'!$D:$G,4,FALSE)</f>
        <v>32LDNKN5</v>
      </c>
      <c r="AN50" s="52">
        <v>43477</v>
      </c>
      <c r="AO50" s="52">
        <v>43481</v>
      </c>
    </row>
    <row r="51" spans="1:42" customFormat="1" ht="13.2">
      <c r="A51" s="46" t="s">
        <v>3238</v>
      </c>
      <c r="B51" s="232">
        <v>43396</v>
      </c>
      <c r="C51" s="232">
        <v>43411.640602893516</v>
      </c>
      <c r="D51" s="232"/>
      <c r="E51" s="348"/>
      <c r="F51" s="49" t="s">
        <v>25</v>
      </c>
      <c r="G51" s="61" t="s">
        <v>26</v>
      </c>
      <c r="H51" s="61" t="s">
        <v>3126</v>
      </c>
      <c r="I51" s="46" t="s">
        <v>3239</v>
      </c>
      <c r="J51" s="46" t="s">
        <v>2793</v>
      </c>
      <c r="K51" s="46" t="s">
        <v>3240</v>
      </c>
      <c r="L51" s="100" t="s">
        <v>31</v>
      </c>
      <c r="M51" s="279" t="s">
        <v>357</v>
      </c>
      <c r="N51" s="279" t="s">
        <v>6506</v>
      </c>
      <c r="O51" s="325"/>
      <c r="P51" s="285" t="s">
        <v>357</v>
      </c>
      <c r="Q51" s="285" t="s">
        <v>6506</v>
      </c>
      <c r="R51" s="322">
        <v>13</v>
      </c>
      <c r="S51" s="289" t="s">
        <v>2442</v>
      </c>
      <c r="T51" s="289" t="s">
        <v>6506</v>
      </c>
      <c r="U51" s="47" t="s">
        <v>3132</v>
      </c>
      <c r="V51" s="47" t="s">
        <v>90</v>
      </c>
      <c r="W51" s="47" t="s">
        <v>2312</v>
      </c>
      <c r="X51" s="46" t="s">
        <v>2076</v>
      </c>
      <c r="Y51" s="58"/>
      <c r="Z51" s="57"/>
      <c r="AA51" s="58"/>
      <c r="AB51" s="183"/>
      <c r="AC51" s="184"/>
      <c r="AD51" s="184"/>
      <c r="AE51" s="183"/>
      <c r="AF51" s="184"/>
      <c r="AG51" s="185"/>
      <c r="AH51" s="58"/>
      <c r="AI51" s="58"/>
      <c r="AJ51" s="58"/>
      <c r="AK51" s="58"/>
      <c r="AL51" s="59"/>
      <c r="AM51" s="254" t="str">
        <f>VLOOKUP(K51,'[1]SKO 2019 Attendees'!$D:$G,4,FALSE)</f>
        <v>32LDNKN6</v>
      </c>
      <c r="AN51" s="52">
        <v>43478</v>
      </c>
      <c r="AO51" s="52">
        <v>43481</v>
      </c>
    </row>
    <row r="52" spans="1:42" customFormat="1">
      <c r="A52" s="46" t="s">
        <v>3244</v>
      </c>
      <c r="B52" s="232">
        <v>43396</v>
      </c>
      <c r="C52" s="232">
        <v>43413.695652546296</v>
      </c>
      <c r="D52" s="232"/>
      <c r="E52" s="348"/>
      <c r="F52" s="49" t="s">
        <v>879</v>
      </c>
      <c r="G52" s="61" t="s">
        <v>26</v>
      </c>
      <c r="H52" s="61" t="s">
        <v>3126</v>
      </c>
      <c r="I52" s="46" t="s">
        <v>3245</v>
      </c>
      <c r="J52" s="46" t="s">
        <v>3246</v>
      </c>
      <c r="K52" s="46" t="s">
        <v>3247</v>
      </c>
      <c r="L52" s="100" t="s">
        <v>883</v>
      </c>
      <c r="M52" s="278" t="s">
        <v>374</v>
      </c>
      <c r="N52" s="310" t="s">
        <v>6507</v>
      </c>
      <c r="O52" s="325"/>
      <c r="P52" s="284" t="s">
        <v>374</v>
      </c>
      <c r="Q52" s="285" t="s">
        <v>6507</v>
      </c>
      <c r="R52" s="322">
        <v>2</v>
      </c>
      <c r="S52" s="289" t="s">
        <v>2411</v>
      </c>
      <c r="T52" s="289" t="s">
        <v>6510</v>
      </c>
      <c r="U52" s="47" t="s">
        <v>3227</v>
      </c>
      <c r="V52" s="47" t="s">
        <v>90</v>
      </c>
      <c r="W52" s="47" t="s">
        <v>2075</v>
      </c>
      <c r="X52" s="46" t="s">
        <v>2076</v>
      </c>
      <c r="Y52" s="58"/>
      <c r="Z52" s="57"/>
      <c r="AA52" s="58"/>
      <c r="AB52" s="183"/>
      <c r="AC52" s="184"/>
      <c r="AD52" s="184"/>
      <c r="AE52" s="183"/>
      <c r="AF52" s="184"/>
      <c r="AG52" s="185"/>
      <c r="AH52" s="58"/>
      <c r="AI52" s="58"/>
      <c r="AJ52" s="58"/>
      <c r="AK52" s="58"/>
      <c r="AL52" s="59"/>
      <c r="AM52" s="254" t="str">
        <f>VLOOKUP(K52,'[1]SKO 2019 Attendees'!$D:$G,4,FALSE)</f>
        <v>32LDNKN8</v>
      </c>
      <c r="AN52" s="52">
        <v>43478</v>
      </c>
      <c r="AO52" s="52">
        <v>43481</v>
      </c>
    </row>
    <row r="53" spans="1:42" customFormat="1">
      <c r="A53" s="46" t="s">
        <v>719</v>
      </c>
      <c r="B53" s="232">
        <v>43396</v>
      </c>
      <c r="C53" s="232">
        <v>43417.288488923608</v>
      </c>
      <c r="D53" s="232" t="s">
        <v>4693</v>
      </c>
      <c r="E53" s="231" t="s">
        <v>6588</v>
      </c>
      <c r="F53" s="49" t="s">
        <v>25</v>
      </c>
      <c r="G53" s="61" t="s">
        <v>26</v>
      </c>
      <c r="H53" s="61" t="s">
        <v>633</v>
      </c>
      <c r="I53" s="46" t="s">
        <v>720</v>
      </c>
      <c r="J53" s="46" t="s">
        <v>721</v>
      </c>
      <c r="K53" s="46" t="s">
        <v>722</v>
      </c>
      <c r="L53" s="100" t="s">
        <v>31</v>
      </c>
      <c r="M53" s="350" t="s">
        <v>6413</v>
      </c>
      <c r="N53" s="310" t="s">
        <v>6509</v>
      </c>
      <c r="O53" s="325"/>
      <c r="P53" s="284" t="s">
        <v>6263</v>
      </c>
      <c r="Q53" s="311" t="s">
        <v>6509</v>
      </c>
      <c r="R53" s="322">
        <v>16</v>
      </c>
      <c r="S53" s="289" t="s">
        <v>4672</v>
      </c>
      <c r="T53" s="289" t="s">
        <v>6508</v>
      </c>
      <c r="U53" s="47" t="s">
        <v>683</v>
      </c>
      <c r="V53" s="47" t="s">
        <v>34</v>
      </c>
      <c r="W53" s="47" t="s">
        <v>645</v>
      </c>
      <c r="X53" s="46" t="s">
        <v>633</v>
      </c>
      <c r="Y53" s="58"/>
      <c r="Z53" s="57"/>
      <c r="AA53" s="58"/>
      <c r="AB53" s="183"/>
      <c r="AC53" s="184"/>
      <c r="AD53" s="184"/>
      <c r="AE53" s="183"/>
      <c r="AF53" s="184"/>
      <c r="AG53" s="185"/>
      <c r="AH53" s="58"/>
      <c r="AI53" s="58" t="s">
        <v>6461</v>
      </c>
      <c r="AJ53" s="57" t="s">
        <v>6518</v>
      </c>
      <c r="AK53" s="320">
        <v>43113.583333333336</v>
      </c>
      <c r="AL53" s="59"/>
      <c r="AM53" s="254" t="str">
        <f>VLOOKUP(K53,'[1]SKO 2019 Attendees'!$D:$G,4,FALSE)</f>
        <v>32LDNKNB</v>
      </c>
      <c r="AN53" s="52">
        <v>43476</v>
      </c>
      <c r="AO53" s="52">
        <v>43481</v>
      </c>
      <c r="AP53" s="18" t="s">
        <v>6843</v>
      </c>
    </row>
    <row r="54" spans="1:42" customFormat="1" ht="13.2">
      <c r="A54" s="46" t="s">
        <v>3248</v>
      </c>
      <c r="B54" s="232">
        <v>43396</v>
      </c>
      <c r="C54" s="232">
        <v>43409.574441435187</v>
      </c>
      <c r="D54" s="232"/>
      <c r="E54" s="348"/>
      <c r="F54" s="49" t="s">
        <v>25</v>
      </c>
      <c r="G54" s="61" t="s">
        <v>26</v>
      </c>
      <c r="H54" s="61" t="s">
        <v>3126</v>
      </c>
      <c r="I54" s="46" t="s">
        <v>67</v>
      </c>
      <c r="J54" s="46" t="s">
        <v>3249</v>
      </c>
      <c r="K54" s="46" t="s">
        <v>3250</v>
      </c>
      <c r="L54" s="100" t="s">
        <v>31</v>
      </c>
      <c r="M54" s="279" t="s">
        <v>357</v>
      </c>
      <c r="N54" s="279" t="s">
        <v>6506</v>
      </c>
      <c r="O54" s="325"/>
      <c r="P54" s="285" t="s">
        <v>357</v>
      </c>
      <c r="Q54" s="285" t="s">
        <v>6506</v>
      </c>
      <c r="R54" s="322">
        <v>23</v>
      </c>
      <c r="S54" s="289" t="s">
        <v>2380</v>
      </c>
      <c r="T54" s="289" t="s">
        <v>6507</v>
      </c>
      <c r="U54" s="47" t="s">
        <v>3251</v>
      </c>
      <c r="V54" s="47" t="s">
        <v>90</v>
      </c>
      <c r="W54" s="47" t="s">
        <v>2433</v>
      </c>
      <c r="X54" s="46" t="s">
        <v>2076</v>
      </c>
      <c r="Y54" s="58"/>
      <c r="Z54" s="57"/>
      <c r="AA54" s="58"/>
      <c r="AB54" s="183"/>
      <c r="AC54" s="184"/>
      <c r="AD54" s="184"/>
      <c r="AE54" s="183"/>
      <c r="AF54" s="184"/>
      <c r="AG54" s="185"/>
      <c r="AH54" s="58"/>
      <c r="AI54" s="58"/>
      <c r="AJ54" s="58"/>
      <c r="AK54" s="58"/>
      <c r="AL54" s="59"/>
      <c r="AM54" s="254" t="str">
        <f>VLOOKUP(K54,'[1]SKO 2019 Attendees'!$D:$G,4,FALSE)</f>
        <v>32LDNKNC</v>
      </c>
      <c r="AN54" s="52">
        <v>43478</v>
      </c>
      <c r="AO54" s="52">
        <v>43481</v>
      </c>
    </row>
    <row r="55" spans="1:42" customFormat="1">
      <c r="A55" s="46" t="s">
        <v>723</v>
      </c>
      <c r="B55" s="232">
        <v>43409</v>
      </c>
      <c r="C55" s="232">
        <v>43424.554924849537</v>
      </c>
      <c r="D55" s="232" t="s">
        <v>4693</v>
      </c>
      <c r="E55" s="348"/>
      <c r="F55" s="49" t="s">
        <v>25</v>
      </c>
      <c r="G55" s="61" t="s">
        <v>26</v>
      </c>
      <c r="H55" s="61" t="s">
        <v>633</v>
      </c>
      <c r="I55" s="46" t="s">
        <v>724</v>
      </c>
      <c r="J55" s="46" t="s">
        <v>725</v>
      </c>
      <c r="K55" s="46" t="s">
        <v>726</v>
      </c>
      <c r="L55" s="100" t="s">
        <v>31</v>
      </c>
      <c r="M55" s="278" t="s">
        <v>346</v>
      </c>
      <c r="N55" s="279" t="s">
        <v>6505</v>
      </c>
      <c r="O55" s="325"/>
      <c r="P55" s="284" t="s">
        <v>346</v>
      </c>
      <c r="Q55" s="285" t="s">
        <v>6505</v>
      </c>
      <c r="R55" s="322">
        <v>15</v>
      </c>
      <c r="S55" s="289" t="s">
        <v>4671</v>
      </c>
      <c r="T55" s="289" t="s">
        <v>6503</v>
      </c>
      <c r="U55" s="47" t="s">
        <v>727</v>
      </c>
      <c r="V55" s="47" t="s">
        <v>34</v>
      </c>
      <c r="W55" s="47" t="s">
        <v>728</v>
      </c>
      <c r="X55" s="46" t="s">
        <v>633</v>
      </c>
      <c r="Y55" s="58"/>
      <c r="Z55" s="57"/>
      <c r="AA55" s="58"/>
      <c r="AB55" s="183"/>
      <c r="AC55" s="184"/>
      <c r="AD55" s="184"/>
      <c r="AE55" s="183"/>
      <c r="AF55" s="184"/>
      <c r="AG55" s="185"/>
      <c r="AH55" s="58"/>
      <c r="AI55" s="58" t="s">
        <v>6464</v>
      </c>
      <c r="AJ55" s="57" t="s">
        <v>6518</v>
      </c>
      <c r="AK55" s="320">
        <v>43114.5</v>
      </c>
      <c r="AL55" s="59"/>
      <c r="AM55" s="254" t="str">
        <f>VLOOKUP(K55,'[1]SKO 2019 Attendees'!$D:$G,4,FALSE)</f>
        <v>32LDNKND</v>
      </c>
      <c r="AN55" s="52">
        <v>43477</v>
      </c>
      <c r="AO55" s="52">
        <v>43481</v>
      </c>
    </row>
    <row r="56" spans="1:42" customFormat="1">
      <c r="A56" s="46" t="s">
        <v>3252</v>
      </c>
      <c r="B56" s="232">
        <v>43396</v>
      </c>
      <c r="C56" s="232">
        <v>43397.339931863426</v>
      </c>
      <c r="D56" s="232" t="s">
        <v>4693</v>
      </c>
      <c r="E56" s="231" t="s">
        <v>5526</v>
      </c>
      <c r="F56" s="49" t="s">
        <v>3159</v>
      </c>
      <c r="G56" s="61" t="s">
        <v>26</v>
      </c>
      <c r="H56" s="61" t="s">
        <v>3126</v>
      </c>
      <c r="I56" s="46" t="s">
        <v>38</v>
      </c>
      <c r="J56" s="46" t="s">
        <v>3253</v>
      </c>
      <c r="K56" s="46" t="s">
        <v>3254</v>
      </c>
      <c r="L56" s="100" t="s">
        <v>3175</v>
      </c>
      <c r="M56" s="279" t="s">
        <v>357</v>
      </c>
      <c r="N56" s="279" t="s">
        <v>6506</v>
      </c>
      <c r="O56" s="325"/>
      <c r="P56" s="285" t="s">
        <v>357</v>
      </c>
      <c r="Q56" s="285" t="s">
        <v>6506</v>
      </c>
      <c r="R56" s="322"/>
      <c r="S56" s="289" t="s">
        <v>2442</v>
      </c>
      <c r="T56" s="289" t="s">
        <v>6506</v>
      </c>
      <c r="U56" s="47" t="s">
        <v>3163</v>
      </c>
      <c r="V56" s="47" t="s">
        <v>1183</v>
      </c>
      <c r="W56" s="47" t="s">
        <v>2075</v>
      </c>
      <c r="X56" s="46" t="s">
        <v>2076</v>
      </c>
      <c r="Y56" s="58"/>
      <c r="Z56" s="57"/>
      <c r="AA56" s="58"/>
      <c r="AB56" s="183"/>
      <c r="AC56" s="184"/>
      <c r="AD56" s="184"/>
      <c r="AE56" s="183"/>
      <c r="AF56" s="184"/>
      <c r="AG56" s="185"/>
      <c r="AH56" s="58"/>
      <c r="AI56" s="58"/>
      <c r="AJ56" s="58"/>
      <c r="AK56" s="58"/>
      <c r="AL56" s="59"/>
      <c r="AM56" s="254" t="str">
        <f>VLOOKUP(K56,'[1]SKO 2019 Attendees'!$D:$G,4,FALSE)</f>
        <v>32LDNKNF</v>
      </c>
      <c r="AN56" s="52">
        <v>43478</v>
      </c>
      <c r="AO56" s="52">
        <v>43481</v>
      </c>
    </row>
    <row r="57" spans="1:42" s="133" customFormat="1">
      <c r="A57" s="46" t="s">
        <v>3255</v>
      </c>
      <c r="B57" s="232">
        <v>43396</v>
      </c>
      <c r="C57" s="232">
        <v>43402.536598645835</v>
      </c>
      <c r="D57" s="232" t="s">
        <v>4693</v>
      </c>
      <c r="E57" s="231" t="s">
        <v>5527</v>
      </c>
      <c r="F57" s="49" t="s">
        <v>25</v>
      </c>
      <c r="G57" s="61" t="s">
        <v>26</v>
      </c>
      <c r="H57" s="61" t="s">
        <v>3126</v>
      </c>
      <c r="I57" s="46" t="s">
        <v>135</v>
      </c>
      <c r="J57" s="46" t="s">
        <v>3256</v>
      </c>
      <c r="K57" s="46" t="s">
        <v>3257</v>
      </c>
      <c r="L57" s="100" t="s">
        <v>682</v>
      </c>
      <c r="M57" s="279" t="s">
        <v>357</v>
      </c>
      <c r="N57" s="279" t="s">
        <v>6506</v>
      </c>
      <c r="O57" s="325"/>
      <c r="P57" s="285" t="s">
        <v>357</v>
      </c>
      <c r="Q57" s="285" t="s">
        <v>6506</v>
      </c>
      <c r="R57" s="322">
        <v>18</v>
      </c>
      <c r="S57" s="289" t="s">
        <v>2442</v>
      </c>
      <c r="T57" s="289" t="s">
        <v>6506</v>
      </c>
      <c r="U57" s="47" t="s">
        <v>3190</v>
      </c>
      <c r="V57" s="47" t="s">
        <v>90</v>
      </c>
      <c r="W57" s="47" t="s">
        <v>2284</v>
      </c>
      <c r="X57" s="46" t="s">
        <v>2076</v>
      </c>
      <c r="Y57" s="58"/>
      <c r="Z57" s="57"/>
      <c r="AA57" s="58"/>
      <c r="AB57" s="183"/>
      <c r="AC57" s="184"/>
      <c r="AD57" s="184"/>
      <c r="AE57" s="183"/>
      <c r="AF57" s="184"/>
      <c r="AG57" s="185"/>
      <c r="AH57" s="58"/>
      <c r="AI57" s="58"/>
      <c r="AJ57" s="58"/>
      <c r="AK57" s="58"/>
      <c r="AL57" s="59"/>
      <c r="AM57" s="254" t="str">
        <f>VLOOKUP(K57,'[1]SKO 2019 Attendees'!$D:$G,4,FALSE)</f>
        <v>32LDNKNG</v>
      </c>
      <c r="AN57" s="52">
        <v>43478</v>
      </c>
      <c r="AO57" s="52">
        <v>43481</v>
      </c>
      <c r="AP57"/>
    </row>
    <row r="58" spans="1:42" customFormat="1">
      <c r="A58" s="46" t="s">
        <v>3258</v>
      </c>
      <c r="B58" s="232">
        <v>43396</v>
      </c>
      <c r="C58" s="232">
        <v>43397.573531365742</v>
      </c>
      <c r="D58" s="232" t="s">
        <v>4693</v>
      </c>
      <c r="E58" s="231" t="s">
        <v>5528</v>
      </c>
      <c r="F58" s="49" t="s">
        <v>879</v>
      </c>
      <c r="G58" s="61" t="s">
        <v>26</v>
      </c>
      <c r="H58" s="61" t="s">
        <v>2236</v>
      </c>
      <c r="I58" s="46" t="s">
        <v>3259</v>
      </c>
      <c r="J58" s="46" t="s">
        <v>3260</v>
      </c>
      <c r="K58" s="46" t="s">
        <v>3261</v>
      </c>
      <c r="L58" s="100" t="s">
        <v>3262</v>
      </c>
      <c r="M58" s="350" t="s">
        <v>6413</v>
      </c>
      <c r="N58" s="310" t="s">
        <v>6509</v>
      </c>
      <c r="O58" s="325"/>
      <c r="P58" s="284" t="s">
        <v>6263</v>
      </c>
      <c r="Q58" s="311" t="s">
        <v>6509</v>
      </c>
      <c r="R58" s="322">
        <v>18</v>
      </c>
      <c r="S58" s="289" t="s">
        <v>2411</v>
      </c>
      <c r="T58" s="289" t="s">
        <v>6510</v>
      </c>
      <c r="U58" s="47" t="s">
        <v>3263</v>
      </c>
      <c r="V58" s="47" t="s">
        <v>90</v>
      </c>
      <c r="W58" s="47" t="s">
        <v>2075</v>
      </c>
      <c r="X58" s="46" t="s">
        <v>2076</v>
      </c>
      <c r="Y58" s="57" t="s">
        <v>36</v>
      </c>
      <c r="Z58" s="57"/>
      <c r="AA58" s="58"/>
      <c r="AB58" s="183"/>
      <c r="AC58" s="184"/>
      <c r="AD58" s="184"/>
      <c r="AE58" s="183"/>
      <c r="AF58" s="184"/>
      <c r="AG58" s="185"/>
      <c r="AH58" s="58"/>
      <c r="AI58" s="58"/>
      <c r="AJ58" s="58"/>
      <c r="AK58" s="58"/>
      <c r="AL58" s="59"/>
      <c r="AM58" s="254" t="str">
        <f>VLOOKUP(K58,'[1]SKO 2019 Attendees'!$D:$G,4,FALSE)</f>
        <v>32LDNKNH</v>
      </c>
      <c r="AN58" s="52">
        <v>43477</v>
      </c>
      <c r="AO58" s="52">
        <v>43481</v>
      </c>
    </row>
    <row r="59" spans="1:42" customFormat="1">
      <c r="A59" s="46" t="s">
        <v>3264</v>
      </c>
      <c r="B59" s="232">
        <v>43396</v>
      </c>
      <c r="C59" s="232">
        <v>43420.525384062501</v>
      </c>
      <c r="D59" s="232" t="s">
        <v>4693</v>
      </c>
      <c r="E59" s="231" t="s">
        <v>5529</v>
      </c>
      <c r="F59" s="49" t="s">
        <v>25</v>
      </c>
      <c r="G59" s="61" t="s">
        <v>26</v>
      </c>
      <c r="H59" s="61" t="s">
        <v>3126</v>
      </c>
      <c r="I59" s="46" t="s">
        <v>110</v>
      </c>
      <c r="J59" s="46" t="s">
        <v>3265</v>
      </c>
      <c r="K59" s="46" t="s">
        <v>3266</v>
      </c>
      <c r="L59" s="100" t="s">
        <v>31</v>
      </c>
      <c r="M59" s="278" t="s">
        <v>500</v>
      </c>
      <c r="N59" s="279" t="s">
        <v>6504</v>
      </c>
      <c r="O59" s="325"/>
      <c r="P59" s="284" t="s">
        <v>500</v>
      </c>
      <c r="Q59" s="285" t="s">
        <v>6504</v>
      </c>
      <c r="R59" s="322">
        <v>8</v>
      </c>
      <c r="S59" s="289" t="s">
        <v>2380</v>
      </c>
      <c r="T59" s="289" t="s">
        <v>6507</v>
      </c>
      <c r="U59" s="47" t="s">
        <v>3145</v>
      </c>
      <c r="V59" s="47" t="s">
        <v>90</v>
      </c>
      <c r="W59" s="47" t="s">
        <v>3267</v>
      </c>
      <c r="X59" s="46" t="s">
        <v>2076</v>
      </c>
      <c r="Y59" s="58"/>
      <c r="Z59" s="57"/>
      <c r="AA59" s="58"/>
      <c r="AB59" s="183"/>
      <c r="AC59" s="184"/>
      <c r="AD59" s="184"/>
      <c r="AE59" s="183"/>
      <c r="AF59" s="184"/>
      <c r="AG59" s="185"/>
      <c r="AH59" s="58"/>
      <c r="AI59" s="58"/>
      <c r="AJ59" s="58"/>
      <c r="AK59" s="58"/>
      <c r="AL59" s="59"/>
      <c r="AM59" s="254" t="str">
        <f>VLOOKUP(K59,'[1]SKO 2019 Attendees'!$D:$G,4,FALSE)</f>
        <v>32LDNKNJ</v>
      </c>
      <c r="AN59" s="52">
        <v>43478</v>
      </c>
      <c r="AO59" s="52">
        <v>43481</v>
      </c>
    </row>
    <row r="60" spans="1:42" customFormat="1">
      <c r="A60" s="46" t="s">
        <v>734</v>
      </c>
      <c r="B60" s="232">
        <v>43396</v>
      </c>
      <c r="C60" s="232">
        <v>43397.448226423607</v>
      </c>
      <c r="D60" s="232" t="s">
        <v>4693</v>
      </c>
      <c r="E60" s="231" t="s">
        <v>6592</v>
      </c>
      <c r="F60" s="49" t="s">
        <v>25</v>
      </c>
      <c r="G60" s="61" t="s">
        <v>26</v>
      </c>
      <c r="H60" s="61" t="s">
        <v>633</v>
      </c>
      <c r="I60" s="46" t="s">
        <v>735</v>
      </c>
      <c r="J60" s="46" t="s">
        <v>736</v>
      </c>
      <c r="K60" s="46" t="s">
        <v>737</v>
      </c>
      <c r="L60" s="100" t="s">
        <v>31</v>
      </c>
      <c r="M60" s="278" t="s">
        <v>374</v>
      </c>
      <c r="N60" s="310" t="s">
        <v>6507</v>
      </c>
      <c r="O60" s="325"/>
      <c r="P60" s="284" t="s">
        <v>374</v>
      </c>
      <c r="Q60" s="285" t="s">
        <v>6507</v>
      </c>
      <c r="R60" s="322">
        <v>13</v>
      </c>
      <c r="S60" s="289" t="s">
        <v>4672</v>
      </c>
      <c r="T60" s="289" t="s">
        <v>6508</v>
      </c>
      <c r="U60" s="47" t="s">
        <v>738</v>
      </c>
      <c r="V60" s="47" t="s">
        <v>34</v>
      </c>
      <c r="W60" s="47" t="s">
        <v>658</v>
      </c>
      <c r="X60" s="46" t="s">
        <v>633</v>
      </c>
      <c r="Y60" s="58"/>
      <c r="Z60" s="57"/>
      <c r="AA60" s="58"/>
      <c r="AB60" s="183"/>
      <c r="AC60" s="184"/>
      <c r="AD60" s="184"/>
      <c r="AE60" s="183"/>
      <c r="AF60" s="184"/>
      <c r="AG60" s="185"/>
      <c r="AH60" s="58"/>
      <c r="AI60" s="58" t="s">
        <v>6463</v>
      </c>
      <c r="AJ60" s="57" t="s">
        <v>6518</v>
      </c>
      <c r="AK60" s="320">
        <v>43113.666666666664</v>
      </c>
      <c r="AL60" s="59"/>
      <c r="AM60" s="254" t="str">
        <f>VLOOKUP(K60,'[1]SKO 2019 Attendees'!$D:$G,4,FALSE)</f>
        <v>32LDNKNL</v>
      </c>
      <c r="AN60" s="52">
        <v>43477</v>
      </c>
      <c r="AO60" s="52">
        <v>43481</v>
      </c>
    </row>
    <row r="61" spans="1:42" customFormat="1">
      <c r="A61" s="46" t="s">
        <v>3268</v>
      </c>
      <c r="B61" s="232">
        <v>43396</v>
      </c>
      <c r="C61" s="232">
        <v>43409.718220636569</v>
      </c>
      <c r="D61" s="232" t="s">
        <v>4693</v>
      </c>
      <c r="E61" s="231" t="s">
        <v>5530</v>
      </c>
      <c r="F61" s="49" t="s">
        <v>25</v>
      </c>
      <c r="G61" s="61" t="s">
        <v>26</v>
      </c>
      <c r="H61" s="61" t="s">
        <v>3126</v>
      </c>
      <c r="I61" s="46" t="s">
        <v>2880</v>
      </c>
      <c r="J61" s="46" t="s">
        <v>3269</v>
      </c>
      <c r="K61" s="46" t="s">
        <v>3270</v>
      </c>
      <c r="L61" s="100" t="s">
        <v>31</v>
      </c>
      <c r="M61" s="278" t="s">
        <v>379</v>
      </c>
      <c r="N61" s="279" t="s">
        <v>6503</v>
      </c>
      <c r="O61" s="325"/>
      <c r="P61" s="284" t="s">
        <v>379</v>
      </c>
      <c r="Q61" s="285" t="s">
        <v>6503</v>
      </c>
      <c r="R61" s="322">
        <v>8</v>
      </c>
      <c r="S61" s="289" t="s">
        <v>2472</v>
      </c>
      <c r="T61" s="289" t="s">
        <v>6505</v>
      </c>
      <c r="U61" s="47" t="s">
        <v>3271</v>
      </c>
      <c r="V61" s="47" t="s">
        <v>90</v>
      </c>
      <c r="W61" s="47" t="s">
        <v>2403</v>
      </c>
      <c r="X61" s="46" t="s">
        <v>2076</v>
      </c>
      <c r="Y61" s="58"/>
      <c r="Z61" s="57"/>
      <c r="AA61" s="58"/>
      <c r="AB61" s="183"/>
      <c r="AC61" s="184"/>
      <c r="AD61" s="184"/>
      <c r="AE61" s="183"/>
      <c r="AF61" s="184"/>
      <c r="AG61" s="185"/>
      <c r="AH61" s="58"/>
      <c r="AI61" s="58"/>
      <c r="AJ61" s="58"/>
      <c r="AK61" s="58"/>
      <c r="AL61" s="59"/>
      <c r="AM61" s="254" t="str">
        <f>VLOOKUP(K61,'[1]SKO 2019 Attendees'!$D:$G,4,FALSE)</f>
        <v>32LDNKNM</v>
      </c>
      <c r="AN61" s="52">
        <v>43478</v>
      </c>
      <c r="AO61" s="52">
        <v>43481</v>
      </c>
    </row>
    <row r="62" spans="1:42" customFormat="1">
      <c r="A62" s="46" t="s">
        <v>746</v>
      </c>
      <c r="B62" s="232">
        <v>43409</v>
      </c>
      <c r="C62" s="232">
        <v>43409.524166319439</v>
      </c>
      <c r="D62" s="232" t="s">
        <v>4693</v>
      </c>
      <c r="E62" s="231" t="s">
        <v>5531</v>
      </c>
      <c r="F62" s="49" t="s">
        <v>25</v>
      </c>
      <c r="G62" s="61" t="s">
        <v>26</v>
      </c>
      <c r="H62" s="61" t="s">
        <v>633</v>
      </c>
      <c r="I62" s="46" t="s">
        <v>747</v>
      </c>
      <c r="J62" s="46" t="s">
        <v>748</v>
      </c>
      <c r="K62" s="46" t="s">
        <v>749</v>
      </c>
      <c r="L62" s="100" t="s">
        <v>31</v>
      </c>
      <c r="M62" s="278" t="s">
        <v>379</v>
      </c>
      <c r="N62" s="279" t="s">
        <v>6503</v>
      </c>
      <c r="O62" s="325"/>
      <c r="P62" s="286" t="s">
        <v>379</v>
      </c>
      <c r="Q62" s="285" t="s">
        <v>6503</v>
      </c>
      <c r="R62" s="322">
        <v>31</v>
      </c>
      <c r="S62" s="289" t="s">
        <v>4673</v>
      </c>
      <c r="T62" s="289" t="s">
        <v>6518</v>
      </c>
      <c r="U62" s="47" t="s">
        <v>744</v>
      </c>
      <c r="V62" s="47" t="s">
        <v>34</v>
      </c>
      <c r="W62" s="47" t="s">
        <v>745</v>
      </c>
      <c r="X62" s="46" t="s">
        <v>633</v>
      </c>
      <c r="Y62" s="58"/>
      <c r="Z62" s="57"/>
      <c r="AA62" s="58"/>
      <c r="AB62" s="183"/>
      <c r="AC62" s="184"/>
      <c r="AD62" s="184"/>
      <c r="AE62" s="183"/>
      <c r="AF62" s="184"/>
      <c r="AG62" s="185"/>
      <c r="AH62" s="58"/>
      <c r="AI62" s="58" t="s">
        <v>6465</v>
      </c>
      <c r="AJ62" s="57" t="s">
        <v>6518</v>
      </c>
      <c r="AK62" s="320">
        <v>43115.5</v>
      </c>
      <c r="AL62" s="59"/>
      <c r="AM62" s="254" t="str">
        <f>VLOOKUP(K62,'[1]SKO 2019 Attendees'!$D:$G,4,FALSE)</f>
        <v>32LDNKNP</v>
      </c>
      <c r="AN62" s="52">
        <v>43477</v>
      </c>
      <c r="AO62" s="52">
        <v>43481</v>
      </c>
    </row>
    <row r="63" spans="1:42" customFormat="1">
      <c r="A63" s="46" t="s">
        <v>3272</v>
      </c>
      <c r="B63" s="232">
        <v>43396</v>
      </c>
      <c r="C63" s="232">
        <v>43409.625217048611</v>
      </c>
      <c r="D63" s="232" t="s">
        <v>4693</v>
      </c>
      <c r="E63" s="231" t="s">
        <v>5532</v>
      </c>
      <c r="F63" s="49" t="s">
        <v>25</v>
      </c>
      <c r="G63" s="61" t="s">
        <v>26</v>
      </c>
      <c r="H63" s="61" t="s">
        <v>2236</v>
      </c>
      <c r="I63" s="46" t="s">
        <v>2880</v>
      </c>
      <c r="J63" s="46" t="s">
        <v>2006</v>
      </c>
      <c r="K63" s="46" t="s">
        <v>3273</v>
      </c>
      <c r="L63" s="100" t="s">
        <v>31</v>
      </c>
      <c r="M63" s="350" t="s">
        <v>6412</v>
      </c>
      <c r="N63" s="279" t="s">
        <v>6508</v>
      </c>
      <c r="O63" s="325"/>
      <c r="P63" s="284" t="s">
        <v>5086</v>
      </c>
      <c r="Q63" s="311" t="s">
        <v>6508</v>
      </c>
      <c r="R63" s="322">
        <v>1</v>
      </c>
      <c r="S63" s="289" t="s">
        <v>2411</v>
      </c>
      <c r="T63" s="289" t="s">
        <v>6510</v>
      </c>
      <c r="U63" s="47" t="s">
        <v>3274</v>
      </c>
      <c r="V63" s="47" t="s">
        <v>90</v>
      </c>
      <c r="W63" s="47" t="s">
        <v>5235</v>
      </c>
      <c r="X63" s="46" t="s">
        <v>2076</v>
      </c>
      <c r="Y63" s="58"/>
      <c r="Z63" s="57"/>
      <c r="AA63" s="58"/>
      <c r="AB63" s="183"/>
      <c r="AC63" s="184"/>
      <c r="AD63" s="184"/>
      <c r="AE63" s="183"/>
      <c r="AF63" s="184"/>
      <c r="AG63" s="185"/>
      <c r="AH63" s="58"/>
      <c r="AI63" s="58"/>
      <c r="AJ63" s="58"/>
      <c r="AK63" s="58"/>
      <c r="AL63" s="59"/>
      <c r="AM63" s="254" t="str">
        <f>VLOOKUP(K63,'[1]SKO 2019 Attendees'!$D:$G,4,FALSE)</f>
        <v>32LDNKNQ</v>
      </c>
      <c r="AN63" s="52">
        <v>43477</v>
      </c>
      <c r="AO63" s="52">
        <v>43481</v>
      </c>
    </row>
    <row r="64" spans="1:42" customFormat="1">
      <c r="A64" s="46" t="s">
        <v>3275</v>
      </c>
      <c r="B64" s="232">
        <v>43396</v>
      </c>
      <c r="C64" s="232">
        <v>43396.779921215275</v>
      </c>
      <c r="D64" s="232" t="s">
        <v>4693</v>
      </c>
      <c r="E64" s="231" t="s">
        <v>5533</v>
      </c>
      <c r="F64" s="49" t="s">
        <v>25</v>
      </c>
      <c r="G64" s="61" t="s">
        <v>26</v>
      </c>
      <c r="H64" s="61" t="s">
        <v>3126</v>
      </c>
      <c r="I64" s="46" t="s">
        <v>1854</v>
      </c>
      <c r="J64" s="46" t="s">
        <v>3276</v>
      </c>
      <c r="K64" s="46" t="s">
        <v>3277</v>
      </c>
      <c r="L64" s="100" t="s">
        <v>31</v>
      </c>
      <c r="M64" s="279" t="s">
        <v>357</v>
      </c>
      <c r="N64" s="279" t="s">
        <v>6506</v>
      </c>
      <c r="O64" s="325"/>
      <c r="P64" s="285" t="s">
        <v>357</v>
      </c>
      <c r="Q64" s="285" t="s">
        <v>6506</v>
      </c>
      <c r="R64" s="322">
        <v>24</v>
      </c>
      <c r="S64" s="289" t="s">
        <v>2380</v>
      </c>
      <c r="T64" s="289" t="s">
        <v>6507</v>
      </c>
      <c r="U64" s="47" t="s">
        <v>3251</v>
      </c>
      <c r="V64" s="47" t="s">
        <v>90</v>
      </c>
      <c r="W64" s="47" t="s">
        <v>2259</v>
      </c>
      <c r="X64" s="46" t="s">
        <v>2076</v>
      </c>
      <c r="Y64" s="58"/>
      <c r="Z64" s="57"/>
      <c r="AA64" s="58"/>
      <c r="AB64" s="183"/>
      <c r="AC64" s="184"/>
      <c r="AD64" s="184"/>
      <c r="AE64" s="183"/>
      <c r="AF64" s="184"/>
      <c r="AG64" s="185"/>
      <c r="AH64" s="58"/>
      <c r="AI64" s="58"/>
      <c r="AJ64" s="58"/>
      <c r="AK64" s="58"/>
      <c r="AL64" s="59"/>
      <c r="AM64" s="254" t="str">
        <f>VLOOKUP(K64,'[1]SKO 2019 Attendees'!$D:$G,4,FALSE)</f>
        <v>32LDNKNR</v>
      </c>
      <c r="AN64" s="52">
        <v>43478</v>
      </c>
      <c r="AO64" s="52">
        <v>43481</v>
      </c>
    </row>
    <row r="65" spans="1:42" customFormat="1" ht="13.2">
      <c r="A65" s="46" t="s">
        <v>3288</v>
      </c>
      <c r="B65" s="232">
        <v>43396</v>
      </c>
      <c r="C65" s="232">
        <v>43409.708727233796</v>
      </c>
      <c r="D65" s="232"/>
      <c r="E65" s="348"/>
      <c r="F65" s="49" t="s">
        <v>25</v>
      </c>
      <c r="G65" s="61" t="s">
        <v>26</v>
      </c>
      <c r="H65" s="61" t="s">
        <v>3126</v>
      </c>
      <c r="I65" s="46" t="s">
        <v>1201</v>
      </c>
      <c r="J65" s="46" t="s">
        <v>3289</v>
      </c>
      <c r="K65" s="46" t="s">
        <v>3290</v>
      </c>
      <c r="L65" s="100" t="s">
        <v>31</v>
      </c>
      <c r="M65" s="279" t="s">
        <v>357</v>
      </c>
      <c r="N65" s="279" t="s">
        <v>6506</v>
      </c>
      <c r="O65" s="325"/>
      <c r="P65" s="285" t="s">
        <v>357</v>
      </c>
      <c r="Q65" s="285" t="s">
        <v>6506</v>
      </c>
      <c r="R65" s="322">
        <v>10</v>
      </c>
      <c r="S65" s="289" t="s">
        <v>2411</v>
      </c>
      <c r="T65" s="289" t="s">
        <v>6510</v>
      </c>
      <c r="U65" s="47" t="s">
        <v>3287</v>
      </c>
      <c r="V65" s="47" t="s">
        <v>90</v>
      </c>
      <c r="W65" s="47" t="s">
        <v>2259</v>
      </c>
      <c r="X65" s="46" t="s">
        <v>2076</v>
      </c>
      <c r="Y65" s="58"/>
      <c r="Z65" s="57"/>
      <c r="AA65" s="58"/>
      <c r="AB65" s="183"/>
      <c r="AC65" s="184"/>
      <c r="AD65" s="184"/>
      <c r="AE65" s="183"/>
      <c r="AF65" s="184"/>
      <c r="AG65" s="185"/>
      <c r="AH65" s="58"/>
      <c r="AI65" s="58"/>
      <c r="AJ65" s="58"/>
      <c r="AK65" s="58"/>
      <c r="AL65" s="59"/>
      <c r="AM65" s="254" t="str">
        <f>VLOOKUP(K65,'[1]SKO 2019 Attendees'!$D:$G,4,FALSE)</f>
        <v>32LDNKNW</v>
      </c>
      <c r="AN65" s="52">
        <v>43478</v>
      </c>
      <c r="AO65" s="52">
        <v>43481</v>
      </c>
    </row>
    <row r="66" spans="1:42" customFormat="1">
      <c r="A66" s="46" t="s">
        <v>3291</v>
      </c>
      <c r="B66" s="232">
        <v>43396</v>
      </c>
      <c r="C66" s="232">
        <v>43403.596360532407</v>
      </c>
      <c r="D66" s="232" t="s">
        <v>4693</v>
      </c>
      <c r="E66" s="231" t="s">
        <v>5534</v>
      </c>
      <c r="F66" s="49" t="s">
        <v>25</v>
      </c>
      <c r="G66" s="61" t="s">
        <v>26</v>
      </c>
      <c r="H66" s="61" t="s">
        <v>3126</v>
      </c>
      <c r="I66" s="46" t="s">
        <v>3292</v>
      </c>
      <c r="J66" s="46" t="s">
        <v>3293</v>
      </c>
      <c r="K66" s="46" t="s">
        <v>3294</v>
      </c>
      <c r="L66" s="100" t="s">
        <v>31</v>
      </c>
      <c r="M66" s="350" t="s">
        <v>6412</v>
      </c>
      <c r="N66" s="279" t="s">
        <v>6508</v>
      </c>
      <c r="O66" s="325"/>
      <c r="P66" s="284" t="s">
        <v>5086</v>
      </c>
      <c r="Q66" s="311" t="s">
        <v>6508</v>
      </c>
      <c r="R66" s="322">
        <v>14</v>
      </c>
      <c r="S66" s="289" t="s">
        <v>2393</v>
      </c>
      <c r="T66" s="289" t="s">
        <v>6509</v>
      </c>
      <c r="U66" s="47" t="s">
        <v>3237</v>
      </c>
      <c r="V66" s="47" t="s">
        <v>90</v>
      </c>
      <c r="W66" s="47" t="s">
        <v>2403</v>
      </c>
      <c r="X66" s="46" t="s">
        <v>2076</v>
      </c>
      <c r="Y66" s="58"/>
      <c r="Z66" s="57"/>
      <c r="AA66" s="58"/>
      <c r="AB66" s="183"/>
      <c r="AC66" s="184"/>
      <c r="AD66" s="184"/>
      <c r="AE66" s="183"/>
      <c r="AF66" s="184"/>
      <c r="AG66" s="185"/>
      <c r="AH66" s="58"/>
      <c r="AI66" s="58"/>
      <c r="AJ66" s="58"/>
      <c r="AK66" s="58"/>
      <c r="AL66" s="59"/>
      <c r="AM66" s="254" t="str">
        <f>VLOOKUP(K66,'[1]SKO 2019 Attendees'!$D:$G,4,FALSE)</f>
        <v>32LDNKNX</v>
      </c>
      <c r="AN66" s="52">
        <v>43478</v>
      </c>
      <c r="AO66" s="52">
        <v>43481</v>
      </c>
    </row>
    <row r="67" spans="1:42" customFormat="1">
      <c r="A67" s="46" t="s">
        <v>3295</v>
      </c>
      <c r="B67" s="232">
        <v>43396</v>
      </c>
      <c r="C67" s="232">
        <v>43397.643711261575</v>
      </c>
      <c r="D67" s="232"/>
      <c r="E67" s="348"/>
      <c r="F67" s="49" t="s">
        <v>25</v>
      </c>
      <c r="G67" s="61" t="s">
        <v>26</v>
      </c>
      <c r="H67" s="61" t="s">
        <v>3126</v>
      </c>
      <c r="I67" s="46" t="s">
        <v>1716</v>
      </c>
      <c r="J67" s="46" t="s">
        <v>3296</v>
      </c>
      <c r="K67" s="46" t="s">
        <v>3297</v>
      </c>
      <c r="L67" s="100" t="s">
        <v>31</v>
      </c>
      <c r="M67" s="278" t="s">
        <v>374</v>
      </c>
      <c r="N67" s="310" t="s">
        <v>6507</v>
      </c>
      <c r="O67" s="325"/>
      <c r="P67" s="284" t="s">
        <v>374</v>
      </c>
      <c r="Q67" s="285" t="s">
        <v>6507</v>
      </c>
      <c r="R67" s="322">
        <v>16</v>
      </c>
      <c r="S67" s="289" t="s">
        <v>2374</v>
      </c>
      <c r="T67" s="289" t="s">
        <v>6517</v>
      </c>
      <c r="U67" s="47" t="s">
        <v>3298</v>
      </c>
      <c r="V67" s="47" t="s">
        <v>90</v>
      </c>
      <c r="W67" s="47" t="s">
        <v>2369</v>
      </c>
      <c r="X67" s="46" t="s">
        <v>2076</v>
      </c>
      <c r="Y67" s="58"/>
      <c r="Z67" s="57"/>
      <c r="AA67" s="58"/>
      <c r="AB67" s="183"/>
      <c r="AC67" s="184"/>
      <c r="AD67" s="184"/>
      <c r="AE67" s="183"/>
      <c r="AF67" s="184"/>
      <c r="AG67" s="185"/>
      <c r="AH67" s="58"/>
      <c r="AI67" s="58"/>
      <c r="AJ67" s="58"/>
      <c r="AK67" s="58"/>
      <c r="AL67" s="59"/>
      <c r="AM67" s="254" t="str">
        <f>VLOOKUP(K67,'[1]SKO 2019 Attendees'!$D:$G,4,FALSE)</f>
        <v>32LDNKNZ</v>
      </c>
      <c r="AN67" s="52">
        <v>43478</v>
      </c>
      <c r="AO67" s="52">
        <v>43481</v>
      </c>
    </row>
    <row r="68" spans="1:42" customFormat="1">
      <c r="A68" s="46" t="s">
        <v>3303</v>
      </c>
      <c r="B68" s="232">
        <v>43396</v>
      </c>
      <c r="C68" s="232">
        <v>43410.675320104165</v>
      </c>
      <c r="D68" s="232"/>
      <c r="E68" s="348"/>
      <c r="F68" s="49" t="s">
        <v>25</v>
      </c>
      <c r="G68" s="61" t="s">
        <v>26</v>
      </c>
      <c r="H68" s="61" t="s">
        <v>3126</v>
      </c>
      <c r="I68" s="46" t="s">
        <v>170</v>
      </c>
      <c r="J68" s="46" t="s">
        <v>3304</v>
      </c>
      <c r="K68" s="46" t="s">
        <v>3305</v>
      </c>
      <c r="L68" s="100" t="s">
        <v>31</v>
      </c>
      <c r="M68" s="278" t="s">
        <v>346</v>
      </c>
      <c r="N68" s="279" t="s">
        <v>6505</v>
      </c>
      <c r="O68" s="325"/>
      <c r="P68" s="284" t="s">
        <v>346</v>
      </c>
      <c r="Q68" s="285" t="s">
        <v>6505</v>
      </c>
      <c r="R68" s="322">
        <v>4</v>
      </c>
      <c r="S68" s="289" t="s">
        <v>2636</v>
      </c>
      <c r="T68" s="289" t="s">
        <v>6519</v>
      </c>
      <c r="U68" s="47" t="s">
        <v>3306</v>
      </c>
      <c r="V68" s="47" t="s">
        <v>90</v>
      </c>
      <c r="W68" s="47" t="s">
        <v>2294</v>
      </c>
      <c r="X68" s="46" t="s">
        <v>2076</v>
      </c>
      <c r="Y68" s="58"/>
      <c r="Z68" s="57"/>
      <c r="AA68" s="58"/>
      <c r="AB68" s="183"/>
      <c r="AC68" s="184"/>
      <c r="AD68" s="184"/>
      <c r="AE68" s="183"/>
      <c r="AF68" s="184"/>
      <c r="AG68" s="185"/>
      <c r="AH68" s="58"/>
      <c r="AI68" s="58"/>
      <c r="AJ68" s="58"/>
      <c r="AK68" s="58"/>
      <c r="AL68" s="59"/>
      <c r="AM68" s="254" t="str">
        <f>VLOOKUP(K68,'[1]SKO 2019 Attendees'!$D:$G,4,FALSE)</f>
        <v>32LDNKP3</v>
      </c>
      <c r="AN68" s="52">
        <v>43478</v>
      </c>
      <c r="AO68" s="52">
        <v>43481</v>
      </c>
    </row>
    <row r="69" spans="1:42" customFormat="1">
      <c r="A69" s="46" t="s">
        <v>3307</v>
      </c>
      <c r="B69" s="232">
        <v>43396</v>
      </c>
      <c r="C69" s="232">
        <v>43402.598404247685</v>
      </c>
      <c r="D69" s="232" t="s">
        <v>4693</v>
      </c>
      <c r="E69" s="231" t="s">
        <v>5535</v>
      </c>
      <c r="F69" s="49" t="s">
        <v>25</v>
      </c>
      <c r="G69" s="61" t="s">
        <v>26</v>
      </c>
      <c r="H69" s="61" t="s">
        <v>3126</v>
      </c>
      <c r="I69" s="46" t="s">
        <v>291</v>
      </c>
      <c r="J69" s="46" t="s">
        <v>3308</v>
      </c>
      <c r="K69" s="46" t="s">
        <v>3309</v>
      </c>
      <c r="L69" s="100" t="s">
        <v>31</v>
      </c>
      <c r="M69" s="279" t="s">
        <v>357</v>
      </c>
      <c r="N69" s="279" t="s">
        <v>6506</v>
      </c>
      <c r="O69" s="325"/>
      <c r="P69" s="285" t="s">
        <v>357</v>
      </c>
      <c r="Q69" s="285" t="s">
        <v>6506</v>
      </c>
      <c r="R69" s="322">
        <v>1</v>
      </c>
      <c r="S69" s="289" t="s">
        <v>2411</v>
      </c>
      <c r="T69" s="289" t="s">
        <v>6510</v>
      </c>
      <c r="U69" s="47" t="s">
        <v>3310</v>
      </c>
      <c r="V69" s="47" t="s">
        <v>90</v>
      </c>
      <c r="W69" s="47" t="s">
        <v>2433</v>
      </c>
      <c r="X69" s="46" t="s">
        <v>2076</v>
      </c>
      <c r="Y69" s="58"/>
      <c r="Z69" s="57"/>
      <c r="AA69" s="58"/>
      <c r="AB69" s="183"/>
      <c r="AC69" s="184"/>
      <c r="AD69" s="184"/>
      <c r="AE69" s="183"/>
      <c r="AF69" s="184"/>
      <c r="AG69" s="185"/>
      <c r="AH69" s="58"/>
      <c r="AI69" s="58"/>
      <c r="AJ69" s="58"/>
      <c r="AK69" s="58"/>
      <c r="AL69" s="59"/>
      <c r="AM69" s="254" t="str">
        <f>VLOOKUP(K69,'[1]SKO 2019 Attendees'!$D:$G,4,FALSE)</f>
        <v>32LDNKP4</v>
      </c>
      <c r="AN69" s="52">
        <v>43478</v>
      </c>
      <c r="AO69" s="52">
        <v>43481</v>
      </c>
    </row>
    <row r="70" spans="1:42" customFormat="1">
      <c r="A70" s="46" t="s">
        <v>3311</v>
      </c>
      <c r="B70" s="232">
        <v>43396</v>
      </c>
      <c r="C70" s="232">
        <v>43410.588353819439</v>
      </c>
      <c r="D70" s="232" t="s">
        <v>4693</v>
      </c>
      <c r="E70" s="231" t="s">
        <v>5536</v>
      </c>
      <c r="F70" s="49" t="s">
        <v>25</v>
      </c>
      <c r="G70" s="61" t="s">
        <v>26</v>
      </c>
      <c r="H70" s="61" t="s">
        <v>3126</v>
      </c>
      <c r="I70" s="46" t="s">
        <v>3312</v>
      </c>
      <c r="J70" s="46" t="s">
        <v>3313</v>
      </c>
      <c r="K70" s="46" t="s">
        <v>3314</v>
      </c>
      <c r="L70" s="100" t="s">
        <v>31</v>
      </c>
      <c r="M70" s="350" t="s">
        <v>6413</v>
      </c>
      <c r="N70" s="310" t="s">
        <v>6509</v>
      </c>
      <c r="O70" s="325"/>
      <c r="P70" s="284" t="s">
        <v>6263</v>
      </c>
      <c r="Q70" s="311" t="s">
        <v>6509</v>
      </c>
      <c r="R70" s="322">
        <v>7</v>
      </c>
      <c r="S70" s="289" t="s">
        <v>2393</v>
      </c>
      <c r="T70" s="289" t="s">
        <v>6509</v>
      </c>
      <c r="U70" s="47" t="s">
        <v>3141</v>
      </c>
      <c r="V70" s="47" t="s">
        <v>90</v>
      </c>
      <c r="W70" s="47" t="s">
        <v>2312</v>
      </c>
      <c r="X70" s="46" t="s">
        <v>2076</v>
      </c>
      <c r="Y70" s="58"/>
      <c r="Z70" s="57"/>
      <c r="AA70" s="58"/>
      <c r="AB70" s="183"/>
      <c r="AC70" s="184"/>
      <c r="AD70" s="184"/>
      <c r="AE70" s="183"/>
      <c r="AF70" s="184"/>
      <c r="AG70" s="185"/>
      <c r="AH70" s="58"/>
      <c r="AI70" s="58"/>
      <c r="AJ70" s="58"/>
      <c r="AK70" s="58"/>
      <c r="AL70" s="59"/>
      <c r="AM70" s="254" t="str">
        <f>VLOOKUP(K70,'[1]SKO 2019 Attendees'!$D:$G,4,FALSE)</f>
        <v>32LDNKP5</v>
      </c>
      <c r="AN70" s="52">
        <v>43478</v>
      </c>
      <c r="AO70" s="52">
        <v>43481</v>
      </c>
    </row>
    <row r="71" spans="1:42" customFormat="1">
      <c r="A71" s="46" t="s">
        <v>3315</v>
      </c>
      <c r="B71" s="232">
        <v>43396</v>
      </c>
      <c r="C71" s="232">
        <v>43410.298881053241</v>
      </c>
      <c r="D71" s="232" t="s">
        <v>4693</v>
      </c>
      <c r="E71" s="231" t="s">
        <v>5537</v>
      </c>
      <c r="F71" s="49" t="s">
        <v>25</v>
      </c>
      <c r="G71" s="61" t="s">
        <v>26</v>
      </c>
      <c r="H71" s="61" t="s">
        <v>3126</v>
      </c>
      <c r="I71" s="46" t="s">
        <v>3316</v>
      </c>
      <c r="J71" s="46" t="s">
        <v>3317</v>
      </c>
      <c r="K71" s="46" t="s">
        <v>3318</v>
      </c>
      <c r="L71" s="100" t="s">
        <v>31</v>
      </c>
      <c r="M71" s="278" t="s">
        <v>346</v>
      </c>
      <c r="N71" s="279" t="s">
        <v>6505</v>
      </c>
      <c r="O71" s="325"/>
      <c r="P71" s="284" t="s">
        <v>346</v>
      </c>
      <c r="Q71" s="285" t="s">
        <v>6505</v>
      </c>
      <c r="R71" s="322">
        <v>8</v>
      </c>
      <c r="S71" s="289" t="s">
        <v>2636</v>
      </c>
      <c r="T71" s="289" t="s">
        <v>6519</v>
      </c>
      <c r="U71" s="47" t="s">
        <v>3319</v>
      </c>
      <c r="V71" s="47" t="s">
        <v>90</v>
      </c>
      <c r="W71" s="47" t="s">
        <v>2294</v>
      </c>
      <c r="X71" s="46" t="s">
        <v>2076</v>
      </c>
      <c r="Y71" s="58"/>
      <c r="Z71" s="57"/>
      <c r="AA71" s="58"/>
      <c r="AB71" s="183"/>
      <c r="AC71" s="184"/>
      <c r="AD71" s="184"/>
      <c r="AE71" s="183"/>
      <c r="AF71" s="184"/>
      <c r="AG71" s="185"/>
      <c r="AH71" s="58"/>
      <c r="AI71" s="58"/>
      <c r="AJ71" s="58"/>
      <c r="AK71" s="58"/>
      <c r="AL71" s="59"/>
      <c r="AM71" s="254" t="str">
        <f>VLOOKUP(K71,'[1]SKO 2019 Attendees'!$D:$G,4,FALSE)</f>
        <v>32LDNKP6</v>
      </c>
      <c r="AN71" s="52">
        <v>43478</v>
      </c>
      <c r="AO71" s="52">
        <v>43481</v>
      </c>
    </row>
    <row r="72" spans="1:42" customFormat="1">
      <c r="A72" s="46" t="s">
        <v>3320</v>
      </c>
      <c r="B72" s="232">
        <v>43396</v>
      </c>
      <c r="C72" s="232">
        <v>43417.471426192125</v>
      </c>
      <c r="D72" s="232" t="s">
        <v>4693</v>
      </c>
      <c r="E72" s="231" t="s">
        <v>5538</v>
      </c>
      <c r="F72" s="49" t="s">
        <v>25</v>
      </c>
      <c r="G72" s="61" t="s">
        <v>26</v>
      </c>
      <c r="H72" s="61" t="s">
        <v>3126</v>
      </c>
      <c r="I72" s="46" t="s">
        <v>162</v>
      </c>
      <c r="J72" s="46" t="s">
        <v>2631</v>
      </c>
      <c r="K72" s="46" t="s">
        <v>3321</v>
      </c>
      <c r="L72" s="100" t="s">
        <v>31</v>
      </c>
      <c r="M72" s="279" t="s">
        <v>357</v>
      </c>
      <c r="N72" s="279" t="s">
        <v>6506</v>
      </c>
      <c r="O72" s="325"/>
      <c r="P72" s="285" t="s">
        <v>357</v>
      </c>
      <c r="Q72" s="285" t="s">
        <v>6506</v>
      </c>
      <c r="R72" s="322">
        <v>5</v>
      </c>
      <c r="S72" s="289" t="s">
        <v>2411</v>
      </c>
      <c r="T72" s="289" t="s">
        <v>6510</v>
      </c>
      <c r="U72" s="47" t="s">
        <v>3322</v>
      </c>
      <c r="V72" s="47" t="s">
        <v>90</v>
      </c>
      <c r="W72" s="47" t="s">
        <v>2820</v>
      </c>
      <c r="X72" s="46" t="s">
        <v>2076</v>
      </c>
      <c r="Y72" s="58"/>
      <c r="Z72" s="57"/>
      <c r="AA72" s="58"/>
      <c r="AB72" s="183"/>
      <c r="AC72" s="184"/>
      <c r="AD72" s="184"/>
      <c r="AE72" s="183"/>
      <c r="AF72" s="184"/>
      <c r="AG72" s="185"/>
      <c r="AH72" s="58"/>
      <c r="AI72" s="58"/>
      <c r="AJ72" s="58"/>
      <c r="AK72" s="58"/>
      <c r="AL72" s="59"/>
      <c r="AM72" s="254" t="str">
        <f>VLOOKUP(K72,'[1]SKO 2019 Attendees'!$D:$G,4,FALSE)</f>
        <v>32LDNKP7</v>
      </c>
      <c r="AN72" s="52">
        <v>43478</v>
      </c>
      <c r="AO72" s="52">
        <v>43481</v>
      </c>
    </row>
    <row r="73" spans="1:42" customFormat="1">
      <c r="A73" s="46" t="s">
        <v>3323</v>
      </c>
      <c r="B73" s="232">
        <v>43396</v>
      </c>
      <c r="C73" s="232">
        <v>43409.577474618054</v>
      </c>
      <c r="D73" s="232"/>
      <c r="E73" s="348"/>
      <c r="F73" s="49" t="s">
        <v>25</v>
      </c>
      <c r="G73" s="61" t="s">
        <v>26</v>
      </c>
      <c r="H73" s="61" t="s">
        <v>3126</v>
      </c>
      <c r="I73" s="46" t="s">
        <v>62</v>
      </c>
      <c r="J73" s="46" t="s">
        <v>3324</v>
      </c>
      <c r="K73" s="46" t="s">
        <v>3325</v>
      </c>
      <c r="L73" s="100" t="s">
        <v>31</v>
      </c>
      <c r="M73" s="350" t="s">
        <v>6412</v>
      </c>
      <c r="N73" s="279" t="s">
        <v>6508</v>
      </c>
      <c r="O73" s="325"/>
      <c r="P73" s="284" t="s">
        <v>5086</v>
      </c>
      <c r="Q73" s="311" t="s">
        <v>6508</v>
      </c>
      <c r="R73" s="322">
        <v>10</v>
      </c>
      <c r="S73" s="289" t="s">
        <v>2393</v>
      </c>
      <c r="T73" s="289" t="s">
        <v>6509</v>
      </c>
      <c r="U73" s="47" t="s">
        <v>3326</v>
      </c>
      <c r="V73" s="47" t="s">
        <v>90</v>
      </c>
      <c r="W73" s="47" t="s">
        <v>3327</v>
      </c>
      <c r="X73" s="46" t="s">
        <v>2076</v>
      </c>
      <c r="Y73" s="58"/>
      <c r="Z73" s="57"/>
      <c r="AA73" s="58"/>
      <c r="AB73" s="183"/>
      <c r="AC73" s="184"/>
      <c r="AD73" s="184"/>
      <c r="AE73" s="183"/>
      <c r="AF73" s="184"/>
      <c r="AG73" s="185"/>
      <c r="AH73" s="58"/>
      <c r="AI73" s="58"/>
      <c r="AJ73" s="58"/>
      <c r="AK73" s="58"/>
      <c r="AL73" s="59"/>
      <c r="AM73" s="254" t="str">
        <f>VLOOKUP(K73,'[1]SKO 2019 Attendees'!$D:$G,4,FALSE)</f>
        <v>32LDNKP8</v>
      </c>
      <c r="AN73" s="52">
        <v>43478</v>
      </c>
      <c r="AO73" s="52">
        <v>43481</v>
      </c>
    </row>
    <row r="74" spans="1:42" customFormat="1">
      <c r="A74" s="46" t="s">
        <v>750</v>
      </c>
      <c r="B74" s="232">
        <v>43409</v>
      </c>
      <c r="C74" s="232">
        <v>43424.151362187498</v>
      </c>
      <c r="D74" s="232"/>
      <c r="E74" s="348"/>
      <c r="F74" s="49" t="s">
        <v>25</v>
      </c>
      <c r="G74" s="61" t="s">
        <v>26</v>
      </c>
      <c r="H74" s="61" t="s">
        <v>633</v>
      </c>
      <c r="I74" s="46" t="s">
        <v>751</v>
      </c>
      <c r="J74" s="46" t="s">
        <v>752</v>
      </c>
      <c r="K74" s="46" t="s">
        <v>753</v>
      </c>
      <c r="L74" s="100" t="s">
        <v>31</v>
      </c>
      <c r="M74" s="278" t="s">
        <v>379</v>
      </c>
      <c r="N74" s="279" t="s">
        <v>6503</v>
      </c>
      <c r="O74" s="325"/>
      <c r="P74" s="284" t="s">
        <v>379</v>
      </c>
      <c r="Q74" s="285" t="s">
        <v>6503</v>
      </c>
      <c r="R74" s="322">
        <v>1</v>
      </c>
      <c r="S74" s="289" t="s">
        <v>4671</v>
      </c>
      <c r="T74" s="289" t="s">
        <v>6503</v>
      </c>
      <c r="U74" s="47" t="s">
        <v>754</v>
      </c>
      <c r="V74" s="47" t="s">
        <v>34</v>
      </c>
      <c r="W74" s="47" t="s">
        <v>755</v>
      </c>
      <c r="X74" s="46" t="s">
        <v>633</v>
      </c>
      <c r="Y74" s="58"/>
      <c r="Z74" s="57"/>
      <c r="AA74" s="58"/>
      <c r="AB74" s="183"/>
      <c r="AC74" s="184"/>
      <c r="AD74" s="184"/>
      <c r="AE74" s="183"/>
      <c r="AF74" s="184"/>
      <c r="AG74" s="185"/>
      <c r="AH74" s="58"/>
      <c r="AI74" s="58" t="s">
        <v>6460</v>
      </c>
      <c r="AJ74" s="57" t="s">
        <v>6518</v>
      </c>
      <c r="AK74" s="320">
        <v>43113.541666666664</v>
      </c>
      <c r="AL74" s="59"/>
      <c r="AM74" s="254" t="str">
        <f>VLOOKUP(K74,'[1]SKO 2019 Attendees'!$D:$G,4,FALSE)</f>
        <v>32LDNKP9</v>
      </c>
      <c r="AN74" s="52">
        <v>43478</v>
      </c>
      <c r="AO74" s="52">
        <v>43481</v>
      </c>
      <c r="AP74" t="s">
        <v>6752</v>
      </c>
    </row>
    <row r="75" spans="1:42" customFormat="1">
      <c r="A75" s="46" t="s">
        <v>756</v>
      </c>
      <c r="B75" s="232">
        <v>43409</v>
      </c>
      <c r="C75" s="232">
        <v>43409.612588657408</v>
      </c>
      <c r="D75" s="232" t="s">
        <v>4693</v>
      </c>
      <c r="E75" s="231" t="s">
        <v>5539</v>
      </c>
      <c r="F75" s="49" t="s">
        <v>25</v>
      </c>
      <c r="G75" s="61" t="s">
        <v>26</v>
      </c>
      <c r="H75" s="61" t="s">
        <v>633</v>
      </c>
      <c r="I75" s="46" t="s">
        <v>757</v>
      </c>
      <c r="J75" s="46" t="s">
        <v>758</v>
      </c>
      <c r="K75" s="46" t="s">
        <v>759</v>
      </c>
      <c r="L75" s="100" t="s">
        <v>31</v>
      </c>
      <c r="M75" s="350" t="s">
        <v>6413</v>
      </c>
      <c r="N75" s="310" t="s">
        <v>6509</v>
      </c>
      <c r="O75" s="325"/>
      <c r="P75" s="284" t="s">
        <v>6263</v>
      </c>
      <c r="Q75" s="311" t="s">
        <v>6509</v>
      </c>
      <c r="R75" s="322">
        <v>10</v>
      </c>
      <c r="S75" s="289" t="s">
        <v>4670</v>
      </c>
      <c r="T75" s="289" t="s">
        <v>6504</v>
      </c>
      <c r="U75" s="47" t="s">
        <v>663</v>
      </c>
      <c r="V75" s="47" t="s">
        <v>34</v>
      </c>
      <c r="W75" s="47" t="s">
        <v>664</v>
      </c>
      <c r="X75" s="46" t="s">
        <v>633</v>
      </c>
      <c r="Y75" s="58"/>
      <c r="Z75" s="57"/>
      <c r="AA75" s="58"/>
      <c r="AB75" s="183"/>
      <c r="AC75" s="184"/>
      <c r="AD75" s="184"/>
      <c r="AE75" s="183"/>
      <c r="AF75" s="184"/>
      <c r="AG75" s="185"/>
      <c r="AH75" s="58"/>
      <c r="AI75" s="58" t="s">
        <v>6461</v>
      </c>
      <c r="AJ75" s="57" t="s">
        <v>6518</v>
      </c>
      <c r="AK75" s="320">
        <v>43113.583333333336</v>
      </c>
      <c r="AL75" s="59"/>
      <c r="AM75" s="254" t="str">
        <f>VLOOKUP(K75,'[1]SKO 2019 Attendees'!$D:$G,4,FALSE)</f>
        <v>32LDNKPB</v>
      </c>
      <c r="AN75" s="52">
        <v>43477</v>
      </c>
      <c r="AO75" s="52">
        <v>43481</v>
      </c>
    </row>
    <row r="76" spans="1:42" customFormat="1">
      <c r="A76" s="46" t="s">
        <v>3328</v>
      </c>
      <c r="B76" s="232">
        <v>43396</v>
      </c>
      <c r="C76" s="232">
        <v>43397.414931400461</v>
      </c>
      <c r="D76" s="232" t="s">
        <v>4693</v>
      </c>
      <c r="E76" s="231" t="s">
        <v>5540</v>
      </c>
      <c r="F76" s="49" t="s">
        <v>25</v>
      </c>
      <c r="G76" s="61" t="s">
        <v>26</v>
      </c>
      <c r="H76" s="61" t="s">
        <v>3126</v>
      </c>
      <c r="I76" s="46" t="s">
        <v>689</v>
      </c>
      <c r="J76" s="46" t="s">
        <v>3329</v>
      </c>
      <c r="K76" s="46" t="s">
        <v>3330</v>
      </c>
      <c r="L76" s="100" t="s">
        <v>31</v>
      </c>
      <c r="M76" s="350" t="s">
        <v>6413</v>
      </c>
      <c r="N76" s="310" t="s">
        <v>6509</v>
      </c>
      <c r="O76" s="325"/>
      <c r="P76" s="284" t="s">
        <v>6263</v>
      </c>
      <c r="Q76" s="311" t="s">
        <v>6509</v>
      </c>
      <c r="R76" s="322">
        <v>4</v>
      </c>
      <c r="S76" s="289" t="s">
        <v>2393</v>
      </c>
      <c r="T76" s="289" t="s">
        <v>6509</v>
      </c>
      <c r="U76" s="47" t="s">
        <v>3170</v>
      </c>
      <c r="V76" s="47" t="s">
        <v>90</v>
      </c>
      <c r="W76" s="47" t="s">
        <v>2250</v>
      </c>
      <c r="X76" s="46" t="s">
        <v>2076</v>
      </c>
      <c r="Y76" s="58"/>
      <c r="Z76" s="57"/>
      <c r="AA76" s="58"/>
      <c r="AB76" s="183"/>
      <c r="AC76" s="184"/>
      <c r="AD76" s="184"/>
      <c r="AE76" s="183"/>
      <c r="AF76" s="184"/>
      <c r="AG76" s="185"/>
      <c r="AH76" s="58"/>
      <c r="AI76" s="58"/>
      <c r="AJ76" s="58"/>
      <c r="AK76" s="58"/>
      <c r="AL76" s="59"/>
      <c r="AM76" s="254" t="str">
        <f>VLOOKUP(K76,'[1]SKO 2019 Attendees'!$D:$G,4,FALSE)</f>
        <v>32LDNKPC</v>
      </c>
      <c r="AN76" s="52">
        <v>43478</v>
      </c>
      <c r="AO76" s="52">
        <v>43481</v>
      </c>
    </row>
    <row r="77" spans="1:42" customFormat="1">
      <c r="A77" s="46" t="s">
        <v>3331</v>
      </c>
      <c r="B77" s="232">
        <v>43396</v>
      </c>
      <c r="C77" s="232">
        <v>43402.660719363426</v>
      </c>
      <c r="D77" s="232" t="s">
        <v>4693</v>
      </c>
      <c r="E77" s="231" t="s">
        <v>5541</v>
      </c>
      <c r="F77" s="49" t="s">
        <v>25</v>
      </c>
      <c r="G77" s="61" t="s">
        <v>26</v>
      </c>
      <c r="H77" s="61" t="s">
        <v>3126</v>
      </c>
      <c r="I77" s="46" t="s">
        <v>1254</v>
      </c>
      <c r="J77" s="46" t="s">
        <v>3332</v>
      </c>
      <c r="K77" s="46" t="s">
        <v>3333</v>
      </c>
      <c r="L77" s="100" t="s">
        <v>31</v>
      </c>
      <c r="M77" s="278" t="s">
        <v>500</v>
      </c>
      <c r="N77" s="279" t="s">
        <v>6504</v>
      </c>
      <c r="O77" s="325"/>
      <c r="P77" s="284" t="s">
        <v>500</v>
      </c>
      <c r="Q77" s="285" t="s">
        <v>6504</v>
      </c>
      <c r="R77" s="322">
        <v>5</v>
      </c>
      <c r="S77" s="289" t="s">
        <v>2380</v>
      </c>
      <c r="T77" s="289" t="s">
        <v>6507</v>
      </c>
      <c r="U77" s="47" t="s">
        <v>3214</v>
      </c>
      <c r="V77" s="47" t="s">
        <v>90</v>
      </c>
      <c r="W77" s="47" t="s">
        <v>2075</v>
      </c>
      <c r="X77" s="46" t="s">
        <v>2076</v>
      </c>
      <c r="Y77" s="58"/>
      <c r="Z77" s="57"/>
      <c r="AA77" s="58"/>
      <c r="AB77" s="183"/>
      <c r="AC77" s="184"/>
      <c r="AD77" s="184"/>
      <c r="AE77" s="183"/>
      <c r="AF77" s="184"/>
      <c r="AG77" s="185"/>
      <c r="AH77" s="58"/>
      <c r="AI77" s="58"/>
      <c r="AJ77" s="58"/>
      <c r="AK77" s="58"/>
      <c r="AL77" s="59"/>
      <c r="AM77" s="254" t="str">
        <f>VLOOKUP(K77,'[1]SKO 2019 Attendees'!$D:$G,4,FALSE)</f>
        <v>32LDNKPD</v>
      </c>
      <c r="AN77" s="52">
        <v>43478</v>
      </c>
      <c r="AO77" s="52">
        <v>43481</v>
      </c>
    </row>
    <row r="78" spans="1:42" customFormat="1">
      <c r="A78" s="46" t="s">
        <v>3334</v>
      </c>
      <c r="B78" s="232">
        <v>43396</v>
      </c>
      <c r="C78" s="232">
        <v>43409.916788043978</v>
      </c>
      <c r="D78" s="232" t="s">
        <v>4693</v>
      </c>
      <c r="E78" s="231" t="s">
        <v>5542</v>
      </c>
      <c r="F78" s="49" t="s">
        <v>25</v>
      </c>
      <c r="G78" s="61" t="s">
        <v>26</v>
      </c>
      <c r="H78" s="61" t="s">
        <v>3126</v>
      </c>
      <c r="I78" s="46" t="s">
        <v>3335</v>
      </c>
      <c r="J78" s="46" t="s">
        <v>3336</v>
      </c>
      <c r="K78" s="46" t="s">
        <v>3337</v>
      </c>
      <c r="L78" s="100" t="s">
        <v>31</v>
      </c>
      <c r="M78" s="279" t="s">
        <v>357</v>
      </c>
      <c r="N78" s="279" t="s">
        <v>6506</v>
      </c>
      <c r="O78" s="325"/>
      <c r="P78" s="285" t="s">
        <v>357</v>
      </c>
      <c r="Q78" s="285" t="s">
        <v>6506</v>
      </c>
      <c r="R78" s="322">
        <v>7</v>
      </c>
      <c r="S78" s="289" t="s">
        <v>2411</v>
      </c>
      <c r="T78" s="289" t="s">
        <v>6510</v>
      </c>
      <c r="U78" s="47" t="s">
        <v>3282</v>
      </c>
      <c r="V78" s="47" t="s">
        <v>90</v>
      </c>
      <c r="W78" s="47" t="s">
        <v>2567</v>
      </c>
      <c r="X78" s="46" t="s">
        <v>2076</v>
      </c>
      <c r="Y78" s="58"/>
      <c r="Z78" s="57"/>
      <c r="AA78" s="58"/>
      <c r="AB78" s="183"/>
      <c r="AC78" s="184"/>
      <c r="AD78" s="184"/>
      <c r="AE78" s="183"/>
      <c r="AF78" s="184"/>
      <c r="AG78" s="185"/>
      <c r="AH78" s="58"/>
      <c r="AI78" s="58"/>
      <c r="AJ78" s="58"/>
      <c r="AK78" s="58"/>
      <c r="AL78" s="59"/>
      <c r="AM78" s="254" t="str">
        <f>VLOOKUP(K78,'[1]SKO 2019 Attendees'!$D:$G,4,FALSE)</f>
        <v>32LDNKPF</v>
      </c>
      <c r="AN78" s="52">
        <v>43478</v>
      </c>
      <c r="AO78" s="52">
        <v>43481</v>
      </c>
    </row>
    <row r="79" spans="1:42" customFormat="1">
      <c r="A79" s="46" t="s">
        <v>43</v>
      </c>
      <c r="B79" s="232">
        <v>43396</v>
      </c>
      <c r="C79" s="232">
        <v>43396.744201817128</v>
      </c>
      <c r="D79" s="232" t="s">
        <v>4693</v>
      </c>
      <c r="E79" s="231" t="s">
        <v>5543</v>
      </c>
      <c r="F79" s="49" t="s">
        <v>25</v>
      </c>
      <c r="G79" s="61" t="s">
        <v>26</v>
      </c>
      <c r="H79" s="61" t="s">
        <v>27</v>
      </c>
      <c r="I79" s="46" t="s">
        <v>44</v>
      </c>
      <c r="J79" s="46" t="s">
        <v>45</v>
      </c>
      <c r="K79" s="46" t="s">
        <v>46</v>
      </c>
      <c r="L79" s="100" t="s">
        <v>31</v>
      </c>
      <c r="M79" s="350" t="s">
        <v>6412</v>
      </c>
      <c r="N79" s="279" t="s">
        <v>6508</v>
      </c>
      <c r="O79" s="325"/>
      <c r="P79" s="284" t="s">
        <v>5086</v>
      </c>
      <c r="Q79" s="311" t="s">
        <v>6508</v>
      </c>
      <c r="R79" s="322">
        <v>15</v>
      </c>
      <c r="S79" s="289" t="s">
        <v>5082</v>
      </c>
      <c r="T79" s="289" t="s">
        <v>6512</v>
      </c>
      <c r="U79" s="47" t="s">
        <v>47</v>
      </c>
      <c r="V79" s="47" t="s">
        <v>34</v>
      </c>
      <c r="W79" s="47" t="s">
        <v>48</v>
      </c>
      <c r="X79" s="46" t="s">
        <v>27</v>
      </c>
      <c r="Y79" s="58"/>
      <c r="Z79" s="57"/>
      <c r="AA79" s="58"/>
      <c r="AB79" s="183"/>
      <c r="AC79" s="184"/>
      <c r="AD79" s="184"/>
      <c r="AE79" s="183"/>
      <c r="AF79" s="184"/>
      <c r="AG79" s="185"/>
      <c r="AH79" s="58"/>
      <c r="AI79" s="58" t="s">
        <v>6462</v>
      </c>
      <c r="AJ79" s="57" t="s">
        <v>6518</v>
      </c>
      <c r="AK79" s="320">
        <v>43113.625</v>
      </c>
      <c r="AL79" s="59"/>
      <c r="AM79" s="254" t="str">
        <f>VLOOKUP(K79,'[1]SKO 2019 Attendees'!$D:$G,4,FALSE)</f>
        <v>32LDNKPH</v>
      </c>
      <c r="AN79" s="52">
        <v>43477</v>
      </c>
      <c r="AO79" s="52">
        <v>43481</v>
      </c>
    </row>
    <row r="80" spans="1:42" customFormat="1">
      <c r="A80" s="46" t="s">
        <v>49</v>
      </c>
      <c r="B80" s="232">
        <v>43396</v>
      </c>
      <c r="C80" s="232">
        <v>43411.900247141202</v>
      </c>
      <c r="D80" s="232"/>
      <c r="E80" s="348"/>
      <c r="F80" s="49" t="s">
        <v>25</v>
      </c>
      <c r="G80" s="61" t="s">
        <v>26</v>
      </c>
      <c r="H80" s="61" t="s">
        <v>27</v>
      </c>
      <c r="I80" s="46" t="s">
        <v>50</v>
      </c>
      <c r="J80" s="46" t="s">
        <v>51</v>
      </c>
      <c r="K80" s="46" t="s">
        <v>52</v>
      </c>
      <c r="L80" s="100" t="s">
        <v>31</v>
      </c>
      <c r="M80" s="278" t="s">
        <v>379</v>
      </c>
      <c r="N80" s="279" t="s">
        <v>6503</v>
      </c>
      <c r="O80" s="325"/>
      <c r="P80" s="284" t="s">
        <v>379</v>
      </c>
      <c r="Q80" s="285" t="s">
        <v>6503</v>
      </c>
      <c r="R80" s="322">
        <v>21</v>
      </c>
      <c r="S80" s="289" t="s">
        <v>5082</v>
      </c>
      <c r="T80" s="289" t="s">
        <v>6512</v>
      </c>
      <c r="U80" s="47" t="s">
        <v>47</v>
      </c>
      <c r="V80" s="47" t="s">
        <v>34</v>
      </c>
      <c r="W80" s="47" t="s">
        <v>48</v>
      </c>
      <c r="X80" s="46" t="s">
        <v>27</v>
      </c>
      <c r="Y80" s="58"/>
      <c r="Z80" s="57"/>
      <c r="AA80" s="58"/>
      <c r="AB80" s="183"/>
      <c r="AC80" s="184"/>
      <c r="AD80" s="184"/>
      <c r="AE80" s="183"/>
      <c r="AF80" s="184"/>
      <c r="AG80" s="185"/>
      <c r="AH80" s="58"/>
      <c r="AI80" s="58" t="s">
        <v>6460</v>
      </c>
      <c r="AJ80" s="57" t="s">
        <v>6518</v>
      </c>
      <c r="AK80" s="320">
        <v>43113.541666666664</v>
      </c>
      <c r="AL80" s="59"/>
      <c r="AM80" s="254" t="str">
        <f>VLOOKUP(K80,'[1]SKO 2019 Attendees'!$D:$G,4,FALSE)</f>
        <v>32LDNKPK</v>
      </c>
      <c r="AN80" s="52">
        <v>43477</v>
      </c>
      <c r="AO80" s="52">
        <v>43481</v>
      </c>
    </row>
    <row r="81" spans="1:42" customFormat="1">
      <c r="A81" s="46" t="s">
        <v>766</v>
      </c>
      <c r="B81" s="232">
        <v>43396</v>
      </c>
      <c r="C81" s="232">
        <v>43396.698698726846</v>
      </c>
      <c r="D81" s="232" t="s">
        <v>4693</v>
      </c>
      <c r="E81" s="231" t="s">
        <v>6606</v>
      </c>
      <c r="F81" s="49" t="s">
        <v>25</v>
      </c>
      <c r="G81" s="61" t="s">
        <v>26</v>
      </c>
      <c r="H81" s="61" t="s">
        <v>633</v>
      </c>
      <c r="I81" s="46" t="s">
        <v>767</v>
      </c>
      <c r="J81" s="46" t="s">
        <v>768</v>
      </c>
      <c r="K81" s="46" t="s">
        <v>769</v>
      </c>
      <c r="L81" s="100" t="s">
        <v>31</v>
      </c>
      <c r="M81" s="350" t="s">
        <v>6412</v>
      </c>
      <c r="N81" s="279" t="s">
        <v>6508</v>
      </c>
      <c r="O81" s="325"/>
      <c r="P81" s="284" t="s">
        <v>5086</v>
      </c>
      <c r="Q81" s="311" t="s">
        <v>6508</v>
      </c>
      <c r="R81" s="322">
        <v>22</v>
      </c>
      <c r="S81" s="289" t="s">
        <v>4672</v>
      </c>
      <c r="T81" s="289" t="s">
        <v>6508</v>
      </c>
      <c r="U81" s="47" t="s">
        <v>683</v>
      </c>
      <c r="V81" s="47" t="s">
        <v>34</v>
      </c>
      <c r="W81" s="47" t="s">
        <v>645</v>
      </c>
      <c r="X81" s="46" t="s">
        <v>633</v>
      </c>
      <c r="Y81" s="58"/>
      <c r="Z81" s="57"/>
      <c r="AA81" s="58"/>
      <c r="AB81" s="183"/>
      <c r="AC81" s="184"/>
      <c r="AD81" s="184"/>
      <c r="AE81" s="183"/>
      <c r="AF81" s="184"/>
      <c r="AG81" s="185"/>
      <c r="AH81" s="58"/>
      <c r="AI81" s="58" t="s">
        <v>6462</v>
      </c>
      <c r="AJ81" s="57" t="s">
        <v>6518</v>
      </c>
      <c r="AK81" s="320">
        <v>43113.625</v>
      </c>
      <c r="AL81" s="59"/>
      <c r="AM81" s="254" t="str">
        <f>VLOOKUP(K81,'[1]SKO 2019 Attendees'!$D:$G,4,FALSE)</f>
        <v>32LDNKPL</v>
      </c>
      <c r="AN81" s="52">
        <v>43477</v>
      </c>
      <c r="AO81" s="52">
        <v>43481</v>
      </c>
    </row>
    <row r="82" spans="1:42" customFormat="1">
      <c r="A82" s="46" t="s">
        <v>3338</v>
      </c>
      <c r="B82" s="232">
        <v>43396</v>
      </c>
      <c r="C82" s="232">
        <v>43416.927528009255</v>
      </c>
      <c r="D82" s="232"/>
      <c r="E82" s="348"/>
      <c r="F82" s="49" t="s">
        <v>25</v>
      </c>
      <c r="G82" s="61" t="s">
        <v>26</v>
      </c>
      <c r="H82" s="61" t="s">
        <v>3126</v>
      </c>
      <c r="I82" s="46" t="s">
        <v>1254</v>
      </c>
      <c r="J82" s="46" t="s">
        <v>3339</v>
      </c>
      <c r="K82" s="46" t="s">
        <v>3340</v>
      </c>
      <c r="L82" s="100" t="s">
        <v>31</v>
      </c>
      <c r="M82" s="278" t="s">
        <v>500</v>
      </c>
      <c r="N82" s="279" t="s">
        <v>6504</v>
      </c>
      <c r="O82" s="325"/>
      <c r="P82" s="284" t="s">
        <v>500</v>
      </c>
      <c r="Q82" s="285" t="s">
        <v>6504</v>
      </c>
      <c r="R82" s="322">
        <v>9</v>
      </c>
      <c r="S82" s="289" t="s">
        <v>2380</v>
      </c>
      <c r="T82" s="289" t="s">
        <v>6507</v>
      </c>
      <c r="U82" s="47" t="s">
        <v>3167</v>
      </c>
      <c r="V82" s="47" t="s">
        <v>90</v>
      </c>
      <c r="W82" s="47" t="s">
        <v>2749</v>
      </c>
      <c r="X82" s="46" t="s">
        <v>2076</v>
      </c>
      <c r="Y82" s="58"/>
      <c r="Z82" s="57"/>
      <c r="AA82" s="58"/>
      <c r="AB82" s="183"/>
      <c r="AC82" s="184"/>
      <c r="AD82" s="184"/>
      <c r="AE82" s="183"/>
      <c r="AF82" s="184"/>
      <c r="AG82" s="185"/>
      <c r="AH82" s="58"/>
      <c r="AI82" s="58"/>
      <c r="AJ82" s="58"/>
      <c r="AK82" s="58"/>
      <c r="AL82" s="59"/>
      <c r="AM82" s="254" t="str">
        <f>VLOOKUP(K82,'[1]SKO 2019 Attendees'!$D:$G,4,FALSE)</f>
        <v>32LDNKPM</v>
      </c>
      <c r="AN82" s="52">
        <v>43478</v>
      </c>
      <c r="AO82" s="52">
        <v>43481</v>
      </c>
    </row>
    <row r="83" spans="1:42" customFormat="1">
      <c r="A83" s="46" t="s">
        <v>3341</v>
      </c>
      <c r="B83" s="232">
        <v>43396</v>
      </c>
      <c r="C83" s="232">
        <v>43409.575036539347</v>
      </c>
      <c r="D83" s="232" t="s">
        <v>4693</v>
      </c>
      <c r="E83" s="231" t="s">
        <v>5544</v>
      </c>
      <c r="F83" s="49" t="s">
        <v>25</v>
      </c>
      <c r="G83" s="61" t="s">
        <v>26</v>
      </c>
      <c r="H83" s="61" t="s">
        <v>3126</v>
      </c>
      <c r="I83" s="46" t="s">
        <v>1716</v>
      </c>
      <c r="J83" s="46" t="s">
        <v>3342</v>
      </c>
      <c r="K83" s="46" t="s">
        <v>3343</v>
      </c>
      <c r="L83" s="100" t="s">
        <v>31</v>
      </c>
      <c r="M83" s="278" t="s">
        <v>500</v>
      </c>
      <c r="N83" s="279" t="s">
        <v>6504</v>
      </c>
      <c r="O83" s="325"/>
      <c r="P83" s="284" t="s">
        <v>500</v>
      </c>
      <c r="Q83" s="285" t="s">
        <v>6504</v>
      </c>
      <c r="R83" s="322">
        <v>2</v>
      </c>
      <c r="S83" s="289" t="s">
        <v>2380</v>
      </c>
      <c r="T83" s="289" t="s">
        <v>6507</v>
      </c>
      <c r="U83" s="47" t="s">
        <v>3128</v>
      </c>
      <c r="V83" s="47" t="s">
        <v>90</v>
      </c>
      <c r="W83" s="47" t="s">
        <v>2259</v>
      </c>
      <c r="X83" s="46" t="s">
        <v>2076</v>
      </c>
      <c r="Y83" s="58"/>
      <c r="Z83" s="57"/>
      <c r="AA83" s="58"/>
      <c r="AB83" s="183"/>
      <c r="AC83" s="184"/>
      <c r="AD83" s="184"/>
      <c r="AE83" s="183"/>
      <c r="AF83" s="184"/>
      <c r="AG83" s="185"/>
      <c r="AH83" s="58"/>
      <c r="AI83" s="58"/>
      <c r="AJ83" s="58"/>
      <c r="AK83" s="58"/>
      <c r="AL83" s="59"/>
      <c r="AM83" s="254" t="str">
        <f>VLOOKUP(K83,'[1]SKO 2019 Attendees'!$D:$G,4,FALSE)</f>
        <v>32LDNKPQ</v>
      </c>
      <c r="AN83" s="52">
        <v>43478</v>
      </c>
      <c r="AO83" s="52">
        <v>43481</v>
      </c>
    </row>
    <row r="84" spans="1:42" customFormat="1">
      <c r="A84" s="46" t="s">
        <v>5069</v>
      </c>
      <c r="B84" s="232">
        <v>43416</v>
      </c>
      <c r="C84" s="232">
        <v>43417.576292395832</v>
      </c>
      <c r="D84" s="232" t="s">
        <v>4693</v>
      </c>
      <c r="E84" s="344" t="s">
        <v>6479</v>
      </c>
      <c r="F84" s="49" t="s">
        <v>25</v>
      </c>
      <c r="G84" s="61" t="s">
        <v>26</v>
      </c>
      <c r="H84" s="61" t="s">
        <v>3126</v>
      </c>
      <c r="I84" s="46" t="s">
        <v>301</v>
      </c>
      <c r="J84" s="46" t="s">
        <v>5068</v>
      </c>
      <c r="K84" s="46" t="s">
        <v>5227</v>
      </c>
      <c r="L84" s="100" t="s">
        <v>31</v>
      </c>
      <c r="M84" s="278" t="s">
        <v>346</v>
      </c>
      <c r="N84" s="279" t="s">
        <v>6505</v>
      </c>
      <c r="O84" s="325"/>
      <c r="P84" s="284" t="s">
        <v>346</v>
      </c>
      <c r="Q84" s="285" t="s">
        <v>6505</v>
      </c>
      <c r="R84" s="322">
        <v>11</v>
      </c>
      <c r="S84" s="289" t="s">
        <v>2636</v>
      </c>
      <c r="T84" s="289" t="s">
        <v>6519</v>
      </c>
      <c r="U84" s="47" t="s">
        <v>3306</v>
      </c>
      <c r="V84" s="47" t="s">
        <v>90</v>
      </c>
      <c r="W84" s="47" t="s">
        <v>2275</v>
      </c>
      <c r="X84" s="46" t="s">
        <v>2076</v>
      </c>
      <c r="Y84" s="57"/>
      <c r="Z84" s="57"/>
      <c r="AA84" s="58"/>
      <c r="AB84" s="183"/>
      <c r="AC84" s="184"/>
      <c r="AD84" s="184"/>
      <c r="AE84" s="183"/>
      <c r="AF84" s="184"/>
      <c r="AG84" s="185"/>
      <c r="AH84" s="58"/>
      <c r="AI84" s="58"/>
      <c r="AJ84" s="58"/>
      <c r="AK84" s="58"/>
      <c r="AL84" s="59"/>
      <c r="AM84" s="254" t="str">
        <f>VLOOKUP(K84,'[1]SKO 2019 Attendees'!$D:$G,4,FALSE)</f>
        <v>32LG4NFJ</v>
      </c>
      <c r="AN84" s="52">
        <v>43478</v>
      </c>
      <c r="AO84" s="52">
        <v>43481</v>
      </c>
    </row>
    <row r="85" spans="1:42" customFormat="1">
      <c r="A85" s="46" t="s">
        <v>3344</v>
      </c>
      <c r="B85" s="232">
        <v>43396</v>
      </c>
      <c r="C85" s="232">
        <v>43398.548878240741</v>
      </c>
      <c r="D85" s="232" t="s">
        <v>4693</v>
      </c>
      <c r="E85" s="231" t="s">
        <v>5545</v>
      </c>
      <c r="F85" s="49" t="s">
        <v>25</v>
      </c>
      <c r="G85" s="61" t="s">
        <v>26</v>
      </c>
      <c r="H85" s="61" t="s">
        <v>3126</v>
      </c>
      <c r="I85" s="46" t="s">
        <v>77</v>
      </c>
      <c r="J85" s="46" t="s">
        <v>3345</v>
      </c>
      <c r="K85" s="46" t="s">
        <v>3346</v>
      </c>
      <c r="L85" s="100" t="s">
        <v>31</v>
      </c>
      <c r="M85" s="278" t="s">
        <v>379</v>
      </c>
      <c r="N85" s="279" t="s">
        <v>6503</v>
      </c>
      <c r="O85" s="325"/>
      <c r="P85" s="284" t="s">
        <v>379</v>
      </c>
      <c r="Q85" s="285" t="s">
        <v>6503</v>
      </c>
      <c r="R85" s="322">
        <v>9</v>
      </c>
      <c r="S85" s="289" t="s">
        <v>2472</v>
      </c>
      <c r="T85" s="289" t="s">
        <v>6505</v>
      </c>
      <c r="U85" s="47" t="s">
        <v>3271</v>
      </c>
      <c r="V85" s="47" t="s">
        <v>90</v>
      </c>
      <c r="W85" s="47" t="s">
        <v>2250</v>
      </c>
      <c r="X85" s="46" t="s">
        <v>2076</v>
      </c>
      <c r="Y85" s="58"/>
      <c r="Z85" s="57"/>
      <c r="AA85" s="58"/>
      <c r="AB85" s="183"/>
      <c r="AC85" s="184"/>
      <c r="AD85" s="184"/>
      <c r="AE85" s="183"/>
      <c r="AF85" s="184"/>
      <c r="AG85" s="185"/>
      <c r="AH85" s="58"/>
      <c r="AI85" s="58"/>
      <c r="AJ85" s="58"/>
      <c r="AK85" s="58"/>
      <c r="AL85" s="59"/>
      <c r="AM85" s="254" t="str">
        <f>VLOOKUP(K85,'[1]SKO 2019 Attendees'!$D:$G,4,FALSE)</f>
        <v>32LDNKPR</v>
      </c>
      <c r="AN85" s="52">
        <v>43478</v>
      </c>
      <c r="AO85" s="52">
        <v>43481</v>
      </c>
    </row>
    <row r="86" spans="1:42" customFormat="1">
      <c r="A86" s="46" t="s">
        <v>777</v>
      </c>
      <c r="B86" s="232">
        <v>43409</v>
      </c>
      <c r="C86" s="232">
        <v>43409.576622488421</v>
      </c>
      <c r="D86" s="232" t="s">
        <v>4693</v>
      </c>
      <c r="E86" s="231" t="s">
        <v>6607</v>
      </c>
      <c r="F86" s="49" t="s">
        <v>25</v>
      </c>
      <c r="G86" s="61" t="s">
        <v>26</v>
      </c>
      <c r="H86" s="61" t="s">
        <v>633</v>
      </c>
      <c r="I86" s="46" t="s">
        <v>778</v>
      </c>
      <c r="J86" s="46" t="s">
        <v>779</v>
      </c>
      <c r="K86" s="46" t="s">
        <v>780</v>
      </c>
      <c r="L86" s="100" t="s">
        <v>31</v>
      </c>
      <c r="M86" s="278" t="s">
        <v>374</v>
      </c>
      <c r="N86" s="310" t="s">
        <v>6507</v>
      </c>
      <c r="O86" s="325"/>
      <c r="P86" s="284" t="s">
        <v>374</v>
      </c>
      <c r="Q86" s="285" t="s">
        <v>6507</v>
      </c>
      <c r="R86" s="322">
        <v>3</v>
      </c>
      <c r="S86" s="289" t="s">
        <v>4673</v>
      </c>
      <c r="T86" s="289" t="s">
        <v>6518</v>
      </c>
      <c r="U86" s="47" t="s">
        <v>781</v>
      </c>
      <c r="V86" s="47" t="s">
        <v>34</v>
      </c>
      <c r="W86" s="47" t="s">
        <v>745</v>
      </c>
      <c r="X86" s="46" t="s">
        <v>633</v>
      </c>
      <c r="Y86" s="58"/>
      <c r="Z86" s="57"/>
      <c r="AA86" s="58"/>
      <c r="AB86" s="183"/>
      <c r="AC86" s="184"/>
      <c r="AD86" s="184"/>
      <c r="AE86" s="183"/>
      <c r="AF86" s="184"/>
      <c r="AG86" s="185"/>
      <c r="AH86" s="58"/>
      <c r="AI86" s="58" t="s">
        <v>6463</v>
      </c>
      <c r="AJ86" s="57" t="s">
        <v>6518</v>
      </c>
      <c r="AK86" s="320">
        <v>43113.666666666664</v>
      </c>
      <c r="AL86" s="59"/>
      <c r="AM86" s="254" t="str">
        <f>VLOOKUP(K86,'[1]SKO 2019 Attendees'!$D:$G,4,FALSE)</f>
        <v>32LDNKPS</v>
      </c>
      <c r="AN86" s="52">
        <v>43477</v>
      </c>
      <c r="AO86" s="52">
        <v>43481</v>
      </c>
      <c r="AP86" t="s">
        <v>5311</v>
      </c>
    </row>
    <row r="87" spans="1:42" customFormat="1">
      <c r="A87" s="46" t="s">
        <v>782</v>
      </c>
      <c r="B87" s="232">
        <v>43396</v>
      </c>
      <c r="C87" s="232">
        <v>43397.198935266199</v>
      </c>
      <c r="D87" s="232" t="s">
        <v>4693</v>
      </c>
      <c r="E87" s="231" t="s">
        <v>5546</v>
      </c>
      <c r="F87" s="49" t="s">
        <v>25</v>
      </c>
      <c r="G87" s="61" t="s">
        <v>26</v>
      </c>
      <c r="H87" s="61" t="s">
        <v>633</v>
      </c>
      <c r="I87" s="46" t="s">
        <v>260</v>
      </c>
      <c r="J87" s="46" t="s">
        <v>783</v>
      </c>
      <c r="K87" s="46" t="s">
        <v>784</v>
      </c>
      <c r="L87" s="100" t="s">
        <v>31</v>
      </c>
      <c r="M87" s="278" t="s">
        <v>374</v>
      </c>
      <c r="N87" s="310" t="s">
        <v>6507</v>
      </c>
      <c r="O87" s="323"/>
      <c r="P87" s="284" t="s">
        <v>374</v>
      </c>
      <c r="Q87" s="285" t="s">
        <v>6507</v>
      </c>
      <c r="R87" s="322">
        <v>13</v>
      </c>
      <c r="S87" s="289" t="s">
        <v>4672</v>
      </c>
      <c r="T87" s="289" t="s">
        <v>6508</v>
      </c>
      <c r="U87" s="47" t="s">
        <v>677</v>
      </c>
      <c r="V87" s="47" t="s">
        <v>34</v>
      </c>
      <c r="W87" s="47" t="s">
        <v>645</v>
      </c>
      <c r="X87" s="46" t="s">
        <v>633</v>
      </c>
      <c r="Y87" s="58"/>
      <c r="Z87" s="57"/>
      <c r="AA87" s="58"/>
      <c r="AB87" s="183"/>
      <c r="AC87" s="184"/>
      <c r="AD87" s="184"/>
      <c r="AE87" s="183"/>
      <c r="AF87" s="184"/>
      <c r="AG87" s="185"/>
      <c r="AH87" s="58"/>
      <c r="AI87" s="58" t="s">
        <v>6463</v>
      </c>
      <c r="AJ87" s="57" t="s">
        <v>6518</v>
      </c>
      <c r="AK87" s="320">
        <v>43113.666666666664</v>
      </c>
      <c r="AL87" s="59"/>
      <c r="AM87" s="254" t="str">
        <f>VLOOKUP(K87,'[1]SKO 2019 Attendees'!$D:$G,4,FALSE)</f>
        <v>32LDNKPT</v>
      </c>
      <c r="AN87" s="52">
        <v>43477</v>
      </c>
      <c r="AO87" s="52">
        <v>43481</v>
      </c>
    </row>
    <row r="88" spans="1:42" customFormat="1">
      <c r="A88" s="46" t="s">
        <v>3347</v>
      </c>
      <c r="B88" s="232">
        <v>43396</v>
      </c>
      <c r="C88" s="232">
        <v>43397.432980127312</v>
      </c>
      <c r="D88" s="232" t="s">
        <v>4693</v>
      </c>
      <c r="E88" s="231" t="s">
        <v>5547</v>
      </c>
      <c r="F88" s="49" t="s">
        <v>3159</v>
      </c>
      <c r="G88" s="61" t="s">
        <v>26</v>
      </c>
      <c r="H88" s="61" t="s">
        <v>3126</v>
      </c>
      <c r="I88" s="46" t="s">
        <v>1854</v>
      </c>
      <c r="J88" s="46" t="s">
        <v>3348</v>
      </c>
      <c r="K88" s="46" t="s">
        <v>3349</v>
      </c>
      <c r="L88" s="100" t="s">
        <v>3175</v>
      </c>
      <c r="M88" s="279" t="s">
        <v>357</v>
      </c>
      <c r="N88" s="279" t="s">
        <v>6506</v>
      </c>
      <c r="O88" s="325"/>
      <c r="P88" s="285" t="s">
        <v>357</v>
      </c>
      <c r="Q88" s="285" t="s">
        <v>6506</v>
      </c>
      <c r="R88" s="322"/>
      <c r="S88" s="289" t="s">
        <v>2442</v>
      </c>
      <c r="T88" s="289" t="s">
        <v>6506</v>
      </c>
      <c r="U88" s="47" t="s">
        <v>3163</v>
      </c>
      <c r="V88" s="47" t="s">
        <v>1183</v>
      </c>
      <c r="W88" s="47" t="s">
        <v>2075</v>
      </c>
      <c r="X88" s="46" t="s">
        <v>2076</v>
      </c>
      <c r="Y88" s="58"/>
      <c r="Z88" s="57"/>
      <c r="AA88" s="58"/>
      <c r="AB88" s="183"/>
      <c r="AC88" s="184"/>
      <c r="AD88" s="184"/>
      <c r="AE88" s="183"/>
      <c r="AF88" s="184"/>
      <c r="AG88" s="185"/>
      <c r="AH88" s="58"/>
      <c r="AI88" s="58"/>
      <c r="AJ88" s="58"/>
      <c r="AK88" s="58"/>
      <c r="AL88" s="59"/>
      <c r="AM88" s="254" t="str">
        <f>VLOOKUP(K88,'[1]SKO 2019 Attendees'!$D:$G,4,FALSE)</f>
        <v>32LDNKPV</v>
      </c>
      <c r="AN88" s="52">
        <v>43478</v>
      </c>
      <c r="AO88" s="52">
        <v>43481</v>
      </c>
    </row>
    <row r="89" spans="1:42" customFormat="1">
      <c r="A89" s="46" t="s">
        <v>3350</v>
      </c>
      <c r="B89" s="232">
        <v>43396</v>
      </c>
      <c r="C89" s="232">
        <v>43396.69471851852</v>
      </c>
      <c r="D89" s="232" t="s">
        <v>4693</v>
      </c>
      <c r="E89" s="231" t="s">
        <v>5548</v>
      </c>
      <c r="F89" s="49" t="s">
        <v>25</v>
      </c>
      <c r="G89" s="61" t="s">
        <v>26</v>
      </c>
      <c r="H89" s="61" t="s">
        <v>3126</v>
      </c>
      <c r="I89" s="46" t="s">
        <v>187</v>
      </c>
      <c r="J89" s="46" t="s">
        <v>3351</v>
      </c>
      <c r="K89" s="46" t="s">
        <v>3352</v>
      </c>
      <c r="L89" s="100" t="s">
        <v>31</v>
      </c>
      <c r="M89" s="279" t="s">
        <v>357</v>
      </c>
      <c r="N89" s="279" t="s">
        <v>6506</v>
      </c>
      <c r="O89" s="325"/>
      <c r="P89" s="285" t="s">
        <v>357</v>
      </c>
      <c r="Q89" s="285" t="s">
        <v>6506</v>
      </c>
      <c r="R89" s="322">
        <v>6</v>
      </c>
      <c r="S89" s="289" t="s">
        <v>2411</v>
      </c>
      <c r="T89" s="289" t="s">
        <v>6510</v>
      </c>
      <c r="U89" s="47" t="s">
        <v>3310</v>
      </c>
      <c r="V89" s="47" t="s">
        <v>90</v>
      </c>
      <c r="W89" s="47" t="s">
        <v>2312</v>
      </c>
      <c r="X89" s="46" t="s">
        <v>2076</v>
      </c>
      <c r="Y89" s="58"/>
      <c r="Z89" s="57"/>
      <c r="AA89" s="58"/>
      <c r="AB89" s="183"/>
      <c r="AC89" s="184"/>
      <c r="AD89" s="184"/>
      <c r="AE89" s="183"/>
      <c r="AF89" s="184"/>
      <c r="AG89" s="185"/>
      <c r="AH89" s="58"/>
      <c r="AI89" s="58"/>
      <c r="AJ89" s="58"/>
      <c r="AK89" s="58"/>
      <c r="AL89" s="59"/>
      <c r="AM89" s="254" t="str">
        <f>VLOOKUP(K89,'[1]SKO 2019 Attendees'!$D:$G,4,FALSE)</f>
        <v>32LDNKPW</v>
      </c>
      <c r="AN89" s="52">
        <v>43478</v>
      </c>
      <c r="AO89" s="52">
        <v>43481</v>
      </c>
    </row>
    <row r="90" spans="1:42" customFormat="1">
      <c r="A90" s="46" t="s">
        <v>3353</v>
      </c>
      <c r="B90" s="232">
        <v>43396</v>
      </c>
      <c r="C90" s="232">
        <v>43396.862844675925</v>
      </c>
      <c r="D90" s="349" t="s">
        <v>4693</v>
      </c>
      <c r="E90" s="348" t="s">
        <v>6756</v>
      </c>
      <c r="F90" s="49" t="s">
        <v>25</v>
      </c>
      <c r="G90" s="61" t="s">
        <v>26</v>
      </c>
      <c r="H90" s="61" t="s">
        <v>3126</v>
      </c>
      <c r="I90" s="46" t="s">
        <v>3354</v>
      </c>
      <c r="J90" s="46" t="s">
        <v>2508</v>
      </c>
      <c r="K90" s="46" t="s">
        <v>3355</v>
      </c>
      <c r="L90" s="100" t="s">
        <v>31</v>
      </c>
      <c r="M90" s="278" t="s">
        <v>346</v>
      </c>
      <c r="N90" s="279" t="s">
        <v>6505</v>
      </c>
      <c r="O90" s="325"/>
      <c r="P90" s="284" t="s">
        <v>346</v>
      </c>
      <c r="Q90" s="285" t="s">
        <v>6505</v>
      </c>
      <c r="R90" s="322">
        <v>1</v>
      </c>
      <c r="S90" s="289" t="s">
        <v>2636</v>
      </c>
      <c r="T90" s="289" t="s">
        <v>6519</v>
      </c>
      <c r="U90" s="47" t="s">
        <v>2966</v>
      </c>
      <c r="V90" s="47" t="s">
        <v>90</v>
      </c>
      <c r="W90" s="47" t="s">
        <v>2125</v>
      </c>
      <c r="X90" s="46" t="s">
        <v>2076</v>
      </c>
      <c r="Y90" s="58"/>
      <c r="Z90" s="57"/>
      <c r="AA90" s="58"/>
      <c r="AB90" s="183"/>
      <c r="AC90" s="184"/>
      <c r="AD90" s="184"/>
      <c r="AE90" s="183"/>
      <c r="AF90" s="184"/>
      <c r="AG90" s="185"/>
      <c r="AH90" s="58"/>
      <c r="AI90" s="58"/>
      <c r="AJ90" s="58"/>
      <c r="AK90" s="58"/>
      <c r="AL90" s="59"/>
      <c r="AM90" s="254" t="str">
        <f>VLOOKUP(K90,'[1]SKO 2019 Attendees'!$D:$G,4,FALSE)</f>
        <v>32LDNKPX</v>
      </c>
      <c r="AN90" s="52">
        <v>43478</v>
      </c>
      <c r="AO90" s="52">
        <v>43481</v>
      </c>
    </row>
    <row r="91" spans="1:42" customFormat="1">
      <c r="A91" s="124" t="s">
        <v>785</v>
      </c>
      <c r="B91" s="232">
        <v>43409</v>
      </c>
      <c r="C91" s="232">
        <v>43410.483160069445</v>
      </c>
      <c r="D91" s="232" t="s">
        <v>4693</v>
      </c>
      <c r="E91" s="231" t="s">
        <v>5549</v>
      </c>
      <c r="F91" s="49" t="s">
        <v>25</v>
      </c>
      <c r="G91" s="61" t="s">
        <v>26</v>
      </c>
      <c r="H91" s="61" t="s">
        <v>633</v>
      </c>
      <c r="I91" s="124" t="s">
        <v>786</v>
      </c>
      <c r="J91" s="124" t="s">
        <v>787</v>
      </c>
      <c r="K91" s="46" t="s">
        <v>788</v>
      </c>
      <c r="L91" s="152" t="s">
        <v>31</v>
      </c>
      <c r="M91" s="278" t="s">
        <v>379</v>
      </c>
      <c r="N91" s="279" t="s">
        <v>6503</v>
      </c>
      <c r="O91" s="325"/>
      <c r="P91" s="284" t="s">
        <v>379</v>
      </c>
      <c r="Q91" s="285" t="s">
        <v>6503</v>
      </c>
      <c r="R91" s="322">
        <v>1</v>
      </c>
      <c r="S91" s="289" t="s">
        <v>4671</v>
      </c>
      <c r="T91" s="289" t="s">
        <v>6503</v>
      </c>
      <c r="U91" s="125" t="s">
        <v>754</v>
      </c>
      <c r="V91" s="125" t="s">
        <v>34</v>
      </c>
      <c r="W91" s="125" t="s">
        <v>789</v>
      </c>
      <c r="X91" s="46" t="s">
        <v>633</v>
      </c>
      <c r="Y91" s="58"/>
      <c r="Z91" s="57"/>
      <c r="AA91" s="58"/>
      <c r="AB91" s="183"/>
      <c r="AC91" s="184"/>
      <c r="AD91" s="184"/>
      <c r="AE91" s="183"/>
      <c r="AF91" s="184"/>
      <c r="AG91" s="185"/>
      <c r="AH91" s="58"/>
      <c r="AI91" s="58" t="s">
        <v>6460</v>
      </c>
      <c r="AJ91" s="57" t="s">
        <v>6518</v>
      </c>
      <c r="AK91" s="320">
        <v>43113.541666666664</v>
      </c>
      <c r="AL91" s="59"/>
      <c r="AM91" s="254" t="str">
        <f>VLOOKUP(K91,'[1]SKO 2019 Attendees'!$D:$G,4,FALSE)</f>
        <v>32LDNKPZ</v>
      </c>
      <c r="AN91" s="52">
        <v>43477</v>
      </c>
      <c r="AO91" s="52">
        <v>43481</v>
      </c>
    </row>
    <row r="92" spans="1:42" customFormat="1">
      <c r="A92" s="46" t="s">
        <v>790</v>
      </c>
      <c r="B92" s="232">
        <v>43409</v>
      </c>
      <c r="C92" s="232">
        <v>43418.44416825231</v>
      </c>
      <c r="D92" s="232" t="s">
        <v>4693</v>
      </c>
      <c r="E92" s="231" t="s">
        <v>6614</v>
      </c>
      <c r="F92" s="49" t="s">
        <v>25</v>
      </c>
      <c r="G92" s="61" t="s">
        <v>26</v>
      </c>
      <c r="H92" s="61" t="s">
        <v>633</v>
      </c>
      <c r="I92" s="46" t="s">
        <v>791</v>
      </c>
      <c r="J92" s="46" t="s">
        <v>792</v>
      </c>
      <c r="K92" s="46" t="s">
        <v>793</v>
      </c>
      <c r="L92" s="100" t="s">
        <v>31</v>
      </c>
      <c r="M92" s="278" t="s">
        <v>500</v>
      </c>
      <c r="N92" s="279" t="s">
        <v>6504</v>
      </c>
      <c r="O92" s="325"/>
      <c r="P92" s="284" t="s">
        <v>500</v>
      </c>
      <c r="Q92" s="285" t="s">
        <v>6504</v>
      </c>
      <c r="R92" s="322">
        <v>14</v>
      </c>
      <c r="S92" s="289" t="s">
        <v>4671</v>
      </c>
      <c r="T92" s="289" t="s">
        <v>6503</v>
      </c>
      <c r="U92" s="47" t="s">
        <v>794</v>
      </c>
      <c r="V92" s="47" t="s">
        <v>34</v>
      </c>
      <c r="W92" s="47" t="s">
        <v>795</v>
      </c>
      <c r="X92" s="46" t="s">
        <v>633</v>
      </c>
      <c r="Y92" s="58"/>
      <c r="Z92" s="57"/>
      <c r="AA92" s="58"/>
      <c r="AB92" s="183"/>
      <c r="AC92" s="184"/>
      <c r="AD92" s="184"/>
      <c r="AE92" s="183"/>
      <c r="AF92" s="184"/>
      <c r="AG92" s="185"/>
      <c r="AH92" s="58"/>
      <c r="AI92" s="58" t="s">
        <v>6463</v>
      </c>
      <c r="AJ92" s="57" t="s">
        <v>6518</v>
      </c>
      <c r="AK92" s="320">
        <v>43113.666666666664</v>
      </c>
      <c r="AL92" s="59"/>
      <c r="AM92" s="254" t="str">
        <f>VLOOKUP(K92,'[1]SKO 2019 Attendees'!$D:$G,4,FALSE)</f>
        <v>32LDNKQ2</v>
      </c>
      <c r="AN92" s="52">
        <v>43476</v>
      </c>
      <c r="AO92" s="52">
        <v>43481</v>
      </c>
      <c r="AP92" t="s">
        <v>6346</v>
      </c>
    </row>
    <row r="93" spans="1:42" customFormat="1">
      <c r="A93" s="46" t="s">
        <v>3356</v>
      </c>
      <c r="B93" s="232">
        <v>43396</v>
      </c>
      <c r="C93" s="232">
        <v>43396.773277581015</v>
      </c>
      <c r="D93" s="232" t="s">
        <v>4693</v>
      </c>
      <c r="E93" s="231" t="s">
        <v>5550</v>
      </c>
      <c r="F93" s="49" t="s">
        <v>771</v>
      </c>
      <c r="G93" s="253" t="s">
        <v>6284</v>
      </c>
      <c r="H93" s="61" t="s">
        <v>3126</v>
      </c>
      <c r="I93" s="46" t="s">
        <v>875</v>
      </c>
      <c r="J93" s="46" t="s">
        <v>3357</v>
      </c>
      <c r="K93" s="46" t="s">
        <v>3358</v>
      </c>
      <c r="L93" s="257" t="s">
        <v>6285</v>
      </c>
      <c r="M93" s="278" t="s">
        <v>500</v>
      </c>
      <c r="N93" s="279" t="s">
        <v>6504</v>
      </c>
      <c r="O93" s="325"/>
      <c r="P93" s="284" t="s">
        <v>500</v>
      </c>
      <c r="Q93" s="285" t="s">
        <v>6504</v>
      </c>
      <c r="R93" s="322"/>
      <c r="S93" s="289" t="s">
        <v>2380</v>
      </c>
      <c r="T93" s="289" t="s">
        <v>6507</v>
      </c>
      <c r="U93" s="47" t="s">
        <v>3128</v>
      </c>
      <c r="V93" s="47" t="s">
        <v>90</v>
      </c>
      <c r="W93" s="47" t="s">
        <v>2075</v>
      </c>
      <c r="X93" s="46" t="s">
        <v>2076</v>
      </c>
      <c r="Y93" s="58"/>
      <c r="Z93" s="57"/>
      <c r="AA93" s="58"/>
      <c r="AB93" s="183"/>
      <c r="AC93" s="184"/>
      <c r="AD93" s="184"/>
      <c r="AE93" s="183"/>
      <c r="AF93" s="184"/>
      <c r="AG93" s="185"/>
      <c r="AH93" s="58"/>
      <c r="AI93" s="58"/>
      <c r="AJ93" s="58"/>
      <c r="AK93" s="58"/>
      <c r="AL93" s="59"/>
      <c r="AM93" s="254" t="str">
        <f>VLOOKUP(K93,'[1]SKO 2019 Attendees'!$D:$G,4,FALSE)</f>
        <v>32LDNKQ3</v>
      </c>
      <c r="AN93" s="52">
        <v>43478</v>
      </c>
      <c r="AO93" s="52">
        <v>43481</v>
      </c>
    </row>
    <row r="94" spans="1:42" customFormat="1">
      <c r="A94" s="46" t="s">
        <v>3359</v>
      </c>
      <c r="B94" s="232">
        <v>43396</v>
      </c>
      <c r="C94" s="232">
        <v>43397.358858217594</v>
      </c>
      <c r="D94" s="232" t="s">
        <v>4693</v>
      </c>
      <c r="E94" s="231" t="s">
        <v>5551</v>
      </c>
      <c r="F94" s="49" t="s">
        <v>25</v>
      </c>
      <c r="G94" s="61" t="s">
        <v>26</v>
      </c>
      <c r="H94" s="61" t="s">
        <v>3126</v>
      </c>
      <c r="I94" s="46" t="s">
        <v>1078</v>
      </c>
      <c r="J94" s="46" t="s">
        <v>3360</v>
      </c>
      <c r="K94" s="46" t="s">
        <v>3361</v>
      </c>
      <c r="L94" s="100" t="s">
        <v>31</v>
      </c>
      <c r="M94" s="278" t="s">
        <v>500</v>
      </c>
      <c r="N94" s="279" t="s">
        <v>6504</v>
      </c>
      <c r="O94" s="325"/>
      <c r="P94" s="284" t="s">
        <v>500</v>
      </c>
      <c r="Q94" s="285" t="s">
        <v>6504</v>
      </c>
      <c r="R94" s="322">
        <v>9</v>
      </c>
      <c r="S94" s="289" t="s">
        <v>2380</v>
      </c>
      <c r="T94" s="289" t="s">
        <v>6507</v>
      </c>
      <c r="U94" s="47" t="s">
        <v>3214</v>
      </c>
      <c r="V94" s="47" t="s">
        <v>90</v>
      </c>
      <c r="W94" s="47" t="s">
        <v>2075</v>
      </c>
      <c r="X94" s="46" t="s">
        <v>2076</v>
      </c>
      <c r="Y94" s="58"/>
      <c r="Z94" s="57"/>
      <c r="AA94" s="58"/>
      <c r="AB94" s="183"/>
      <c r="AC94" s="184"/>
      <c r="AD94" s="184"/>
      <c r="AE94" s="183"/>
      <c r="AF94" s="184"/>
      <c r="AG94" s="185"/>
      <c r="AH94" s="58"/>
      <c r="AI94" s="58"/>
      <c r="AJ94" s="58"/>
      <c r="AK94" s="58"/>
      <c r="AL94" s="59"/>
      <c r="AM94" s="254" t="str">
        <f>VLOOKUP(K94,'[1]SKO 2019 Attendees'!$D:$G,4,FALSE)</f>
        <v>32LDNKQ4</v>
      </c>
      <c r="AN94" s="52">
        <v>43478</v>
      </c>
      <c r="AO94" s="52">
        <v>43481</v>
      </c>
    </row>
    <row r="95" spans="1:42" customFormat="1">
      <c r="A95" s="46" t="s">
        <v>3362</v>
      </c>
      <c r="B95" s="232">
        <v>43396</v>
      </c>
      <c r="C95" s="232">
        <v>43396.75170390046</v>
      </c>
      <c r="D95" s="232" t="s">
        <v>4693</v>
      </c>
      <c r="E95" s="232" t="s">
        <v>6479</v>
      </c>
      <c r="F95" s="49" t="s">
        <v>25</v>
      </c>
      <c r="G95" s="61" t="s">
        <v>26</v>
      </c>
      <c r="H95" s="61" t="s">
        <v>3126</v>
      </c>
      <c r="I95" s="46" t="s">
        <v>1329</v>
      </c>
      <c r="J95" s="46" t="s">
        <v>3363</v>
      </c>
      <c r="K95" s="46" t="s">
        <v>3364</v>
      </c>
      <c r="L95" s="100" t="s">
        <v>31</v>
      </c>
      <c r="M95" s="350" t="s">
        <v>6412</v>
      </c>
      <c r="N95" s="279" t="s">
        <v>6508</v>
      </c>
      <c r="O95" s="325"/>
      <c r="P95" s="284" t="s">
        <v>5086</v>
      </c>
      <c r="Q95" s="311" t="s">
        <v>6508</v>
      </c>
      <c r="R95" s="322">
        <v>29</v>
      </c>
      <c r="S95" s="289" t="s">
        <v>2500</v>
      </c>
      <c r="T95" s="289" t="s">
        <v>6516</v>
      </c>
      <c r="U95" s="47" t="s">
        <v>3365</v>
      </c>
      <c r="V95" s="47" t="s">
        <v>90</v>
      </c>
      <c r="W95" s="47" t="s">
        <v>2275</v>
      </c>
      <c r="X95" s="46" t="s">
        <v>2076</v>
      </c>
      <c r="Y95" s="58"/>
      <c r="Z95" s="57"/>
      <c r="AA95" s="58"/>
      <c r="AB95" s="183"/>
      <c r="AC95" s="184"/>
      <c r="AD95" s="184"/>
      <c r="AE95" s="183"/>
      <c r="AF95" s="184"/>
      <c r="AG95" s="185"/>
      <c r="AH95" s="58"/>
      <c r="AI95" s="58"/>
      <c r="AJ95" s="58"/>
      <c r="AK95" s="58"/>
      <c r="AL95" s="59"/>
      <c r="AM95" s="254" t="str">
        <f>VLOOKUP(K95,'[1]SKO 2019 Attendees'!$D:$G,4,FALSE)</f>
        <v>32LDNKQ5</v>
      </c>
      <c r="AN95" s="52">
        <v>43478</v>
      </c>
      <c r="AO95" s="52">
        <v>43481</v>
      </c>
    </row>
    <row r="96" spans="1:42" customFormat="1" ht="24">
      <c r="A96" s="46" t="s">
        <v>796</v>
      </c>
      <c r="B96" s="232">
        <v>43409</v>
      </c>
      <c r="C96" s="232">
        <v>43414.491952928242</v>
      </c>
      <c r="D96" s="232" t="s">
        <v>4693</v>
      </c>
      <c r="E96" s="231" t="s">
        <v>5552</v>
      </c>
      <c r="F96" s="49" t="s">
        <v>25</v>
      </c>
      <c r="G96" s="61" t="s">
        <v>26</v>
      </c>
      <c r="H96" s="61" t="s">
        <v>633</v>
      </c>
      <c r="I96" s="46" t="s">
        <v>797</v>
      </c>
      <c r="J96" s="46" t="s">
        <v>798</v>
      </c>
      <c r="K96" s="46" t="s">
        <v>799</v>
      </c>
      <c r="L96" s="100" t="s">
        <v>31</v>
      </c>
      <c r="M96" s="350" t="s">
        <v>6412</v>
      </c>
      <c r="N96" s="279" t="s">
        <v>6508</v>
      </c>
      <c r="O96" s="325"/>
      <c r="P96" s="284" t="s">
        <v>5086</v>
      </c>
      <c r="Q96" s="311" t="s">
        <v>6508</v>
      </c>
      <c r="R96" s="322">
        <v>25</v>
      </c>
      <c r="S96" s="289" t="s">
        <v>4673</v>
      </c>
      <c r="T96" s="289" t="s">
        <v>6518</v>
      </c>
      <c r="U96" s="47" t="s">
        <v>800</v>
      </c>
      <c r="V96" s="47" t="s">
        <v>34</v>
      </c>
      <c r="W96" s="47" t="s">
        <v>801</v>
      </c>
      <c r="X96" s="46" t="s">
        <v>633</v>
      </c>
      <c r="Y96" s="58"/>
      <c r="Z96" s="57"/>
      <c r="AA96" s="58"/>
      <c r="AB96" s="183"/>
      <c r="AC96" s="184"/>
      <c r="AD96" s="184"/>
      <c r="AE96" s="183"/>
      <c r="AF96" s="184"/>
      <c r="AG96" s="185"/>
      <c r="AH96" s="58"/>
      <c r="AI96" s="58" t="s">
        <v>6462</v>
      </c>
      <c r="AJ96" s="57" t="s">
        <v>6518</v>
      </c>
      <c r="AK96" s="320">
        <v>43113.625</v>
      </c>
      <c r="AL96" s="59"/>
      <c r="AM96" s="254" t="str">
        <f>VLOOKUP(K96,'[1]SKO 2019 Attendees'!$D:$G,4,FALSE)</f>
        <v>32LDNKQ6</v>
      </c>
      <c r="AN96" s="52">
        <v>43477</v>
      </c>
      <c r="AO96" s="52">
        <v>43481</v>
      </c>
    </row>
    <row r="97" spans="1:42" customFormat="1">
      <c r="A97" s="46" t="s">
        <v>802</v>
      </c>
      <c r="B97" s="232">
        <v>43396</v>
      </c>
      <c r="C97" s="232">
        <v>43402.21471388889</v>
      </c>
      <c r="D97" s="232" t="s">
        <v>4693</v>
      </c>
      <c r="E97" s="231" t="s">
        <v>5553</v>
      </c>
      <c r="F97" s="49" t="s">
        <v>25</v>
      </c>
      <c r="G97" s="61" t="s">
        <v>6284</v>
      </c>
      <c r="H97" s="61" t="s">
        <v>633</v>
      </c>
      <c r="I97" s="46" t="s">
        <v>803</v>
      </c>
      <c r="J97" s="46" t="s">
        <v>804</v>
      </c>
      <c r="K97" s="46" t="s">
        <v>805</v>
      </c>
      <c r="L97" s="100" t="s">
        <v>806</v>
      </c>
      <c r="M97" s="350" t="s">
        <v>6413</v>
      </c>
      <c r="N97" s="310" t="s">
        <v>6509</v>
      </c>
      <c r="O97" s="325"/>
      <c r="P97" s="284" t="s">
        <v>6263</v>
      </c>
      <c r="Q97" s="311" t="s">
        <v>6509</v>
      </c>
      <c r="R97" s="322"/>
      <c r="S97" s="289" t="s">
        <v>4672</v>
      </c>
      <c r="T97" s="289" t="s">
        <v>6508</v>
      </c>
      <c r="U97" s="47" t="s">
        <v>683</v>
      </c>
      <c r="V97" s="47" t="s">
        <v>34</v>
      </c>
      <c r="W97" s="47" t="s">
        <v>645</v>
      </c>
      <c r="X97" s="46" t="s">
        <v>633</v>
      </c>
      <c r="Y97" s="58"/>
      <c r="Z97" s="57"/>
      <c r="AA97" s="58"/>
      <c r="AB97" s="183"/>
      <c r="AC97" s="184"/>
      <c r="AD97" s="184"/>
      <c r="AE97" s="183"/>
      <c r="AF97" s="184"/>
      <c r="AG97" s="185"/>
      <c r="AH97" s="58"/>
      <c r="AI97" s="58" t="s">
        <v>6461</v>
      </c>
      <c r="AJ97" s="57" t="s">
        <v>6518</v>
      </c>
      <c r="AK97" s="320">
        <v>43113.583333333336</v>
      </c>
      <c r="AL97" s="59"/>
      <c r="AM97" s="254" t="str">
        <f>VLOOKUP(K97,'[1]SKO 2019 Attendees'!$D:$G,4,FALSE)</f>
        <v>32LDNKQ7</v>
      </c>
      <c r="AN97" s="52">
        <v>43477</v>
      </c>
      <c r="AO97" s="52">
        <v>43481</v>
      </c>
    </row>
    <row r="98" spans="1:42" customFormat="1">
      <c r="A98" s="46" t="s">
        <v>807</v>
      </c>
      <c r="B98" s="232">
        <v>43409</v>
      </c>
      <c r="C98" s="232">
        <v>43417.168340243057</v>
      </c>
      <c r="D98" s="232" t="s">
        <v>4693</v>
      </c>
      <c r="E98" s="231" t="s">
        <v>6613</v>
      </c>
      <c r="F98" s="49" t="s">
        <v>25</v>
      </c>
      <c r="G98" s="61" t="s">
        <v>26</v>
      </c>
      <c r="H98" s="61" t="s">
        <v>633</v>
      </c>
      <c r="I98" s="46" t="s">
        <v>808</v>
      </c>
      <c r="J98" s="46" t="s">
        <v>809</v>
      </c>
      <c r="K98" s="46" t="s">
        <v>810</v>
      </c>
      <c r="L98" s="100" t="s">
        <v>31</v>
      </c>
      <c r="M98" s="350" t="s">
        <v>6412</v>
      </c>
      <c r="N98" s="279" t="s">
        <v>6508</v>
      </c>
      <c r="O98" s="325"/>
      <c r="P98" s="284" t="s">
        <v>5086</v>
      </c>
      <c r="Q98" s="311" t="s">
        <v>6508</v>
      </c>
      <c r="R98" s="322">
        <v>20</v>
      </c>
      <c r="S98" s="289" t="s">
        <v>4670</v>
      </c>
      <c r="T98" s="289" t="s">
        <v>6504</v>
      </c>
      <c r="U98" s="47" t="s">
        <v>811</v>
      </c>
      <c r="V98" s="47" t="s">
        <v>34</v>
      </c>
      <c r="W98" s="47" t="s">
        <v>812</v>
      </c>
      <c r="X98" s="46" t="s">
        <v>633</v>
      </c>
      <c r="Y98" s="58"/>
      <c r="Z98" s="57"/>
      <c r="AA98" s="58"/>
      <c r="AB98" s="183"/>
      <c r="AC98" s="184"/>
      <c r="AD98" s="184"/>
      <c r="AE98" s="183"/>
      <c r="AF98" s="184"/>
      <c r="AG98" s="185"/>
      <c r="AH98" s="58"/>
      <c r="AI98" s="58" t="s">
        <v>6462</v>
      </c>
      <c r="AJ98" s="57" t="s">
        <v>6518</v>
      </c>
      <c r="AK98" s="320">
        <v>43113.625</v>
      </c>
      <c r="AL98" s="59"/>
      <c r="AM98" s="254" t="str">
        <f>VLOOKUP(K98,'[1]SKO 2019 Attendees'!$D:$G,4,FALSE)</f>
        <v>32LDNKQ8</v>
      </c>
      <c r="AN98" s="52">
        <v>43476</v>
      </c>
      <c r="AO98" s="52">
        <v>43482</v>
      </c>
      <c r="AP98" t="s">
        <v>6847</v>
      </c>
    </row>
    <row r="99" spans="1:42" customFormat="1">
      <c r="A99" s="46" t="s">
        <v>3366</v>
      </c>
      <c r="B99" s="232">
        <v>43396</v>
      </c>
      <c r="C99" s="232">
        <v>43397.021770752312</v>
      </c>
      <c r="D99" s="232" t="s">
        <v>4693</v>
      </c>
      <c r="E99" s="231" t="s">
        <v>5554</v>
      </c>
      <c r="F99" s="49" t="s">
        <v>25</v>
      </c>
      <c r="G99" s="61" t="s">
        <v>26</v>
      </c>
      <c r="H99" s="61" t="s">
        <v>3126</v>
      </c>
      <c r="I99" s="46" t="s">
        <v>2880</v>
      </c>
      <c r="J99" s="46" t="s">
        <v>3367</v>
      </c>
      <c r="K99" s="46" t="s">
        <v>3368</v>
      </c>
      <c r="L99" s="100" t="s">
        <v>31</v>
      </c>
      <c r="M99" s="278" t="s">
        <v>500</v>
      </c>
      <c r="N99" s="279" t="s">
        <v>6504</v>
      </c>
      <c r="O99" s="325"/>
      <c r="P99" s="284" t="s">
        <v>500</v>
      </c>
      <c r="Q99" s="285" t="s">
        <v>6504</v>
      </c>
      <c r="R99" s="322">
        <v>1</v>
      </c>
      <c r="S99" s="289" t="s">
        <v>2380</v>
      </c>
      <c r="T99" s="289" t="s">
        <v>6507</v>
      </c>
      <c r="U99" s="47" t="s">
        <v>3154</v>
      </c>
      <c r="V99" s="47" t="s">
        <v>90</v>
      </c>
      <c r="W99" s="47" t="s">
        <v>2075</v>
      </c>
      <c r="X99" s="46" t="s">
        <v>2076</v>
      </c>
      <c r="Y99" s="58"/>
      <c r="Z99" s="57"/>
      <c r="AA99" s="58"/>
      <c r="AB99" s="183"/>
      <c r="AC99" s="184"/>
      <c r="AD99" s="184"/>
      <c r="AE99" s="183"/>
      <c r="AF99" s="184"/>
      <c r="AG99" s="185"/>
      <c r="AH99" s="58"/>
      <c r="AI99" s="58"/>
      <c r="AJ99" s="58"/>
      <c r="AK99" s="58"/>
      <c r="AL99" s="59"/>
      <c r="AM99" s="254" t="str">
        <f>VLOOKUP(K99,'[1]SKO 2019 Attendees'!$D:$G,4,FALSE)</f>
        <v>32LDNKQ9</v>
      </c>
      <c r="AN99" s="52">
        <v>43478</v>
      </c>
      <c r="AO99" s="52">
        <v>43481</v>
      </c>
    </row>
    <row r="100" spans="1:42" customFormat="1">
      <c r="A100" s="46" t="s">
        <v>3369</v>
      </c>
      <c r="B100" s="232">
        <v>43396</v>
      </c>
      <c r="C100" s="232">
        <v>43397.407419212963</v>
      </c>
      <c r="D100" s="232" t="s">
        <v>4693</v>
      </c>
      <c r="E100" s="231" t="s">
        <v>5555</v>
      </c>
      <c r="F100" s="49" t="s">
        <v>25</v>
      </c>
      <c r="G100" s="61" t="s">
        <v>26</v>
      </c>
      <c r="H100" s="61" t="s">
        <v>3126</v>
      </c>
      <c r="I100" s="46" t="s">
        <v>511</v>
      </c>
      <c r="J100" s="46" t="s">
        <v>3370</v>
      </c>
      <c r="K100" s="46" t="s">
        <v>3371</v>
      </c>
      <c r="L100" s="100" t="s">
        <v>31</v>
      </c>
      <c r="M100" s="278" t="s">
        <v>379</v>
      </c>
      <c r="N100" s="279" t="s">
        <v>6503</v>
      </c>
      <c r="O100" s="325"/>
      <c r="P100" s="284" t="s">
        <v>379</v>
      </c>
      <c r="Q100" s="285" t="s">
        <v>6503</v>
      </c>
      <c r="R100" s="322">
        <v>9</v>
      </c>
      <c r="S100" s="289" t="s">
        <v>2472</v>
      </c>
      <c r="T100" s="289" t="s">
        <v>6505</v>
      </c>
      <c r="U100" s="47" t="s">
        <v>3271</v>
      </c>
      <c r="V100" s="47" t="s">
        <v>90</v>
      </c>
      <c r="W100" s="47" t="s">
        <v>2382</v>
      </c>
      <c r="X100" s="46" t="s">
        <v>2076</v>
      </c>
      <c r="Y100" s="58"/>
      <c r="Z100" s="57"/>
      <c r="AA100" s="58"/>
      <c r="AB100" s="183"/>
      <c r="AC100" s="184"/>
      <c r="AD100" s="184"/>
      <c r="AE100" s="183"/>
      <c r="AF100" s="184"/>
      <c r="AG100" s="185"/>
      <c r="AH100" s="58"/>
      <c r="AI100" s="58"/>
      <c r="AJ100" s="58"/>
      <c r="AK100" s="58"/>
      <c r="AL100" s="59"/>
      <c r="AM100" s="254" t="str">
        <f>VLOOKUP(K100,'[1]SKO 2019 Attendees'!$D:$G,4,FALSE)</f>
        <v>32LDNKQB</v>
      </c>
      <c r="AN100" s="52">
        <v>43478</v>
      </c>
      <c r="AO100" s="52">
        <v>43481</v>
      </c>
    </row>
    <row r="101" spans="1:42" customFormat="1">
      <c r="A101" s="46" t="s">
        <v>3372</v>
      </c>
      <c r="B101" s="232">
        <v>43396</v>
      </c>
      <c r="C101" s="232">
        <v>43396.703501585645</v>
      </c>
      <c r="D101" s="232" t="s">
        <v>4693</v>
      </c>
      <c r="E101" s="231" t="s">
        <v>5556</v>
      </c>
      <c r="F101" s="49" t="s">
        <v>771</v>
      </c>
      <c r="G101" s="253" t="s">
        <v>6284</v>
      </c>
      <c r="H101" s="61" t="s">
        <v>3126</v>
      </c>
      <c r="I101" s="46" t="s">
        <v>3373</v>
      </c>
      <c r="J101" s="46" t="s">
        <v>3374</v>
      </c>
      <c r="K101" s="46" t="s">
        <v>3375</v>
      </c>
      <c r="L101" s="257" t="s">
        <v>6285</v>
      </c>
      <c r="M101" s="350" t="s">
        <v>6412</v>
      </c>
      <c r="N101" s="279" t="s">
        <v>6508</v>
      </c>
      <c r="O101" s="325"/>
      <c r="P101" s="284" t="s">
        <v>5086</v>
      </c>
      <c r="Q101" s="311" t="s">
        <v>6508</v>
      </c>
      <c r="R101" s="322"/>
      <c r="S101" s="289" t="s">
        <v>2393</v>
      </c>
      <c r="T101" s="289" t="s">
        <v>6509</v>
      </c>
      <c r="U101" s="47" t="s">
        <v>3237</v>
      </c>
      <c r="V101" s="47" t="s">
        <v>90</v>
      </c>
      <c r="W101" s="47" t="s">
        <v>2382</v>
      </c>
      <c r="X101" s="46" t="s">
        <v>2076</v>
      </c>
      <c r="Y101" s="58"/>
      <c r="Z101" s="57"/>
      <c r="AA101" s="58"/>
      <c r="AB101" s="183"/>
      <c r="AC101" s="184"/>
      <c r="AD101" s="184"/>
      <c r="AE101" s="183"/>
      <c r="AF101" s="184"/>
      <c r="AG101" s="185"/>
      <c r="AH101" s="58"/>
      <c r="AI101" s="58"/>
      <c r="AJ101" s="58"/>
      <c r="AK101" s="58"/>
      <c r="AL101" s="59"/>
      <c r="AM101" s="254" t="str">
        <f>VLOOKUP(K101,'[1]SKO 2019 Attendees'!$D:$G,4,FALSE)</f>
        <v>32LDNKQC</v>
      </c>
      <c r="AN101" s="52">
        <v>43478</v>
      </c>
      <c r="AO101" s="52">
        <v>43481</v>
      </c>
    </row>
    <row r="102" spans="1:42" customFormat="1">
      <c r="A102" s="46" t="s">
        <v>3376</v>
      </c>
      <c r="B102" s="232">
        <v>43396</v>
      </c>
      <c r="C102" s="232">
        <v>43417.447957141201</v>
      </c>
      <c r="D102" s="232"/>
      <c r="E102" s="348"/>
      <c r="F102" s="49" t="s">
        <v>25</v>
      </c>
      <c r="G102" s="61" t="s">
        <v>26</v>
      </c>
      <c r="H102" s="61" t="s">
        <v>3126</v>
      </c>
      <c r="I102" s="46" t="s">
        <v>2715</v>
      </c>
      <c r="J102" s="46" t="s">
        <v>3374</v>
      </c>
      <c r="K102" s="46" t="s">
        <v>3377</v>
      </c>
      <c r="L102" s="100" t="s">
        <v>31</v>
      </c>
      <c r="M102" s="350" t="s">
        <v>6413</v>
      </c>
      <c r="N102" s="310" t="s">
        <v>6509</v>
      </c>
      <c r="O102" s="325"/>
      <c r="P102" s="284" t="s">
        <v>6263</v>
      </c>
      <c r="Q102" s="311" t="s">
        <v>6509</v>
      </c>
      <c r="R102" s="322">
        <v>19</v>
      </c>
      <c r="S102" s="289" t="s">
        <v>2411</v>
      </c>
      <c r="T102" s="289" t="s">
        <v>6510</v>
      </c>
      <c r="U102" s="47" t="s">
        <v>3322</v>
      </c>
      <c r="V102" s="47" t="s">
        <v>90</v>
      </c>
      <c r="W102" s="47" t="s">
        <v>2289</v>
      </c>
      <c r="X102" s="46" t="s">
        <v>2076</v>
      </c>
      <c r="Y102" s="58"/>
      <c r="Z102" s="57"/>
      <c r="AA102" s="58"/>
      <c r="AB102" s="183"/>
      <c r="AC102" s="184"/>
      <c r="AD102" s="184"/>
      <c r="AE102" s="183"/>
      <c r="AF102" s="184"/>
      <c r="AG102" s="185"/>
      <c r="AH102" s="58"/>
      <c r="AI102" s="58"/>
      <c r="AJ102" s="58"/>
      <c r="AK102" s="58"/>
      <c r="AL102" s="59"/>
      <c r="AM102" s="254" t="str">
        <f>VLOOKUP(K102,'[1]SKO 2019 Attendees'!$D:$G,4,FALSE)</f>
        <v>32LDNKQD</v>
      </c>
      <c r="AN102" s="52">
        <v>43478</v>
      </c>
      <c r="AO102" s="52">
        <v>43481</v>
      </c>
    </row>
    <row r="103" spans="1:42" customFormat="1">
      <c r="A103" s="46" t="s">
        <v>3378</v>
      </c>
      <c r="B103" s="232">
        <v>43396</v>
      </c>
      <c r="C103" s="232">
        <v>43408.901888344903</v>
      </c>
      <c r="D103" s="232" t="s">
        <v>4693</v>
      </c>
      <c r="E103" s="231" t="s">
        <v>5557</v>
      </c>
      <c r="F103" s="49" t="s">
        <v>25</v>
      </c>
      <c r="G103" s="61" t="s">
        <v>26</v>
      </c>
      <c r="H103" s="61" t="s">
        <v>3126</v>
      </c>
      <c r="I103" s="46" t="s">
        <v>264</v>
      </c>
      <c r="J103" s="46" t="s">
        <v>3379</v>
      </c>
      <c r="K103" s="46" t="s">
        <v>3380</v>
      </c>
      <c r="L103" s="100" t="s">
        <v>31</v>
      </c>
      <c r="M103" s="278" t="s">
        <v>500</v>
      </c>
      <c r="N103" s="279" t="s">
        <v>6504</v>
      </c>
      <c r="O103" s="325"/>
      <c r="P103" s="284" t="s">
        <v>500</v>
      </c>
      <c r="Q103" s="285" t="s">
        <v>6504</v>
      </c>
      <c r="R103" s="322">
        <v>12</v>
      </c>
      <c r="S103" s="289" t="s">
        <v>2380</v>
      </c>
      <c r="T103" s="289" t="s">
        <v>6507</v>
      </c>
      <c r="U103" s="47" t="s">
        <v>3128</v>
      </c>
      <c r="V103" s="47" t="s">
        <v>90</v>
      </c>
      <c r="W103" s="47" t="s">
        <v>2259</v>
      </c>
      <c r="X103" s="46" t="s">
        <v>2076</v>
      </c>
      <c r="Y103" s="58"/>
      <c r="Z103" s="57"/>
      <c r="AA103" s="58"/>
      <c r="AB103" s="183"/>
      <c r="AC103" s="184"/>
      <c r="AD103" s="184"/>
      <c r="AE103" s="183"/>
      <c r="AF103" s="184"/>
      <c r="AG103" s="185"/>
      <c r="AH103" s="58"/>
      <c r="AI103" s="58"/>
      <c r="AJ103" s="58"/>
      <c r="AK103" s="58"/>
      <c r="AL103" s="59"/>
      <c r="AM103" s="254" t="str">
        <f>VLOOKUP(K103,'[1]SKO 2019 Attendees'!$D:$G,4,FALSE)</f>
        <v>32LDNKQF</v>
      </c>
      <c r="AN103" s="52">
        <v>43478</v>
      </c>
      <c r="AO103" s="52">
        <v>43481</v>
      </c>
    </row>
    <row r="104" spans="1:42" customFormat="1">
      <c r="A104" s="46" t="s">
        <v>3381</v>
      </c>
      <c r="B104" s="232">
        <v>43396</v>
      </c>
      <c r="C104" s="232">
        <v>43417.420967824073</v>
      </c>
      <c r="D104" s="232" t="s">
        <v>4693</v>
      </c>
      <c r="E104" s="231" t="s">
        <v>5558</v>
      </c>
      <c r="F104" s="49" t="s">
        <v>25</v>
      </c>
      <c r="G104" s="61" t="s">
        <v>26</v>
      </c>
      <c r="H104" s="61" t="s">
        <v>3126</v>
      </c>
      <c r="I104" s="46" t="s">
        <v>3382</v>
      </c>
      <c r="J104" s="46" t="s">
        <v>3383</v>
      </c>
      <c r="K104" s="46" t="s">
        <v>3384</v>
      </c>
      <c r="L104" s="100" t="s">
        <v>31</v>
      </c>
      <c r="M104" s="278" t="s">
        <v>500</v>
      </c>
      <c r="N104" s="279" t="s">
        <v>6504</v>
      </c>
      <c r="O104" s="325"/>
      <c r="P104" s="284" t="s">
        <v>500</v>
      </c>
      <c r="Q104" s="285" t="s">
        <v>6504</v>
      </c>
      <c r="R104" s="322">
        <v>1</v>
      </c>
      <c r="S104" s="289" t="s">
        <v>2380</v>
      </c>
      <c r="T104" s="289" t="s">
        <v>6507</v>
      </c>
      <c r="U104" s="47" t="s">
        <v>3154</v>
      </c>
      <c r="V104" s="47" t="s">
        <v>90</v>
      </c>
      <c r="W104" s="47" t="s">
        <v>2567</v>
      </c>
      <c r="X104" s="46" t="s">
        <v>2076</v>
      </c>
      <c r="Y104" s="58"/>
      <c r="Z104" s="57"/>
      <c r="AA104" s="58"/>
      <c r="AB104" s="183"/>
      <c r="AC104" s="184"/>
      <c r="AD104" s="184"/>
      <c r="AE104" s="183"/>
      <c r="AF104" s="184"/>
      <c r="AG104" s="185"/>
      <c r="AH104" s="58"/>
      <c r="AI104" s="58"/>
      <c r="AJ104" s="58"/>
      <c r="AK104" s="58"/>
      <c r="AL104" s="59"/>
      <c r="AM104" s="254" t="str">
        <f>VLOOKUP(K104,'[1]SKO 2019 Attendees'!$D:$G,4,FALSE)</f>
        <v>32LDNKQG</v>
      </c>
      <c r="AN104" s="52">
        <v>43478</v>
      </c>
      <c r="AO104" s="52">
        <v>43481</v>
      </c>
    </row>
    <row r="105" spans="1:42" customFormat="1">
      <c r="A105" s="46" t="s">
        <v>3385</v>
      </c>
      <c r="B105" s="232">
        <v>43396</v>
      </c>
      <c r="C105" s="232">
        <v>43404.607398993052</v>
      </c>
      <c r="D105" s="232"/>
      <c r="E105" s="348"/>
      <c r="F105" s="49" t="s">
        <v>25</v>
      </c>
      <c r="G105" s="61" t="s">
        <v>26</v>
      </c>
      <c r="H105" s="61" t="s">
        <v>3126</v>
      </c>
      <c r="I105" s="46" t="s">
        <v>2271</v>
      </c>
      <c r="J105" s="46" t="s">
        <v>3386</v>
      </c>
      <c r="K105" s="46" t="s">
        <v>3387</v>
      </c>
      <c r="L105" s="100" t="s">
        <v>31</v>
      </c>
      <c r="M105" s="278" t="s">
        <v>379</v>
      </c>
      <c r="N105" s="279" t="s">
        <v>6503</v>
      </c>
      <c r="O105" s="325"/>
      <c r="P105" s="284" t="s">
        <v>379</v>
      </c>
      <c r="Q105" s="285" t="s">
        <v>6503</v>
      </c>
      <c r="R105" s="322">
        <v>10</v>
      </c>
      <c r="S105" s="289" t="s">
        <v>2472</v>
      </c>
      <c r="T105" s="289" t="s">
        <v>6505</v>
      </c>
      <c r="U105" s="47" t="s">
        <v>3271</v>
      </c>
      <c r="V105" s="47" t="s">
        <v>90</v>
      </c>
      <c r="W105" s="47" t="s">
        <v>2312</v>
      </c>
      <c r="X105" s="46" t="s">
        <v>2076</v>
      </c>
      <c r="Y105" s="58"/>
      <c r="Z105" s="57"/>
      <c r="AA105" s="58"/>
      <c r="AB105" s="183"/>
      <c r="AC105" s="184"/>
      <c r="AD105" s="184"/>
      <c r="AE105" s="183"/>
      <c r="AF105" s="184"/>
      <c r="AG105" s="185"/>
      <c r="AH105" s="58"/>
      <c r="AI105" s="58"/>
      <c r="AJ105" s="58"/>
      <c r="AK105" s="58"/>
      <c r="AL105" s="59"/>
      <c r="AM105" s="254" t="str">
        <f>VLOOKUP(K105,'[1]SKO 2019 Attendees'!$D:$G,4,FALSE)</f>
        <v>32LDNKQH</v>
      </c>
      <c r="AN105" s="52">
        <v>43478</v>
      </c>
      <c r="AO105" s="52">
        <v>43481</v>
      </c>
    </row>
    <row r="106" spans="1:42" customFormat="1" ht="24">
      <c r="A106" s="46" t="s">
        <v>3388</v>
      </c>
      <c r="B106" s="232">
        <v>43396</v>
      </c>
      <c r="C106" s="232">
        <v>43405.518234918978</v>
      </c>
      <c r="D106" s="232" t="s">
        <v>4693</v>
      </c>
      <c r="E106" s="232" t="s">
        <v>6479</v>
      </c>
      <c r="F106" s="49" t="s">
        <v>3159</v>
      </c>
      <c r="G106" s="61" t="s">
        <v>26</v>
      </c>
      <c r="H106" s="61" t="s">
        <v>3126</v>
      </c>
      <c r="I106" s="46" t="s">
        <v>3389</v>
      </c>
      <c r="J106" s="46" t="s">
        <v>3390</v>
      </c>
      <c r="K106" s="46" t="s">
        <v>3391</v>
      </c>
      <c r="L106" s="100" t="s">
        <v>3175</v>
      </c>
      <c r="M106" s="350" t="s">
        <v>6412</v>
      </c>
      <c r="N106" s="279" t="s">
        <v>6508</v>
      </c>
      <c r="O106" s="325"/>
      <c r="P106" s="284" t="s">
        <v>5086</v>
      </c>
      <c r="Q106" s="311" t="s">
        <v>6508</v>
      </c>
      <c r="R106" s="322"/>
      <c r="S106" s="289" t="s">
        <v>2393</v>
      </c>
      <c r="T106" s="289" t="s">
        <v>6509</v>
      </c>
      <c r="U106" s="47" t="s">
        <v>3163</v>
      </c>
      <c r="V106" s="47" t="s">
        <v>1183</v>
      </c>
      <c r="W106" s="47" t="s">
        <v>2275</v>
      </c>
      <c r="X106" s="46" t="s">
        <v>2076</v>
      </c>
      <c r="Y106" s="58"/>
      <c r="Z106" s="57"/>
      <c r="AA106" s="58"/>
      <c r="AB106" s="183"/>
      <c r="AC106" s="184"/>
      <c r="AD106" s="184"/>
      <c r="AE106" s="183"/>
      <c r="AF106" s="184"/>
      <c r="AG106" s="185"/>
      <c r="AH106" s="58"/>
      <c r="AI106" s="58"/>
      <c r="AJ106" s="58"/>
      <c r="AK106" s="58"/>
      <c r="AL106" s="59"/>
      <c r="AM106" s="254" t="str">
        <f>VLOOKUP(K106,'[1]SKO 2019 Attendees'!$D:$G,4,FALSE)</f>
        <v>32LDNKQJ</v>
      </c>
      <c r="AN106" s="52">
        <v>43478</v>
      </c>
      <c r="AO106" s="52">
        <v>43481</v>
      </c>
    </row>
    <row r="107" spans="1:42" customFormat="1">
      <c r="A107" s="46" t="s">
        <v>3392</v>
      </c>
      <c r="B107" s="232">
        <v>43396</v>
      </c>
      <c r="C107" s="232">
        <v>43431.449286770832</v>
      </c>
      <c r="D107" s="232"/>
      <c r="E107" s="348"/>
      <c r="F107" s="49" t="s">
        <v>25</v>
      </c>
      <c r="G107" s="61" t="s">
        <v>26</v>
      </c>
      <c r="H107" s="61" t="s">
        <v>3126</v>
      </c>
      <c r="I107" s="46" t="s">
        <v>3393</v>
      </c>
      <c r="J107" s="46" t="s">
        <v>3394</v>
      </c>
      <c r="K107" s="46" t="s">
        <v>3395</v>
      </c>
      <c r="L107" s="100" t="s">
        <v>31</v>
      </c>
      <c r="M107" s="278" t="s">
        <v>500</v>
      </c>
      <c r="N107" s="279" t="s">
        <v>6504</v>
      </c>
      <c r="O107" s="325"/>
      <c r="P107" s="284" t="s">
        <v>500</v>
      </c>
      <c r="Q107" s="285" t="s">
        <v>6504</v>
      </c>
      <c r="R107" s="322">
        <v>4</v>
      </c>
      <c r="S107" s="289" t="s">
        <v>2380</v>
      </c>
      <c r="T107" s="289" t="s">
        <v>6507</v>
      </c>
      <c r="U107" s="47" t="s">
        <v>3167</v>
      </c>
      <c r="V107" s="47" t="s">
        <v>90</v>
      </c>
      <c r="W107" s="47" t="s">
        <v>2749</v>
      </c>
      <c r="X107" s="46" t="s">
        <v>2076</v>
      </c>
      <c r="Y107" s="58"/>
      <c r="Z107" s="57"/>
      <c r="AA107" s="58"/>
      <c r="AB107" s="183"/>
      <c r="AC107" s="184"/>
      <c r="AD107" s="184"/>
      <c r="AE107" s="183"/>
      <c r="AF107" s="184"/>
      <c r="AG107" s="185"/>
      <c r="AH107" s="58"/>
      <c r="AI107" s="58"/>
      <c r="AJ107" s="58"/>
      <c r="AK107" s="58"/>
      <c r="AL107" s="59"/>
      <c r="AM107" s="254" t="str">
        <f>VLOOKUP(K107,'[1]SKO 2019 Attendees'!$D:$G,4,FALSE)</f>
        <v>32LDNKQK</v>
      </c>
      <c r="AN107" s="52">
        <v>43478</v>
      </c>
      <c r="AO107" s="52">
        <v>43481</v>
      </c>
    </row>
    <row r="108" spans="1:42" customFormat="1">
      <c r="A108" s="46" t="s">
        <v>813</v>
      </c>
      <c r="B108" s="232">
        <v>43396</v>
      </c>
      <c r="C108" s="232">
        <v>43398.157218946755</v>
      </c>
      <c r="D108" s="232" t="s">
        <v>4693</v>
      </c>
      <c r="E108" s="231" t="s">
        <v>5559</v>
      </c>
      <c r="F108" s="49" t="s">
        <v>25</v>
      </c>
      <c r="G108" s="61" t="s">
        <v>26</v>
      </c>
      <c r="H108" s="61" t="s">
        <v>633</v>
      </c>
      <c r="I108" s="46" t="s">
        <v>110</v>
      </c>
      <c r="J108" s="46" t="s">
        <v>814</v>
      </c>
      <c r="K108" s="46" t="s">
        <v>815</v>
      </c>
      <c r="L108" s="100" t="s">
        <v>31</v>
      </c>
      <c r="M108" s="278" t="s">
        <v>374</v>
      </c>
      <c r="N108" s="310" t="s">
        <v>6507</v>
      </c>
      <c r="O108" s="323"/>
      <c r="P108" s="284" t="s">
        <v>374</v>
      </c>
      <c r="Q108" s="285" t="s">
        <v>6507</v>
      </c>
      <c r="R108" s="322">
        <v>15</v>
      </c>
      <c r="S108" s="289" t="s">
        <v>4672</v>
      </c>
      <c r="T108" s="289" t="s">
        <v>6508</v>
      </c>
      <c r="U108" s="47" t="s">
        <v>677</v>
      </c>
      <c r="V108" s="47" t="s">
        <v>34</v>
      </c>
      <c r="W108" s="47" t="s">
        <v>645</v>
      </c>
      <c r="X108" s="46" t="s">
        <v>633</v>
      </c>
      <c r="Y108" s="58"/>
      <c r="Z108" s="57"/>
      <c r="AA108" s="58"/>
      <c r="AB108" s="183"/>
      <c r="AC108" s="184"/>
      <c r="AD108" s="184"/>
      <c r="AE108" s="183"/>
      <c r="AF108" s="184"/>
      <c r="AG108" s="185"/>
      <c r="AH108" s="58"/>
      <c r="AI108" s="58" t="s">
        <v>6463</v>
      </c>
      <c r="AJ108" s="57" t="s">
        <v>6518</v>
      </c>
      <c r="AK108" s="320">
        <v>43113.666666666664</v>
      </c>
      <c r="AL108" s="59"/>
      <c r="AM108" s="254" t="str">
        <f>VLOOKUP(K108,'[1]SKO 2019 Attendees'!$D:$G,4,FALSE)</f>
        <v>32LDNKQL</v>
      </c>
      <c r="AN108" s="52">
        <v>43477</v>
      </c>
      <c r="AO108" s="52">
        <v>43481</v>
      </c>
    </row>
    <row r="109" spans="1:42" customFormat="1" ht="13.2">
      <c r="A109" s="46" t="s">
        <v>816</v>
      </c>
      <c r="B109" s="232">
        <v>43409</v>
      </c>
      <c r="C109" s="232">
        <v>43410.248293252313</v>
      </c>
      <c r="D109" s="232" t="s">
        <v>4693</v>
      </c>
      <c r="E109" s="232" t="s">
        <v>5560</v>
      </c>
      <c r="F109" s="49" t="s">
        <v>25</v>
      </c>
      <c r="G109" s="253" t="s">
        <v>6284</v>
      </c>
      <c r="H109" s="61" t="s">
        <v>633</v>
      </c>
      <c r="I109" s="46" t="s">
        <v>817</v>
      </c>
      <c r="J109" s="46" t="s">
        <v>818</v>
      </c>
      <c r="K109" s="46" t="s">
        <v>819</v>
      </c>
      <c r="L109" s="100" t="s">
        <v>806</v>
      </c>
      <c r="M109" s="279" t="s">
        <v>357</v>
      </c>
      <c r="N109" s="279" t="s">
        <v>6506</v>
      </c>
      <c r="O109" s="325"/>
      <c r="P109" s="285" t="s">
        <v>357</v>
      </c>
      <c r="Q109" s="285" t="s">
        <v>6506</v>
      </c>
      <c r="R109" s="322"/>
      <c r="S109" s="289" t="s">
        <v>4671</v>
      </c>
      <c r="T109" s="289" t="s">
        <v>6503</v>
      </c>
      <c r="U109" s="47" t="s">
        <v>650</v>
      </c>
      <c r="V109" s="47" t="s">
        <v>34</v>
      </c>
      <c r="W109" s="47" t="s">
        <v>795</v>
      </c>
      <c r="X109" s="46" t="s">
        <v>633</v>
      </c>
      <c r="Y109" s="58"/>
      <c r="Z109" s="57"/>
      <c r="AA109" s="58"/>
      <c r="AB109" s="183"/>
      <c r="AC109" s="184"/>
      <c r="AD109" s="184"/>
      <c r="AE109" s="183"/>
      <c r="AF109" s="184"/>
      <c r="AG109" s="185"/>
      <c r="AH109" s="58"/>
      <c r="AI109" s="58" t="s">
        <v>6465</v>
      </c>
      <c r="AJ109" s="57" t="s">
        <v>6518</v>
      </c>
      <c r="AK109" s="320">
        <v>43115.5</v>
      </c>
      <c r="AL109" s="59"/>
      <c r="AM109" s="254" t="str">
        <f>VLOOKUP(K109,'[1]SKO 2019 Attendees'!$D:$G,4,FALSE)</f>
        <v>32LDNKQM</v>
      </c>
      <c r="AN109" s="52">
        <v>43478</v>
      </c>
      <c r="AO109" s="52">
        <v>43481</v>
      </c>
      <c r="AP109" t="s">
        <v>5239</v>
      </c>
    </row>
    <row r="110" spans="1:42" customFormat="1">
      <c r="A110" s="46" t="s">
        <v>3396</v>
      </c>
      <c r="B110" s="232">
        <v>43396</v>
      </c>
      <c r="C110" s="232">
        <v>43409.636449421298</v>
      </c>
      <c r="D110" s="232" t="s">
        <v>4693</v>
      </c>
      <c r="E110" s="232" t="s">
        <v>5561</v>
      </c>
      <c r="F110" s="49" t="s">
        <v>25</v>
      </c>
      <c r="G110" s="61" t="s">
        <v>26</v>
      </c>
      <c r="H110" s="61" t="s">
        <v>3126</v>
      </c>
      <c r="I110" s="46" t="s">
        <v>2880</v>
      </c>
      <c r="J110" s="46" t="s">
        <v>3397</v>
      </c>
      <c r="K110" s="46" t="s">
        <v>3398</v>
      </c>
      <c r="L110" s="100" t="s">
        <v>31</v>
      </c>
      <c r="M110" s="278" t="s">
        <v>374</v>
      </c>
      <c r="N110" s="310" t="s">
        <v>6507</v>
      </c>
      <c r="O110" s="325"/>
      <c r="P110" s="284" t="s">
        <v>374</v>
      </c>
      <c r="Q110" s="285" t="s">
        <v>6507</v>
      </c>
      <c r="R110" s="322">
        <v>17</v>
      </c>
      <c r="S110" s="289" t="s">
        <v>2374</v>
      </c>
      <c r="T110" s="289" t="s">
        <v>6517</v>
      </c>
      <c r="U110" s="47" t="s">
        <v>3298</v>
      </c>
      <c r="V110" s="47" t="s">
        <v>90</v>
      </c>
      <c r="W110" s="47" t="s">
        <v>2254</v>
      </c>
      <c r="X110" s="46" t="s">
        <v>2076</v>
      </c>
      <c r="Y110" s="58"/>
      <c r="Z110" s="57"/>
      <c r="AA110" s="58"/>
      <c r="AB110" s="183"/>
      <c r="AC110" s="184"/>
      <c r="AD110" s="184"/>
      <c r="AE110" s="183"/>
      <c r="AF110" s="184"/>
      <c r="AG110" s="185"/>
      <c r="AH110" s="58"/>
      <c r="AI110" s="58"/>
      <c r="AJ110" s="58"/>
      <c r="AK110" s="58"/>
      <c r="AL110" s="59"/>
      <c r="AM110" s="254" t="str">
        <f>VLOOKUP(K110,'[1]SKO 2019 Attendees'!$D:$G,4,FALSE)</f>
        <v>32LDNKQN</v>
      </c>
      <c r="AN110" s="52">
        <v>43478</v>
      </c>
      <c r="AO110" s="52">
        <v>43481</v>
      </c>
    </row>
    <row r="111" spans="1:42" customFormat="1">
      <c r="A111" s="46" t="s">
        <v>3399</v>
      </c>
      <c r="B111" s="232">
        <v>43396</v>
      </c>
      <c r="C111" s="232">
        <v>43416.848226157403</v>
      </c>
      <c r="D111" s="232" t="s">
        <v>4693</v>
      </c>
      <c r="E111" s="348"/>
      <c r="F111" s="49" t="s">
        <v>879</v>
      </c>
      <c r="G111" s="61" t="s">
        <v>26</v>
      </c>
      <c r="H111" s="61" t="s">
        <v>3126</v>
      </c>
      <c r="I111" s="46" t="s">
        <v>3400</v>
      </c>
      <c r="J111" s="46" t="s">
        <v>3401</v>
      </c>
      <c r="K111" s="46" t="s">
        <v>3402</v>
      </c>
      <c r="L111" s="100" t="s">
        <v>1779</v>
      </c>
      <c r="M111" s="350" t="s">
        <v>6413</v>
      </c>
      <c r="N111" s="310" t="s">
        <v>6509</v>
      </c>
      <c r="O111" s="325"/>
      <c r="P111" s="284" t="s">
        <v>6263</v>
      </c>
      <c r="Q111" s="311" t="s">
        <v>6509</v>
      </c>
      <c r="R111" s="322">
        <v>21</v>
      </c>
      <c r="S111" s="289" t="s">
        <v>2393</v>
      </c>
      <c r="T111" s="289" t="s">
        <v>6509</v>
      </c>
      <c r="U111" s="47" t="s">
        <v>2610</v>
      </c>
      <c r="V111" s="47" t="s">
        <v>90</v>
      </c>
      <c r="W111" s="47" t="s">
        <v>2254</v>
      </c>
      <c r="X111" s="46" t="s">
        <v>2076</v>
      </c>
      <c r="Y111" s="58"/>
      <c r="Z111" s="57"/>
      <c r="AA111" s="58"/>
      <c r="AB111" s="183"/>
      <c r="AC111" s="184"/>
      <c r="AD111" s="184"/>
      <c r="AE111" s="183"/>
      <c r="AF111" s="184"/>
      <c r="AG111" s="185"/>
      <c r="AH111" s="58"/>
      <c r="AI111" s="58"/>
      <c r="AJ111" s="58"/>
      <c r="AK111" s="58"/>
      <c r="AL111" s="59"/>
      <c r="AM111" s="254" t="str">
        <f>VLOOKUP(K111,'[1]SKO 2019 Attendees'!$D:$G,4,FALSE)</f>
        <v>32LDNKQP</v>
      </c>
      <c r="AN111" s="52">
        <v>43478</v>
      </c>
      <c r="AO111" s="52">
        <v>43481</v>
      </c>
    </row>
    <row r="112" spans="1:42" customFormat="1">
      <c r="A112" s="46" t="s">
        <v>53</v>
      </c>
      <c r="B112" s="232">
        <v>43396</v>
      </c>
      <c r="C112" s="232">
        <v>43396.950632060187</v>
      </c>
      <c r="D112" s="232" t="s">
        <v>4693</v>
      </c>
      <c r="E112" s="348"/>
      <c r="F112" s="49" t="s">
        <v>25</v>
      </c>
      <c r="G112" s="61" t="s">
        <v>26</v>
      </c>
      <c r="H112" s="61" t="s">
        <v>27</v>
      </c>
      <c r="I112" s="46" t="s">
        <v>54</v>
      </c>
      <c r="J112" s="46" t="s">
        <v>55</v>
      </c>
      <c r="K112" s="46" t="s">
        <v>56</v>
      </c>
      <c r="L112" s="100" t="s">
        <v>31</v>
      </c>
      <c r="M112" s="350" t="s">
        <v>6413</v>
      </c>
      <c r="N112" s="310" t="s">
        <v>6509</v>
      </c>
      <c r="O112" s="325"/>
      <c r="P112" s="284" t="s">
        <v>6263</v>
      </c>
      <c r="Q112" s="311" t="s">
        <v>6509</v>
      </c>
      <c r="R112" s="322">
        <v>11</v>
      </c>
      <c r="S112" s="289" t="s">
        <v>58</v>
      </c>
      <c r="T112" s="289" t="s">
        <v>6514</v>
      </c>
      <c r="U112" s="47" t="s">
        <v>59</v>
      </c>
      <c r="V112" s="47" t="s">
        <v>34</v>
      </c>
      <c r="W112" s="47" t="s">
        <v>60</v>
      </c>
      <c r="X112" s="46" t="s">
        <v>58</v>
      </c>
      <c r="Y112" s="58"/>
      <c r="Z112" s="57"/>
      <c r="AA112" s="58"/>
      <c r="AB112" s="183"/>
      <c r="AC112" s="184"/>
      <c r="AD112" s="184"/>
      <c r="AE112" s="183"/>
      <c r="AF112" s="184"/>
      <c r="AG112" s="185"/>
      <c r="AH112" s="58"/>
      <c r="AI112" s="58" t="s">
        <v>6461</v>
      </c>
      <c r="AJ112" s="57" t="s">
        <v>6518</v>
      </c>
      <c r="AK112" s="320">
        <v>43113.583333333336</v>
      </c>
      <c r="AL112" s="59"/>
      <c r="AM112" s="254" t="str">
        <f>VLOOKUP(K112,'[1]SKO 2019 Attendees'!$D:$G,4,FALSE)</f>
        <v>32LDNKQQ</v>
      </c>
      <c r="AN112" s="52">
        <v>43477</v>
      </c>
      <c r="AO112" s="52">
        <v>43482</v>
      </c>
      <c r="AP112" t="s">
        <v>104</v>
      </c>
    </row>
    <row r="113" spans="1:42" customFormat="1" ht="13.2">
      <c r="A113" s="124" t="s">
        <v>3872</v>
      </c>
      <c r="B113" s="232">
        <v>43396</v>
      </c>
      <c r="C113" s="232">
        <v>43409.663675729164</v>
      </c>
      <c r="D113" s="232" t="s">
        <v>4693</v>
      </c>
      <c r="E113" s="232" t="s">
        <v>5562</v>
      </c>
      <c r="F113" s="49" t="s">
        <v>25</v>
      </c>
      <c r="G113" s="61" t="s">
        <v>26</v>
      </c>
      <c r="H113" s="61" t="s">
        <v>3126</v>
      </c>
      <c r="I113" s="124" t="s">
        <v>3873</v>
      </c>
      <c r="J113" s="124" t="s">
        <v>3874</v>
      </c>
      <c r="K113" s="46" t="s">
        <v>3875</v>
      </c>
      <c r="L113" s="124" t="s">
        <v>31</v>
      </c>
      <c r="M113" s="279" t="s">
        <v>357</v>
      </c>
      <c r="N113" s="279" t="s">
        <v>6506</v>
      </c>
      <c r="O113" s="325"/>
      <c r="P113" s="285" t="s">
        <v>357</v>
      </c>
      <c r="Q113" s="285" t="s">
        <v>6506</v>
      </c>
      <c r="R113" s="322">
        <v>7</v>
      </c>
      <c r="S113" s="289" t="s">
        <v>2411</v>
      </c>
      <c r="T113" s="289" t="s">
        <v>6510</v>
      </c>
      <c r="U113" s="124" t="s">
        <v>3274</v>
      </c>
      <c r="V113" s="124" t="s">
        <v>90</v>
      </c>
      <c r="W113" s="124" t="s">
        <v>2284</v>
      </c>
      <c r="X113" s="46" t="s">
        <v>2076</v>
      </c>
      <c r="Y113" s="58"/>
      <c r="Z113" s="57"/>
      <c r="AA113" s="58"/>
      <c r="AB113" s="183"/>
      <c r="AC113" s="184"/>
      <c r="AD113" s="184"/>
      <c r="AE113" s="183"/>
      <c r="AF113" s="184"/>
      <c r="AG113" s="185"/>
      <c r="AH113" s="58"/>
      <c r="AI113" s="58"/>
      <c r="AJ113" s="58"/>
      <c r="AK113" s="58"/>
      <c r="AL113" s="59"/>
      <c r="AM113" s="254" t="str">
        <f>VLOOKUP(K113,'[1]SKO 2019 Attendees'!$D:$G,4,FALSE)</f>
        <v>32LDZJWH</v>
      </c>
      <c r="AN113" s="52">
        <v>43478</v>
      </c>
      <c r="AO113" s="52">
        <v>43481</v>
      </c>
    </row>
    <row r="114" spans="1:42" customFormat="1">
      <c r="A114" s="46" t="s">
        <v>3403</v>
      </c>
      <c r="B114" s="232">
        <v>43396</v>
      </c>
      <c r="C114" s="232">
        <v>43397.571758912032</v>
      </c>
      <c r="D114" s="232" t="s">
        <v>4693</v>
      </c>
      <c r="E114" s="232" t="s">
        <v>5563</v>
      </c>
      <c r="F114" s="49" t="s">
        <v>25</v>
      </c>
      <c r="G114" s="61" t="s">
        <v>26</v>
      </c>
      <c r="H114" s="61" t="s">
        <v>3126</v>
      </c>
      <c r="I114" s="46" t="s">
        <v>1095</v>
      </c>
      <c r="J114" s="46" t="s">
        <v>3404</v>
      </c>
      <c r="K114" s="46" t="s">
        <v>3405</v>
      </c>
      <c r="L114" s="100" t="s">
        <v>31</v>
      </c>
      <c r="M114" s="278" t="s">
        <v>374</v>
      </c>
      <c r="N114" s="310" t="s">
        <v>6507</v>
      </c>
      <c r="O114" s="325"/>
      <c r="P114" s="284" t="s">
        <v>374</v>
      </c>
      <c r="Q114" s="285" t="s">
        <v>6507</v>
      </c>
      <c r="R114" s="322">
        <v>23</v>
      </c>
      <c r="S114" s="289" t="s">
        <v>2374</v>
      </c>
      <c r="T114" s="289" t="s">
        <v>6517</v>
      </c>
      <c r="U114" s="47" t="s">
        <v>3183</v>
      </c>
      <c r="V114" s="47" t="s">
        <v>90</v>
      </c>
      <c r="W114" s="47" t="s">
        <v>2749</v>
      </c>
      <c r="X114" s="46" t="s">
        <v>2076</v>
      </c>
      <c r="Y114" s="58"/>
      <c r="Z114" s="57"/>
      <c r="AA114" s="58"/>
      <c r="AB114" s="183"/>
      <c r="AC114" s="184"/>
      <c r="AD114" s="184"/>
      <c r="AE114" s="183"/>
      <c r="AF114" s="184"/>
      <c r="AG114" s="185"/>
      <c r="AH114" s="58"/>
      <c r="AI114" s="58"/>
      <c r="AJ114" s="58"/>
      <c r="AK114" s="58"/>
      <c r="AL114" s="59"/>
      <c r="AM114" s="254" t="str">
        <f>VLOOKUP(K114,'[1]SKO 2019 Attendees'!$D:$G,4,FALSE)</f>
        <v>32LDNKQR</v>
      </c>
      <c r="AN114" s="52">
        <v>43478</v>
      </c>
      <c r="AO114" s="52">
        <v>43481</v>
      </c>
    </row>
    <row r="115" spans="1:42" customFormat="1">
      <c r="A115" s="46" t="s">
        <v>3406</v>
      </c>
      <c r="B115" s="232">
        <v>43396</v>
      </c>
      <c r="C115" s="232">
        <v>43398.849448611109</v>
      </c>
      <c r="D115" s="232" t="s">
        <v>4693</v>
      </c>
      <c r="E115" s="232" t="s">
        <v>5564</v>
      </c>
      <c r="F115" s="49" t="s">
        <v>25</v>
      </c>
      <c r="G115" s="61" t="s">
        <v>26</v>
      </c>
      <c r="H115" s="61" t="s">
        <v>3126</v>
      </c>
      <c r="I115" s="46" t="s">
        <v>3407</v>
      </c>
      <c r="J115" s="46" t="s">
        <v>3408</v>
      </c>
      <c r="K115" s="46" t="s">
        <v>3409</v>
      </c>
      <c r="L115" s="100" t="s">
        <v>31</v>
      </c>
      <c r="M115" s="278" t="s">
        <v>374</v>
      </c>
      <c r="N115" s="310" t="s">
        <v>6507</v>
      </c>
      <c r="O115" s="325"/>
      <c r="P115" s="284" t="s">
        <v>374</v>
      </c>
      <c r="Q115" s="285" t="s">
        <v>6507</v>
      </c>
      <c r="R115" s="322">
        <v>18</v>
      </c>
      <c r="S115" s="289" t="s">
        <v>2374</v>
      </c>
      <c r="T115" s="289" t="s">
        <v>6517</v>
      </c>
      <c r="U115" s="47" t="s">
        <v>3298</v>
      </c>
      <c r="V115" s="47" t="s">
        <v>90</v>
      </c>
      <c r="W115" s="47" t="s">
        <v>2075</v>
      </c>
      <c r="X115" s="46" t="s">
        <v>2076</v>
      </c>
      <c r="Y115" s="58"/>
      <c r="Z115" s="57"/>
      <c r="AA115" s="58"/>
      <c r="AB115" s="183"/>
      <c r="AC115" s="184"/>
      <c r="AD115" s="184"/>
      <c r="AE115" s="183"/>
      <c r="AF115" s="184"/>
      <c r="AG115" s="185"/>
      <c r="AH115" s="58"/>
      <c r="AI115" s="58"/>
      <c r="AJ115" s="58"/>
      <c r="AK115" s="58"/>
      <c r="AL115" s="59"/>
      <c r="AM115" s="254" t="str">
        <f>VLOOKUP(K115,'[1]SKO 2019 Attendees'!$D:$G,4,FALSE)</f>
        <v>32LDNKQT</v>
      </c>
      <c r="AN115" s="52">
        <v>43478</v>
      </c>
      <c r="AO115" s="52">
        <v>43481</v>
      </c>
    </row>
    <row r="116" spans="1:42" customFormat="1">
      <c r="A116" s="46" t="s">
        <v>3410</v>
      </c>
      <c r="B116" s="232">
        <v>43396</v>
      </c>
      <c r="C116" s="232">
        <v>43409.577572800925</v>
      </c>
      <c r="D116" s="232"/>
      <c r="E116" s="348"/>
      <c r="F116" s="49" t="s">
        <v>25</v>
      </c>
      <c r="G116" s="61" t="s">
        <v>26</v>
      </c>
      <c r="H116" s="61" t="s">
        <v>3126</v>
      </c>
      <c r="I116" s="46" t="s">
        <v>3411</v>
      </c>
      <c r="J116" s="46" t="s">
        <v>3412</v>
      </c>
      <c r="K116" s="46" t="s">
        <v>3413</v>
      </c>
      <c r="L116" s="100" t="s">
        <v>31</v>
      </c>
      <c r="M116" s="278" t="s">
        <v>500</v>
      </c>
      <c r="N116" s="279" t="s">
        <v>6504</v>
      </c>
      <c r="O116" s="325"/>
      <c r="P116" s="284" t="s">
        <v>500</v>
      </c>
      <c r="Q116" s="285" t="s">
        <v>6504</v>
      </c>
      <c r="R116" s="322">
        <v>7</v>
      </c>
      <c r="S116" s="289" t="s">
        <v>2380</v>
      </c>
      <c r="T116" s="289" t="s">
        <v>6507</v>
      </c>
      <c r="U116" s="47" t="s">
        <v>3145</v>
      </c>
      <c r="V116" s="47" t="s">
        <v>90</v>
      </c>
      <c r="W116" s="47" t="s">
        <v>2637</v>
      </c>
      <c r="X116" s="46" t="s">
        <v>2076</v>
      </c>
      <c r="Y116" s="58"/>
      <c r="Z116" s="57"/>
      <c r="AA116" s="58"/>
      <c r="AB116" s="183"/>
      <c r="AC116" s="184"/>
      <c r="AD116" s="184"/>
      <c r="AE116" s="183"/>
      <c r="AF116" s="184"/>
      <c r="AG116" s="185"/>
      <c r="AH116" s="58"/>
      <c r="AI116" s="58"/>
      <c r="AJ116" s="58"/>
      <c r="AK116" s="58"/>
      <c r="AL116" s="59"/>
      <c r="AM116" s="254" t="str">
        <f>VLOOKUP(K116,'[1]SKO 2019 Attendees'!$D:$G,4,FALSE)</f>
        <v>32LDNKQV</v>
      </c>
      <c r="AN116" s="52">
        <v>43478</v>
      </c>
      <c r="AO116" s="52">
        <v>43481</v>
      </c>
    </row>
    <row r="117" spans="1:42" customFormat="1">
      <c r="A117" s="46" t="s">
        <v>820</v>
      </c>
      <c r="B117" s="232">
        <v>43409</v>
      </c>
      <c r="C117" s="232">
        <v>43412.137749884256</v>
      </c>
      <c r="D117" s="232" t="s">
        <v>4693</v>
      </c>
      <c r="E117" s="232" t="s">
        <v>6625</v>
      </c>
      <c r="F117" s="49" t="s">
        <v>25</v>
      </c>
      <c r="G117" s="61" t="s">
        <v>26</v>
      </c>
      <c r="H117" s="61" t="s">
        <v>633</v>
      </c>
      <c r="I117" s="46" t="s">
        <v>821</v>
      </c>
      <c r="J117" s="46" t="s">
        <v>822</v>
      </c>
      <c r="K117" s="46" t="s">
        <v>823</v>
      </c>
      <c r="L117" s="100" t="s">
        <v>31</v>
      </c>
      <c r="M117" s="350" t="s">
        <v>6412</v>
      </c>
      <c r="N117" s="279" t="s">
        <v>6508</v>
      </c>
      <c r="O117" s="325"/>
      <c r="P117" s="284" t="s">
        <v>5086</v>
      </c>
      <c r="Q117" s="311" t="s">
        <v>6508</v>
      </c>
      <c r="R117" s="322">
        <v>20</v>
      </c>
      <c r="S117" s="289" t="s">
        <v>4670</v>
      </c>
      <c r="T117" s="289" t="s">
        <v>6504</v>
      </c>
      <c r="U117" s="47" t="s">
        <v>811</v>
      </c>
      <c r="V117" s="47" t="s">
        <v>34</v>
      </c>
      <c r="W117" s="47" t="s">
        <v>812</v>
      </c>
      <c r="X117" s="46" t="s">
        <v>633</v>
      </c>
      <c r="Y117" s="58"/>
      <c r="Z117" s="57"/>
      <c r="AA117" s="58"/>
      <c r="AB117" s="183"/>
      <c r="AC117" s="184"/>
      <c r="AD117" s="184"/>
      <c r="AE117" s="183"/>
      <c r="AF117" s="184"/>
      <c r="AG117" s="185"/>
      <c r="AH117" s="58"/>
      <c r="AI117" s="58" t="s">
        <v>6462</v>
      </c>
      <c r="AJ117" s="57" t="s">
        <v>6518</v>
      </c>
      <c r="AK117" s="320">
        <v>43113.625</v>
      </c>
      <c r="AL117" s="59"/>
      <c r="AM117" s="254" t="str">
        <f>VLOOKUP(K117,'[1]SKO 2019 Attendees'!$D:$G,4,FALSE)</f>
        <v>32LDNKQW</v>
      </c>
      <c r="AN117" s="52">
        <v>43477</v>
      </c>
      <c r="AO117" s="52">
        <v>43481</v>
      </c>
    </row>
    <row r="118" spans="1:42" customFormat="1" ht="13.2">
      <c r="A118" s="46" t="s">
        <v>3414</v>
      </c>
      <c r="B118" s="232">
        <v>43396</v>
      </c>
      <c r="C118" s="232">
        <v>43405.660790312497</v>
      </c>
      <c r="D118" s="232"/>
      <c r="E118" s="348"/>
      <c r="F118" s="49" t="s">
        <v>25</v>
      </c>
      <c r="G118" s="61" t="s">
        <v>26</v>
      </c>
      <c r="H118" s="61" t="s">
        <v>3126</v>
      </c>
      <c r="I118" s="46" t="s">
        <v>3415</v>
      </c>
      <c r="J118" s="46" t="s">
        <v>3416</v>
      </c>
      <c r="K118" s="46" t="s">
        <v>3417</v>
      </c>
      <c r="L118" s="100" t="s">
        <v>31</v>
      </c>
      <c r="M118" s="279" t="s">
        <v>357</v>
      </c>
      <c r="N118" s="279" t="s">
        <v>6506</v>
      </c>
      <c r="O118" s="325"/>
      <c r="P118" s="285" t="s">
        <v>357</v>
      </c>
      <c r="Q118" s="285" t="s">
        <v>6506</v>
      </c>
      <c r="R118" s="322">
        <v>8</v>
      </c>
      <c r="S118" s="289" t="s">
        <v>2411</v>
      </c>
      <c r="T118" s="289" t="s">
        <v>6510</v>
      </c>
      <c r="U118" s="47" t="s">
        <v>3274</v>
      </c>
      <c r="V118" s="47" t="s">
        <v>90</v>
      </c>
      <c r="W118" s="47" t="s">
        <v>2284</v>
      </c>
      <c r="X118" s="46" t="s">
        <v>2076</v>
      </c>
      <c r="Y118" s="58"/>
      <c r="Z118" s="57"/>
      <c r="AA118" s="58"/>
      <c r="AB118" s="183"/>
      <c r="AC118" s="184"/>
      <c r="AD118" s="184"/>
      <c r="AE118" s="183"/>
      <c r="AF118" s="184"/>
      <c r="AG118" s="185"/>
      <c r="AH118" s="58"/>
      <c r="AI118" s="58"/>
      <c r="AJ118" s="58"/>
      <c r="AK118" s="58"/>
      <c r="AL118" s="59"/>
      <c r="AM118" s="254" t="str">
        <f>VLOOKUP(K118,'[1]SKO 2019 Attendees'!$D:$G,4,FALSE)</f>
        <v>32LDNKQX</v>
      </c>
      <c r="AN118" s="52">
        <v>43478</v>
      </c>
      <c r="AO118" s="52">
        <v>43481</v>
      </c>
    </row>
    <row r="119" spans="1:42" customFormat="1">
      <c r="A119" s="46" t="s">
        <v>3418</v>
      </c>
      <c r="B119" s="232">
        <v>43396</v>
      </c>
      <c r="C119" s="232">
        <v>43403.551004976849</v>
      </c>
      <c r="D119" s="232" t="s">
        <v>4693</v>
      </c>
      <c r="E119" s="232" t="s">
        <v>5565</v>
      </c>
      <c r="F119" s="49" t="s">
        <v>25</v>
      </c>
      <c r="G119" s="61" t="s">
        <v>26</v>
      </c>
      <c r="H119" s="61" t="s">
        <v>3126</v>
      </c>
      <c r="I119" s="46" t="s">
        <v>3204</v>
      </c>
      <c r="J119" s="46" t="s">
        <v>3419</v>
      </c>
      <c r="K119" s="46" t="s">
        <v>3420</v>
      </c>
      <c r="L119" s="100" t="s">
        <v>31</v>
      </c>
      <c r="M119" s="350" t="s">
        <v>6413</v>
      </c>
      <c r="N119" s="310" t="s">
        <v>6509</v>
      </c>
      <c r="O119" s="325"/>
      <c r="P119" s="284" t="s">
        <v>6263</v>
      </c>
      <c r="Q119" s="311" t="s">
        <v>6509</v>
      </c>
      <c r="R119" s="322">
        <v>20</v>
      </c>
      <c r="S119" s="289" t="s">
        <v>2411</v>
      </c>
      <c r="T119" s="289" t="s">
        <v>6510</v>
      </c>
      <c r="U119" s="47" t="s">
        <v>3243</v>
      </c>
      <c r="V119" s="47" t="s">
        <v>90</v>
      </c>
      <c r="W119" s="47" t="s">
        <v>2382</v>
      </c>
      <c r="X119" s="46" t="s">
        <v>2076</v>
      </c>
      <c r="Y119" s="58"/>
      <c r="Z119" s="57"/>
      <c r="AA119" s="58"/>
      <c r="AB119" s="183"/>
      <c r="AC119" s="184"/>
      <c r="AD119" s="184"/>
      <c r="AE119" s="183"/>
      <c r="AF119" s="184"/>
      <c r="AG119" s="185"/>
      <c r="AH119" s="58"/>
      <c r="AI119" s="58"/>
      <c r="AJ119" s="58"/>
      <c r="AK119" s="58"/>
      <c r="AL119" s="59"/>
      <c r="AM119" s="254" t="str">
        <f>VLOOKUP(K119,'[1]SKO 2019 Attendees'!$D:$G,4,FALSE)</f>
        <v>32LDNKQZ</v>
      </c>
      <c r="AN119" s="52">
        <v>43478</v>
      </c>
      <c r="AO119" s="52">
        <v>43481</v>
      </c>
    </row>
    <row r="120" spans="1:42" customFormat="1">
      <c r="A120" s="46" t="s">
        <v>3421</v>
      </c>
      <c r="B120" s="232">
        <v>43396</v>
      </c>
      <c r="C120" s="232">
        <v>43415.612518865739</v>
      </c>
      <c r="D120" s="232" t="s">
        <v>4693</v>
      </c>
      <c r="E120" s="232" t="s">
        <v>5566</v>
      </c>
      <c r="F120" s="49" t="s">
        <v>25</v>
      </c>
      <c r="G120" s="61" t="s">
        <v>26</v>
      </c>
      <c r="H120" s="61" t="s">
        <v>3126</v>
      </c>
      <c r="I120" s="46" t="s">
        <v>3422</v>
      </c>
      <c r="J120" s="46" t="s">
        <v>3423</v>
      </c>
      <c r="K120" s="46" t="s">
        <v>3424</v>
      </c>
      <c r="L120" s="100" t="s">
        <v>31</v>
      </c>
      <c r="M120" s="350" t="s">
        <v>6412</v>
      </c>
      <c r="N120" s="279" t="s">
        <v>6508</v>
      </c>
      <c r="O120" s="325"/>
      <c r="P120" s="284" t="s">
        <v>5086</v>
      </c>
      <c r="Q120" s="311" t="s">
        <v>6508</v>
      </c>
      <c r="R120" s="322">
        <v>5</v>
      </c>
      <c r="S120" s="289" t="s">
        <v>2393</v>
      </c>
      <c r="T120" s="289" t="s">
        <v>6509</v>
      </c>
      <c r="U120" s="47" t="s">
        <v>3425</v>
      </c>
      <c r="V120" s="47" t="s">
        <v>90</v>
      </c>
      <c r="W120" s="47" t="s">
        <v>2075</v>
      </c>
      <c r="X120" s="46" t="s">
        <v>2076</v>
      </c>
      <c r="Y120" s="58"/>
      <c r="Z120" s="57"/>
      <c r="AA120" s="58"/>
      <c r="AB120" s="183"/>
      <c r="AC120" s="184"/>
      <c r="AD120" s="184"/>
      <c r="AE120" s="183"/>
      <c r="AF120" s="184"/>
      <c r="AG120" s="185"/>
      <c r="AH120" s="58"/>
      <c r="AI120" s="58"/>
      <c r="AJ120" s="58"/>
      <c r="AK120" s="58"/>
      <c r="AL120" s="59"/>
      <c r="AM120" s="254" t="str">
        <f>VLOOKUP(K120,'[1]SKO 2019 Attendees'!$D:$G,4,FALSE)</f>
        <v>32LDNKR2</v>
      </c>
      <c r="AN120" s="52">
        <v>43478</v>
      </c>
      <c r="AO120" s="52">
        <v>43481</v>
      </c>
    </row>
    <row r="121" spans="1:42" customFormat="1">
      <c r="A121" s="46" t="s">
        <v>824</v>
      </c>
      <c r="B121" s="232">
        <v>43396</v>
      </c>
      <c r="C121" s="232">
        <v>43398.436410798611</v>
      </c>
      <c r="D121" s="232" t="s">
        <v>4693</v>
      </c>
      <c r="E121" s="232" t="s">
        <v>5567</v>
      </c>
      <c r="F121" s="49" t="s">
        <v>25</v>
      </c>
      <c r="G121" s="61" t="s">
        <v>26</v>
      </c>
      <c r="H121" s="61" t="s">
        <v>633</v>
      </c>
      <c r="I121" s="46" t="s">
        <v>825</v>
      </c>
      <c r="J121" s="46" t="s">
        <v>63</v>
      </c>
      <c r="K121" s="46" t="s">
        <v>826</v>
      </c>
      <c r="L121" s="100" t="s">
        <v>31</v>
      </c>
      <c r="M121" s="278" t="s">
        <v>374</v>
      </c>
      <c r="N121" s="310" t="s">
        <v>6507</v>
      </c>
      <c r="O121" s="325"/>
      <c r="P121" s="284" t="s">
        <v>374</v>
      </c>
      <c r="Q121" s="285" t="s">
        <v>6507</v>
      </c>
      <c r="R121" s="322">
        <v>14</v>
      </c>
      <c r="S121" s="289" t="s">
        <v>4672</v>
      </c>
      <c r="T121" s="289" t="s">
        <v>6508</v>
      </c>
      <c r="U121" s="47" t="s">
        <v>738</v>
      </c>
      <c r="V121" s="47" t="s">
        <v>34</v>
      </c>
      <c r="W121" s="47" t="s">
        <v>645</v>
      </c>
      <c r="X121" s="46" t="s">
        <v>633</v>
      </c>
      <c r="Y121" s="58"/>
      <c r="Z121" s="57"/>
      <c r="AA121" s="58"/>
      <c r="AB121" s="183"/>
      <c r="AC121" s="184"/>
      <c r="AD121" s="184"/>
      <c r="AE121" s="183"/>
      <c r="AF121" s="184"/>
      <c r="AG121" s="185"/>
      <c r="AH121" s="58"/>
      <c r="AI121" s="58" t="s">
        <v>6463</v>
      </c>
      <c r="AJ121" s="57" t="s">
        <v>6518</v>
      </c>
      <c r="AK121" s="320">
        <v>43113.666666666664</v>
      </c>
      <c r="AL121" s="59"/>
      <c r="AM121" s="254" t="str">
        <f>VLOOKUP(K121,'[1]SKO 2019 Attendees'!$D:$G,4,FALSE)</f>
        <v>32LDNKR3</v>
      </c>
      <c r="AN121" s="52">
        <v>43477</v>
      </c>
      <c r="AO121" s="52">
        <v>43481</v>
      </c>
    </row>
    <row r="122" spans="1:42" customFormat="1">
      <c r="A122" s="46" t="s">
        <v>61</v>
      </c>
      <c r="B122" s="232">
        <v>43396</v>
      </c>
      <c r="C122" s="232">
        <v>43409.63094884259</v>
      </c>
      <c r="D122" s="232" t="s">
        <v>4693</v>
      </c>
      <c r="E122" s="348"/>
      <c r="F122" s="49" t="s">
        <v>25</v>
      </c>
      <c r="G122" s="61" t="s">
        <v>26</v>
      </c>
      <c r="H122" s="61" t="s">
        <v>27</v>
      </c>
      <c r="I122" s="46" t="s">
        <v>62</v>
      </c>
      <c r="J122" s="46" t="s">
        <v>63</v>
      </c>
      <c r="K122" s="46" t="s">
        <v>64</v>
      </c>
      <c r="L122" s="100" t="s">
        <v>31</v>
      </c>
      <c r="M122" s="278" t="s">
        <v>346</v>
      </c>
      <c r="N122" s="279" t="s">
        <v>6505</v>
      </c>
      <c r="O122" s="325"/>
      <c r="P122" s="284" t="s">
        <v>346</v>
      </c>
      <c r="Q122" s="285" t="s">
        <v>6505</v>
      </c>
      <c r="R122" s="322">
        <v>18</v>
      </c>
      <c r="S122" s="289" t="s">
        <v>5082</v>
      </c>
      <c r="T122" s="289" t="s">
        <v>6512</v>
      </c>
      <c r="U122" s="47" t="s">
        <v>33</v>
      </c>
      <c r="V122" s="47" t="s">
        <v>34</v>
      </c>
      <c r="W122" s="47" t="s">
        <v>65</v>
      </c>
      <c r="X122" s="46" t="s">
        <v>27</v>
      </c>
      <c r="Y122" s="58"/>
      <c r="Z122" s="57"/>
      <c r="AA122" s="58"/>
      <c r="AB122" s="183"/>
      <c r="AC122" s="184"/>
      <c r="AD122" s="184"/>
      <c r="AE122" s="183"/>
      <c r="AF122" s="184"/>
      <c r="AG122" s="185"/>
      <c r="AH122" s="58"/>
      <c r="AI122" s="58" t="s">
        <v>6464</v>
      </c>
      <c r="AJ122" s="57" t="s">
        <v>6518</v>
      </c>
      <c r="AK122" s="320">
        <v>43114.5</v>
      </c>
      <c r="AL122" s="59"/>
      <c r="AM122" s="254" t="str">
        <f>VLOOKUP(K122,'[1]SKO 2019 Attendees'!$D:$G,4,FALSE)</f>
        <v>32LDNKR4</v>
      </c>
      <c r="AN122" s="52">
        <v>43477</v>
      </c>
      <c r="AO122" s="52">
        <v>43481</v>
      </c>
    </row>
    <row r="123" spans="1:42" customFormat="1">
      <c r="A123" s="46" t="s">
        <v>827</v>
      </c>
      <c r="B123" s="232">
        <v>43409</v>
      </c>
      <c r="C123" s="232"/>
      <c r="D123" s="232"/>
      <c r="E123" s="348"/>
      <c r="F123" s="49" t="s">
        <v>25</v>
      </c>
      <c r="G123" s="61" t="s">
        <v>26</v>
      </c>
      <c r="H123" s="61" t="s">
        <v>633</v>
      </c>
      <c r="I123" s="46" t="s">
        <v>828</v>
      </c>
      <c r="J123" s="46" t="s">
        <v>829</v>
      </c>
      <c r="K123" s="46" t="s">
        <v>830</v>
      </c>
      <c r="L123" s="100" t="s">
        <v>31</v>
      </c>
      <c r="M123" s="278" t="s">
        <v>379</v>
      </c>
      <c r="N123" s="279" t="s">
        <v>6503</v>
      </c>
      <c r="O123" s="325"/>
      <c r="P123" s="284" t="s">
        <v>379</v>
      </c>
      <c r="Q123" s="285" t="s">
        <v>6503</v>
      </c>
      <c r="R123" s="322">
        <v>18</v>
      </c>
      <c r="S123" s="289" t="s">
        <v>4673</v>
      </c>
      <c r="T123" s="289" t="s">
        <v>6518</v>
      </c>
      <c r="U123" s="47" t="s">
        <v>744</v>
      </c>
      <c r="V123" s="47" t="s">
        <v>34</v>
      </c>
      <c r="W123" s="47" t="s">
        <v>745</v>
      </c>
      <c r="X123" s="46" t="s">
        <v>633</v>
      </c>
      <c r="Y123" s="58"/>
      <c r="Z123" s="57"/>
      <c r="AA123" s="58"/>
      <c r="AB123" s="183"/>
      <c r="AC123" s="184"/>
      <c r="AD123" s="184"/>
      <c r="AE123" s="183"/>
      <c r="AF123" s="184"/>
      <c r="AG123" s="185"/>
      <c r="AH123" s="58"/>
      <c r="AI123" s="58" t="s">
        <v>6460</v>
      </c>
      <c r="AJ123" s="57" t="s">
        <v>6518</v>
      </c>
      <c r="AK123" s="320">
        <v>43113.541666666664</v>
      </c>
      <c r="AL123" s="59"/>
      <c r="AM123" s="254" t="str">
        <f>VLOOKUP(K123,'[1]SKO 2019 Attendees'!$D:$G,4,FALSE)</f>
        <v>32LDNKR5</v>
      </c>
      <c r="AN123" s="52">
        <v>43477</v>
      </c>
      <c r="AO123" s="52">
        <v>43481</v>
      </c>
    </row>
    <row r="124" spans="1:42" customFormat="1" ht="13.2">
      <c r="A124" s="46" t="s">
        <v>3426</v>
      </c>
      <c r="B124" s="232">
        <v>43396</v>
      </c>
      <c r="C124" s="232">
        <v>43399.411064236112</v>
      </c>
      <c r="D124" s="232" t="s">
        <v>4693</v>
      </c>
      <c r="E124" s="232" t="s">
        <v>5568</v>
      </c>
      <c r="F124" s="49" t="s">
        <v>25</v>
      </c>
      <c r="G124" s="61" t="s">
        <v>26</v>
      </c>
      <c r="H124" s="61" t="s">
        <v>3126</v>
      </c>
      <c r="I124" s="46" t="s">
        <v>3427</v>
      </c>
      <c r="J124" s="46" t="s">
        <v>3428</v>
      </c>
      <c r="K124" s="46" t="s">
        <v>3429</v>
      </c>
      <c r="L124" s="100" t="s">
        <v>31</v>
      </c>
      <c r="M124" s="279" t="s">
        <v>357</v>
      </c>
      <c r="N124" s="279" t="s">
        <v>6506</v>
      </c>
      <c r="O124" s="325"/>
      <c r="P124" s="285" t="s">
        <v>357</v>
      </c>
      <c r="Q124" s="285" t="s">
        <v>6506</v>
      </c>
      <c r="R124" s="322">
        <v>11</v>
      </c>
      <c r="S124" s="289" t="s">
        <v>2411</v>
      </c>
      <c r="T124" s="289" t="s">
        <v>6510</v>
      </c>
      <c r="U124" s="47" t="s">
        <v>3243</v>
      </c>
      <c r="V124" s="47" t="s">
        <v>90</v>
      </c>
      <c r="W124" s="47" t="s">
        <v>2382</v>
      </c>
      <c r="X124" s="46" t="s">
        <v>2076</v>
      </c>
      <c r="Y124" s="58"/>
      <c r="Z124" s="57"/>
      <c r="AA124" s="58"/>
      <c r="AB124" s="183"/>
      <c r="AC124" s="184"/>
      <c r="AD124" s="184"/>
      <c r="AE124" s="183"/>
      <c r="AF124" s="184"/>
      <c r="AG124" s="185"/>
      <c r="AH124" s="58"/>
      <c r="AI124" s="58"/>
      <c r="AJ124" s="58"/>
      <c r="AK124" s="58"/>
      <c r="AL124" s="59"/>
      <c r="AM124" s="254" t="str">
        <f>VLOOKUP(K124,'[1]SKO 2019 Attendees'!$D:$G,4,FALSE)</f>
        <v>32LDNKR6</v>
      </c>
      <c r="AN124" s="52">
        <v>43478</v>
      </c>
      <c r="AO124" s="52">
        <v>43481</v>
      </c>
    </row>
    <row r="125" spans="1:42" customFormat="1">
      <c r="A125" s="46" t="s">
        <v>831</v>
      </c>
      <c r="B125" s="232">
        <v>43409</v>
      </c>
      <c r="C125" s="232">
        <v>43413.302321874995</v>
      </c>
      <c r="D125" s="232" t="s">
        <v>4693</v>
      </c>
      <c r="E125" s="232" t="s">
        <v>6627</v>
      </c>
      <c r="F125" s="49" t="s">
        <v>25</v>
      </c>
      <c r="G125" s="61" t="s">
        <v>26</v>
      </c>
      <c r="H125" s="61" t="s">
        <v>633</v>
      </c>
      <c r="I125" s="46" t="s">
        <v>832</v>
      </c>
      <c r="J125" s="46" t="s">
        <v>833</v>
      </c>
      <c r="K125" s="46" t="s">
        <v>834</v>
      </c>
      <c r="L125" s="100" t="s">
        <v>31</v>
      </c>
      <c r="M125" s="278" t="s">
        <v>346</v>
      </c>
      <c r="N125" s="279" t="s">
        <v>6505</v>
      </c>
      <c r="O125" s="325"/>
      <c r="P125" s="284" t="s">
        <v>346</v>
      </c>
      <c r="Q125" s="285" t="s">
        <v>6505</v>
      </c>
      <c r="R125" s="322">
        <v>14</v>
      </c>
      <c r="S125" s="289" t="s">
        <v>4670</v>
      </c>
      <c r="T125" s="289" t="s">
        <v>6504</v>
      </c>
      <c r="U125" s="47" t="s">
        <v>835</v>
      </c>
      <c r="V125" s="47" t="s">
        <v>34</v>
      </c>
      <c r="W125" s="47" t="s">
        <v>812</v>
      </c>
      <c r="X125" s="46" t="s">
        <v>633</v>
      </c>
      <c r="Y125" s="58"/>
      <c r="Z125" s="57"/>
      <c r="AA125" s="58"/>
      <c r="AB125" s="183"/>
      <c r="AC125" s="184"/>
      <c r="AD125" s="184"/>
      <c r="AE125" s="183"/>
      <c r="AF125" s="184"/>
      <c r="AG125" s="185"/>
      <c r="AH125" s="58"/>
      <c r="AI125" s="58" t="s">
        <v>6464</v>
      </c>
      <c r="AJ125" s="57" t="s">
        <v>6518</v>
      </c>
      <c r="AK125" s="320">
        <v>43114.5</v>
      </c>
      <c r="AL125" s="59"/>
      <c r="AM125" s="254" t="str">
        <f>VLOOKUP(K125,'[1]SKO 2019 Attendees'!$D:$G,4,FALSE)</f>
        <v>32LDNKR7</v>
      </c>
      <c r="AN125" s="52">
        <v>43477</v>
      </c>
      <c r="AO125" s="52">
        <v>43481</v>
      </c>
      <c r="AP125" t="s">
        <v>5236</v>
      </c>
    </row>
    <row r="126" spans="1:42" customFormat="1" ht="13.2">
      <c r="A126" s="46" t="s">
        <v>836</v>
      </c>
      <c r="B126" s="232">
        <v>43409</v>
      </c>
      <c r="C126" s="232">
        <v>43411.770426354167</v>
      </c>
      <c r="D126" s="232" t="s">
        <v>4693</v>
      </c>
      <c r="E126" s="232" t="s">
        <v>5569</v>
      </c>
      <c r="F126" s="49" t="s">
        <v>25</v>
      </c>
      <c r="G126" s="61" t="s">
        <v>26</v>
      </c>
      <c r="H126" s="61" t="s">
        <v>633</v>
      </c>
      <c r="I126" s="46" t="s">
        <v>837</v>
      </c>
      <c r="J126" s="46" t="s">
        <v>838</v>
      </c>
      <c r="K126" s="46" t="s">
        <v>839</v>
      </c>
      <c r="L126" s="100" t="s">
        <v>31</v>
      </c>
      <c r="M126" s="279" t="s">
        <v>357</v>
      </c>
      <c r="N126" s="279" t="s">
        <v>6506</v>
      </c>
      <c r="O126" s="325"/>
      <c r="P126" s="285" t="s">
        <v>357</v>
      </c>
      <c r="Q126" s="285" t="s">
        <v>6506</v>
      </c>
      <c r="R126" s="322">
        <v>29</v>
      </c>
      <c r="S126" s="289" t="s">
        <v>4671</v>
      </c>
      <c r="T126" s="289" t="s">
        <v>6503</v>
      </c>
      <c r="U126" s="47" t="s">
        <v>650</v>
      </c>
      <c r="V126" s="47" t="s">
        <v>34</v>
      </c>
      <c r="W126" s="47" t="s">
        <v>840</v>
      </c>
      <c r="X126" s="46" t="s">
        <v>633</v>
      </c>
      <c r="Y126" s="58"/>
      <c r="Z126" s="57"/>
      <c r="AA126" s="58"/>
      <c r="AB126" s="183"/>
      <c r="AC126" s="184"/>
      <c r="AD126" s="184"/>
      <c r="AE126" s="183"/>
      <c r="AF126" s="184"/>
      <c r="AG126" s="185"/>
      <c r="AH126" s="58"/>
      <c r="AI126" s="58" t="s">
        <v>6465</v>
      </c>
      <c r="AJ126" s="57" t="s">
        <v>6518</v>
      </c>
      <c r="AK126" s="320">
        <v>43115.5</v>
      </c>
      <c r="AL126" s="59"/>
      <c r="AM126" s="254" t="str">
        <f>VLOOKUP(K126,'[1]SKO 2019 Attendees'!$D:$G,4,FALSE)</f>
        <v>32LDNKR8</v>
      </c>
      <c r="AN126" s="52">
        <v>43477</v>
      </c>
      <c r="AO126" s="52">
        <v>43481</v>
      </c>
      <c r="AP126" t="s">
        <v>5238</v>
      </c>
    </row>
    <row r="127" spans="1:42" customFormat="1">
      <c r="A127" s="46" t="s">
        <v>841</v>
      </c>
      <c r="B127" s="232">
        <v>43409</v>
      </c>
      <c r="C127" s="232">
        <v>43416.434867245371</v>
      </c>
      <c r="D127" s="232" t="s">
        <v>4693</v>
      </c>
      <c r="E127" s="232" t="s">
        <v>5570</v>
      </c>
      <c r="F127" s="49" t="s">
        <v>25</v>
      </c>
      <c r="G127" s="61" t="s">
        <v>26</v>
      </c>
      <c r="H127" s="61" t="s">
        <v>633</v>
      </c>
      <c r="I127" s="46" t="s">
        <v>229</v>
      </c>
      <c r="J127" s="46" t="s">
        <v>842</v>
      </c>
      <c r="K127" s="46" t="s">
        <v>843</v>
      </c>
      <c r="L127" s="100" t="s">
        <v>31</v>
      </c>
      <c r="M127" s="278" t="s">
        <v>374</v>
      </c>
      <c r="N127" s="310" t="s">
        <v>6507</v>
      </c>
      <c r="O127" s="325"/>
      <c r="P127" s="284" t="s">
        <v>374</v>
      </c>
      <c r="Q127" s="285" t="s">
        <v>6507</v>
      </c>
      <c r="R127" s="322">
        <v>10</v>
      </c>
      <c r="S127" s="289" t="s">
        <v>4670</v>
      </c>
      <c r="T127" s="289" t="s">
        <v>6504</v>
      </c>
      <c r="U127" s="47" t="s">
        <v>811</v>
      </c>
      <c r="V127" s="47" t="s">
        <v>34</v>
      </c>
      <c r="W127" s="47" t="s">
        <v>812</v>
      </c>
      <c r="X127" s="46" t="s">
        <v>633</v>
      </c>
      <c r="Y127" s="58"/>
      <c r="Z127" s="57"/>
      <c r="AA127" s="58"/>
      <c r="AB127" s="183"/>
      <c r="AC127" s="184"/>
      <c r="AD127" s="184"/>
      <c r="AE127" s="183"/>
      <c r="AF127" s="184"/>
      <c r="AG127" s="185"/>
      <c r="AH127" s="58"/>
      <c r="AI127" s="58" t="s">
        <v>6463</v>
      </c>
      <c r="AJ127" s="57" t="s">
        <v>6518</v>
      </c>
      <c r="AK127" s="320">
        <v>43113.666666666664</v>
      </c>
      <c r="AL127" s="59"/>
      <c r="AM127" s="254" t="str">
        <f>VLOOKUP(K127,'[1]SKO 2019 Attendees'!$D:$G,4,FALSE)</f>
        <v>32LDNKR9</v>
      </c>
      <c r="AN127" s="52">
        <v>43477</v>
      </c>
      <c r="AO127" s="52">
        <v>43481</v>
      </c>
    </row>
    <row r="128" spans="1:42" customFormat="1">
      <c r="A128" s="46" t="s">
        <v>66</v>
      </c>
      <c r="B128" s="232">
        <v>43396</v>
      </c>
      <c r="C128" s="232">
        <v>43417.820959375</v>
      </c>
      <c r="D128" s="232" t="s">
        <v>4693</v>
      </c>
      <c r="E128" s="232" t="s">
        <v>6628</v>
      </c>
      <c r="F128" s="49" t="s">
        <v>25</v>
      </c>
      <c r="G128" s="61" t="s">
        <v>26</v>
      </c>
      <c r="H128" s="61" t="s">
        <v>27</v>
      </c>
      <c r="I128" s="46" t="s">
        <v>67</v>
      </c>
      <c r="J128" s="46" t="s">
        <v>68</v>
      </c>
      <c r="K128" s="46" t="s">
        <v>69</v>
      </c>
      <c r="L128" s="100" t="s">
        <v>31</v>
      </c>
      <c r="M128" s="278" t="s">
        <v>379</v>
      </c>
      <c r="N128" s="279" t="s">
        <v>6503</v>
      </c>
      <c r="O128" s="325"/>
      <c r="P128" s="286" t="s">
        <v>379</v>
      </c>
      <c r="Q128" s="285" t="s">
        <v>6503</v>
      </c>
      <c r="R128" s="322">
        <v>26</v>
      </c>
      <c r="S128" s="289" t="s">
        <v>5082</v>
      </c>
      <c r="T128" s="289" t="s">
        <v>6512</v>
      </c>
      <c r="U128" s="47" t="s">
        <v>33</v>
      </c>
      <c r="V128" s="47" t="s">
        <v>34</v>
      </c>
      <c r="W128" s="47" t="s">
        <v>35</v>
      </c>
      <c r="X128" s="46" t="s">
        <v>27</v>
      </c>
      <c r="Y128" s="58"/>
      <c r="Z128" s="57"/>
      <c r="AA128" s="58"/>
      <c r="AB128" s="183"/>
      <c r="AC128" s="184"/>
      <c r="AD128" s="184"/>
      <c r="AE128" s="183"/>
      <c r="AF128" s="184"/>
      <c r="AG128" s="185"/>
      <c r="AH128" s="58"/>
      <c r="AI128" s="58" t="s">
        <v>6465</v>
      </c>
      <c r="AJ128" s="57" t="s">
        <v>6518</v>
      </c>
      <c r="AK128" s="320">
        <v>43115.5</v>
      </c>
      <c r="AL128" s="59"/>
      <c r="AM128" s="254" t="str">
        <f>VLOOKUP(K128,'[1]SKO 2019 Attendees'!$D:$G,4,FALSE)</f>
        <v>32LDNKRB</v>
      </c>
      <c r="AN128" s="52">
        <v>43477</v>
      </c>
      <c r="AO128" s="52">
        <v>43481</v>
      </c>
    </row>
    <row r="129" spans="1:42" customFormat="1">
      <c r="A129" s="46" t="s">
        <v>844</v>
      </c>
      <c r="B129" s="232">
        <v>43409</v>
      </c>
      <c r="C129" s="232"/>
      <c r="D129" s="232"/>
      <c r="E129" s="348"/>
      <c r="F129" s="49" t="s">
        <v>25</v>
      </c>
      <c r="G129" s="61" t="s">
        <v>26</v>
      </c>
      <c r="H129" s="61" t="s">
        <v>633</v>
      </c>
      <c r="I129" s="46" t="s">
        <v>845</v>
      </c>
      <c r="J129" s="46" t="s">
        <v>846</v>
      </c>
      <c r="K129" s="46" t="s">
        <v>847</v>
      </c>
      <c r="L129" s="100" t="s">
        <v>31</v>
      </c>
      <c r="M129" s="350" t="s">
        <v>6412</v>
      </c>
      <c r="N129" s="279" t="s">
        <v>6508</v>
      </c>
      <c r="O129" s="325"/>
      <c r="P129" s="284" t="s">
        <v>5086</v>
      </c>
      <c r="Q129" s="311" t="s">
        <v>6508</v>
      </c>
      <c r="R129" s="322"/>
      <c r="S129" s="289" t="s">
        <v>4671</v>
      </c>
      <c r="T129" s="289"/>
      <c r="U129" s="47" t="s">
        <v>765</v>
      </c>
      <c r="V129" s="47" t="s">
        <v>34</v>
      </c>
      <c r="W129" s="47" t="s">
        <v>848</v>
      </c>
      <c r="X129" s="46" t="s">
        <v>633</v>
      </c>
      <c r="Y129" s="58"/>
      <c r="Z129" s="57"/>
      <c r="AA129" s="58"/>
      <c r="AB129" s="183"/>
      <c r="AC129" s="184"/>
      <c r="AD129" s="184"/>
      <c r="AE129" s="183"/>
      <c r="AF129" s="184"/>
      <c r="AG129" s="185"/>
      <c r="AH129" s="58"/>
      <c r="AI129" s="58" t="s">
        <v>6462</v>
      </c>
      <c r="AJ129" s="57" t="s">
        <v>6518</v>
      </c>
      <c r="AK129" s="320">
        <v>43113.625</v>
      </c>
      <c r="AL129" s="59"/>
      <c r="AM129" s="254" t="str">
        <f>VLOOKUP(K129,'[1]SKO 2019 Attendees'!$D:$G,4,FALSE)</f>
        <v>32LDNKRC</v>
      </c>
      <c r="AN129" s="52">
        <v>43477</v>
      </c>
      <c r="AO129" s="52">
        <v>43481</v>
      </c>
    </row>
    <row r="130" spans="1:42" customFormat="1">
      <c r="A130" s="46" t="s">
        <v>70</v>
      </c>
      <c r="B130" s="232">
        <v>43396</v>
      </c>
      <c r="C130" s="232">
        <v>43396.94681898148</v>
      </c>
      <c r="D130" s="349" t="s">
        <v>4693</v>
      </c>
      <c r="E130" s="348" t="s">
        <v>6757</v>
      </c>
      <c r="F130" s="49" t="s">
        <v>25</v>
      </c>
      <c r="G130" s="61" t="s">
        <v>26</v>
      </c>
      <c r="H130" s="61" t="s">
        <v>27</v>
      </c>
      <c r="I130" s="46" t="s">
        <v>71</v>
      </c>
      <c r="J130" s="46" t="s">
        <v>72</v>
      </c>
      <c r="K130" s="46" t="s">
        <v>73</v>
      </c>
      <c r="L130" s="100" t="s">
        <v>31</v>
      </c>
      <c r="M130" s="350" t="s">
        <v>6413</v>
      </c>
      <c r="N130" s="310" t="s">
        <v>6509</v>
      </c>
      <c r="O130" s="325"/>
      <c r="P130" s="284" t="s">
        <v>6263</v>
      </c>
      <c r="Q130" s="311" t="s">
        <v>6509</v>
      </c>
      <c r="R130" s="322">
        <v>11</v>
      </c>
      <c r="S130" s="289" t="s">
        <v>5083</v>
      </c>
      <c r="T130" s="306" t="s">
        <v>6513</v>
      </c>
      <c r="U130" s="47" t="s">
        <v>74</v>
      </c>
      <c r="V130" s="47" t="s">
        <v>34</v>
      </c>
      <c r="W130" s="47" t="s">
        <v>75</v>
      </c>
      <c r="X130" s="46" t="s">
        <v>27</v>
      </c>
      <c r="Y130" s="58"/>
      <c r="Z130" s="57"/>
      <c r="AA130" s="58"/>
      <c r="AB130" s="183"/>
      <c r="AC130" s="184"/>
      <c r="AD130" s="184"/>
      <c r="AE130" s="183"/>
      <c r="AF130" s="184"/>
      <c r="AG130" s="185"/>
      <c r="AH130" s="58"/>
      <c r="AI130" s="58" t="s">
        <v>6461</v>
      </c>
      <c r="AJ130" s="57" t="s">
        <v>6518</v>
      </c>
      <c r="AK130" s="320">
        <v>43113.583333333336</v>
      </c>
      <c r="AL130" s="59"/>
      <c r="AM130" s="254" t="str">
        <f>VLOOKUP(K130,'[1]SKO 2019 Attendees'!$D:$G,4,FALSE)</f>
        <v>32LDNKRD</v>
      </c>
      <c r="AN130" s="52">
        <v>43477</v>
      </c>
      <c r="AO130" s="52">
        <v>43481</v>
      </c>
    </row>
    <row r="131" spans="1:42" customFormat="1">
      <c r="A131" s="46" t="s">
        <v>849</v>
      </c>
      <c r="B131" s="232">
        <v>43409</v>
      </c>
      <c r="C131" s="232">
        <v>43410.231718518517</v>
      </c>
      <c r="D131" s="232" t="s">
        <v>4693</v>
      </c>
      <c r="E131" s="232" t="s">
        <v>6631</v>
      </c>
      <c r="F131" s="49" t="s">
        <v>25</v>
      </c>
      <c r="G131" s="61" t="s">
        <v>26</v>
      </c>
      <c r="H131" s="61" t="s">
        <v>633</v>
      </c>
      <c r="I131" s="46" t="s">
        <v>850</v>
      </c>
      <c r="J131" s="46" t="s">
        <v>851</v>
      </c>
      <c r="K131" s="46" t="s">
        <v>852</v>
      </c>
      <c r="L131" s="100" t="s">
        <v>31</v>
      </c>
      <c r="M131" s="278" t="s">
        <v>379</v>
      </c>
      <c r="N131" s="279" t="s">
        <v>6503</v>
      </c>
      <c r="O131" s="325"/>
      <c r="P131" s="284" t="s">
        <v>379</v>
      </c>
      <c r="Q131" s="285" t="s">
        <v>6503</v>
      </c>
      <c r="R131" s="322">
        <v>20</v>
      </c>
      <c r="S131" s="289" t="s">
        <v>4670</v>
      </c>
      <c r="T131" s="289" t="s">
        <v>6504</v>
      </c>
      <c r="U131" s="47" t="s">
        <v>710</v>
      </c>
      <c r="V131" s="47" t="s">
        <v>34</v>
      </c>
      <c r="W131" s="47" t="s">
        <v>664</v>
      </c>
      <c r="X131" s="46" t="s">
        <v>633</v>
      </c>
      <c r="Y131" s="58"/>
      <c r="Z131" s="57"/>
      <c r="AA131" s="58"/>
      <c r="AB131" s="183"/>
      <c r="AC131" s="184"/>
      <c r="AD131" s="184"/>
      <c r="AE131" s="183"/>
      <c r="AF131" s="184"/>
      <c r="AG131" s="185"/>
      <c r="AH131" s="58"/>
      <c r="AI131" s="58" t="s">
        <v>6460</v>
      </c>
      <c r="AJ131" s="57" t="s">
        <v>6518</v>
      </c>
      <c r="AK131" s="320">
        <v>43113.541666666664</v>
      </c>
      <c r="AL131" s="59"/>
      <c r="AM131" s="254" t="str">
        <f>VLOOKUP(K131,'[1]SKO 2019 Attendees'!$D:$G,4,FALSE)</f>
        <v>32LDNKRG</v>
      </c>
      <c r="AN131" s="52">
        <v>43478</v>
      </c>
      <c r="AO131" s="52">
        <v>43481</v>
      </c>
      <c r="AP131" t="s">
        <v>5230</v>
      </c>
    </row>
    <row r="132" spans="1:42" customFormat="1">
      <c r="A132" s="46" t="s">
        <v>76</v>
      </c>
      <c r="B132" s="232">
        <v>43396</v>
      </c>
      <c r="C132" s="232">
        <v>43399.022285879626</v>
      </c>
      <c r="D132" s="232" t="s">
        <v>4693</v>
      </c>
      <c r="E132" s="232" t="s">
        <v>6525</v>
      </c>
      <c r="F132" s="49" t="s">
        <v>25</v>
      </c>
      <c r="G132" s="61" t="s">
        <v>26</v>
      </c>
      <c r="H132" s="61" t="s">
        <v>27</v>
      </c>
      <c r="I132" s="46" t="s">
        <v>77</v>
      </c>
      <c r="J132" s="46" t="s">
        <v>78</v>
      </c>
      <c r="K132" s="46" t="s">
        <v>79</v>
      </c>
      <c r="L132" s="100" t="s">
        <v>31</v>
      </c>
      <c r="M132" s="350" t="s">
        <v>6412</v>
      </c>
      <c r="N132" s="279" t="s">
        <v>6508</v>
      </c>
      <c r="O132" s="325"/>
      <c r="P132" s="284" t="s">
        <v>5086</v>
      </c>
      <c r="Q132" s="311" t="s">
        <v>6508</v>
      </c>
      <c r="R132" s="322">
        <v>15</v>
      </c>
      <c r="S132" s="289" t="s">
        <v>5082</v>
      </c>
      <c r="T132" s="289" t="s">
        <v>6512</v>
      </c>
      <c r="U132" s="47" t="s">
        <v>47</v>
      </c>
      <c r="V132" s="47" t="s">
        <v>34</v>
      </c>
      <c r="W132" s="47" t="s">
        <v>48</v>
      </c>
      <c r="X132" s="46" t="s">
        <v>27</v>
      </c>
      <c r="Y132" s="58"/>
      <c r="Z132" s="57"/>
      <c r="AA132" s="58"/>
      <c r="AB132" s="183"/>
      <c r="AC132" s="184"/>
      <c r="AD132" s="184"/>
      <c r="AE132" s="183"/>
      <c r="AF132" s="184"/>
      <c r="AG132" s="185"/>
      <c r="AH132" s="58"/>
      <c r="AI132" s="58" t="s">
        <v>6462</v>
      </c>
      <c r="AJ132" s="57" t="s">
        <v>6518</v>
      </c>
      <c r="AK132" s="320">
        <v>43113.625</v>
      </c>
      <c r="AL132" s="59"/>
      <c r="AM132" s="254" t="str">
        <f>VLOOKUP(K132,'[1]SKO 2019 Attendees'!$D:$G,4,FALSE)</f>
        <v>32LDNKRH</v>
      </c>
      <c r="AN132" s="52">
        <v>43477</v>
      </c>
      <c r="AO132" s="52">
        <v>43481</v>
      </c>
    </row>
    <row r="133" spans="1:42" customFormat="1">
      <c r="A133" s="46" t="s">
        <v>3430</v>
      </c>
      <c r="B133" s="232">
        <v>43396</v>
      </c>
      <c r="C133" s="232">
        <v>43397.360818749999</v>
      </c>
      <c r="D133" s="232" t="s">
        <v>4693</v>
      </c>
      <c r="E133" s="232" t="s">
        <v>5571</v>
      </c>
      <c r="F133" s="49" t="s">
        <v>25</v>
      </c>
      <c r="G133" s="61" t="s">
        <v>26</v>
      </c>
      <c r="H133" s="61" t="s">
        <v>3126</v>
      </c>
      <c r="I133" s="46" t="s">
        <v>3051</v>
      </c>
      <c r="J133" s="46" t="s">
        <v>3431</v>
      </c>
      <c r="K133" s="46" t="s">
        <v>3432</v>
      </c>
      <c r="L133" s="100" t="s">
        <v>31</v>
      </c>
      <c r="M133" s="278" t="s">
        <v>346</v>
      </c>
      <c r="N133" s="279" t="s">
        <v>6505</v>
      </c>
      <c r="O133" s="325"/>
      <c r="P133" s="284" t="s">
        <v>346</v>
      </c>
      <c r="Q133" s="285" t="s">
        <v>6505</v>
      </c>
      <c r="R133" s="322">
        <v>11</v>
      </c>
      <c r="S133" s="289" t="s">
        <v>2636</v>
      </c>
      <c r="T133" s="289" t="s">
        <v>6519</v>
      </c>
      <c r="U133" s="47" t="s">
        <v>3319</v>
      </c>
      <c r="V133" s="47" t="s">
        <v>90</v>
      </c>
      <c r="W133" s="47" t="s">
        <v>2317</v>
      </c>
      <c r="X133" s="46" t="s">
        <v>2076</v>
      </c>
      <c r="Y133" s="58"/>
      <c r="Z133" s="57"/>
      <c r="AA133" s="58"/>
      <c r="AB133" s="183"/>
      <c r="AC133" s="184"/>
      <c r="AD133" s="184"/>
      <c r="AE133" s="183"/>
      <c r="AF133" s="184"/>
      <c r="AG133" s="185"/>
      <c r="AH133" s="58"/>
      <c r="AI133" s="58"/>
      <c r="AJ133" s="58"/>
      <c r="AK133" s="58"/>
      <c r="AL133" s="59"/>
      <c r="AM133" s="254" t="str">
        <f>VLOOKUP(K133,'[1]SKO 2019 Attendees'!$D:$G,4,FALSE)</f>
        <v>32LDNKRJ</v>
      </c>
      <c r="AN133" s="52">
        <v>43478</v>
      </c>
      <c r="AO133" s="52">
        <v>43481</v>
      </c>
      <c r="AP133" t="s">
        <v>4785</v>
      </c>
    </row>
    <row r="134" spans="1:42" s="133" customFormat="1">
      <c r="A134" s="46" t="s">
        <v>853</v>
      </c>
      <c r="B134" s="232">
        <v>43396</v>
      </c>
      <c r="C134" s="232">
        <v>43413.168527083333</v>
      </c>
      <c r="D134" s="232" t="s">
        <v>4693</v>
      </c>
      <c r="E134" s="232" t="s">
        <v>5572</v>
      </c>
      <c r="F134" s="49" t="s">
        <v>771</v>
      </c>
      <c r="G134" s="61" t="s">
        <v>6284</v>
      </c>
      <c r="H134" s="61" t="s">
        <v>633</v>
      </c>
      <c r="I134" s="46" t="s">
        <v>854</v>
      </c>
      <c r="J134" s="46" t="s">
        <v>855</v>
      </c>
      <c r="K134" s="46" t="s">
        <v>856</v>
      </c>
      <c r="L134" s="100" t="s">
        <v>3631</v>
      </c>
      <c r="M134" s="350" t="s">
        <v>6412</v>
      </c>
      <c r="N134" s="279" t="s">
        <v>6508</v>
      </c>
      <c r="O134" s="325"/>
      <c r="P134" s="284" t="s">
        <v>5086</v>
      </c>
      <c r="Q134" s="311" t="s">
        <v>6508</v>
      </c>
      <c r="R134" s="322"/>
      <c r="S134" s="289" t="s">
        <v>4672</v>
      </c>
      <c r="T134" s="289" t="s">
        <v>6508</v>
      </c>
      <c r="U134" s="47" t="s">
        <v>683</v>
      </c>
      <c r="V134" s="47" t="s">
        <v>34</v>
      </c>
      <c r="W134" s="47" t="s">
        <v>645</v>
      </c>
      <c r="X134" s="46" t="s">
        <v>633</v>
      </c>
      <c r="Y134" s="58"/>
      <c r="Z134" s="57"/>
      <c r="AA134" s="58"/>
      <c r="AB134" s="183"/>
      <c r="AC134" s="184"/>
      <c r="AD134" s="184"/>
      <c r="AE134" s="183"/>
      <c r="AF134" s="184"/>
      <c r="AG134" s="185"/>
      <c r="AH134" s="58"/>
      <c r="AI134" s="58" t="s">
        <v>6462</v>
      </c>
      <c r="AJ134" s="57" t="s">
        <v>6518</v>
      </c>
      <c r="AK134" s="320">
        <v>43113.625</v>
      </c>
      <c r="AL134" s="59"/>
      <c r="AM134" s="254" t="str">
        <f>VLOOKUP(K134,'[1]SKO 2019 Attendees'!$D:$G,4,FALSE)</f>
        <v>32LDNKRK</v>
      </c>
      <c r="AN134" s="52">
        <v>43477</v>
      </c>
      <c r="AO134" s="52">
        <v>43481</v>
      </c>
      <c r="AP134"/>
    </row>
    <row r="135" spans="1:42" customFormat="1">
      <c r="A135" s="46" t="s">
        <v>80</v>
      </c>
      <c r="B135" s="232">
        <v>43396</v>
      </c>
      <c r="C135" s="232">
        <v>43396.700726388888</v>
      </c>
      <c r="D135" s="232" t="s">
        <v>4693</v>
      </c>
      <c r="E135" s="232" t="s">
        <v>5573</v>
      </c>
      <c r="F135" s="49" t="s">
        <v>25</v>
      </c>
      <c r="G135" s="61" t="s">
        <v>26</v>
      </c>
      <c r="H135" s="61" t="s">
        <v>27</v>
      </c>
      <c r="I135" s="46" t="s">
        <v>81</v>
      </c>
      <c r="J135" s="46" t="s">
        <v>82</v>
      </c>
      <c r="K135" s="46" t="s">
        <v>83</v>
      </c>
      <c r="L135" s="100" t="s">
        <v>31</v>
      </c>
      <c r="M135" s="278" t="s">
        <v>374</v>
      </c>
      <c r="N135" s="310" t="s">
        <v>6507</v>
      </c>
      <c r="O135" s="325"/>
      <c r="P135" s="284" t="s">
        <v>374</v>
      </c>
      <c r="Q135" s="285" t="s">
        <v>6507</v>
      </c>
      <c r="R135" s="322">
        <v>5</v>
      </c>
      <c r="S135" s="289" t="s">
        <v>5082</v>
      </c>
      <c r="T135" s="289" t="s">
        <v>6512</v>
      </c>
      <c r="U135" s="47" t="s">
        <v>47</v>
      </c>
      <c r="V135" s="47" t="s">
        <v>34</v>
      </c>
      <c r="W135" s="47" t="s">
        <v>84</v>
      </c>
      <c r="X135" s="46" t="s">
        <v>27</v>
      </c>
      <c r="Y135" s="58"/>
      <c r="Z135" s="57"/>
      <c r="AA135" s="58"/>
      <c r="AB135" s="183"/>
      <c r="AC135" s="184"/>
      <c r="AD135" s="184"/>
      <c r="AE135" s="183"/>
      <c r="AF135" s="184"/>
      <c r="AG135" s="185"/>
      <c r="AH135" s="58"/>
      <c r="AI135" s="58" t="s">
        <v>6463</v>
      </c>
      <c r="AJ135" s="57" t="s">
        <v>6518</v>
      </c>
      <c r="AK135" s="320">
        <v>43113.666666666664</v>
      </c>
      <c r="AL135" s="59"/>
      <c r="AM135" s="254" t="str">
        <f>VLOOKUP(K135,'[1]SKO 2019 Attendees'!$D:$G,4,FALSE)</f>
        <v>32LDNKRL</v>
      </c>
      <c r="AN135" s="52">
        <v>43477</v>
      </c>
      <c r="AO135" s="52">
        <v>43481</v>
      </c>
    </row>
    <row r="136" spans="1:42" customFormat="1">
      <c r="A136" s="46" t="s">
        <v>3433</v>
      </c>
      <c r="B136" s="232">
        <v>43396</v>
      </c>
      <c r="C136" s="232">
        <v>43416.844861226848</v>
      </c>
      <c r="D136" s="232"/>
      <c r="E136" s="348"/>
      <c r="F136" s="49" t="s">
        <v>25</v>
      </c>
      <c r="G136" s="61" t="s">
        <v>26</v>
      </c>
      <c r="H136" s="61" t="s">
        <v>2236</v>
      </c>
      <c r="I136" s="46" t="s">
        <v>3434</v>
      </c>
      <c r="J136" s="46" t="s">
        <v>3435</v>
      </c>
      <c r="K136" s="46" t="s">
        <v>3436</v>
      </c>
      <c r="L136" s="100" t="s">
        <v>31</v>
      </c>
      <c r="M136" s="350" t="s">
        <v>6413</v>
      </c>
      <c r="N136" s="310" t="s">
        <v>6509</v>
      </c>
      <c r="O136" s="325"/>
      <c r="P136" s="284" t="s">
        <v>6263</v>
      </c>
      <c r="Q136" s="311" t="s">
        <v>6509</v>
      </c>
      <c r="R136" s="322">
        <v>22</v>
      </c>
      <c r="S136" s="289" t="s">
        <v>2500</v>
      </c>
      <c r="T136" s="289" t="s">
        <v>6516</v>
      </c>
      <c r="U136" s="47" t="s">
        <v>3365</v>
      </c>
      <c r="V136" s="47" t="s">
        <v>90</v>
      </c>
      <c r="W136" s="47" t="s">
        <v>2254</v>
      </c>
      <c r="X136" s="46" t="s">
        <v>2076</v>
      </c>
      <c r="Y136" s="57" t="s">
        <v>36</v>
      </c>
      <c r="Z136" s="57"/>
      <c r="AA136" s="58"/>
      <c r="AB136" s="183"/>
      <c r="AC136" s="184"/>
      <c r="AD136" s="184"/>
      <c r="AE136" s="183"/>
      <c r="AF136" s="184"/>
      <c r="AG136" s="185"/>
      <c r="AH136" s="58"/>
      <c r="AI136" s="58"/>
      <c r="AJ136" s="58"/>
      <c r="AK136" s="58"/>
      <c r="AL136" s="59"/>
      <c r="AM136" s="254" t="str">
        <f>VLOOKUP(K136,'[1]SKO 2019 Attendees'!$D:$G,4,FALSE)</f>
        <v>32LDNKRM</v>
      </c>
      <c r="AN136" s="52">
        <v>43477</v>
      </c>
      <c r="AO136" s="52">
        <v>43481</v>
      </c>
    </row>
    <row r="137" spans="1:42" customFormat="1">
      <c r="A137" s="46" t="s">
        <v>3437</v>
      </c>
      <c r="B137" s="232">
        <v>43396</v>
      </c>
      <c r="C137" s="232">
        <v>43443.735648576388</v>
      </c>
      <c r="D137" s="349" t="s">
        <v>4693</v>
      </c>
      <c r="E137" s="348" t="s">
        <v>6758</v>
      </c>
      <c r="F137" s="49" t="s">
        <v>25</v>
      </c>
      <c r="G137" s="61" t="s">
        <v>26</v>
      </c>
      <c r="H137" s="61" t="s">
        <v>3126</v>
      </c>
      <c r="I137" s="46" t="s">
        <v>3438</v>
      </c>
      <c r="J137" s="46" t="s">
        <v>3439</v>
      </c>
      <c r="K137" s="46" t="s">
        <v>3440</v>
      </c>
      <c r="L137" s="100" t="s">
        <v>31</v>
      </c>
      <c r="M137" s="279" t="s">
        <v>357</v>
      </c>
      <c r="N137" s="279" t="s">
        <v>6506</v>
      </c>
      <c r="O137" s="325"/>
      <c r="P137" s="285" t="s">
        <v>357</v>
      </c>
      <c r="Q137" s="285" t="s">
        <v>6506</v>
      </c>
      <c r="R137" s="322">
        <v>17</v>
      </c>
      <c r="S137" s="289" t="s">
        <v>2442</v>
      </c>
      <c r="T137" s="289" t="s">
        <v>6506</v>
      </c>
      <c r="U137" s="47" t="s">
        <v>3441</v>
      </c>
      <c r="V137" s="47" t="s">
        <v>90</v>
      </c>
      <c r="W137" s="47" t="s">
        <v>2250</v>
      </c>
      <c r="X137" s="46" t="s">
        <v>2076</v>
      </c>
      <c r="Y137" s="58"/>
      <c r="Z137" s="57"/>
      <c r="AA137" s="58"/>
      <c r="AB137" s="183"/>
      <c r="AC137" s="184"/>
      <c r="AD137" s="184"/>
      <c r="AE137" s="183"/>
      <c r="AF137" s="184"/>
      <c r="AG137" s="185"/>
      <c r="AH137" s="58"/>
      <c r="AI137" s="58"/>
      <c r="AJ137" s="58"/>
      <c r="AK137" s="58"/>
      <c r="AL137" s="59"/>
      <c r="AM137" s="254" t="str">
        <f>VLOOKUP(K137,'[1]SKO 2019 Attendees'!$D:$G,4,FALSE)</f>
        <v>32LDNKRP</v>
      </c>
      <c r="AN137" s="52">
        <v>43478</v>
      </c>
      <c r="AO137" s="52">
        <v>43481</v>
      </c>
    </row>
    <row r="138" spans="1:42" customFormat="1">
      <c r="A138" s="46" t="s">
        <v>3442</v>
      </c>
      <c r="B138" s="232">
        <v>43396</v>
      </c>
      <c r="C138" s="232">
        <v>43396.69222222222</v>
      </c>
      <c r="D138" s="232" t="s">
        <v>4693</v>
      </c>
      <c r="E138" s="232" t="s">
        <v>5574</v>
      </c>
      <c r="F138" s="49" t="s">
        <v>25</v>
      </c>
      <c r="G138" s="61" t="s">
        <v>26</v>
      </c>
      <c r="H138" s="61" t="s">
        <v>3126</v>
      </c>
      <c r="I138" s="46" t="s">
        <v>1091</v>
      </c>
      <c r="J138" s="46" t="s">
        <v>3443</v>
      </c>
      <c r="K138" s="46" t="s">
        <v>3444</v>
      </c>
      <c r="L138" s="100" t="s">
        <v>31</v>
      </c>
      <c r="M138" s="278" t="s">
        <v>346</v>
      </c>
      <c r="N138" s="279" t="s">
        <v>6505</v>
      </c>
      <c r="O138" s="325"/>
      <c r="P138" s="284" t="s">
        <v>346</v>
      </c>
      <c r="Q138" s="285" t="s">
        <v>6505</v>
      </c>
      <c r="R138" s="322">
        <v>4</v>
      </c>
      <c r="S138" s="289" t="s">
        <v>2636</v>
      </c>
      <c r="T138" s="289" t="s">
        <v>6519</v>
      </c>
      <c r="U138" s="47" t="s">
        <v>3306</v>
      </c>
      <c r="V138" s="47" t="s">
        <v>90</v>
      </c>
      <c r="W138" s="47" t="s">
        <v>2317</v>
      </c>
      <c r="X138" s="46" t="s">
        <v>2076</v>
      </c>
      <c r="Y138" s="58"/>
      <c r="Z138" s="57"/>
      <c r="AA138" s="58"/>
      <c r="AB138" s="183"/>
      <c r="AC138" s="184"/>
      <c r="AD138" s="184"/>
      <c r="AE138" s="183"/>
      <c r="AF138" s="184"/>
      <c r="AG138" s="185"/>
      <c r="AH138" s="58"/>
      <c r="AI138" s="58"/>
      <c r="AJ138" s="58"/>
      <c r="AK138" s="58"/>
      <c r="AL138" s="59"/>
      <c r="AM138" s="254" t="str">
        <f>VLOOKUP(K138,'[1]SKO 2019 Attendees'!$D:$G,4,FALSE)</f>
        <v>32LDNKRQ</v>
      </c>
      <c r="AN138" s="52">
        <v>43478</v>
      </c>
      <c r="AO138" s="52">
        <v>43481</v>
      </c>
    </row>
    <row r="139" spans="1:42" customFormat="1" ht="13.2">
      <c r="A139" s="46" t="s">
        <v>3446</v>
      </c>
      <c r="B139" s="232">
        <v>43396</v>
      </c>
      <c r="C139" s="232">
        <v>43402.539077233792</v>
      </c>
      <c r="D139" s="232" t="s">
        <v>4693</v>
      </c>
      <c r="E139" s="232" t="s">
        <v>6637</v>
      </c>
      <c r="F139" s="49" t="s">
        <v>25</v>
      </c>
      <c r="G139" s="61" t="s">
        <v>26</v>
      </c>
      <c r="H139" s="61" t="s">
        <v>3126</v>
      </c>
      <c r="I139" s="46" t="s">
        <v>1854</v>
      </c>
      <c r="J139" s="46" t="s">
        <v>3447</v>
      </c>
      <c r="K139" s="46" t="s">
        <v>3448</v>
      </c>
      <c r="L139" s="100" t="s">
        <v>31</v>
      </c>
      <c r="M139" s="279" t="s">
        <v>357</v>
      </c>
      <c r="N139" s="279" t="s">
        <v>6506</v>
      </c>
      <c r="O139" s="325"/>
      <c r="P139" s="285" t="s">
        <v>357</v>
      </c>
      <c r="Q139" s="285" t="s">
        <v>6506</v>
      </c>
      <c r="R139" s="322">
        <v>15</v>
      </c>
      <c r="S139" s="289" t="s">
        <v>2442</v>
      </c>
      <c r="T139" s="289" t="s">
        <v>6506</v>
      </c>
      <c r="U139" s="47" t="s">
        <v>3190</v>
      </c>
      <c r="V139" s="47" t="s">
        <v>90</v>
      </c>
      <c r="W139" s="47" t="s">
        <v>2284</v>
      </c>
      <c r="X139" s="46" t="s">
        <v>2076</v>
      </c>
      <c r="Y139" s="58"/>
      <c r="Z139" s="57"/>
      <c r="AA139" s="58"/>
      <c r="AB139" s="183"/>
      <c r="AC139" s="184"/>
      <c r="AD139" s="184"/>
      <c r="AE139" s="183"/>
      <c r="AF139" s="184"/>
      <c r="AG139" s="185"/>
      <c r="AH139" s="58"/>
      <c r="AI139" s="58"/>
      <c r="AJ139" s="58"/>
      <c r="AK139" s="58"/>
      <c r="AL139" s="59"/>
      <c r="AM139" s="254" t="str">
        <f>VLOOKUP(K139,'[1]SKO 2019 Attendees'!$D:$G,4,FALSE)</f>
        <v>32LDNKRR</v>
      </c>
      <c r="AN139" s="52">
        <v>43478</v>
      </c>
      <c r="AO139" s="52">
        <v>43481</v>
      </c>
    </row>
    <row r="140" spans="1:42" customFormat="1">
      <c r="A140" s="46" t="s">
        <v>861</v>
      </c>
      <c r="B140" s="232">
        <v>43396</v>
      </c>
      <c r="C140" s="232">
        <v>43409.669155520831</v>
      </c>
      <c r="D140" s="232" t="s">
        <v>4693</v>
      </c>
      <c r="E140" s="232" t="s">
        <v>6638</v>
      </c>
      <c r="F140" s="49" t="s">
        <v>25</v>
      </c>
      <c r="G140" s="61" t="s">
        <v>26</v>
      </c>
      <c r="H140" s="61" t="s">
        <v>633</v>
      </c>
      <c r="I140" s="46" t="s">
        <v>862</v>
      </c>
      <c r="J140" s="46" t="s">
        <v>863</v>
      </c>
      <c r="K140" s="46" t="s">
        <v>864</v>
      </c>
      <c r="L140" s="100" t="s">
        <v>31</v>
      </c>
      <c r="M140" s="278" t="s">
        <v>379</v>
      </c>
      <c r="N140" s="279" t="s">
        <v>6503</v>
      </c>
      <c r="O140" s="325"/>
      <c r="P140" s="284" t="s">
        <v>379</v>
      </c>
      <c r="Q140" s="285" t="s">
        <v>6503</v>
      </c>
      <c r="R140" s="322">
        <v>4</v>
      </c>
      <c r="S140" s="289" t="s">
        <v>4672</v>
      </c>
      <c r="T140" s="289" t="s">
        <v>6508</v>
      </c>
      <c r="U140" s="47" t="s">
        <v>644</v>
      </c>
      <c r="V140" s="47" t="s">
        <v>34</v>
      </c>
      <c r="W140" s="47" t="s">
        <v>645</v>
      </c>
      <c r="X140" s="46" t="s">
        <v>633</v>
      </c>
      <c r="Y140" s="58"/>
      <c r="Z140" s="57"/>
      <c r="AA140" s="58"/>
      <c r="AB140" s="183"/>
      <c r="AC140" s="184"/>
      <c r="AD140" s="184"/>
      <c r="AE140" s="183"/>
      <c r="AF140" s="184"/>
      <c r="AG140" s="185"/>
      <c r="AH140" s="58"/>
      <c r="AI140" s="58" t="s">
        <v>6460</v>
      </c>
      <c r="AJ140" s="57" t="s">
        <v>6518</v>
      </c>
      <c r="AK140" s="320">
        <v>43113.541666666664</v>
      </c>
      <c r="AL140" s="59"/>
      <c r="AM140" s="254" t="str">
        <f>VLOOKUP(K140,'[1]SKO 2019 Attendees'!$D:$G,4,FALSE)</f>
        <v>32LDNKRS</v>
      </c>
      <c r="AN140" s="52">
        <v>43477</v>
      </c>
      <c r="AO140" s="52">
        <v>43481</v>
      </c>
    </row>
    <row r="141" spans="1:42" customFormat="1">
      <c r="A141" s="46" t="s">
        <v>3449</v>
      </c>
      <c r="B141" s="232">
        <v>43396</v>
      </c>
      <c r="C141" s="232">
        <v>43397.390048761576</v>
      </c>
      <c r="D141" s="232" t="s">
        <v>4693</v>
      </c>
      <c r="E141" s="232" t="s">
        <v>5575</v>
      </c>
      <c r="F141" s="49" t="s">
        <v>25</v>
      </c>
      <c r="G141" s="61" t="s">
        <v>26</v>
      </c>
      <c r="H141" s="61" t="s">
        <v>3126</v>
      </c>
      <c r="I141" s="46" t="s">
        <v>515</v>
      </c>
      <c r="J141" s="46" t="s">
        <v>3450</v>
      </c>
      <c r="K141" s="46" t="s">
        <v>3451</v>
      </c>
      <c r="L141" s="100" t="s">
        <v>682</v>
      </c>
      <c r="M141" s="278" t="s">
        <v>379</v>
      </c>
      <c r="N141" s="279" t="s">
        <v>6503</v>
      </c>
      <c r="O141" s="325"/>
      <c r="P141" s="284" t="s">
        <v>379</v>
      </c>
      <c r="Q141" s="285" t="s">
        <v>6503</v>
      </c>
      <c r="R141" s="322">
        <v>10</v>
      </c>
      <c r="S141" s="289" t="s">
        <v>2472</v>
      </c>
      <c r="T141" s="289" t="s">
        <v>6505</v>
      </c>
      <c r="U141" s="47" t="s">
        <v>3271</v>
      </c>
      <c r="V141" s="47" t="s">
        <v>90</v>
      </c>
      <c r="W141" s="47" t="s">
        <v>2294</v>
      </c>
      <c r="X141" s="46" t="s">
        <v>2076</v>
      </c>
      <c r="Y141" s="58"/>
      <c r="Z141" s="57"/>
      <c r="AA141" s="58"/>
      <c r="AB141" s="183"/>
      <c r="AC141" s="184"/>
      <c r="AD141" s="184"/>
      <c r="AE141" s="183"/>
      <c r="AF141" s="184"/>
      <c r="AG141" s="185"/>
      <c r="AH141" s="58"/>
      <c r="AI141" s="58"/>
      <c r="AJ141" s="58"/>
      <c r="AK141" s="58"/>
      <c r="AL141" s="59"/>
      <c r="AM141" s="254" t="str">
        <f>VLOOKUP(K141,'[1]SKO 2019 Attendees'!$D:$G,4,FALSE)</f>
        <v>32LDNKRT</v>
      </c>
      <c r="AN141" s="52">
        <v>43478</v>
      </c>
      <c r="AO141" s="52">
        <v>43481</v>
      </c>
    </row>
    <row r="142" spans="1:42" customFormat="1" ht="13.2">
      <c r="A142" s="46" t="s">
        <v>3452</v>
      </c>
      <c r="B142" s="232">
        <v>43396</v>
      </c>
      <c r="C142" s="232">
        <v>43397.765552395831</v>
      </c>
      <c r="D142" s="232" t="s">
        <v>4693</v>
      </c>
      <c r="E142" s="232" t="s">
        <v>5576</v>
      </c>
      <c r="F142" s="49" t="s">
        <v>25</v>
      </c>
      <c r="G142" s="61" t="s">
        <v>26</v>
      </c>
      <c r="H142" s="61" t="s">
        <v>3126</v>
      </c>
      <c r="I142" s="46" t="s">
        <v>3453</v>
      </c>
      <c r="J142" s="46" t="s">
        <v>3454</v>
      </c>
      <c r="K142" s="46" t="s">
        <v>3455</v>
      </c>
      <c r="L142" s="100" t="s">
        <v>682</v>
      </c>
      <c r="M142" s="279" t="s">
        <v>357</v>
      </c>
      <c r="N142" s="279" t="s">
        <v>6506</v>
      </c>
      <c r="O142" s="325"/>
      <c r="P142" s="285" t="s">
        <v>357</v>
      </c>
      <c r="Q142" s="285" t="s">
        <v>6506</v>
      </c>
      <c r="R142" s="322">
        <v>14</v>
      </c>
      <c r="S142" s="289" t="s">
        <v>2442</v>
      </c>
      <c r="T142" s="289" t="s">
        <v>6506</v>
      </c>
      <c r="U142" s="47" t="s">
        <v>3190</v>
      </c>
      <c r="V142" s="47" t="s">
        <v>90</v>
      </c>
      <c r="W142" s="47" t="s">
        <v>2382</v>
      </c>
      <c r="X142" s="46" t="s">
        <v>2076</v>
      </c>
      <c r="Y142" s="58"/>
      <c r="Z142" s="57"/>
      <c r="AA142" s="58"/>
      <c r="AB142" s="183"/>
      <c r="AC142" s="184"/>
      <c r="AD142" s="184"/>
      <c r="AE142" s="183"/>
      <c r="AF142" s="184"/>
      <c r="AG142" s="185"/>
      <c r="AH142" s="58"/>
      <c r="AI142" s="58"/>
      <c r="AJ142" s="58"/>
      <c r="AK142" s="58"/>
      <c r="AL142" s="59"/>
      <c r="AM142" s="254" t="str">
        <f>VLOOKUP(K142,'[1]SKO 2019 Attendees'!$D:$G,4,FALSE)</f>
        <v>32LDNKRW</v>
      </c>
      <c r="AN142" s="52">
        <v>43478</v>
      </c>
      <c r="AO142" s="52">
        <v>43481</v>
      </c>
    </row>
    <row r="143" spans="1:42" customFormat="1">
      <c r="A143" s="46" t="s">
        <v>870</v>
      </c>
      <c r="B143" s="232">
        <v>43409</v>
      </c>
      <c r="C143" s="232">
        <v>43410.105009293977</v>
      </c>
      <c r="D143" s="232" t="s">
        <v>4693</v>
      </c>
      <c r="E143" s="232" t="s">
        <v>6640</v>
      </c>
      <c r="F143" s="49" t="s">
        <v>25</v>
      </c>
      <c r="G143" s="61" t="s">
        <v>26</v>
      </c>
      <c r="H143" s="61" t="s">
        <v>633</v>
      </c>
      <c r="I143" s="46" t="s">
        <v>871</v>
      </c>
      <c r="J143" s="46" t="s">
        <v>872</v>
      </c>
      <c r="K143" s="46" t="s">
        <v>873</v>
      </c>
      <c r="L143" s="100" t="s">
        <v>31</v>
      </c>
      <c r="M143" s="278" t="s">
        <v>500</v>
      </c>
      <c r="N143" s="279" t="s">
        <v>6504</v>
      </c>
      <c r="O143" s="325"/>
      <c r="P143" s="284" t="s">
        <v>500</v>
      </c>
      <c r="Q143" s="285" t="s">
        <v>6504</v>
      </c>
      <c r="R143" s="322">
        <v>14</v>
      </c>
      <c r="S143" s="289" t="s">
        <v>4671</v>
      </c>
      <c r="T143" s="289" t="s">
        <v>6503</v>
      </c>
      <c r="U143" s="47" t="s">
        <v>794</v>
      </c>
      <c r="V143" s="47" t="s">
        <v>34</v>
      </c>
      <c r="W143" s="47" t="s">
        <v>795</v>
      </c>
      <c r="X143" s="46" t="s">
        <v>633</v>
      </c>
      <c r="Y143" s="58"/>
      <c r="Z143" s="57"/>
      <c r="AA143" s="58"/>
      <c r="AB143" s="183"/>
      <c r="AC143" s="184"/>
      <c r="AD143" s="184"/>
      <c r="AE143" s="183"/>
      <c r="AF143" s="184"/>
      <c r="AG143" s="185"/>
      <c r="AH143" s="58"/>
      <c r="AI143" s="58" t="s">
        <v>6463</v>
      </c>
      <c r="AJ143" s="57" t="s">
        <v>6518</v>
      </c>
      <c r="AK143" s="320">
        <v>43113.666666666664</v>
      </c>
      <c r="AL143" s="59"/>
      <c r="AM143" s="254" t="str">
        <f>VLOOKUP(K143,'[1]SKO 2019 Attendees'!$D:$G,4,FALSE)</f>
        <v>32LDNKRX</v>
      </c>
      <c r="AN143" s="52">
        <v>43477</v>
      </c>
      <c r="AO143" s="52">
        <v>43481</v>
      </c>
    </row>
    <row r="144" spans="1:42" customFormat="1">
      <c r="A144" s="46" t="s">
        <v>874</v>
      </c>
      <c r="B144" s="232">
        <v>43409</v>
      </c>
      <c r="C144" s="232">
        <v>43423.468040891203</v>
      </c>
      <c r="D144" s="232" t="s">
        <v>4693</v>
      </c>
      <c r="E144" s="232" t="s">
        <v>6641</v>
      </c>
      <c r="F144" s="49" t="s">
        <v>25</v>
      </c>
      <c r="G144" s="61" t="s">
        <v>26</v>
      </c>
      <c r="H144" s="61" t="s">
        <v>633</v>
      </c>
      <c r="I144" s="46" t="s">
        <v>875</v>
      </c>
      <c r="J144" s="46" t="s">
        <v>876</v>
      </c>
      <c r="K144" s="46" t="s">
        <v>877</v>
      </c>
      <c r="L144" s="100" t="s">
        <v>31</v>
      </c>
      <c r="M144" s="278" t="s">
        <v>379</v>
      </c>
      <c r="N144" s="279" t="s">
        <v>6503</v>
      </c>
      <c r="O144" s="325"/>
      <c r="P144" s="284" t="s">
        <v>379</v>
      </c>
      <c r="Q144" s="285" t="s">
        <v>6503</v>
      </c>
      <c r="R144" s="322">
        <v>2</v>
      </c>
      <c r="S144" s="289" t="s">
        <v>4671</v>
      </c>
      <c r="T144" s="289" t="s">
        <v>6503</v>
      </c>
      <c r="U144" s="47" t="s">
        <v>754</v>
      </c>
      <c r="V144" s="47" t="s">
        <v>34</v>
      </c>
      <c r="W144" s="47" t="s">
        <v>795</v>
      </c>
      <c r="X144" s="46" t="s">
        <v>633</v>
      </c>
      <c r="Y144" s="58"/>
      <c r="Z144" s="57"/>
      <c r="AA144" s="58"/>
      <c r="AB144" s="183"/>
      <c r="AC144" s="184"/>
      <c r="AD144" s="184"/>
      <c r="AE144" s="183"/>
      <c r="AF144" s="184"/>
      <c r="AG144" s="185"/>
      <c r="AH144" s="58"/>
      <c r="AI144" s="58" t="s">
        <v>6460</v>
      </c>
      <c r="AJ144" s="57" t="s">
        <v>6518</v>
      </c>
      <c r="AK144" s="320">
        <v>43113.541666666664</v>
      </c>
      <c r="AL144" s="59"/>
      <c r="AM144" s="254" t="str">
        <f>VLOOKUP(K144,'[1]SKO 2019 Attendees'!$D:$G,4,FALSE)</f>
        <v>32LDNKRZ</v>
      </c>
      <c r="AN144" s="52">
        <v>43477</v>
      </c>
      <c r="AO144" s="52">
        <v>43481</v>
      </c>
    </row>
    <row r="145" spans="1:41" customFormat="1">
      <c r="A145" s="46" t="s">
        <v>3456</v>
      </c>
      <c r="B145" s="232">
        <v>43396</v>
      </c>
      <c r="C145" s="232">
        <v>43397.746379861106</v>
      </c>
      <c r="D145" s="232" t="s">
        <v>4693</v>
      </c>
      <c r="E145" s="232" t="s">
        <v>5577</v>
      </c>
      <c r="F145" s="49" t="s">
        <v>25</v>
      </c>
      <c r="G145" s="61" t="s">
        <v>26</v>
      </c>
      <c r="H145" s="61" t="s">
        <v>3126</v>
      </c>
      <c r="I145" s="46" t="s">
        <v>3457</v>
      </c>
      <c r="J145" s="46" t="s">
        <v>3458</v>
      </c>
      <c r="K145" s="46" t="s">
        <v>3459</v>
      </c>
      <c r="L145" s="100" t="s">
        <v>31</v>
      </c>
      <c r="M145" s="278" t="s">
        <v>374</v>
      </c>
      <c r="N145" s="310" t="s">
        <v>6507</v>
      </c>
      <c r="O145" s="325"/>
      <c r="P145" s="284" t="s">
        <v>374</v>
      </c>
      <c r="Q145" s="285" t="s">
        <v>6507</v>
      </c>
      <c r="R145" s="322">
        <v>1</v>
      </c>
      <c r="S145" s="289" t="s">
        <v>2411</v>
      </c>
      <c r="T145" s="289" t="s">
        <v>6510</v>
      </c>
      <c r="U145" s="47" t="s">
        <v>3287</v>
      </c>
      <c r="V145" s="47" t="s">
        <v>90</v>
      </c>
      <c r="W145" s="47" t="s">
        <v>2259</v>
      </c>
      <c r="X145" s="46" t="s">
        <v>2076</v>
      </c>
      <c r="Y145" s="58"/>
      <c r="Z145" s="57"/>
      <c r="AA145" s="58"/>
      <c r="AB145" s="183"/>
      <c r="AC145" s="184"/>
      <c r="AD145" s="184"/>
      <c r="AE145" s="183"/>
      <c r="AF145" s="184"/>
      <c r="AG145" s="185"/>
      <c r="AH145" s="58"/>
      <c r="AI145" s="58"/>
      <c r="AJ145" s="58"/>
      <c r="AK145" s="58"/>
      <c r="AL145" s="59"/>
      <c r="AM145" s="254" t="str">
        <f>VLOOKUP(K145,'[1]SKO 2019 Attendees'!$D:$G,4,FALSE)</f>
        <v>32LDNKS2</v>
      </c>
      <c r="AN145" s="52">
        <v>43478</v>
      </c>
      <c r="AO145" s="52">
        <v>43481</v>
      </c>
    </row>
    <row r="146" spans="1:41" customFormat="1" ht="13.2">
      <c r="A146" s="46" t="s">
        <v>3460</v>
      </c>
      <c r="B146" s="232">
        <v>43396</v>
      </c>
      <c r="C146" s="232">
        <v>43396.690898379631</v>
      </c>
      <c r="D146" s="232" t="s">
        <v>4693</v>
      </c>
      <c r="E146" s="232" t="s">
        <v>5578</v>
      </c>
      <c r="F146" s="49" t="s">
        <v>25</v>
      </c>
      <c r="G146" s="61" t="s">
        <v>26</v>
      </c>
      <c r="H146" s="61" t="s">
        <v>3126</v>
      </c>
      <c r="I146" s="46" t="s">
        <v>2281</v>
      </c>
      <c r="J146" s="46" t="s">
        <v>3461</v>
      </c>
      <c r="K146" s="46" t="s">
        <v>3462</v>
      </c>
      <c r="L146" s="100" t="s">
        <v>31</v>
      </c>
      <c r="M146" s="279" t="s">
        <v>357</v>
      </c>
      <c r="N146" s="279" t="s">
        <v>6506</v>
      </c>
      <c r="O146" s="325"/>
      <c r="P146" s="285" t="s">
        <v>357</v>
      </c>
      <c r="Q146" s="285" t="s">
        <v>6506</v>
      </c>
      <c r="R146" s="322">
        <v>9</v>
      </c>
      <c r="S146" s="289" t="s">
        <v>2411</v>
      </c>
      <c r="T146" s="289" t="s">
        <v>6510</v>
      </c>
      <c r="U146" s="47" t="s">
        <v>3198</v>
      </c>
      <c r="V146" s="47" t="s">
        <v>90</v>
      </c>
      <c r="W146" s="47" t="s">
        <v>2279</v>
      </c>
      <c r="X146" s="46" t="s">
        <v>2076</v>
      </c>
      <c r="Y146" s="58"/>
      <c r="Z146" s="57"/>
      <c r="AA146" s="58"/>
      <c r="AB146" s="183"/>
      <c r="AC146" s="184"/>
      <c r="AD146" s="184"/>
      <c r="AE146" s="183"/>
      <c r="AF146" s="184"/>
      <c r="AG146" s="185"/>
      <c r="AH146" s="58"/>
      <c r="AI146" s="58"/>
      <c r="AJ146" s="58"/>
      <c r="AK146" s="58"/>
      <c r="AL146" s="59"/>
      <c r="AM146" s="254" t="str">
        <f>VLOOKUP(K146,'[1]SKO 2019 Attendees'!$D:$G,4,FALSE)</f>
        <v>32LDNKS3</v>
      </c>
      <c r="AN146" s="52">
        <v>43478</v>
      </c>
      <c r="AO146" s="52">
        <v>43481</v>
      </c>
    </row>
    <row r="147" spans="1:41" customFormat="1">
      <c r="A147" s="46" t="s">
        <v>3463</v>
      </c>
      <c r="B147" s="232">
        <v>43396</v>
      </c>
      <c r="C147" s="232">
        <v>43396.69714355324</v>
      </c>
      <c r="D147" s="232" t="s">
        <v>4693</v>
      </c>
      <c r="E147" s="232" t="s">
        <v>5579</v>
      </c>
      <c r="F147" s="49" t="s">
        <v>25</v>
      </c>
      <c r="G147" s="61" t="s">
        <v>26</v>
      </c>
      <c r="H147" s="61" t="s">
        <v>3126</v>
      </c>
      <c r="I147" s="46" t="s">
        <v>2880</v>
      </c>
      <c r="J147" s="46" t="s">
        <v>3464</v>
      </c>
      <c r="K147" s="46" t="s">
        <v>3465</v>
      </c>
      <c r="L147" s="100" t="s">
        <v>31</v>
      </c>
      <c r="M147" s="278" t="s">
        <v>500</v>
      </c>
      <c r="N147" s="279" t="s">
        <v>6504</v>
      </c>
      <c r="O147" s="325"/>
      <c r="P147" s="284" t="s">
        <v>500</v>
      </c>
      <c r="Q147" s="285" t="s">
        <v>6504</v>
      </c>
      <c r="R147" s="322">
        <v>3</v>
      </c>
      <c r="S147" s="289" t="s">
        <v>2380</v>
      </c>
      <c r="T147" s="289" t="s">
        <v>6507</v>
      </c>
      <c r="U147" s="47" t="s">
        <v>3167</v>
      </c>
      <c r="V147" s="47" t="s">
        <v>90</v>
      </c>
      <c r="W147" s="47" t="s">
        <v>2075</v>
      </c>
      <c r="X147" s="46" t="s">
        <v>2076</v>
      </c>
      <c r="Y147" s="58"/>
      <c r="Z147" s="57"/>
      <c r="AA147" s="58"/>
      <c r="AB147" s="183"/>
      <c r="AC147" s="184"/>
      <c r="AD147" s="184"/>
      <c r="AE147" s="183"/>
      <c r="AF147" s="184"/>
      <c r="AG147" s="185"/>
      <c r="AH147" s="58"/>
      <c r="AI147" s="58"/>
      <c r="AJ147" s="58"/>
      <c r="AK147" s="58"/>
      <c r="AL147" s="59"/>
      <c r="AM147" s="254" t="str">
        <f>VLOOKUP(K147,'[1]SKO 2019 Attendees'!$D:$G,4,FALSE)</f>
        <v>32LDNKS4</v>
      </c>
      <c r="AN147" s="52">
        <v>43478</v>
      </c>
      <c r="AO147" s="52">
        <v>43481</v>
      </c>
    </row>
    <row r="148" spans="1:41" customFormat="1">
      <c r="A148" s="46" t="s">
        <v>3466</v>
      </c>
      <c r="B148" s="232">
        <v>43396</v>
      </c>
      <c r="C148" s="232">
        <v>43408.716531168982</v>
      </c>
      <c r="D148" s="232" t="s">
        <v>4693</v>
      </c>
      <c r="E148" s="231" t="s">
        <v>5580</v>
      </c>
      <c r="F148" s="49" t="s">
        <v>25</v>
      </c>
      <c r="G148" s="61" t="s">
        <v>26</v>
      </c>
      <c r="H148" s="61" t="s">
        <v>3126</v>
      </c>
      <c r="I148" s="46" t="s">
        <v>2880</v>
      </c>
      <c r="J148" s="46" t="s">
        <v>2852</v>
      </c>
      <c r="K148" s="46" t="s">
        <v>3467</v>
      </c>
      <c r="L148" s="100" t="s">
        <v>31</v>
      </c>
      <c r="M148" s="279" t="s">
        <v>357</v>
      </c>
      <c r="N148" s="279" t="s">
        <v>6506</v>
      </c>
      <c r="O148" s="325"/>
      <c r="P148" s="285" t="s">
        <v>357</v>
      </c>
      <c r="Q148" s="285" t="s">
        <v>6506</v>
      </c>
      <c r="R148" s="322">
        <v>3</v>
      </c>
      <c r="S148" s="289" t="s">
        <v>2411</v>
      </c>
      <c r="T148" s="289" t="s">
        <v>6510</v>
      </c>
      <c r="U148" s="47" t="s">
        <v>3274</v>
      </c>
      <c r="V148" s="47" t="s">
        <v>90</v>
      </c>
      <c r="W148" s="47" t="s">
        <v>2284</v>
      </c>
      <c r="X148" s="46" t="s">
        <v>2076</v>
      </c>
      <c r="Y148" s="58"/>
      <c r="Z148" s="57"/>
      <c r="AA148" s="58"/>
      <c r="AB148" s="183"/>
      <c r="AC148" s="184"/>
      <c r="AD148" s="184"/>
      <c r="AE148" s="183"/>
      <c r="AF148" s="184"/>
      <c r="AG148" s="185"/>
      <c r="AH148" s="58"/>
      <c r="AI148" s="58"/>
      <c r="AJ148" s="58"/>
      <c r="AK148" s="58"/>
      <c r="AL148" s="59"/>
      <c r="AM148" s="254" t="str">
        <f>VLOOKUP(K148,'[1]SKO 2019 Attendees'!$D:$G,4,FALSE)</f>
        <v>32LDNKS7</v>
      </c>
      <c r="AN148" s="52">
        <v>43478</v>
      </c>
      <c r="AO148" s="52">
        <v>43481</v>
      </c>
    </row>
    <row r="149" spans="1:41" customFormat="1">
      <c r="A149" s="46" t="s">
        <v>3468</v>
      </c>
      <c r="B149" s="232">
        <v>43396</v>
      </c>
      <c r="C149" s="232">
        <v>43406.718427662032</v>
      </c>
      <c r="D149" s="232" t="s">
        <v>4693</v>
      </c>
      <c r="E149" s="231" t="s">
        <v>5581</v>
      </c>
      <c r="F149" s="49" t="s">
        <v>25</v>
      </c>
      <c r="G149" s="61" t="s">
        <v>26</v>
      </c>
      <c r="H149" s="61" t="s">
        <v>3126</v>
      </c>
      <c r="I149" s="46" t="s">
        <v>3469</v>
      </c>
      <c r="J149" s="46" t="s">
        <v>1340</v>
      </c>
      <c r="K149" s="46" t="s">
        <v>3470</v>
      </c>
      <c r="L149" s="100" t="s">
        <v>31</v>
      </c>
      <c r="M149" s="278" t="s">
        <v>374</v>
      </c>
      <c r="N149" s="310" t="s">
        <v>6507</v>
      </c>
      <c r="O149" s="325"/>
      <c r="P149" s="284" t="s">
        <v>374</v>
      </c>
      <c r="Q149" s="285" t="s">
        <v>6507</v>
      </c>
      <c r="R149" s="322">
        <v>21</v>
      </c>
      <c r="S149" s="289" t="s">
        <v>2374</v>
      </c>
      <c r="T149" s="289" t="s">
        <v>6517</v>
      </c>
      <c r="U149" s="47" t="s">
        <v>3183</v>
      </c>
      <c r="V149" s="47" t="s">
        <v>90</v>
      </c>
      <c r="W149" s="47" t="s">
        <v>2591</v>
      </c>
      <c r="X149" s="46" t="s">
        <v>2076</v>
      </c>
      <c r="Y149" s="58"/>
      <c r="Z149" s="57"/>
      <c r="AA149" s="58"/>
      <c r="AB149" s="183"/>
      <c r="AC149" s="184"/>
      <c r="AD149" s="184"/>
      <c r="AE149" s="183"/>
      <c r="AF149" s="184"/>
      <c r="AG149" s="185"/>
      <c r="AH149" s="58"/>
      <c r="AI149" s="58"/>
      <c r="AJ149" s="58"/>
      <c r="AK149" s="58"/>
      <c r="AL149" s="59"/>
      <c r="AM149" s="254" t="str">
        <f>VLOOKUP(K149,'[1]SKO 2019 Attendees'!$D:$G,4,FALSE)</f>
        <v>32LDNKS8</v>
      </c>
      <c r="AN149" s="52">
        <v>43478</v>
      </c>
      <c r="AO149" s="52">
        <v>43481</v>
      </c>
    </row>
    <row r="150" spans="1:41" customFormat="1">
      <c r="A150" s="46" t="s">
        <v>4623</v>
      </c>
      <c r="B150" s="232">
        <v>43396</v>
      </c>
      <c r="C150" s="232">
        <v>43403.370857835645</v>
      </c>
      <c r="D150" s="232"/>
      <c r="E150" s="348"/>
      <c r="F150" s="49" t="s">
        <v>25</v>
      </c>
      <c r="G150" s="61" t="s">
        <v>26</v>
      </c>
      <c r="H150" s="61" t="s">
        <v>4624</v>
      </c>
      <c r="I150" s="46" t="s">
        <v>971</v>
      </c>
      <c r="J150" s="46" t="s">
        <v>4625</v>
      </c>
      <c r="K150" s="46" t="s">
        <v>4626</v>
      </c>
      <c r="L150" s="100" t="s">
        <v>31</v>
      </c>
      <c r="M150" s="350" t="s">
        <v>6413</v>
      </c>
      <c r="N150" s="310" t="s">
        <v>6509</v>
      </c>
      <c r="O150" s="325"/>
      <c r="P150" s="284" t="s">
        <v>6263</v>
      </c>
      <c r="Q150" s="311" t="s">
        <v>6509</v>
      </c>
      <c r="R150" s="322">
        <v>9</v>
      </c>
      <c r="S150" s="289" t="s">
        <v>2393</v>
      </c>
      <c r="T150" s="289" t="s">
        <v>6509</v>
      </c>
      <c r="U150" s="47" t="s">
        <v>3425</v>
      </c>
      <c r="V150" s="47" t="s">
        <v>90</v>
      </c>
      <c r="W150" s="47" t="s">
        <v>2254</v>
      </c>
      <c r="X150" s="46" t="s">
        <v>2076</v>
      </c>
      <c r="Y150" s="58"/>
      <c r="Z150" s="57"/>
      <c r="AA150" s="58"/>
      <c r="AB150" s="183"/>
      <c r="AC150" s="184"/>
      <c r="AD150" s="184"/>
      <c r="AE150" s="183"/>
      <c r="AF150" s="184"/>
      <c r="AG150" s="185"/>
      <c r="AH150" s="58"/>
      <c r="AI150" s="58"/>
      <c r="AJ150" s="58"/>
      <c r="AK150" s="58"/>
      <c r="AL150" s="59" t="s">
        <v>36</v>
      </c>
      <c r="AM150" s="254" t="str">
        <f>VLOOKUP(K150,'[1]SKO 2019 Attendees'!$D:$G,4,FALSE)</f>
        <v>32LDNKS9</v>
      </c>
      <c r="AN150" s="52">
        <v>43478</v>
      </c>
      <c r="AO150" s="52">
        <v>43483</v>
      </c>
    </row>
    <row r="151" spans="1:41" customFormat="1">
      <c r="A151" s="46" t="s">
        <v>85</v>
      </c>
      <c r="B151" s="232">
        <v>43396</v>
      </c>
      <c r="C151" s="232">
        <v>43402.215119791668</v>
      </c>
      <c r="D151" s="232" t="s">
        <v>4693</v>
      </c>
      <c r="E151" s="231" t="s">
        <v>6455</v>
      </c>
      <c r="F151" s="49" t="s">
        <v>25</v>
      </c>
      <c r="G151" s="61" t="s">
        <v>26</v>
      </c>
      <c r="H151" s="61" t="s">
        <v>27</v>
      </c>
      <c r="I151" s="46" t="s">
        <v>86</v>
      </c>
      <c r="J151" s="46" t="s">
        <v>87</v>
      </c>
      <c r="K151" s="46" t="s">
        <v>88</v>
      </c>
      <c r="L151" s="100" t="s">
        <v>31</v>
      </c>
      <c r="M151" s="350" t="s">
        <v>6413</v>
      </c>
      <c r="N151" s="310" t="s">
        <v>6509</v>
      </c>
      <c r="O151" s="325"/>
      <c r="P151" s="284" t="s">
        <v>6263</v>
      </c>
      <c r="Q151" s="311" t="s">
        <v>6509</v>
      </c>
      <c r="R151" s="322">
        <v>12</v>
      </c>
      <c r="S151" s="289" t="s">
        <v>5083</v>
      </c>
      <c r="T151" s="289"/>
      <c r="U151" s="47" t="s">
        <v>89</v>
      </c>
      <c r="V151" s="47" t="s">
        <v>90</v>
      </c>
      <c r="W151" s="47" t="s">
        <v>91</v>
      </c>
      <c r="X151" s="46" t="s">
        <v>92</v>
      </c>
      <c r="Y151" s="58"/>
      <c r="Z151" s="57"/>
      <c r="AA151" s="58"/>
      <c r="AB151" s="183"/>
      <c r="AC151" s="184"/>
      <c r="AD151" s="184"/>
      <c r="AE151" s="183"/>
      <c r="AF151" s="184"/>
      <c r="AG151" s="185"/>
      <c r="AH151" s="58"/>
      <c r="AI151" s="58" t="s">
        <v>6461</v>
      </c>
      <c r="AJ151" s="57" t="s">
        <v>6518</v>
      </c>
      <c r="AK151" s="320">
        <v>43113.583333333336</v>
      </c>
      <c r="AL151" s="59"/>
      <c r="AM151" s="254" t="str">
        <f>VLOOKUP(K151,'[1]SKO 2019 Attendees'!$D:$G,4,FALSE)</f>
        <v>32LDNKSB</v>
      </c>
      <c r="AN151" s="52">
        <v>43477</v>
      </c>
      <c r="AO151" s="52">
        <v>43481</v>
      </c>
    </row>
    <row r="152" spans="1:41" customFormat="1" ht="24">
      <c r="A152" s="46" t="s">
        <v>93</v>
      </c>
      <c r="B152" s="232">
        <v>43396</v>
      </c>
      <c r="C152" s="232">
        <v>43396.690529201383</v>
      </c>
      <c r="D152" s="232" t="s">
        <v>4693</v>
      </c>
      <c r="E152" s="231" t="s">
        <v>6453</v>
      </c>
      <c r="F152" s="49" t="s">
        <v>25</v>
      </c>
      <c r="G152" s="61" t="s">
        <v>26</v>
      </c>
      <c r="H152" s="61" t="s">
        <v>27</v>
      </c>
      <c r="I152" s="46" t="s">
        <v>94</v>
      </c>
      <c r="J152" s="46" t="s">
        <v>95</v>
      </c>
      <c r="K152" s="46" t="s">
        <v>96</v>
      </c>
      <c r="L152" s="100" t="s">
        <v>97</v>
      </c>
      <c r="M152" s="350" t="s">
        <v>6413</v>
      </c>
      <c r="N152" s="310" t="s">
        <v>6509</v>
      </c>
      <c r="O152" s="325"/>
      <c r="P152" s="284" t="s">
        <v>6263</v>
      </c>
      <c r="Q152" s="311" t="s">
        <v>6509</v>
      </c>
      <c r="R152" s="322">
        <v>12</v>
      </c>
      <c r="S152" s="289" t="s">
        <v>5083</v>
      </c>
      <c r="T152" s="289"/>
      <c r="U152" s="47" t="s">
        <v>89</v>
      </c>
      <c r="V152" s="47" t="s">
        <v>34</v>
      </c>
      <c r="W152" s="47" t="s">
        <v>98</v>
      </c>
      <c r="X152" s="46" t="s">
        <v>92</v>
      </c>
      <c r="Y152" s="58"/>
      <c r="Z152" s="57"/>
      <c r="AA152" s="58"/>
      <c r="AB152" s="183"/>
      <c r="AC152" s="184"/>
      <c r="AD152" s="184"/>
      <c r="AE152" s="183"/>
      <c r="AF152" s="184"/>
      <c r="AG152" s="185"/>
      <c r="AH152" s="58"/>
      <c r="AI152" s="58" t="s">
        <v>6461</v>
      </c>
      <c r="AJ152" s="57" t="s">
        <v>6518</v>
      </c>
      <c r="AK152" s="320">
        <v>43113.583333333336</v>
      </c>
      <c r="AL152" s="59"/>
      <c r="AM152" s="254" t="str">
        <f>VLOOKUP(K152,'[1]SKO 2019 Attendees'!$D:$G,4,FALSE)</f>
        <v>32LDNKSC</v>
      </c>
      <c r="AN152" s="52">
        <v>43477</v>
      </c>
      <c r="AO152" s="52">
        <v>43481</v>
      </c>
    </row>
    <row r="153" spans="1:41" customFormat="1" ht="13.2">
      <c r="A153" s="46" t="s">
        <v>3471</v>
      </c>
      <c r="B153" s="232">
        <v>43396</v>
      </c>
      <c r="C153" s="232">
        <v>43398.962293599536</v>
      </c>
      <c r="D153" s="232"/>
      <c r="E153" s="348"/>
      <c r="F153" s="49" t="s">
        <v>25</v>
      </c>
      <c r="G153" s="61" t="s">
        <v>26</v>
      </c>
      <c r="H153" s="61" t="s">
        <v>3126</v>
      </c>
      <c r="I153" s="46" t="s">
        <v>341</v>
      </c>
      <c r="J153" s="46" t="s">
        <v>3472</v>
      </c>
      <c r="K153" s="46" t="s">
        <v>3473</v>
      </c>
      <c r="L153" s="100" t="s">
        <v>31</v>
      </c>
      <c r="M153" s="279" t="s">
        <v>357</v>
      </c>
      <c r="N153" s="279" t="s">
        <v>6506</v>
      </c>
      <c r="O153" s="325"/>
      <c r="P153" s="285" t="s">
        <v>357</v>
      </c>
      <c r="Q153" s="285" t="s">
        <v>6506</v>
      </c>
      <c r="R153" s="322">
        <v>24</v>
      </c>
      <c r="S153" s="289" t="s">
        <v>2442</v>
      </c>
      <c r="T153" s="289" t="s">
        <v>6506</v>
      </c>
      <c r="U153" s="47" t="s">
        <v>3132</v>
      </c>
      <c r="V153" s="47" t="s">
        <v>90</v>
      </c>
      <c r="W153" s="47" t="s">
        <v>2375</v>
      </c>
      <c r="X153" s="46" t="s">
        <v>2076</v>
      </c>
      <c r="Y153" s="58"/>
      <c r="Z153" s="57"/>
      <c r="AA153" s="58"/>
      <c r="AB153" s="183"/>
      <c r="AC153" s="184"/>
      <c r="AD153" s="184"/>
      <c r="AE153" s="183"/>
      <c r="AF153" s="184"/>
      <c r="AG153" s="185"/>
      <c r="AH153" s="58"/>
      <c r="AI153" s="58"/>
      <c r="AJ153" s="58"/>
      <c r="AK153" s="58"/>
      <c r="AL153" s="59"/>
      <c r="AM153" s="254" t="str">
        <f>VLOOKUP(K153,'[1]SKO 2019 Attendees'!$D:$G,4,FALSE)</f>
        <v>32LDNKSD</v>
      </c>
      <c r="AN153" s="52">
        <v>43478</v>
      </c>
      <c r="AO153" s="52">
        <v>43481</v>
      </c>
    </row>
    <row r="154" spans="1:41" customFormat="1">
      <c r="A154" s="46" t="s">
        <v>3475</v>
      </c>
      <c r="B154" s="232">
        <v>43396</v>
      </c>
      <c r="C154" s="232">
        <v>43396.688940046297</v>
      </c>
      <c r="D154" s="232" t="s">
        <v>4693</v>
      </c>
      <c r="E154" s="231" t="s">
        <v>5582</v>
      </c>
      <c r="F154" s="49" t="s">
        <v>771</v>
      </c>
      <c r="G154" s="61" t="s">
        <v>26</v>
      </c>
      <c r="H154" s="61" t="s">
        <v>3126</v>
      </c>
      <c r="I154" s="46" t="s">
        <v>3476</v>
      </c>
      <c r="J154" s="46" t="s">
        <v>3477</v>
      </c>
      <c r="K154" s="46" t="s">
        <v>3478</v>
      </c>
      <c r="L154" s="124" t="s">
        <v>31</v>
      </c>
      <c r="M154" s="350" t="s">
        <v>6412</v>
      </c>
      <c r="N154" s="279" t="s">
        <v>6508</v>
      </c>
      <c r="O154" s="325"/>
      <c r="P154" s="284" t="s">
        <v>5086</v>
      </c>
      <c r="Q154" s="311" t="s">
        <v>6508</v>
      </c>
      <c r="R154" s="322">
        <v>1</v>
      </c>
      <c r="S154" s="289" t="s">
        <v>2411</v>
      </c>
      <c r="T154" s="289" t="s">
        <v>6510</v>
      </c>
      <c r="U154" s="47" t="s">
        <v>3274</v>
      </c>
      <c r="V154" s="47" t="s">
        <v>90</v>
      </c>
      <c r="W154" s="47" t="s">
        <v>2284</v>
      </c>
      <c r="X154" s="46" t="s">
        <v>2076</v>
      </c>
      <c r="Y154" s="58"/>
      <c r="Z154" s="57"/>
      <c r="AA154" s="58"/>
      <c r="AB154" s="183"/>
      <c r="AC154" s="184"/>
      <c r="AD154" s="184"/>
      <c r="AE154" s="183"/>
      <c r="AF154" s="184"/>
      <c r="AG154" s="185"/>
      <c r="AH154" s="58"/>
      <c r="AI154" s="58"/>
      <c r="AJ154" s="58"/>
      <c r="AK154" s="58"/>
      <c r="AL154" s="59"/>
      <c r="AM154" s="254" t="str">
        <f>VLOOKUP(K154,'[1]SKO 2019 Attendees'!$D:$G,4,FALSE)</f>
        <v>32LDNKSG</v>
      </c>
      <c r="AN154" s="52">
        <v>43478</v>
      </c>
      <c r="AO154" s="52">
        <v>43481</v>
      </c>
    </row>
    <row r="155" spans="1:41" customFormat="1" ht="24">
      <c r="A155" s="46" t="s">
        <v>3479</v>
      </c>
      <c r="B155" s="232">
        <v>43396</v>
      </c>
      <c r="C155" s="232">
        <v>43396.721642210643</v>
      </c>
      <c r="D155" s="232" t="s">
        <v>4693</v>
      </c>
      <c r="E155" s="232" t="s">
        <v>5583</v>
      </c>
      <c r="F155" s="49" t="s">
        <v>25</v>
      </c>
      <c r="G155" s="61" t="s">
        <v>26</v>
      </c>
      <c r="H155" s="61" t="s">
        <v>3126</v>
      </c>
      <c r="I155" s="46" t="s">
        <v>3480</v>
      </c>
      <c r="J155" s="46" t="s">
        <v>3481</v>
      </c>
      <c r="K155" s="46" t="s">
        <v>3482</v>
      </c>
      <c r="L155" s="100" t="s">
        <v>31</v>
      </c>
      <c r="M155" s="279" t="s">
        <v>357</v>
      </c>
      <c r="N155" s="279" t="s">
        <v>6506</v>
      </c>
      <c r="O155" s="325"/>
      <c r="P155" s="285" t="s">
        <v>357</v>
      </c>
      <c r="Q155" s="285" t="s">
        <v>6506</v>
      </c>
      <c r="R155" s="322">
        <v>9</v>
      </c>
      <c r="S155" s="289" t="s">
        <v>2411</v>
      </c>
      <c r="T155" s="289" t="s">
        <v>6510</v>
      </c>
      <c r="U155" s="47" t="s">
        <v>3151</v>
      </c>
      <c r="V155" s="47" t="s">
        <v>90</v>
      </c>
      <c r="W155" s="47" t="s">
        <v>2250</v>
      </c>
      <c r="X155" s="46" t="s">
        <v>2076</v>
      </c>
      <c r="Y155" s="58"/>
      <c r="Z155" s="57"/>
      <c r="AA155" s="58"/>
      <c r="AB155" s="183"/>
      <c r="AC155" s="184"/>
      <c r="AD155" s="184"/>
      <c r="AE155" s="183"/>
      <c r="AF155" s="184"/>
      <c r="AG155" s="185"/>
      <c r="AH155" s="58"/>
      <c r="AI155" s="58"/>
      <c r="AJ155" s="58"/>
      <c r="AK155" s="58"/>
      <c r="AL155" s="59"/>
      <c r="AM155" s="254" t="str">
        <f>VLOOKUP(K155,'[1]SKO 2019 Attendees'!$D:$G,4,FALSE)</f>
        <v>32LDNKSH</v>
      </c>
      <c r="AN155" s="52">
        <v>43478</v>
      </c>
      <c r="AO155" s="52">
        <v>43481</v>
      </c>
    </row>
    <row r="156" spans="1:41" customFormat="1">
      <c r="A156" s="46" t="s">
        <v>3483</v>
      </c>
      <c r="B156" s="232">
        <v>43396</v>
      </c>
      <c r="C156" s="232">
        <v>43396.717592326386</v>
      </c>
      <c r="D156" s="232" t="s">
        <v>4693</v>
      </c>
      <c r="E156" s="232" t="s">
        <v>5584</v>
      </c>
      <c r="F156" s="49" t="s">
        <v>3159</v>
      </c>
      <c r="G156" s="61" t="s">
        <v>26</v>
      </c>
      <c r="H156" s="61" t="s">
        <v>3126</v>
      </c>
      <c r="I156" s="46" t="s">
        <v>2880</v>
      </c>
      <c r="J156" s="46" t="s">
        <v>3484</v>
      </c>
      <c r="K156" s="46" t="s">
        <v>3485</v>
      </c>
      <c r="L156" s="100" t="s">
        <v>3175</v>
      </c>
      <c r="M156" s="278" t="s">
        <v>500</v>
      </c>
      <c r="N156" s="279" t="s">
        <v>6504</v>
      </c>
      <c r="O156" s="325"/>
      <c r="P156" s="284" t="s">
        <v>500</v>
      </c>
      <c r="Q156" s="285" t="s">
        <v>6504</v>
      </c>
      <c r="R156" s="322"/>
      <c r="S156" s="289" t="s">
        <v>2380</v>
      </c>
      <c r="T156" s="289" t="s">
        <v>6507</v>
      </c>
      <c r="U156" s="47" t="s">
        <v>3163</v>
      </c>
      <c r="V156" s="47" t="s">
        <v>1183</v>
      </c>
      <c r="W156" s="47" t="s">
        <v>2075</v>
      </c>
      <c r="X156" s="46" t="s">
        <v>2076</v>
      </c>
      <c r="Y156" s="58"/>
      <c r="Z156" s="57"/>
      <c r="AA156" s="58"/>
      <c r="AB156" s="183"/>
      <c r="AC156" s="184"/>
      <c r="AD156" s="184"/>
      <c r="AE156" s="183"/>
      <c r="AF156" s="184"/>
      <c r="AG156" s="185"/>
      <c r="AH156" s="58"/>
      <c r="AI156" s="58"/>
      <c r="AJ156" s="58"/>
      <c r="AK156" s="58"/>
      <c r="AL156" s="59"/>
      <c r="AM156" s="254" t="str">
        <f>VLOOKUP(K156,'[1]SKO 2019 Attendees'!$D:$G,4,FALSE)</f>
        <v>32LDNKSJ</v>
      </c>
      <c r="AN156" s="52">
        <v>43478</v>
      </c>
      <c r="AO156" s="52">
        <v>43481</v>
      </c>
    </row>
    <row r="157" spans="1:41" customFormat="1">
      <c r="A157" s="46" t="s">
        <v>3486</v>
      </c>
      <c r="B157" s="232">
        <v>43396</v>
      </c>
      <c r="C157" s="232">
        <v>43406.614118437501</v>
      </c>
      <c r="D157" s="232" t="s">
        <v>4693</v>
      </c>
      <c r="E157" s="232" t="s">
        <v>5585</v>
      </c>
      <c r="F157" s="49" t="s">
        <v>25</v>
      </c>
      <c r="G157" s="61" t="s">
        <v>26</v>
      </c>
      <c r="H157" s="61" t="s">
        <v>3126</v>
      </c>
      <c r="I157" s="46" t="s">
        <v>3487</v>
      </c>
      <c r="J157" s="46" t="s">
        <v>3488</v>
      </c>
      <c r="K157" s="46" t="s">
        <v>3489</v>
      </c>
      <c r="L157" s="100" t="s">
        <v>31</v>
      </c>
      <c r="M157" s="278" t="s">
        <v>374</v>
      </c>
      <c r="N157" s="310" t="s">
        <v>6507</v>
      </c>
      <c r="O157" s="325"/>
      <c r="P157" s="284" t="s">
        <v>374</v>
      </c>
      <c r="Q157" s="285" t="s">
        <v>6507</v>
      </c>
      <c r="R157" s="322">
        <v>21</v>
      </c>
      <c r="S157" s="289" t="s">
        <v>2374</v>
      </c>
      <c r="T157" s="289" t="s">
        <v>6517</v>
      </c>
      <c r="U157" s="47" t="s">
        <v>3183</v>
      </c>
      <c r="V157" s="47" t="s">
        <v>90</v>
      </c>
      <c r="W157" s="47" t="s">
        <v>2375</v>
      </c>
      <c r="X157" s="46" t="s">
        <v>2076</v>
      </c>
      <c r="Y157" s="58"/>
      <c r="Z157" s="57"/>
      <c r="AA157" s="58"/>
      <c r="AB157" s="183"/>
      <c r="AC157" s="184"/>
      <c r="AD157" s="184"/>
      <c r="AE157" s="183"/>
      <c r="AF157" s="184"/>
      <c r="AG157" s="185"/>
      <c r="AH157" s="58"/>
      <c r="AI157" s="58"/>
      <c r="AJ157" s="58"/>
      <c r="AK157" s="58"/>
      <c r="AL157" s="59"/>
      <c r="AM157" s="254" t="str">
        <f>VLOOKUP(K157,'[1]SKO 2019 Attendees'!$D:$G,4,FALSE)</f>
        <v>32LDNKSK</v>
      </c>
      <c r="AN157" s="52">
        <v>43478</v>
      </c>
      <c r="AO157" s="52">
        <v>43481</v>
      </c>
    </row>
    <row r="158" spans="1:41" customFormat="1">
      <c r="A158" s="46" t="s">
        <v>885</v>
      </c>
      <c r="B158" s="232">
        <v>43409</v>
      </c>
      <c r="C158" s="232">
        <v>43410.142025462963</v>
      </c>
      <c r="D158" s="232" t="s">
        <v>4693</v>
      </c>
      <c r="E158" s="232" t="s">
        <v>5586</v>
      </c>
      <c r="F158" s="49" t="s">
        <v>25</v>
      </c>
      <c r="G158" s="61" t="s">
        <v>26</v>
      </c>
      <c r="H158" s="61" t="s">
        <v>633</v>
      </c>
      <c r="I158" s="46" t="s">
        <v>886</v>
      </c>
      <c r="J158" s="46" t="s">
        <v>887</v>
      </c>
      <c r="K158" s="46" t="s">
        <v>888</v>
      </c>
      <c r="L158" s="100" t="s">
        <v>31</v>
      </c>
      <c r="M158" s="350" t="s">
        <v>6412</v>
      </c>
      <c r="N158" s="279" t="s">
        <v>6508</v>
      </c>
      <c r="O158" s="325"/>
      <c r="P158" s="284" t="s">
        <v>5086</v>
      </c>
      <c r="Q158" s="311" t="s">
        <v>6508</v>
      </c>
      <c r="R158" s="322">
        <v>26</v>
      </c>
      <c r="S158" s="289" t="s">
        <v>4673</v>
      </c>
      <c r="T158" s="289" t="s">
        <v>6518</v>
      </c>
      <c r="U158" s="47" t="s">
        <v>781</v>
      </c>
      <c r="V158" s="47" t="s">
        <v>34</v>
      </c>
      <c r="W158" s="47" t="s">
        <v>745</v>
      </c>
      <c r="X158" s="46" t="s">
        <v>633</v>
      </c>
      <c r="Y158" s="58"/>
      <c r="Z158" s="57"/>
      <c r="AA158" s="58"/>
      <c r="AB158" s="183"/>
      <c r="AC158" s="184"/>
      <c r="AD158" s="184"/>
      <c r="AE158" s="183"/>
      <c r="AF158" s="184"/>
      <c r="AG158" s="185"/>
      <c r="AH158" s="58"/>
      <c r="AI158" s="58" t="s">
        <v>6462</v>
      </c>
      <c r="AJ158" s="57" t="s">
        <v>6518</v>
      </c>
      <c r="AK158" s="320">
        <v>43113.625</v>
      </c>
      <c r="AL158" s="59"/>
      <c r="AM158" s="254" t="str">
        <f>VLOOKUP(K158,'[1]SKO 2019 Attendees'!$D:$G,4,FALSE)</f>
        <v>32LDNKSL</v>
      </c>
      <c r="AN158" s="52">
        <v>43477</v>
      </c>
      <c r="AO158" s="52">
        <v>43481</v>
      </c>
    </row>
    <row r="159" spans="1:41" customFormat="1">
      <c r="A159" s="46" t="s">
        <v>3490</v>
      </c>
      <c r="B159" s="232">
        <v>43396</v>
      </c>
      <c r="C159" s="232">
        <v>43402.388514270831</v>
      </c>
      <c r="D159" s="232" t="s">
        <v>4693</v>
      </c>
      <c r="E159" s="232" t="s">
        <v>5587</v>
      </c>
      <c r="F159" s="49" t="s">
        <v>25</v>
      </c>
      <c r="G159" s="61" t="s">
        <v>26</v>
      </c>
      <c r="H159" s="61" t="s">
        <v>3126</v>
      </c>
      <c r="I159" s="46" t="s">
        <v>3491</v>
      </c>
      <c r="J159" s="46" t="s">
        <v>3492</v>
      </c>
      <c r="K159" s="46" t="s">
        <v>3493</v>
      </c>
      <c r="L159" s="100" t="s">
        <v>31</v>
      </c>
      <c r="M159" s="350" t="s">
        <v>6412</v>
      </c>
      <c r="N159" s="279" t="s">
        <v>6508</v>
      </c>
      <c r="O159" s="325"/>
      <c r="P159" s="284" t="s">
        <v>5086</v>
      </c>
      <c r="Q159" s="311" t="s">
        <v>6508</v>
      </c>
      <c r="R159" s="322">
        <v>9</v>
      </c>
      <c r="S159" s="289" t="s">
        <v>2393</v>
      </c>
      <c r="T159" s="289" t="s">
        <v>6509</v>
      </c>
      <c r="U159" s="47" t="s">
        <v>3136</v>
      </c>
      <c r="V159" s="47" t="s">
        <v>90</v>
      </c>
      <c r="W159" s="47" t="s">
        <v>2254</v>
      </c>
      <c r="X159" s="46" t="s">
        <v>2076</v>
      </c>
      <c r="Y159" s="58"/>
      <c r="Z159" s="57"/>
      <c r="AA159" s="58"/>
      <c r="AB159" s="183"/>
      <c r="AC159" s="184"/>
      <c r="AD159" s="184"/>
      <c r="AE159" s="183"/>
      <c r="AF159" s="184"/>
      <c r="AG159" s="185"/>
      <c r="AH159" s="58"/>
      <c r="AI159" s="58"/>
      <c r="AJ159" s="58"/>
      <c r="AK159" s="58"/>
      <c r="AL159" s="59"/>
      <c r="AM159" s="254" t="str">
        <f>VLOOKUP(K159,'[1]SKO 2019 Attendees'!$D:$G,4,FALSE)</f>
        <v>32LDNKSM</v>
      </c>
      <c r="AN159" s="52">
        <v>43478</v>
      </c>
      <c r="AO159" s="52">
        <v>43481</v>
      </c>
    </row>
    <row r="160" spans="1:41" customFormat="1">
      <c r="A160" s="46" t="s">
        <v>3494</v>
      </c>
      <c r="B160" s="232">
        <v>43396</v>
      </c>
      <c r="C160" s="232">
        <v>43397.792243634256</v>
      </c>
      <c r="D160" s="232"/>
      <c r="E160" s="348"/>
      <c r="F160" s="49" t="s">
        <v>3159</v>
      </c>
      <c r="G160" s="61" t="s">
        <v>26</v>
      </c>
      <c r="H160" s="61" t="s">
        <v>3126</v>
      </c>
      <c r="I160" s="46" t="s">
        <v>952</v>
      </c>
      <c r="J160" s="46" t="s">
        <v>402</v>
      </c>
      <c r="K160" s="46" t="s">
        <v>3495</v>
      </c>
      <c r="L160" s="100" t="s">
        <v>3231</v>
      </c>
      <c r="M160" s="278" t="s">
        <v>379</v>
      </c>
      <c r="N160" s="279" t="s">
        <v>6503</v>
      </c>
      <c r="O160" s="323"/>
      <c r="P160" s="284" t="s">
        <v>379</v>
      </c>
      <c r="Q160" s="285" t="s">
        <v>6503</v>
      </c>
      <c r="R160" s="322"/>
      <c r="S160" s="289" t="s">
        <v>2472</v>
      </c>
      <c r="T160" s="289" t="s">
        <v>6505</v>
      </c>
      <c r="U160" s="47" t="s">
        <v>3163</v>
      </c>
      <c r="V160" s="47" t="s">
        <v>1183</v>
      </c>
      <c r="W160" s="47" t="s">
        <v>2075</v>
      </c>
      <c r="X160" s="46" t="s">
        <v>2076</v>
      </c>
      <c r="Y160" s="58"/>
      <c r="Z160" s="57"/>
      <c r="AA160" s="58"/>
      <c r="AB160" s="183"/>
      <c r="AC160" s="184"/>
      <c r="AD160" s="184"/>
      <c r="AE160" s="183"/>
      <c r="AF160" s="184"/>
      <c r="AG160" s="185"/>
      <c r="AH160" s="58"/>
      <c r="AI160" s="58"/>
      <c r="AJ160" s="58"/>
      <c r="AK160" s="58"/>
      <c r="AL160" s="59"/>
      <c r="AM160" s="254" t="str">
        <f>VLOOKUP(K160,'[1]SKO 2019 Attendees'!$D:$G,4,FALSE)</f>
        <v>32LDNKSN</v>
      </c>
      <c r="AN160" s="52">
        <v>43478</v>
      </c>
      <c r="AO160" s="52">
        <v>43481</v>
      </c>
    </row>
    <row r="161" spans="1:42" customFormat="1" ht="13.2">
      <c r="A161" s="46" t="s">
        <v>3496</v>
      </c>
      <c r="B161" s="232">
        <v>43396</v>
      </c>
      <c r="C161" s="232">
        <v>43409.652180787038</v>
      </c>
      <c r="D161" s="232"/>
      <c r="E161" s="348"/>
      <c r="F161" s="49" t="s">
        <v>25</v>
      </c>
      <c r="G161" s="61" t="s">
        <v>26</v>
      </c>
      <c r="H161" s="61" t="s">
        <v>3126</v>
      </c>
      <c r="I161" s="46" t="s">
        <v>875</v>
      </c>
      <c r="J161" s="46" t="s">
        <v>3497</v>
      </c>
      <c r="K161" s="46" t="s">
        <v>3498</v>
      </c>
      <c r="L161" s="100" t="s">
        <v>31</v>
      </c>
      <c r="M161" s="279" t="s">
        <v>357</v>
      </c>
      <c r="N161" s="279" t="s">
        <v>6506</v>
      </c>
      <c r="O161" s="325"/>
      <c r="P161" s="285" t="s">
        <v>357</v>
      </c>
      <c r="Q161" s="285" t="s">
        <v>6506</v>
      </c>
      <c r="R161" s="322">
        <v>5</v>
      </c>
      <c r="S161" s="289" t="s">
        <v>2411</v>
      </c>
      <c r="T161" s="289" t="s">
        <v>6510</v>
      </c>
      <c r="U161" s="47" t="s">
        <v>3223</v>
      </c>
      <c r="V161" s="47" t="s">
        <v>90</v>
      </c>
      <c r="W161" s="47" t="s">
        <v>2501</v>
      </c>
      <c r="X161" s="46" t="s">
        <v>2076</v>
      </c>
      <c r="Y161" s="58"/>
      <c r="Z161" s="57"/>
      <c r="AA161" s="58"/>
      <c r="AB161" s="183"/>
      <c r="AC161" s="184"/>
      <c r="AD161" s="184"/>
      <c r="AE161" s="183"/>
      <c r="AF161" s="184"/>
      <c r="AG161" s="185"/>
      <c r="AH161" s="58"/>
      <c r="AI161" s="58"/>
      <c r="AJ161" s="58"/>
      <c r="AK161" s="58"/>
      <c r="AL161" s="59"/>
      <c r="AM161" s="254" t="str">
        <f>VLOOKUP(K161,'[1]SKO 2019 Attendees'!$D:$G,4,FALSE)</f>
        <v>32LDNKSP</v>
      </c>
      <c r="AN161" s="52">
        <v>43478</v>
      </c>
      <c r="AO161" s="52">
        <v>43481</v>
      </c>
    </row>
    <row r="162" spans="1:42" customFormat="1">
      <c r="A162" s="46" t="s">
        <v>889</v>
      </c>
      <c r="B162" s="232">
        <v>43409</v>
      </c>
      <c r="C162" s="232">
        <v>43409.621988738421</v>
      </c>
      <c r="D162" s="232" t="s">
        <v>4693</v>
      </c>
      <c r="E162" s="232" t="s">
        <v>6651</v>
      </c>
      <c r="F162" s="49" t="s">
        <v>25</v>
      </c>
      <c r="G162" s="61" t="s">
        <v>26</v>
      </c>
      <c r="H162" s="61" t="s">
        <v>633</v>
      </c>
      <c r="I162" s="46" t="s">
        <v>890</v>
      </c>
      <c r="J162" s="46" t="s">
        <v>891</v>
      </c>
      <c r="K162" s="46" t="s">
        <v>892</v>
      </c>
      <c r="L162" s="100" t="s">
        <v>893</v>
      </c>
      <c r="M162" s="350" t="s">
        <v>6413</v>
      </c>
      <c r="N162" s="310" t="s">
        <v>6509</v>
      </c>
      <c r="O162" s="325"/>
      <c r="P162" s="284" t="s">
        <v>6263</v>
      </c>
      <c r="Q162" s="311" t="s">
        <v>6509</v>
      </c>
      <c r="R162" s="322">
        <v>21</v>
      </c>
      <c r="S162" s="289" t="s">
        <v>4671</v>
      </c>
      <c r="T162" s="289" t="s">
        <v>6503</v>
      </c>
      <c r="U162" s="47" t="s">
        <v>765</v>
      </c>
      <c r="V162" s="47" t="s">
        <v>34</v>
      </c>
      <c r="W162" s="47" t="s">
        <v>795</v>
      </c>
      <c r="X162" s="46" t="s">
        <v>633</v>
      </c>
      <c r="Y162" s="58"/>
      <c r="Z162" s="57"/>
      <c r="AA162" s="58"/>
      <c r="AB162" s="183"/>
      <c r="AC162" s="184"/>
      <c r="AD162" s="184"/>
      <c r="AE162" s="183"/>
      <c r="AF162" s="184"/>
      <c r="AG162" s="185"/>
      <c r="AH162" s="58"/>
      <c r="AI162" s="58" t="s">
        <v>6461</v>
      </c>
      <c r="AJ162" s="57" t="s">
        <v>6518</v>
      </c>
      <c r="AK162" s="320">
        <v>43113.583333333336</v>
      </c>
      <c r="AL162" s="59"/>
      <c r="AM162" s="254" t="str">
        <f>VLOOKUP(K162,'[1]SKO 2019 Attendees'!$D:$G,4,FALSE)</f>
        <v>32LDNKSQ</v>
      </c>
      <c r="AN162" s="52">
        <v>43477</v>
      </c>
      <c r="AO162" s="52">
        <v>43481</v>
      </c>
    </row>
    <row r="163" spans="1:42" customFormat="1" ht="13.2">
      <c r="A163" s="46" t="s">
        <v>3499</v>
      </c>
      <c r="B163" s="232">
        <v>43396</v>
      </c>
      <c r="C163" s="232">
        <v>43399.565443321757</v>
      </c>
      <c r="D163" s="232" t="s">
        <v>4693</v>
      </c>
      <c r="E163" s="232" t="s">
        <v>5588</v>
      </c>
      <c r="F163" s="49" t="s">
        <v>25</v>
      </c>
      <c r="G163" s="61" t="s">
        <v>26</v>
      </c>
      <c r="H163" s="61" t="s">
        <v>3126</v>
      </c>
      <c r="I163" s="46" t="s">
        <v>3500</v>
      </c>
      <c r="J163" s="46" t="s">
        <v>3501</v>
      </c>
      <c r="K163" s="46" t="s">
        <v>3502</v>
      </c>
      <c r="L163" s="100" t="s">
        <v>31</v>
      </c>
      <c r="M163" s="279" t="s">
        <v>357</v>
      </c>
      <c r="N163" s="279" t="s">
        <v>6506</v>
      </c>
      <c r="O163" s="325"/>
      <c r="P163" s="285" t="s">
        <v>357</v>
      </c>
      <c r="Q163" s="285" t="s">
        <v>6506</v>
      </c>
      <c r="R163" s="322">
        <v>13</v>
      </c>
      <c r="S163" s="289" t="s">
        <v>2442</v>
      </c>
      <c r="T163" s="289" t="s">
        <v>6506</v>
      </c>
      <c r="U163" s="47" t="s">
        <v>3441</v>
      </c>
      <c r="V163" s="47" t="s">
        <v>90</v>
      </c>
      <c r="W163" s="47" t="s">
        <v>2382</v>
      </c>
      <c r="X163" s="46" t="s">
        <v>2076</v>
      </c>
      <c r="Y163" s="58"/>
      <c r="Z163" s="57"/>
      <c r="AA163" s="58"/>
      <c r="AB163" s="183"/>
      <c r="AC163" s="184"/>
      <c r="AD163" s="184"/>
      <c r="AE163" s="183"/>
      <c r="AF163" s="184"/>
      <c r="AG163" s="185"/>
      <c r="AH163" s="58"/>
      <c r="AI163" s="58"/>
      <c r="AJ163" s="58"/>
      <c r="AK163" s="58"/>
      <c r="AL163" s="59"/>
      <c r="AM163" s="254" t="str">
        <f>VLOOKUP(K163,'[1]SKO 2019 Attendees'!$D:$G,4,FALSE)</f>
        <v>32LDNKSR</v>
      </c>
      <c r="AN163" s="52">
        <v>43478</v>
      </c>
      <c r="AO163" s="52">
        <v>43481</v>
      </c>
    </row>
    <row r="164" spans="1:42" customFormat="1" ht="13.2">
      <c r="A164" s="46" t="s">
        <v>894</v>
      </c>
      <c r="B164" s="232">
        <v>43409</v>
      </c>
      <c r="C164" s="232">
        <v>43410.28123202546</v>
      </c>
      <c r="D164" s="232" t="s">
        <v>4693</v>
      </c>
      <c r="E164" s="232" t="s">
        <v>5589</v>
      </c>
      <c r="F164" s="49" t="s">
        <v>25</v>
      </c>
      <c r="G164" s="61" t="s">
        <v>26</v>
      </c>
      <c r="H164" s="61" t="s">
        <v>633</v>
      </c>
      <c r="I164" s="46" t="s">
        <v>81</v>
      </c>
      <c r="J164" s="46" t="s">
        <v>895</v>
      </c>
      <c r="K164" s="46" t="s">
        <v>896</v>
      </c>
      <c r="L164" s="100" t="s">
        <v>31</v>
      </c>
      <c r="M164" s="279" t="s">
        <v>357</v>
      </c>
      <c r="N164" s="279" t="s">
        <v>6506</v>
      </c>
      <c r="O164" s="325"/>
      <c r="P164" s="285" t="s">
        <v>357</v>
      </c>
      <c r="Q164" s="285" t="s">
        <v>6506</v>
      </c>
      <c r="R164" s="322">
        <v>28</v>
      </c>
      <c r="S164" s="289" t="s">
        <v>4670</v>
      </c>
      <c r="T164" s="289" t="s">
        <v>6504</v>
      </c>
      <c r="U164" s="47" t="s">
        <v>835</v>
      </c>
      <c r="V164" s="47" t="s">
        <v>34</v>
      </c>
      <c r="W164" s="47" t="s">
        <v>812</v>
      </c>
      <c r="X164" s="46" t="s">
        <v>633</v>
      </c>
      <c r="Y164" s="58"/>
      <c r="Z164" s="57"/>
      <c r="AA164" s="58"/>
      <c r="AB164" s="183"/>
      <c r="AC164" s="184"/>
      <c r="AD164" s="184"/>
      <c r="AE164" s="183"/>
      <c r="AF164" s="184"/>
      <c r="AG164" s="185"/>
      <c r="AH164" s="58"/>
      <c r="AI164" s="58" t="s">
        <v>6465</v>
      </c>
      <c r="AJ164" s="57" t="s">
        <v>6518</v>
      </c>
      <c r="AK164" s="320">
        <v>43115.5</v>
      </c>
      <c r="AL164" s="59"/>
      <c r="AM164" s="254" t="str">
        <f>VLOOKUP(K164,'[1]SKO 2019 Attendees'!$D:$G,4,FALSE)</f>
        <v>32LDNKSS</v>
      </c>
      <c r="AN164" s="52">
        <v>43477</v>
      </c>
      <c r="AO164" s="52">
        <v>43481</v>
      </c>
    </row>
    <row r="165" spans="1:42" customFormat="1">
      <c r="A165" s="46" t="s">
        <v>99</v>
      </c>
      <c r="B165" s="232">
        <v>43396</v>
      </c>
      <c r="C165" s="232">
        <v>43396.862148113425</v>
      </c>
      <c r="D165" s="232" t="s">
        <v>4693</v>
      </c>
      <c r="E165" s="348"/>
      <c r="F165" s="49" t="s">
        <v>25</v>
      </c>
      <c r="G165" s="61" t="s">
        <v>26</v>
      </c>
      <c r="H165" s="61" t="s">
        <v>27</v>
      </c>
      <c r="I165" s="46" t="s">
        <v>100</v>
      </c>
      <c r="J165" s="46" t="s">
        <v>101</v>
      </c>
      <c r="K165" s="46" t="s">
        <v>102</v>
      </c>
      <c r="L165" s="100" t="s">
        <v>31</v>
      </c>
      <c r="M165" s="278" t="s">
        <v>346</v>
      </c>
      <c r="N165" s="279" t="s">
        <v>6505</v>
      </c>
      <c r="O165" s="325"/>
      <c r="P165" s="284" t="s">
        <v>346</v>
      </c>
      <c r="Q165" s="285" t="s">
        <v>6505</v>
      </c>
      <c r="R165" s="322">
        <v>16</v>
      </c>
      <c r="S165" s="289" t="s">
        <v>5083</v>
      </c>
      <c r="T165" s="306" t="s">
        <v>6513</v>
      </c>
      <c r="U165" s="47" t="s">
        <v>74</v>
      </c>
      <c r="V165" s="47" t="s">
        <v>34</v>
      </c>
      <c r="W165" s="47" t="s">
        <v>103</v>
      </c>
      <c r="X165" s="46" t="s">
        <v>27</v>
      </c>
      <c r="Y165" s="58"/>
      <c r="Z165" s="57"/>
      <c r="AA165" s="58"/>
      <c r="AB165" s="183"/>
      <c r="AC165" s="184"/>
      <c r="AD165" s="184"/>
      <c r="AE165" s="183"/>
      <c r="AF165" s="184"/>
      <c r="AG165" s="185"/>
      <c r="AH165" s="58"/>
      <c r="AI165" s="58" t="s">
        <v>6464</v>
      </c>
      <c r="AJ165" s="57" t="s">
        <v>6518</v>
      </c>
      <c r="AK165" s="320">
        <v>43114.5</v>
      </c>
      <c r="AL165" s="59"/>
      <c r="AM165" s="254" t="str">
        <f>VLOOKUP(K165,'[1]SKO 2019 Attendees'!$D:$G,4,FALSE)</f>
        <v>32LDNKST</v>
      </c>
      <c r="AN165" s="52">
        <v>43477</v>
      </c>
      <c r="AO165" s="52">
        <v>43482</v>
      </c>
      <c r="AP165" t="s">
        <v>104</v>
      </c>
    </row>
    <row r="166" spans="1:42" customFormat="1" ht="13.2">
      <c r="A166" s="46" t="s">
        <v>3503</v>
      </c>
      <c r="B166" s="232">
        <v>43396</v>
      </c>
      <c r="C166" s="232">
        <v>43415.397740312495</v>
      </c>
      <c r="D166" s="232" t="s">
        <v>4693</v>
      </c>
      <c r="E166" s="232" t="s">
        <v>5590</v>
      </c>
      <c r="F166" s="49" t="s">
        <v>25</v>
      </c>
      <c r="G166" s="61" t="s">
        <v>26</v>
      </c>
      <c r="H166" s="61" t="s">
        <v>3126</v>
      </c>
      <c r="I166" s="46" t="s">
        <v>3504</v>
      </c>
      <c r="J166" s="46" t="s">
        <v>3505</v>
      </c>
      <c r="K166" s="46" t="s">
        <v>3506</v>
      </c>
      <c r="L166" s="100" t="s">
        <v>31</v>
      </c>
      <c r="M166" s="279" t="s">
        <v>357</v>
      </c>
      <c r="N166" s="279" t="s">
        <v>6506</v>
      </c>
      <c r="O166" s="325"/>
      <c r="P166" s="285" t="s">
        <v>357</v>
      </c>
      <c r="Q166" s="285" t="s">
        <v>6506</v>
      </c>
      <c r="R166" s="322">
        <v>16</v>
      </c>
      <c r="S166" s="289" t="s">
        <v>2442</v>
      </c>
      <c r="T166" s="289" t="s">
        <v>6506</v>
      </c>
      <c r="U166" s="47" t="s">
        <v>3441</v>
      </c>
      <c r="V166" s="47" t="s">
        <v>90</v>
      </c>
      <c r="W166" s="47" t="s">
        <v>2259</v>
      </c>
      <c r="X166" s="46" t="s">
        <v>2076</v>
      </c>
      <c r="Y166" s="58"/>
      <c r="Z166" s="57"/>
      <c r="AA166" s="58"/>
      <c r="AB166" s="183"/>
      <c r="AC166" s="184"/>
      <c r="AD166" s="184"/>
      <c r="AE166" s="183"/>
      <c r="AF166" s="184"/>
      <c r="AG166" s="185"/>
      <c r="AH166" s="58"/>
      <c r="AI166" s="58"/>
      <c r="AJ166" s="58"/>
      <c r="AK166" s="58"/>
      <c r="AL166" s="59"/>
      <c r="AM166" s="254" t="str">
        <f>VLOOKUP(K166,'[1]SKO 2019 Attendees'!$D:$G,4,FALSE)</f>
        <v>32LDNKSV</v>
      </c>
      <c r="AN166" s="52">
        <v>43478</v>
      </c>
      <c r="AO166" s="52">
        <v>43481</v>
      </c>
    </row>
    <row r="167" spans="1:42" customFormat="1">
      <c r="A167" s="46" t="s">
        <v>897</v>
      </c>
      <c r="B167" s="232">
        <v>43409</v>
      </c>
      <c r="C167" s="232">
        <v>43423.418438506946</v>
      </c>
      <c r="D167" s="232"/>
      <c r="E167" s="348"/>
      <c r="F167" s="49" t="s">
        <v>25</v>
      </c>
      <c r="G167" s="61" t="s">
        <v>26</v>
      </c>
      <c r="H167" s="61" t="s">
        <v>633</v>
      </c>
      <c r="I167" s="46" t="s">
        <v>898</v>
      </c>
      <c r="J167" s="46" t="s">
        <v>899</v>
      </c>
      <c r="K167" s="46" t="s">
        <v>900</v>
      </c>
      <c r="L167" s="100" t="s">
        <v>31</v>
      </c>
      <c r="M167" s="350" t="s">
        <v>6412</v>
      </c>
      <c r="N167" s="279" t="s">
        <v>6508</v>
      </c>
      <c r="O167" s="325"/>
      <c r="P167" s="284" t="s">
        <v>5086</v>
      </c>
      <c r="Q167" s="311" t="s">
        <v>6508</v>
      </c>
      <c r="R167" s="322">
        <v>27</v>
      </c>
      <c r="S167" s="289" t="s">
        <v>4673</v>
      </c>
      <c r="T167" s="289" t="s">
        <v>6518</v>
      </c>
      <c r="U167" s="47" t="s">
        <v>781</v>
      </c>
      <c r="V167" s="47" t="s">
        <v>34</v>
      </c>
      <c r="W167" s="47" t="s">
        <v>745</v>
      </c>
      <c r="X167" s="46" t="s">
        <v>633</v>
      </c>
      <c r="Y167" s="58"/>
      <c r="Z167" s="57"/>
      <c r="AA167" s="58"/>
      <c r="AB167" s="183"/>
      <c r="AC167" s="184"/>
      <c r="AD167" s="184"/>
      <c r="AE167" s="183"/>
      <c r="AF167" s="184"/>
      <c r="AG167" s="185"/>
      <c r="AH167" s="58"/>
      <c r="AI167" s="58" t="s">
        <v>6462</v>
      </c>
      <c r="AJ167" s="57" t="s">
        <v>6518</v>
      </c>
      <c r="AK167" s="320">
        <v>43113.625</v>
      </c>
      <c r="AL167" s="59"/>
      <c r="AM167" s="254" t="str">
        <f>VLOOKUP(K167,'[1]SKO 2019 Attendees'!$D:$G,4,FALSE)</f>
        <v>32LDNKSW</v>
      </c>
      <c r="AN167" s="52">
        <v>43477</v>
      </c>
      <c r="AO167" s="52">
        <v>43481</v>
      </c>
    </row>
    <row r="168" spans="1:42" customFormat="1">
      <c r="A168" s="46" t="s">
        <v>3507</v>
      </c>
      <c r="B168" s="232">
        <v>43396</v>
      </c>
      <c r="C168" s="232">
        <v>43405.614154201387</v>
      </c>
      <c r="D168" s="232" t="s">
        <v>4693</v>
      </c>
      <c r="E168" s="232" t="s">
        <v>5591</v>
      </c>
      <c r="F168" s="49" t="s">
        <v>25</v>
      </c>
      <c r="G168" s="253" t="s">
        <v>6284</v>
      </c>
      <c r="H168" s="61" t="s">
        <v>3126</v>
      </c>
      <c r="I168" s="46" t="s">
        <v>2365</v>
      </c>
      <c r="J168" s="46" t="s">
        <v>3508</v>
      </c>
      <c r="K168" s="46" t="s">
        <v>3509</v>
      </c>
      <c r="L168" s="257" t="s">
        <v>6285</v>
      </c>
      <c r="M168" s="350" t="s">
        <v>6412</v>
      </c>
      <c r="N168" s="279" t="s">
        <v>6508</v>
      </c>
      <c r="O168" s="325"/>
      <c r="P168" s="284" t="s">
        <v>5086</v>
      </c>
      <c r="Q168" s="311" t="s">
        <v>6508</v>
      </c>
      <c r="R168" s="322"/>
      <c r="S168" s="289" t="s">
        <v>2393</v>
      </c>
      <c r="T168" s="289" t="s">
        <v>6509</v>
      </c>
      <c r="U168" s="47" t="s">
        <v>3326</v>
      </c>
      <c r="V168" s="47" t="s">
        <v>90</v>
      </c>
      <c r="W168" s="47" t="s">
        <v>2369</v>
      </c>
      <c r="X168" s="46" t="s">
        <v>2076</v>
      </c>
      <c r="Y168" s="58"/>
      <c r="Z168" s="57"/>
      <c r="AA168" s="58"/>
      <c r="AB168" s="183"/>
      <c r="AC168" s="184"/>
      <c r="AD168" s="184"/>
      <c r="AE168" s="183"/>
      <c r="AF168" s="184"/>
      <c r="AG168" s="185"/>
      <c r="AH168" s="58"/>
      <c r="AI168" s="58"/>
      <c r="AJ168" s="58"/>
      <c r="AK168" s="58"/>
      <c r="AL168" s="59"/>
      <c r="AM168" s="254" t="str">
        <f>VLOOKUP(K168,'[1]SKO 2019 Attendees'!$D:$G,4,FALSE)</f>
        <v>32LDNKSX</v>
      </c>
      <c r="AN168" s="52">
        <v>43478</v>
      </c>
      <c r="AO168" s="52">
        <v>43481</v>
      </c>
    </row>
    <row r="169" spans="1:42" customFormat="1" ht="13.2">
      <c r="A169" s="46" t="s">
        <v>3510</v>
      </c>
      <c r="B169" s="232">
        <v>43396</v>
      </c>
      <c r="C169" s="232">
        <v>43416.853199733792</v>
      </c>
      <c r="D169" s="232" t="s">
        <v>4693</v>
      </c>
      <c r="E169" s="232" t="s">
        <v>6479</v>
      </c>
      <c r="F169" s="49" t="s">
        <v>25</v>
      </c>
      <c r="G169" s="61" t="s">
        <v>26</v>
      </c>
      <c r="H169" s="61" t="s">
        <v>3126</v>
      </c>
      <c r="I169" s="46" t="s">
        <v>940</v>
      </c>
      <c r="J169" s="46" t="s">
        <v>3511</v>
      </c>
      <c r="K169" s="46" t="s">
        <v>3512</v>
      </c>
      <c r="L169" s="100" t="s">
        <v>31</v>
      </c>
      <c r="M169" s="279" t="s">
        <v>357</v>
      </c>
      <c r="N169" s="279" t="s">
        <v>6506</v>
      </c>
      <c r="O169" s="325"/>
      <c r="P169" s="285" t="s">
        <v>357</v>
      </c>
      <c r="Q169" s="285" t="s">
        <v>6506</v>
      </c>
      <c r="R169" s="322">
        <v>8</v>
      </c>
      <c r="S169" s="289" t="s">
        <v>2411</v>
      </c>
      <c r="T169" s="289" t="s">
        <v>6510</v>
      </c>
      <c r="U169" s="47" t="s">
        <v>3151</v>
      </c>
      <c r="V169" s="47" t="s">
        <v>90</v>
      </c>
      <c r="W169" s="47" t="s">
        <v>2275</v>
      </c>
      <c r="X169" s="46" t="s">
        <v>2076</v>
      </c>
      <c r="Y169" s="58"/>
      <c r="Z169" s="57"/>
      <c r="AA169" s="58"/>
      <c r="AB169" s="183"/>
      <c r="AC169" s="184"/>
      <c r="AD169" s="184"/>
      <c r="AE169" s="183"/>
      <c r="AF169" s="184"/>
      <c r="AG169" s="185"/>
      <c r="AH169" s="58"/>
      <c r="AI169" s="58"/>
      <c r="AJ169" s="58"/>
      <c r="AK169" s="58"/>
      <c r="AL169" s="59"/>
      <c r="AM169" s="254" t="str">
        <f>VLOOKUP(K169,'[1]SKO 2019 Attendees'!$D:$G,4,FALSE)</f>
        <v>32LDNKSZ</v>
      </c>
      <c r="AN169" s="52">
        <v>43478</v>
      </c>
      <c r="AO169" s="52">
        <v>43481</v>
      </c>
    </row>
    <row r="170" spans="1:42" customFormat="1">
      <c r="A170" s="46" t="s">
        <v>3513</v>
      </c>
      <c r="B170" s="232">
        <v>43396</v>
      </c>
      <c r="C170" s="232">
        <v>43396.691927395834</v>
      </c>
      <c r="D170" s="232" t="s">
        <v>4693</v>
      </c>
      <c r="E170" s="232" t="s">
        <v>5592</v>
      </c>
      <c r="F170" s="49" t="s">
        <v>25</v>
      </c>
      <c r="G170" s="61" t="s">
        <v>26</v>
      </c>
      <c r="H170" s="61" t="s">
        <v>3126</v>
      </c>
      <c r="I170" s="46" t="s">
        <v>3354</v>
      </c>
      <c r="J170" s="46" t="s">
        <v>3514</v>
      </c>
      <c r="K170" s="46" t="s">
        <v>3515</v>
      </c>
      <c r="L170" s="100" t="s">
        <v>682</v>
      </c>
      <c r="M170" s="278" t="s">
        <v>379</v>
      </c>
      <c r="N170" s="279" t="s">
        <v>6503</v>
      </c>
      <c r="O170" s="325"/>
      <c r="P170" s="284" t="s">
        <v>379</v>
      </c>
      <c r="Q170" s="285" t="s">
        <v>6503</v>
      </c>
      <c r="R170" s="322">
        <v>11</v>
      </c>
      <c r="S170" s="289" t="s">
        <v>2472</v>
      </c>
      <c r="T170" s="289" t="s">
        <v>6505</v>
      </c>
      <c r="U170" s="47" t="s">
        <v>3271</v>
      </c>
      <c r="V170" s="47" t="s">
        <v>90</v>
      </c>
      <c r="W170" s="47" t="s">
        <v>2284</v>
      </c>
      <c r="X170" s="46" t="s">
        <v>2076</v>
      </c>
      <c r="Y170" s="58"/>
      <c r="Z170" s="57"/>
      <c r="AA170" s="58"/>
      <c r="AB170" s="183"/>
      <c r="AC170" s="184"/>
      <c r="AD170" s="184"/>
      <c r="AE170" s="183"/>
      <c r="AF170" s="184"/>
      <c r="AG170" s="185"/>
      <c r="AH170" s="58"/>
      <c r="AI170" s="58"/>
      <c r="AJ170" s="58"/>
      <c r="AK170" s="58"/>
      <c r="AL170" s="59"/>
      <c r="AM170" s="254" t="str">
        <f>VLOOKUP(K170,'[1]SKO 2019 Attendees'!$D:$G,4,FALSE)</f>
        <v>32LDNKT2</v>
      </c>
      <c r="AN170" s="52">
        <v>43478</v>
      </c>
      <c r="AO170" s="52">
        <v>43481</v>
      </c>
    </row>
    <row r="171" spans="1:42" customFormat="1">
      <c r="A171" s="46" t="s">
        <v>3516</v>
      </c>
      <c r="B171" s="232">
        <v>43396</v>
      </c>
      <c r="C171" s="232">
        <v>43439.515332210649</v>
      </c>
      <c r="D171" s="232"/>
      <c r="E171" s="348"/>
      <c r="F171" s="49" t="s">
        <v>25</v>
      </c>
      <c r="G171" s="61" t="s">
        <v>522</v>
      </c>
      <c r="H171" s="61" t="s">
        <v>3126</v>
      </c>
      <c r="I171" s="46" t="s">
        <v>2281</v>
      </c>
      <c r="J171" s="46" t="s">
        <v>3517</v>
      </c>
      <c r="K171" s="46" t="s">
        <v>3518</v>
      </c>
      <c r="L171" s="100" t="s">
        <v>3631</v>
      </c>
      <c r="M171" s="278" t="s">
        <v>374</v>
      </c>
      <c r="N171" s="310" t="s">
        <v>6507</v>
      </c>
      <c r="O171" s="325"/>
      <c r="P171" s="284" t="s">
        <v>374</v>
      </c>
      <c r="Q171" s="285" t="s">
        <v>6507</v>
      </c>
      <c r="R171" s="322">
        <v>2</v>
      </c>
      <c r="S171" s="289" t="s">
        <v>2411</v>
      </c>
      <c r="T171" s="289" t="s">
        <v>6510</v>
      </c>
      <c r="U171" s="47" t="s">
        <v>3322</v>
      </c>
      <c r="V171" s="47" t="s">
        <v>90</v>
      </c>
      <c r="W171" s="47" t="s">
        <v>3202</v>
      </c>
      <c r="X171" s="46" t="s">
        <v>2076</v>
      </c>
      <c r="Y171" s="58" t="s">
        <v>36</v>
      </c>
      <c r="Z171" s="57"/>
      <c r="AA171" s="58"/>
      <c r="AB171" s="183"/>
      <c r="AC171" s="184"/>
      <c r="AD171" s="184"/>
      <c r="AE171" s="183"/>
      <c r="AF171" s="184"/>
      <c r="AG171" s="185"/>
      <c r="AH171" s="58"/>
      <c r="AI171" s="58"/>
      <c r="AJ171" s="58"/>
      <c r="AK171" s="58"/>
      <c r="AL171" s="59"/>
      <c r="AM171" s="254" t="str">
        <f>VLOOKUP(K171,'[1]SKO 2019 Attendees'!$D:$G,4,FALSE)</f>
        <v>32LDNKT3</v>
      </c>
      <c r="AN171" s="52">
        <v>43477</v>
      </c>
      <c r="AO171" s="52">
        <v>43481</v>
      </c>
    </row>
    <row r="172" spans="1:42" customFormat="1">
      <c r="A172" s="46" t="s">
        <v>901</v>
      </c>
      <c r="B172" s="232">
        <v>43409</v>
      </c>
      <c r="C172" s="232">
        <v>43414.693706099533</v>
      </c>
      <c r="D172" s="232" t="s">
        <v>4693</v>
      </c>
      <c r="E172" s="232" t="s">
        <v>5593</v>
      </c>
      <c r="F172" s="49" t="s">
        <v>25</v>
      </c>
      <c r="G172" s="61" t="s">
        <v>26</v>
      </c>
      <c r="H172" s="61" t="s">
        <v>633</v>
      </c>
      <c r="I172" s="46" t="s">
        <v>902</v>
      </c>
      <c r="J172" s="46" t="s">
        <v>903</v>
      </c>
      <c r="K172" s="46" t="s">
        <v>904</v>
      </c>
      <c r="L172" s="100" t="s">
        <v>31</v>
      </c>
      <c r="M172" s="278" t="s">
        <v>379</v>
      </c>
      <c r="N172" s="279" t="s">
        <v>6503</v>
      </c>
      <c r="O172" s="325"/>
      <c r="P172" s="284" t="s">
        <v>379</v>
      </c>
      <c r="Q172" s="285" t="s">
        <v>6503</v>
      </c>
      <c r="R172" s="322">
        <v>18</v>
      </c>
      <c r="S172" s="289" t="s">
        <v>4673</v>
      </c>
      <c r="T172" s="289" t="s">
        <v>6518</v>
      </c>
      <c r="U172" s="47" t="s">
        <v>800</v>
      </c>
      <c r="V172" s="47" t="s">
        <v>34</v>
      </c>
      <c r="W172" s="47" t="s">
        <v>801</v>
      </c>
      <c r="X172" s="46" t="s">
        <v>633</v>
      </c>
      <c r="Y172" s="58"/>
      <c r="Z172" s="57"/>
      <c r="AA172" s="58"/>
      <c r="AB172" s="183"/>
      <c r="AC172" s="184"/>
      <c r="AD172" s="184"/>
      <c r="AE172" s="183"/>
      <c r="AF172" s="184"/>
      <c r="AG172" s="185"/>
      <c r="AH172" s="58"/>
      <c r="AI172" s="58" t="s">
        <v>6460</v>
      </c>
      <c r="AJ172" s="57" t="s">
        <v>6518</v>
      </c>
      <c r="AK172" s="320">
        <v>43113.541666666664</v>
      </c>
      <c r="AL172" s="59"/>
      <c r="AM172" s="254" t="str">
        <f>VLOOKUP(K172,'[1]SKO 2019 Attendees'!$D:$G,4,FALSE)</f>
        <v>32LDNKT5</v>
      </c>
      <c r="AN172" s="52">
        <v>43477</v>
      </c>
      <c r="AO172" s="52">
        <v>43481</v>
      </c>
    </row>
    <row r="173" spans="1:42" customFormat="1">
      <c r="A173" s="46" t="s">
        <v>3523</v>
      </c>
      <c r="B173" s="232">
        <v>43396</v>
      </c>
      <c r="C173" s="232">
        <v>43404.575619710646</v>
      </c>
      <c r="D173" s="232"/>
      <c r="E173" s="348"/>
      <c r="F173" s="49" t="s">
        <v>25</v>
      </c>
      <c r="G173" s="61" t="s">
        <v>26</v>
      </c>
      <c r="H173" s="61" t="s">
        <v>3126</v>
      </c>
      <c r="I173" s="46" t="s">
        <v>3524</v>
      </c>
      <c r="J173" s="46" t="s">
        <v>3525</v>
      </c>
      <c r="K173" s="46" t="s">
        <v>3526</v>
      </c>
      <c r="L173" s="100" t="s">
        <v>31</v>
      </c>
      <c r="M173" s="350" t="s">
        <v>6412</v>
      </c>
      <c r="N173" s="279" t="s">
        <v>6508</v>
      </c>
      <c r="O173" s="325"/>
      <c r="P173" s="284" t="s">
        <v>5086</v>
      </c>
      <c r="Q173" s="311" t="s">
        <v>6508</v>
      </c>
      <c r="R173" s="322">
        <v>10</v>
      </c>
      <c r="S173" s="289" t="s">
        <v>2393</v>
      </c>
      <c r="T173" s="289" t="s">
        <v>6509</v>
      </c>
      <c r="U173" s="47" t="s">
        <v>3326</v>
      </c>
      <c r="V173" s="47" t="s">
        <v>90</v>
      </c>
      <c r="W173" s="47" t="s">
        <v>2369</v>
      </c>
      <c r="X173" s="46" t="s">
        <v>2076</v>
      </c>
      <c r="Y173" s="58"/>
      <c r="Z173" s="57"/>
      <c r="AA173" s="58"/>
      <c r="AB173" s="183"/>
      <c r="AC173" s="184"/>
      <c r="AD173" s="184"/>
      <c r="AE173" s="183"/>
      <c r="AF173" s="184"/>
      <c r="AG173" s="185"/>
      <c r="AH173" s="58"/>
      <c r="AI173" s="58"/>
      <c r="AJ173" s="58"/>
      <c r="AK173" s="58"/>
      <c r="AL173" s="59"/>
      <c r="AM173" s="254" t="str">
        <f>VLOOKUP(K173,'[1]SKO 2019 Attendees'!$D:$G,4,FALSE)</f>
        <v>32LDNKT6</v>
      </c>
      <c r="AN173" s="52">
        <v>43478</v>
      </c>
      <c r="AO173" s="52">
        <v>43481</v>
      </c>
    </row>
    <row r="174" spans="1:42" customFormat="1">
      <c r="A174" s="46" t="s">
        <v>3527</v>
      </c>
      <c r="B174" s="232">
        <v>43396</v>
      </c>
      <c r="C174" s="232">
        <v>43396.718744328704</v>
      </c>
      <c r="D174" s="232" t="s">
        <v>4693</v>
      </c>
      <c r="E174" s="232" t="s">
        <v>5594</v>
      </c>
      <c r="F174" s="49" t="s">
        <v>25</v>
      </c>
      <c r="G174" s="61" t="s">
        <v>26</v>
      </c>
      <c r="H174" s="61" t="s">
        <v>3126</v>
      </c>
      <c r="I174" s="46" t="s">
        <v>2868</v>
      </c>
      <c r="J174" s="46" t="s">
        <v>3528</v>
      </c>
      <c r="K174" s="46" t="s">
        <v>3529</v>
      </c>
      <c r="L174" s="100" t="s">
        <v>31</v>
      </c>
      <c r="M174" s="278" t="s">
        <v>379</v>
      </c>
      <c r="N174" s="279" t="s">
        <v>6503</v>
      </c>
      <c r="O174" s="325"/>
      <c r="P174" s="284" t="s">
        <v>379</v>
      </c>
      <c r="Q174" s="285" t="s">
        <v>6503</v>
      </c>
      <c r="R174" s="322">
        <v>11</v>
      </c>
      <c r="S174" s="289" t="s">
        <v>2472</v>
      </c>
      <c r="T174" s="289" t="s">
        <v>6505</v>
      </c>
      <c r="U174" s="47" t="s">
        <v>3271</v>
      </c>
      <c r="V174" s="47" t="s">
        <v>90</v>
      </c>
      <c r="W174" s="47" t="s">
        <v>2382</v>
      </c>
      <c r="X174" s="46" t="s">
        <v>2076</v>
      </c>
      <c r="Y174" s="58"/>
      <c r="Z174" s="57"/>
      <c r="AA174" s="58"/>
      <c r="AB174" s="183"/>
      <c r="AC174" s="184"/>
      <c r="AD174" s="184"/>
      <c r="AE174" s="183"/>
      <c r="AF174" s="184"/>
      <c r="AG174" s="185"/>
      <c r="AH174" s="58"/>
      <c r="AI174" s="58"/>
      <c r="AJ174" s="58"/>
      <c r="AK174" s="58"/>
      <c r="AL174" s="59"/>
      <c r="AM174" s="254" t="str">
        <f>VLOOKUP(K174,'[1]SKO 2019 Attendees'!$D:$G,4,FALSE)</f>
        <v>32LDNKT7</v>
      </c>
      <c r="AN174" s="52">
        <v>43478</v>
      </c>
      <c r="AO174" s="52">
        <v>43481</v>
      </c>
    </row>
    <row r="175" spans="1:42" customFormat="1">
      <c r="A175" s="46" t="s">
        <v>905</v>
      </c>
      <c r="B175" s="232">
        <v>43409</v>
      </c>
      <c r="C175" s="232">
        <v>43409.577136956017</v>
      </c>
      <c r="D175" s="232" t="s">
        <v>4693</v>
      </c>
      <c r="E175" s="232" t="s">
        <v>6658</v>
      </c>
      <c r="F175" s="49" t="s">
        <v>25</v>
      </c>
      <c r="G175" s="61" t="s">
        <v>26</v>
      </c>
      <c r="H175" s="61" t="s">
        <v>633</v>
      </c>
      <c r="I175" s="46" t="s">
        <v>906</v>
      </c>
      <c r="J175" s="46" t="s">
        <v>907</v>
      </c>
      <c r="K175" s="46" t="s">
        <v>908</v>
      </c>
      <c r="L175" s="100" t="s">
        <v>31</v>
      </c>
      <c r="M175" s="278" t="s">
        <v>379</v>
      </c>
      <c r="N175" s="279" t="s">
        <v>6503</v>
      </c>
      <c r="O175" s="325"/>
      <c r="P175" s="284" t="s">
        <v>379</v>
      </c>
      <c r="Q175" s="285" t="s">
        <v>6503</v>
      </c>
      <c r="R175" s="322">
        <v>2</v>
      </c>
      <c r="S175" s="289" t="s">
        <v>4671</v>
      </c>
      <c r="T175" s="289" t="s">
        <v>6503</v>
      </c>
      <c r="U175" s="47" t="s">
        <v>754</v>
      </c>
      <c r="V175" s="47" t="s">
        <v>34</v>
      </c>
      <c r="W175" s="47" t="s">
        <v>651</v>
      </c>
      <c r="X175" s="46" t="s">
        <v>633</v>
      </c>
      <c r="Y175" s="58"/>
      <c r="Z175" s="57"/>
      <c r="AA175" s="58"/>
      <c r="AB175" s="183"/>
      <c r="AC175" s="184"/>
      <c r="AD175" s="184"/>
      <c r="AE175" s="183"/>
      <c r="AF175" s="184"/>
      <c r="AG175" s="185"/>
      <c r="AH175" s="58"/>
      <c r="AI175" s="58" t="s">
        <v>6460</v>
      </c>
      <c r="AJ175" s="57" t="s">
        <v>6518</v>
      </c>
      <c r="AK175" s="320">
        <v>43113.541666666664</v>
      </c>
      <c r="AL175" s="59"/>
      <c r="AM175" s="254" t="str">
        <f>VLOOKUP(K175,'[1]SKO 2019 Attendees'!$D:$G,4,FALSE)</f>
        <v>32LDNKT8</v>
      </c>
      <c r="AN175" s="52">
        <v>43477</v>
      </c>
      <c r="AO175" s="52">
        <v>43481</v>
      </c>
    </row>
    <row r="176" spans="1:42" customFormat="1" ht="13.2">
      <c r="A176" s="46" t="s">
        <v>909</v>
      </c>
      <c r="B176" s="232">
        <v>43409</v>
      </c>
      <c r="C176" s="232">
        <v>43413.382670173611</v>
      </c>
      <c r="D176" s="232" t="s">
        <v>4693</v>
      </c>
      <c r="E176" s="232" t="s">
        <v>5595</v>
      </c>
      <c r="F176" s="49" t="s">
        <v>25</v>
      </c>
      <c r="G176" s="61" t="s">
        <v>26</v>
      </c>
      <c r="H176" s="61" t="s">
        <v>633</v>
      </c>
      <c r="I176" s="46" t="s">
        <v>910</v>
      </c>
      <c r="J176" s="46" t="s">
        <v>911</v>
      </c>
      <c r="K176" s="46" t="s">
        <v>912</v>
      </c>
      <c r="L176" s="100" t="s">
        <v>31</v>
      </c>
      <c r="M176" s="279" t="s">
        <v>357</v>
      </c>
      <c r="N176" s="279" t="s">
        <v>6506</v>
      </c>
      <c r="O176" s="325"/>
      <c r="P176" s="285" t="s">
        <v>357</v>
      </c>
      <c r="Q176" s="285" t="s">
        <v>6506</v>
      </c>
      <c r="R176" s="322">
        <v>27</v>
      </c>
      <c r="S176" s="289" t="s">
        <v>4670</v>
      </c>
      <c r="T176" s="289" t="s">
        <v>6504</v>
      </c>
      <c r="U176" s="47" t="s">
        <v>710</v>
      </c>
      <c r="V176" s="47" t="s">
        <v>34</v>
      </c>
      <c r="W176" s="47" t="s">
        <v>664</v>
      </c>
      <c r="X176" s="46" t="s">
        <v>633</v>
      </c>
      <c r="Y176" s="58"/>
      <c r="Z176" s="57"/>
      <c r="AA176" s="58"/>
      <c r="AB176" s="183"/>
      <c r="AC176" s="184"/>
      <c r="AD176" s="184"/>
      <c r="AE176" s="183"/>
      <c r="AF176" s="184"/>
      <c r="AG176" s="185"/>
      <c r="AH176" s="58"/>
      <c r="AI176" s="58" t="s">
        <v>6465</v>
      </c>
      <c r="AJ176" s="57" t="s">
        <v>6518</v>
      </c>
      <c r="AK176" s="320">
        <v>43115.5</v>
      </c>
      <c r="AL176" s="59"/>
      <c r="AM176" s="254" t="str">
        <f>VLOOKUP(K176,'[1]SKO 2019 Attendees'!$D:$G,4,FALSE)</f>
        <v>32LDNKT9</v>
      </c>
      <c r="AN176" s="52">
        <v>43477</v>
      </c>
      <c r="AO176" s="52">
        <v>43481</v>
      </c>
    </row>
    <row r="177" spans="1:42" customFormat="1">
      <c r="A177" s="46" t="s">
        <v>3530</v>
      </c>
      <c r="B177" s="232">
        <v>43396</v>
      </c>
      <c r="C177" s="232">
        <v>43410.545564849534</v>
      </c>
      <c r="D177" s="232" t="s">
        <v>4693</v>
      </c>
      <c r="E177" s="232" t="s">
        <v>5596</v>
      </c>
      <c r="F177" s="49" t="s">
        <v>25</v>
      </c>
      <c r="G177" s="61" t="s">
        <v>26</v>
      </c>
      <c r="H177" s="61" t="s">
        <v>3126</v>
      </c>
      <c r="I177" s="46" t="s">
        <v>3393</v>
      </c>
      <c r="J177" s="46" t="s">
        <v>3531</v>
      </c>
      <c r="K177" s="46" t="s">
        <v>3532</v>
      </c>
      <c r="L177" s="100" t="s">
        <v>31</v>
      </c>
      <c r="M177" s="350" t="s">
        <v>6413</v>
      </c>
      <c r="N177" s="310" t="s">
        <v>6509</v>
      </c>
      <c r="O177" s="325"/>
      <c r="P177" s="284" t="s">
        <v>6263</v>
      </c>
      <c r="Q177" s="311" t="s">
        <v>6509</v>
      </c>
      <c r="R177" s="322">
        <v>3</v>
      </c>
      <c r="S177" s="289" t="s">
        <v>2393</v>
      </c>
      <c r="T177" s="289" t="s">
        <v>6509</v>
      </c>
      <c r="U177" s="47" t="s">
        <v>3170</v>
      </c>
      <c r="V177" s="47" t="s">
        <v>90</v>
      </c>
      <c r="W177" s="47" t="s">
        <v>2971</v>
      </c>
      <c r="X177" s="46" t="s">
        <v>2076</v>
      </c>
      <c r="Y177" s="58"/>
      <c r="Z177" s="57"/>
      <c r="AA177" s="58"/>
      <c r="AB177" s="183"/>
      <c r="AC177" s="184"/>
      <c r="AD177" s="184"/>
      <c r="AE177" s="183"/>
      <c r="AF177" s="184"/>
      <c r="AG177" s="185"/>
      <c r="AH177" s="58"/>
      <c r="AI177" s="58"/>
      <c r="AJ177" s="58"/>
      <c r="AK177" s="58"/>
      <c r="AL177" s="59"/>
      <c r="AM177" s="254" t="str">
        <f>VLOOKUP(K177,'[1]SKO 2019 Attendees'!$D:$G,4,FALSE)</f>
        <v>32LDNKTB</v>
      </c>
      <c r="AN177" s="52">
        <v>43478</v>
      </c>
      <c r="AO177" s="52">
        <v>43481</v>
      </c>
    </row>
    <row r="178" spans="1:42" customFormat="1" ht="13.2">
      <c r="A178" s="46" t="s">
        <v>3533</v>
      </c>
      <c r="B178" s="232">
        <v>43396</v>
      </c>
      <c r="C178" s="232">
        <v>43396.690340196757</v>
      </c>
      <c r="D178" s="232" t="s">
        <v>4693</v>
      </c>
      <c r="E178" s="232" t="s">
        <v>5597</v>
      </c>
      <c r="F178" s="49" t="s">
        <v>3159</v>
      </c>
      <c r="G178" s="61" t="s">
        <v>26</v>
      </c>
      <c r="H178" s="61" t="s">
        <v>3126</v>
      </c>
      <c r="I178" s="46" t="s">
        <v>3534</v>
      </c>
      <c r="J178" s="46" t="s">
        <v>3535</v>
      </c>
      <c r="K178" s="46" t="s">
        <v>3536</v>
      </c>
      <c r="L178" s="100" t="s">
        <v>3175</v>
      </c>
      <c r="M178" s="279" t="s">
        <v>357</v>
      </c>
      <c r="N178" s="279" t="s">
        <v>6506</v>
      </c>
      <c r="O178" s="325"/>
      <c r="P178" s="285" t="s">
        <v>357</v>
      </c>
      <c r="Q178" s="285" t="s">
        <v>6506</v>
      </c>
      <c r="R178" s="322"/>
      <c r="S178" s="289" t="s">
        <v>2442</v>
      </c>
      <c r="T178" s="289" t="s">
        <v>6506</v>
      </c>
      <c r="U178" s="47" t="s">
        <v>3163</v>
      </c>
      <c r="V178" s="47" t="s">
        <v>1183</v>
      </c>
      <c r="W178" s="47" t="s">
        <v>2075</v>
      </c>
      <c r="X178" s="46" t="s">
        <v>2076</v>
      </c>
      <c r="Y178" s="58"/>
      <c r="Z178" s="57"/>
      <c r="AA178" s="58"/>
      <c r="AB178" s="183"/>
      <c r="AC178" s="184"/>
      <c r="AD178" s="184"/>
      <c r="AE178" s="183"/>
      <c r="AF178" s="184"/>
      <c r="AG178" s="185"/>
      <c r="AH178" s="58"/>
      <c r="AI178" s="58"/>
      <c r="AJ178" s="58"/>
      <c r="AK178" s="58"/>
      <c r="AL178" s="59"/>
      <c r="AM178" s="254" t="str">
        <f>VLOOKUP(K178,'[1]SKO 2019 Attendees'!$D:$G,4,FALSE)</f>
        <v>32LDNKTC</v>
      </c>
      <c r="AN178" s="52">
        <v>43478</v>
      </c>
      <c r="AO178" s="52">
        <v>43481</v>
      </c>
    </row>
    <row r="179" spans="1:42" customFormat="1" ht="13.2">
      <c r="A179" s="46" t="s">
        <v>3537</v>
      </c>
      <c r="B179" s="232">
        <v>43396</v>
      </c>
      <c r="C179" s="232">
        <v>43402.462960185185</v>
      </c>
      <c r="D179" s="232" t="s">
        <v>4693</v>
      </c>
      <c r="E179" s="232" t="s">
        <v>5598</v>
      </c>
      <c r="F179" s="49" t="s">
        <v>25</v>
      </c>
      <c r="G179" s="61" t="s">
        <v>26</v>
      </c>
      <c r="H179" s="61" t="s">
        <v>3126</v>
      </c>
      <c r="I179" s="46" t="s">
        <v>3538</v>
      </c>
      <c r="J179" s="46" t="s">
        <v>3539</v>
      </c>
      <c r="K179" s="46" t="s">
        <v>3540</v>
      </c>
      <c r="L179" s="100" t="s">
        <v>31</v>
      </c>
      <c r="M179" s="279" t="s">
        <v>357</v>
      </c>
      <c r="N179" s="279" t="s">
        <v>6506</v>
      </c>
      <c r="O179" s="325"/>
      <c r="P179" s="285" t="s">
        <v>357</v>
      </c>
      <c r="Q179" s="285" t="s">
        <v>6506</v>
      </c>
      <c r="R179" s="322">
        <v>18</v>
      </c>
      <c r="S179" s="289" t="s">
        <v>2442</v>
      </c>
      <c r="T179" s="289" t="s">
        <v>6506</v>
      </c>
      <c r="U179" s="47" t="s">
        <v>3190</v>
      </c>
      <c r="V179" s="47" t="s">
        <v>90</v>
      </c>
      <c r="W179" s="47" t="s">
        <v>2284</v>
      </c>
      <c r="X179" s="46" t="s">
        <v>2076</v>
      </c>
      <c r="Y179" s="58"/>
      <c r="Z179" s="57"/>
      <c r="AA179" s="58"/>
      <c r="AB179" s="183"/>
      <c r="AC179" s="184"/>
      <c r="AD179" s="184"/>
      <c r="AE179" s="183"/>
      <c r="AF179" s="184"/>
      <c r="AG179" s="185"/>
      <c r="AH179" s="58"/>
      <c r="AI179" s="58"/>
      <c r="AJ179" s="58"/>
      <c r="AK179" s="58"/>
      <c r="AL179" s="59"/>
      <c r="AM179" s="254" t="str">
        <f>VLOOKUP(K179,'[1]SKO 2019 Attendees'!$D:$G,4,FALSE)</f>
        <v>32LDNKTD</v>
      </c>
      <c r="AN179" s="52">
        <v>43478</v>
      </c>
      <c r="AO179" s="52">
        <v>43481</v>
      </c>
    </row>
    <row r="180" spans="1:42" customFormat="1">
      <c r="A180" s="46" t="s">
        <v>3541</v>
      </c>
      <c r="B180" s="232">
        <v>43396</v>
      </c>
      <c r="C180" s="232">
        <v>43409.586808298613</v>
      </c>
      <c r="D180" s="232" t="s">
        <v>4693</v>
      </c>
      <c r="E180" s="232" t="s">
        <v>5599</v>
      </c>
      <c r="F180" s="49" t="s">
        <v>25</v>
      </c>
      <c r="G180" s="61" t="s">
        <v>26</v>
      </c>
      <c r="H180" s="61" t="s">
        <v>3126</v>
      </c>
      <c r="I180" s="46" t="s">
        <v>3542</v>
      </c>
      <c r="J180" s="46" t="s">
        <v>3543</v>
      </c>
      <c r="K180" s="46" t="s">
        <v>3544</v>
      </c>
      <c r="L180" s="100" t="s">
        <v>31</v>
      </c>
      <c r="M180" s="278" t="s">
        <v>500</v>
      </c>
      <c r="N180" s="279" t="s">
        <v>6504</v>
      </c>
      <c r="O180" s="325"/>
      <c r="P180" s="284" t="s">
        <v>500</v>
      </c>
      <c r="Q180" s="285" t="s">
        <v>6504</v>
      </c>
      <c r="R180" s="322">
        <v>7</v>
      </c>
      <c r="S180" s="289" t="s">
        <v>2380</v>
      </c>
      <c r="T180" s="289" t="s">
        <v>6507</v>
      </c>
      <c r="U180" s="47" t="s">
        <v>3128</v>
      </c>
      <c r="V180" s="47" t="s">
        <v>90</v>
      </c>
      <c r="W180" s="47" t="s">
        <v>2259</v>
      </c>
      <c r="X180" s="46" t="s">
        <v>2076</v>
      </c>
      <c r="Y180" s="58"/>
      <c r="Z180" s="57"/>
      <c r="AA180" s="58"/>
      <c r="AB180" s="183"/>
      <c r="AC180" s="184"/>
      <c r="AD180" s="184"/>
      <c r="AE180" s="183"/>
      <c r="AF180" s="184"/>
      <c r="AG180" s="185"/>
      <c r="AH180" s="58"/>
      <c r="AI180" s="58"/>
      <c r="AJ180" s="58"/>
      <c r="AK180" s="58"/>
      <c r="AL180" s="59"/>
      <c r="AM180" s="254" t="str">
        <f>VLOOKUP(K180,'[1]SKO 2019 Attendees'!$D:$G,4,FALSE)</f>
        <v>32LDNKTF</v>
      </c>
      <c r="AN180" s="52">
        <v>43478</v>
      </c>
      <c r="AO180" s="52">
        <v>43481</v>
      </c>
    </row>
    <row r="181" spans="1:42" customFormat="1">
      <c r="A181" s="46" t="s">
        <v>3545</v>
      </c>
      <c r="B181" s="232">
        <v>43396</v>
      </c>
      <c r="C181" s="232">
        <v>43396.688845798606</v>
      </c>
      <c r="D181" s="232" t="s">
        <v>4693</v>
      </c>
      <c r="E181" s="232" t="s">
        <v>5600</v>
      </c>
      <c r="F181" s="49" t="s">
        <v>25</v>
      </c>
      <c r="G181" s="61" t="s">
        <v>26</v>
      </c>
      <c r="H181" s="61" t="s">
        <v>3126</v>
      </c>
      <c r="I181" s="46" t="s">
        <v>2880</v>
      </c>
      <c r="J181" s="46" t="s">
        <v>3546</v>
      </c>
      <c r="K181" s="46" t="s">
        <v>3547</v>
      </c>
      <c r="L181" s="100" t="s">
        <v>31</v>
      </c>
      <c r="M181" s="278" t="s">
        <v>374</v>
      </c>
      <c r="N181" s="310" t="s">
        <v>6507</v>
      </c>
      <c r="O181" s="325"/>
      <c r="P181" s="284" t="s">
        <v>374</v>
      </c>
      <c r="Q181" s="285" t="s">
        <v>6507</v>
      </c>
      <c r="R181" s="322">
        <v>18</v>
      </c>
      <c r="S181" s="289" t="s">
        <v>2374</v>
      </c>
      <c r="T181" s="289" t="s">
        <v>6517</v>
      </c>
      <c r="U181" s="47" t="s">
        <v>3298</v>
      </c>
      <c r="V181" s="47" t="s">
        <v>90</v>
      </c>
      <c r="W181" s="47" t="s">
        <v>3548</v>
      </c>
      <c r="X181" s="46" t="s">
        <v>2076</v>
      </c>
      <c r="Y181" s="58"/>
      <c r="Z181" s="57"/>
      <c r="AA181" s="58"/>
      <c r="AB181" s="183"/>
      <c r="AC181" s="184"/>
      <c r="AD181" s="184"/>
      <c r="AE181" s="183"/>
      <c r="AF181" s="184"/>
      <c r="AG181" s="185"/>
      <c r="AH181" s="58"/>
      <c r="AI181" s="58"/>
      <c r="AJ181" s="58"/>
      <c r="AK181" s="58"/>
      <c r="AL181" s="59"/>
      <c r="AM181" s="254" t="str">
        <f>VLOOKUP(K181,'[1]SKO 2019 Attendees'!$D:$G,4,FALSE)</f>
        <v>32LDNKTG</v>
      </c>
      <c r="AN181" s="52">
        <v>43478</v>
      </c>
      <c r="AO181" s="52">
        <v>43481</v>
      </c>
    </row>
    <row r="182" spans="1:42" customFormat="1">
      <c r="A182" s="46" t="s">
        <v>913</v>
      </c>
      <c r="B182" s="232">
        <v>43409</v>
      </c>
      <c r="C182" s="232">
        <v>43410.230230127316</v>
      </c>
      <c r="D182" s="232" t="s">
        <v>4693</v>
      </c>
      <c r="E182" s="232" t="s">
        <v>5601</v>
      </c>
      <c r="F182" s="49" t="s">
        <v>25</v>
      </c>
      <c r="G182" s="61" t="s">
        <v>26</v>
      </c>
      <c r="H182" s="61" t="s">
        <v>633</v>
      </c>
      <c r="I182" s="46" t="s">
        <v>511</v>
      </c>
      <c r="J182" s="46" t="s">
        <v>914</v>
      </c>
      <c r="K182" s="46" t="s">
        <v>915</v>
      </c>
      <c r="L182" s="100" t="s">
        <v>31</v>
      </c>
      <c r="M182" s="278" t="s">
        <v>346</v>
      </c>
      <c r="N182" s="279" t="s">
        <v>6505</v>
      </c>
      <c r="O182" s="325"/>
      <c r="P182" s="284" t="s">
        <v>346</v>
      </c>
      <c r="Q182" s="285" t="s">
        <v>6505</v>
      </c>
      <c r="R182" s="322">
        <v>14</v>
      </c>
      <c r="S182" s="289" t="s">
        <v>4670</v>
      </c>
      <c r="T182" s="289" t="s">
        <v>6504</v>
      </c>
      <c r="U182" s="47" t="s">
        <v>710</v>
      </c>
      <c r="V182" s="47" t="s">
        <v>34</v>
      </c>
      <c r="W182" s="47" t="s">
        <v>664</v>
      </c>
      <c r="X182" s="46" t="s">
        <v>633</v>
      </c>
      <c r="Y182" s="58"/>
      <c r="Z182" s="57"/>
      <c r="AA182" s="58"/>
      <c r="AB182" s="183"/>
      <c r="AC182" s="184"/>
      <c r="AD182" s="184"/>
      <c r="AE182" s="183"/>
      <c r="AF182" s="184"/>
      <c r="AG182" s="185"/>
      <c r="AH182" s="58"/>
      <c r="AI182" s="58" t="s">
        <v>6464</v>
      </c>
      <c r="AJ182" s="57" t="s">
        <v>6518</v>
      </c>
      <c r="AK182" s="320">
        <v>43114.5</v>
      </c>
      <c r="AL182" s="59"/>
      <c r="AM182" s="254" t="str">
        <f>VLOOKUP(K182,'[1]SKO 2019 Attendees'!$D:$G,4,FALSE)</f>
        <v>32LDNKTJ</v>
      </c>
      <c r="AN182" s="52">
        <v>43477</v>
      </c>
      <c r="AO182" s="52">
        <v>43481</v>
      </c>
    </row>
    <row r="183" spans="1:42" customFormat="1">
      <c r="A183" s="46" t="s">
        <v>923</v>
      </c>
      <c r="B183" s="232">
        <v>43409</v>
      </c>
      <c r="C183" s="232">
        <v>43444.671597303241</v>
      </c>
      <c r="D183" s="232"/>
      <c r="E183" s="348"/>
      <c r="F183" s="49" t="s">
        <v>25</v>
      </c>
      <c r="G183" s="61" t="s">
        <v>26</v>
      </c>
      <c r="H183" s="61" t="s">
        <v>633</v>
      </c>
      <c r="I183" s="46" t="s">
        <v>924</v>
      </c>
      <c r="J183" s="46" t="s">
        <v>925</v>
      </c>
      <c r="K183" s="46" t="s">
        <v>926</v>
      </c>
      <c r="L183" s="100" t="s">
        <v>31</v>
      </c>
      <c r="M183" s="278" t="s">
        <v>346</v>
      </c>
      <c r="N183" s="279" t="s">
        <v>6505</v>
      </c>
      <c r="O183" s="325"/>
      <c r="P183" s="284" t="s">
        <v>346</v>
      </c>
      <c r="Q183" s="285" t="s">
        <v>6505</v>
      </c>
      <c r="R183" s="322">
        <v>13</v>
      </c>
      <c r="S183" s="289" t="s">
        <v>4673</v>
      </c>
      <c r="T183" s="289" t="s">
        <v>6518</v>
      </c>
      <c r="U183" s="47" t="s">
        <v>744</v>
      </c>
      <c r="V183" s="47" t="s">
        <v>34</v>
      </c>
      <c r="W183" s="47" t="s">
        <v>745</v>
      </c>
      <c r="X183" s="46" t="s">
        <v>633</v>
      </c>
      <c r="Y183" s="58"/>
      <c r="Z183" s="57"/>
      <c r="AA183" s="58"/>
      <c r="AB183" s="183"/>
      <c r="AC183" s="184"/>
      <c r="AD183" s="184"/>
      <c r="AE183" s="183"/>
      <c r="AF183" s="184"/>
      <c r="AG183" s="185"/>
      <c r="AH183" s="58"/>
      <c r="AI183" s="58" t="s">
        <v>6464</v>
      </c>
      <c r="AJ183" s="57" t="s">
        <v>6518</v>
      </c>
      <c r="AK183" s="320">
        <v>43114.5</v>
      </c>
      <c r="AL183" s="59"/>
      <c r="AM183" s="254" t="str">
        <f>VLOOKUP(K183,'[1]SKO 2019 Attendees'!$D:$G,4,FALSE)</f>
        <v>32LDNKTL</v>
      </c>
      <c r="AN183" s="52">
        <v>43477</v>
      </c>
      <c r="AO183" s="52">
        <v>43481</v>
      </c>
    </row>
    <row r="184" spans="1:42" customFormat="1">
      <c r="A184" s="46" t="s">
        <v>3551</v>
      </c>
      <c r="B184" s="232">
        <v>43396</v>
      </c>
      <c r="C184" s="232">
        <v>43417.349578668982</v>
      </c>
      <c r="D184" s="232"/>
      <c r="E184" s="348"/>
      <c r="F184" s="49" t="s">
        <v>25</v>
      </c>
      <c r="G184" s="61" t="s">
        <v>26</v>
      </c>
      <c r="H184" s="61" t="s">
        <v>3126</v>
      </c>
      <c r="I184" s="46" t="s">
        <v>158</v>
      </c>
      <c r="J184" s="46" t="s">
        <v>3552</v>
      </c>
      <c r="K184" s="46" t="s">
        <v>3553</v>
      </c>
      <c r="L184" s="100" t="s">
        <v>31</v>
      </c>
      <c r="M184" s="278" t="s">
        <v>346</v>
      </c>
      <c r="N184" s="279" t="s">
        <v>6505</v>
      </c>
      <c r="O184" s="325"/>
      <c r="P184" s="284" t="s">
        <v>346</v>
      </c>
      <c r="Q184" s="285" t="s">
        <v>6505</v>
      </c>
      <c r="R184" s="322">
        <v>8</v>
      </c>
      <c r="S184" s="289" t="s">
        <v>2636</v>
      </c>
      <c r="T184" s="289" t="s">
        <v>6519</v>
      </c>
      <c r="U184" s="47" t="s">
        <v>3319</v>
      </c>
      <c r="V184" s="47" t="s">
        <v>90</v>
      </c>
      <c r="W184" s="47" t="s">
        <v>2294</v>
      </c>
      <c r="X184" s="46" t="s">
        <v>2076</v>
      </c>
      <c r="Y184" s="58"/>
      <c r="Z184" s="57"/>
      <c r="AA184" s="58"/>
      <c r="AB184" s="183"/>
      <c r="AC184" s="184"/>
      <c r="AD184" s="184"/>
      <c r="AE184" s="183"/>
      <c r="AF184" s="184"/>
      <c r="AG184" s="185"/>
      <c r="AH184" s="58"/>
      <c r="AI184" s="58"/>
      <c r="AJ184" s="58"/>
      <c r="AK184" s="58"/>
      <c r="AL184" s="59"/>
      <c r="AM184" s="254" t="str">
        <f>VLOOKUP(K184,'[1]SKO 2019 Attendees'!$D:$G,4,FALSE)</f>
        <v>32LDNKTM</v>
      </c>
      <c r="AN184" s="52">
        <v>43478</v>
      </c>
      <c r="AO184" s="52">
        <v>43481</v>
      </c>
    </row>
    <row r="185" spans="1:42" customFormat="1">
      <c r="A185" s="46" t="s">
        <v>3554</v>
      </c>
      <c r="B185" s="232">
        <v>43396</v>
      </c>
      <c r="C185" s="232">
        <v>43396.788728356478</v>
      </c>
      <c r="D185" s="232" t="s">
        <v>4693</v>
      </c>
      <c r="E185" s="232" t="s">
        <v>6479</v>
      </c>
      <c r="F185" s="49" t="s">
        <v>25</v>
      </c>
      <c r="G185" s="61" t="s">
        <v>26</v>
      </c>
      <c r="H185" s="61" t="s">
        <v>3126</v>
      </c>
      <c r="I185" s="46" t="s">
        <v>2852</v>
      </c>
      <c r="J185" s="46" t="s">
        <v>3029</v>
      </c>
      <c r="K185" s="46" t="s">
        <v>3555</v>
      </c>
      <c r="L185" s="100" t="s">
        <v>31</v>
      </c>
      <c r="M185" s="278" t="s">
        <v>500</v>
      </c>
      <c r="N185" s="279" t="s">
        <v>6504</v>
      </c>
      <c r="O185" s="325"/>
      <c r="P185" s="284" t="s">
        <v>500</v>
      </c>
      <c r="Q185" s="285" t="s">
        <v>6504</v>
      </c>
      <c r="R185" s="322">
        <v>5</v>
      </c>
      <c r="S185" s="289" t="s">
        <v>2380</v>
      </c>
      <c r="T185" s="289" t="s">
        <v>6507</v>
      </c>
      <c r="U185" s="47" t="s">
        <v>3214</v>
      </c>
      <c r="V185" s="47" t="s">
        <v>90</v>
      </c>
      <c r="W185" s="47" t="s">
        <v>2275</v>
      </c>
      <c r="X185" s="46" t="s">
        <v>2076</v>
      </c>
      <c r="Y185" s="58"/>
      <c r="Z185" s="57"/>
      <c r="AA185" s="58"/>
      <c r="AB185" s="183"/>
      <c r="AC185" s="184"/>
      <c r="AD185" s="184"/>
      <c r="AE185" s="183"/>
      <c r="AF185" s="184"/>
      <c r="AG185" s="185"/>
      <c r="AH185" s="58"/>
      <c r="AI185" s="58"/>
      <c r="AJ185" s="58"/>
      <c r="AK185" s="58"/>
      <c r="AL185" s="59"/>
      <c r="AM185" s="254" t="str">
        <f>VLOOKUP(K185,'[1]SKO 2019 Attendees'!$D:$G,4,FALSE)</f>
        <v>32LDNKTN</v>
      </c>
      <c r="AN185" s="52">
        <v>43478</v>
      </c>
      <c r="AO185" s="52">
        <v>43481</v>
      </c>
      <c r="AP185" t="s">
        <v>6795</v>
      </c>
    </row>
    <row r="186" spans="1:42" customFormat="1">
      <c r="A186" s="46" t="s">
        <v>105</v>
      </c>
      <c r="B186" s="232">
        <v>43396</v>
      </c>
      <c r="C186" s="232">
        <v>43398.406255590278</v>
      </c>
      <c r="D186" s="232" t="s">
        <v>4693</v>
      </c>
      <c r="E186" s="348"/>
      <c r="F186" s="49" t="s">
        <v>25</v>
      </c>
      <c r="G186" s="61" t="s">
        <v>26</v>
      </c>
      <c r="H186" s="61" t="s">
        <v>27</v>
      </c>
      <c r="I186" s="46" t="s">
        <v>106</v>
      </c>
      <c r="J186" s="46" t="s">
        <v>107</v>
      </c>
      <c r="K186" s="46" t="s">
        <v>108</v>
      </c>
      <c r="L186" s="100" t="s">
        <v>31</v>
      </c>
      <c r="M186" s="278" t="s">
        <v>346</v>
      </c>
      <c r="N186" s="279" t="s">
        <v>6505</v>
      </c>
      <c r="O186" s="325"/>
      <c r="P186" s="284" t="s">
        <v>346</v>
      </c>
      <c r="Q186" s="285" t="s">
        <v>6505</v>
      </c>
      <c r="R186" s="322">
        <v>16</v>
      </c>
      <c r="S186" s="289" t="s">
        <v>58</v>
      </c>
      <c r="T186" s="289" t="s">
        <v>6514</v>
      </c>
      <c r="U186" s="47" t="s">
        <v>59</v>
      </c>
      <c r="V186" s="47" t="s">
        <v>34</v>
      </c>
      <c r="W186" s="47" t="s">
        <v>60</v>
      </c>
      <c r="X186" s="46" t="s">
        <v>58</v>
      </c>
      <c r="Y186" s="58"/>
      <c r="Z186" s="57"/>
      <c r="AA186" s="58"/>
      <c r="AB186" s="183"/>
      <c r="AC186" s="184"/>
      <c r="AD186" s="184"/>
      <c r="AE186" s="183"/>
      <c r="AF186" s="184"/>
      <c r="AG186" s="185"/>
      <c r="AH186" s="58"/>
      <c r="AI186" s="58" t="s">
        <v>6464</v>
      </c>
      <c r="AJ186" s="57" t="s">
        <v>6518</v>
      </c>
      <c r="AK186" s="320">
        <v>43114.5</v>
      </c>
      <c r="AL186" s="59"/>
      <c r="AM186" s="254" t="str">
        <f>VLOOKUP(K186,'[1]SKO 2019 Attendees'!$D:$G,4,FALSE)</f>
        <v>32LDNKTP</v>
      </c>
      <c r="AN186" s="52">
        <v>43477</v>
      </c>
      <c r="AO186" s="52">
        <v>43482</v>
      </c>
      <c r="AP186" t="s">
        <v>104</v>
      </c>
    </row>
    <row r="187" spans="1:42" customFormat="1" ht="13.2">
      <c r="A187" s="46" t="s">
        <v>3556</v>
      </c>
      <c r="B187" s="232">
        <v>43396</v>
      </c>
      <c r="C187" s="232">
        <v>43396.693601770829</v>
      </c>
      <c r="D187" s="232" t="s">
        <v>4693</v>
      </c>
      <c r="E187" s="232" t="s">
        <v>6725</v>
      </c>
      <c r="F187" s="49" t="s">
        <v>25</v>
      </c>
      <c r="G187" s="61" t="s">
        <v>26</v>
      </c>
      <c r="H187" s="61" t="s">
        <v>3126</v>
      </c>
      <c r="I187" s="46" t="s">
        <v>3032</v>
      </c>
      <c r="J187" s="46" t="s">
        <v>3557</v>
      </c>
      <c r="K187" s="46" t="s">
        <v>3558</v>
      </c>
      <c r="L187" s="100" t="s">
        <v>31</v>
      </c>
      <c r="M187" s="279" t="s">
        <v>357</v>
      </c>
      <c r="N187" s="279" t="s">
        <v>6506</v>
      </c>
      <c r="O187" s="325"/>
      <c r="P187" s="285" t="s">
        <v>357</v>
      </c>
      <c r="Q187" s="285" t="s">
        <v>6506</v>
      </c>
      <c r="R187" s="322">
        <v>9</v>
      </c>
      <c r="S187" s="289" t="s">
        <v>2411</v>
      </c>
      <c r="T187" s="289" t="s">
        <v>6510</v>
      </c>
      <c r="U187" s="47" t="s">
        <v>3310</v>
      </c>
      <c r="V187" s="47" t="s">
        <v>90</v>
      </c>
      <c r="W187" s="47" t="s">
        <v>2254</v>
      </c>
      <c r="X187" s="46" t="s">
        <v>2076</v>
      </c>
      <c r="Y187" s="58"/>
      <c r="Z187" s="57"/>
      <c r="AA187" s="58"/>
      <c r="AB187" s="183"/>
      <c r="AC187" s="184"/>
      <c r="AD187" s="184"/>
      <c r="AE187" s="183"/>
      <c r="AF187" s="184"/>
      <c r="AG187" s="185"/>
      <c r="AH187" s="58"/>
      <c r="AI187" s="58"/>
      <c r="AJ187" s="58"/>
      <c r="AK187" s="58"/>
      <c r="AL187" s="59"/>
      <c r="AM187" s="254" t="str">
        <f>VLOOKUP(K187,'[1]SKO 2019 Attendees'!$D:$G,4,FALSE)</f>
        <v>32LDNKTQ</v>
      </c>
      <c r="AN187" s="52">
        <v>43478</v>
      </c>
      <c r="AO187" s="52">
        <v>43481</v>
      </c>
    </row>
    <row r="188" spans="1:42" customFormat="1">
      <c r="A188" s="46" t="s">
        <v>3559</v>
      </c>
      <c r="B188" s="232">
        <v>43396</v>
      </c>
      <c r="C188" s="232">
        <v>43396.687671331019</v>
      </c>
      <c r="D188" s="349" t="s">
        <v>4693</v>
      </c>
      <c r="E188" s="348" t="s">
        <v>6759</v>
      </c>
      <c r="F188" s="49" t="s">
        <v>25</v>
      </c>
      <c r="G188" s="61" t="s">
        <v>26</v>
      </c>
      <c r="H188" s="61" t="s">
        <v>3126</v>
      </c>
      <c r="I188" s="46" t="s">
        <v>2880</v>
      </c>
      <c r="J188" s="46" t="s">
        <v>3560</v>
      </c>
      <c r="K188" s="46" t="s">
        <v>3561</v>
      </c>
      <c r="L188" s="100" t="s">
        <v>31</v>
      </c>
      <c r="M188" s="279" t="s">
        <v>357</v>
      </c>
      <c r="N188" s="279" t="s">
        <v>6506</v>
      </c>
      <c r="O188" s="325"/>
      <c r="P188" s="285" t="s">
        <v>357</v>
      </c>
      <c r="Q188" s="285" t="s">
        <v>6506</v>
      </c>
      <c r="R188" s="322">
        <v>22</v>
      </c>
      <c r="S188" s="289" t="s">
        <v>2442</v>
      </c>
      <c r="T188" s="289" t="s">
        <v>6506</v>
      </c>
      <c r="U188" s="47" t="s">
        <v>3132</v>
      </c>
      <c r="V188" s="47" t="s">
        <v>90</v>
      </c>
      <c r="W188" s="47" t="s">
        <v>2075</v>
      </c>
      <c r="X188" s="46" t="s">
        <v>2076</v>
      </c>
      <c r="Y188" s="58"/>
      <c r="Z188" s="57"/>
      <c r="AA188" s="58"/>
      <c r="AB188" s="183"/>
      <c r="AC188" s="184"/>
      <c r="AD188" s="184"/>
      <c r="AE188" s="183"/>
      <c r="AF188" s="184"/>
      <c r="AG188" s="185"/>
      <c r="AH188" s="58"/>
      <c r="AI188" s="58"/>
      <c r="AJ188" s="58"/>
      <c r="AK188" s="58"/>
      <c r="AL188" s="59"/>
      <c r="AM188" s="254" t="str">
        <f>VLOOKUP(K188,'[1]SKO 2019 Attendees'!$D:$G,4,FALSE)</f>
        <v>32LDNKTR</v>
      </c>
      <c r="AN188" s="52">
        <v>43478</v>
      </c>
      <c r="AO188" s="52">
        <v>43481</v>
      </c>
    </row>
    <row r="189" spans="1:42" customFormat="1">
      <c r="A189" s="46" t="s">
        <v>3562</v>
      </c>
      <c r="B189" s="232">
        <v>43396</v>
      </c>
      <c r="C189" s="232">
        <v>43403.520585879625</v>
      </c>
      <c r="D189" s="232" t="s">
        <v>4693</v>
      </c>
      <c r="E189" s="232" t="s">
        <v>5602</v>
      </c>
      <c r="F189" s="49" t="s">
        <v>25</v>
      </c>
      <c r="G189" s="61" t="s">
        <v>26</v>
      </c>
      <c r="H189" s="61" t="s">
        <v>3126</v>
      </c>
      <c r="I189" s="46" t="s">
        <v>3563</v>
      </c>
      <c r="J189" s="46" t="s">
        <v>3560</v>
      </c>
      <c r="K189" s="46" t="s">
        <v>3564</v>
      </c>
      <c r="L189" s="100" t="s">
        <v>31</v>
      </c>
      <c r="M189" s="278" t="s">
        <v>379</v>
      </c>
      <c r="N189" s="279" t="s">
        <v>6503</v>
      </c>
      <c r="O189" s="325"/>
      <c r="P189" s="284" t="s">
        <v>379</v>
      </c>
      <c r="Q189" s="285" t="s">
        <v>6503</v>
      </c>
      <c r="R189" s="322">
        <v>12</v>
      </c>
      <c r="S189" s="289" t="s">
        <v>2472</v>
      </c>
      <c r="T189" s="289" t="s">
        <v>6505</v>
      </c>
      <c r="U189" s="47" t="s">
        <v>3271</v>
      </c>
      <c r="V189" s="47" t="s">
        <v>90</v>
      </c>
      <c r="W189" s="47" t="s">
        <v>2637</v>
      </c>
      <c r="X189" s="46" t="s">
        <v>2076</v>
      </c>
      <c r="Y189" s="58"/>
      <c r="Z189" s="57"/>
      <c r="AA189" s="58"/>
      <c r="AB189" s="183"/>
      <c r="AC189" s="184"/>
      <c r="AD189" s="184"/>
      <c r="AE189" s="183"/>
      <c r="AF189" s="184"/>
      <c r="AG189" s="185"/>
      <c r="AH189" s="58"/>
      <c r="AI189" s="58"/>
      <c r="AJ189" s="58"/>
      <c r="AK189" s="58"/>
      <c r="AL189" s="59"/>
      <c r="AM189" s="254" t="str">
        <f>VLOOKUP(K189,'[1]SKO 2019 Attendees'!$D:$G,4,FALSE)</f>
        <v>32LDNKTS</v>
      </c>
      <c r="AN189" s="52">
        <v>43478</v>
      </c>
      <c r="AO189" s="52">
        <v>43481</v>
      </c>
    </row>
    <row r="190" spans="1:42" customFormat="1">
      <c r="A190" s="46" t="s">
        <v>3565</v>
      </c>
      <c r="B190" s="232">
        <v>43396</v>
      </c>
      <c r="C190" s="232">
        <v>43409.578150462963</v>
      </c>
      <c r="D190" s="232"/>
      <c r="E190" s="348"/>
      <c r="F190" s="49" t="s">
        <v>25</v>
      </c>
      <c r="G190" s="61" t="s">
        <v>26</v>
      </c>
      <c r="H190" s="61" t="s">
        <v>3126</v>
      </c>
      <c r="I190" s="46" t="s">
        <v>786</v>
      </c>
      <c r="J190" s="46" t="s">
        <v>3566</v>
      </c>
      <c r="K190" s="46" t="s">
        <v>3567</v>
      </c>
      <c r="L190" s="100" t="s">
        <v>31</v>
      </c>
      <c r="M190" s="350" t="s">
        <v>6413</v>
      </c>
      <c r="N190" s="310" t="s">
        <v>6509</v>
      </c>
      <c r="O190" s="325"/>
      <c r="P190" s="284" t="s">
        <v>6263</v>
      </c>
      <c r="Q190" s="311" t="s">
        <v>6509</v>
      </c>
      <c r="R190" s="322">
        <v>8</v>
      </c>
      <c r="S190" s="289" t="s">
        <v>2393</v>
      </c>
      <c r="T190" s="289" t="s">
        <v>6509</v>
      </c>
      <c r="U190" s="47" t="s">
        <v>3136</v>
      </c>
      <c r="V190" s="47" t="s">
        <v>90</v>
      </c>
      <c r="W190" s="47" t="s">
        <v>2075</v>
      </c>
      <c r="X190" s="46" t="s">
        <v>2076</v>
      </c>
      <c r="Y190" s="58"/>
      <c r="Z190" s="57"/>
      <c r="AA190" s="58"/>
      <c r="AB190" s="183"/>
      <c r="AC190" s="184"/>
      <c r="AD190" s="184"/>
      <c r="AE190" s="183"/>
      <c r="AF190" s="184"/>
      <c r="AG190" s="185"/>
      <c r="AH190" s="58"/>
      <c r="AI190" s="58"/>
      <c r="AJ190" s="58"/>
      <c r="AK190" s="58"/>
      <c r="AL190" s="59"/>
      <c r="AM190" s="254" t="str">
        <f>VLOOKUP(K190,'[1]SKO 2019 Attendees'!$D:$G,4,FALSE)</f>
        <v>32LDNKTT</v>
      </c>
      <c r="AN190" s="52">
        <v>43478</v>
      </c>
      <c r="AO190" s="52">
        <v>43481</v>
      </c>
    </row>
    <row r="191" spans="1:42" customFormat="1">
      <c r="A191" s="46" t="s">
        <v>3568</v>
      </c>
      <c r="B191" s="232">
        <v>43396</v>
      </c>
      <c r="C191" s="232">
        <v>43402.599029016201</v>
      </c>
      <c r="D191" s="232" t="s">
        <v>4693</v>
      </c>
      <c r="E191" s="232" t="s">
        <v>5603</v>
      </c>
      <c r="F191" s="49" t="s">
        <v>25</v>
      </c>
      <c r="G191" s="253" t="s">
        <v>6284</v>
      </c>
      <c r="H191" s="61" t="s">
        <v>3126</v>
      </c>
      <c r="I191" s="46" t="s">
        <v>3569</v>
      </c>
      <c r="J191" s="46" t="s">
        <v>3570</v>
      </c>
      <c r="K191" s="46" t="s">
        <v>3571</v>
      </c>
      <c r="L191" s="257" t="s">
        <v>6285</v>
      </c>
      <c r="M191" s="350" t="s">
        <v>6412</v>
      </c>
      <c r="N191" s="279" t="s">
        <v>6508</v>
      </c>
      <c r="O191" s="325"/>
      <c r="P191" s="284" t="s">
        <v>5086</v>
      </c>
      <c r="Q191" s="311" t="s">
        <v>6508</v>
      </c>
      <c r="R191" s="322"/>
      <c r="S191" s="289" t="s">
        <v>2393</v>
      </c>
      <c r="T191" s="289" t="s">
        <v>6509</v>
      </c>
      <c r="U191" s="47" t="s">
        <v>3425</v>
      </c>
      <c r="V191" s="47" t="s">
        <v>90</v>
      </c>
      <c r="W191" s="47" t="s">
        <v>2433</v>
      </c>
      <c r="X191" s="46" t="s">
        <v>2076</v>
      </c>
      <c r="Y191" s="58"/>
      <c r="Z191" s="57"/>
      <c r="AA191" s="58"/>
      <c r="AB191" s="183"/>
      <c r="AC191" s="184"/>
      <c r="AD191" s="184"/>
      <c r="AE191" s="183"/>
      <c r="AF191" s="184"/>
      <c r="AG191" s="185"/>
      <c r="AH191" s="58"/>
      <c r="AI191" s="58"/>
      <c r="AJ191" s="58"/>
      <c r="AK191" s="58"/>
      <c r="AL191" s="59"/>
      <c r="AM191" s="254" t="str">
        <f>VLOOKUP(K191,'[1]SKO 2019 Attendees'!$D:$G,4,FALSE)</f>
        <v>32LDNKTV</v>
      </c>
      <c r="AN191" s="52">
        <v>43478</v>
      </c>
      <c r="AO191" s="52">
        <v>43481</v>
      </c>
    </row>
    <row r="192" spans="1:42" customFormat="1" ht="24">
      <c r="A192" s="124" t="s">
        <v>3882</v>
      </c>
      <c r="B192" s="232">
        <v>43396</v>
      </c>
      <c r="C192" s="232">
        <v>43409.582977928236</v>
      </c>
      <c r="D192" s="232" t="s">
        <v>4693</v>
      </c>
      <c r="E192" s="232" t="s">
        <v>5604</v>
      </c>
      <c r="F192" s="49" t="s">
        <v>879</v>
      </c>
      <c r="G192" s="61" t="s">
        <v>26</v>
      </c>
      <c r="H192" s="61" t="s">
        <v>3126</v>
      </c>
      <c r="I192" s="124" t="s">
        <v>3883</v>
      </c>
      <c r="J192" s="124" t="s">
        <v>3884</v>
      </c>
      <c r="K192" s="46" t="s">
        <v>3885</v>
      </c>
      <c r="L192" s="124" t="s">
        <v>883</v>
      </c>
      <c r="M192" s="278" t="s">
        <v>374</v>
      </c>
      <c r="N192" s="310" t="s">
        <v>6507</v>
      </c>
      <c r="O192" s="325"/>
      <c r="P192" s="284" t="s">
        <v>374</v>
      </c>
      <c r="Q192" s="285" t="s">
        <v>6507</v>
      </c>
      <c r="R192" s="322">
        <v>2</v>
      </c>
      <c r="S192" s="289" t="s">
        <v>2411</v>
      </c>
      <c r="T192" s="289" t="s">
        <v>6510</v>
      </c>
      <c r="U192" s="124" t="s">
        <v>3227</v>
      </c>
      <c r="V192" s="124" t="s">
        <v>90</v>
      </c>
      <c r="W192" s="124" t="s">
        <v>2075</v>
      </c>
      <c r="X192" s="46" t="s">
        <v>2076</v>
      </c>
      <c r="Y192" s="58"/>
      <c r="Z192" s="57"/>
      <c r="AA192" s="58"/>
      <c r="AB192" s="183"/>
      <c r="AC192" s="184"/>
      <c r="AD192" s="184"/>
      <c r="AE192" s="183"/>
      <c r="AF192" s="184"/>
      <c r="AG192" s="185"/>
      <c r="AH192" s="58"/>
      <c r="AI192" s="58"/>
      <c r="AJ192" s="58"/>
      <c r="AK192" s="58"/>
      <c r="AL192" s="59"/>
      <c r="AM192" s="254" t="str">
        <f>VLOOKUP(K192,'[1]SKO 2019 Attendees'!$D:$G,4,FALSE)</f>
        <v>32LDZJWM</v>
      </c>
      <c r="AN192" s="52">
        <v>43478</v>
      </c>
      <c r="AO192" s="52">
        <v>43481</v>
      </c>
    </row>
    <row r="193" spans="1:42" customFormat="1" ht="13.2">
      <c r="A193" s="46" t="s">
        <v>3572</v>
      </c>
      <c r="B193" s="232">
        <v>43396</v>
      </c>
      <c r="C193" s="232">
        <v>43399.309255902779</v>
      </c>
      <c r="D193" s="232" t="s">
        <v>4693</v>
      </c>
      <c r="E193" s="232" t="s">
        <v>5605</v>
      </c>
      <c r="F193" s="49" t="s">
        <v>25</v>
      </c>
      <c r="G193" s="61" t="s">
        <v>26</v>
      </c>
      <c r="H193" s="61" t="s">
        <v>3126</v>
      </c>
      <c r="I193" s="46" t="s">
        <v>2577</v>
      </c>
      <c r="J193" s="46" t="s">
        <v>3573</v>
      </c>
      <c r="K193" s="46" t="s">
        <v>3574</v>
      </c>
      <c r="L193" s="100" t="s">
        <v>31</v>
      </c>
      <c r="M193" s="279" t="s">
        <v>357</v>
      </c>
      <c r="N193" s="279" t="s">
        <v>6506</v>
      </c>
      <c r="O193" s="325"/>
      <c r="P193" s="285" t="s">
        <v>357</v>
      </c>
      <c r="Q193" s="285" t="s">
        <v>6506</v>
      </c>
      <c r="R193" s="322">
        <v>23</v>
      </c>
      <c r="S193" s="289" t="s">
        <v>2442</v>
      </c>
      <c r="T193" s="289" t="s">
        <v>6506</v>
      </c>
      <c r="U193" s="47" t="s">
        <v>3441</v>
      </c>
      <c r="V193" s="47" t="s">
        <v>90</v>
      </c>
      <c r="W193" s="47" t="s">
        <v>2279</v>
      </c>
      <c r="X193" s="46" t="s">
        <v>2076</v>
      </c>
      <c r="Y193" s="58"/>
      <c r="Z193" s="57"/>
      <c r="AA193" s="58"/>
      <c r="AB193" s="183"/>
      <c r="AC193" s="184"/>
      <c r="AD193" s="184"/>
      <c r="AE193" s="183"/>
      <c r="AF193" s="184"/>
      <c r="AG193" s="185"/>
      <c r="AH193" s="58"/>
      <c r="AI193" s="58"/>
      <c r="AJ193" s="58"/>
      <c r="AK193" s="58"/>
      <c r="AL193" s="59"/>
      <c r="AM193" s="254" t="str">
        <f>VLOOKUP(K193,'[1]SKO 2019 Attendees'!$D:$G,4,FALSE)</f>
        <v>32LDNKTW</v>
      </c>
      <c r="AN193" s="52">
        <v>43478</v>
      </c>
      <c r="AO193" s="52">
        <v>43481</v>
      </c>
    </row>
    <row r="194" spans="1:42" customFormat="1">
      <c r="A194" s="46" t="s">
        <v>3575</v>
      </c>
      <c r="B194" s="232">
        <v>43396</v>
      </c>
      <c r="C194" s="232">
        <v>43417.60866377315</v>
      </c>
      <c r="D194" s="232" t="s">
        <v>4693</v>
      </c>
      <c r="E194" s="232" t="s">
        <v>5606</v>
      </c>
      <c r="F194" s="49" t="s">
        <v>25</v>
      </c>
      <c r="G194" s="61" t="s">
        <v>26</v>
      </c>
      <c r="H194" s="61" t="s">
        <v>3126</v>
      </c>
      <c r="I194" s="46" t="s">
        <v>3576</v>
      </c>
      <c r="J194" s="46" t="s">
        <v>3577</v>
      </c>
      <c r="K194" s="46" t="s">
        <v>3578</v>
      </c>
      <c r="L194" s="100" t="s">
        <v>31</v>
      </c>
      <c r="M194" s="278" t="s">
        <v>379</v>
      </c>
      <c r="N194" s="279" t="s">
        <v>6503</v>
      </c>
      <c r="O194" s="325"/>
      <c r="P194" s="284" t="s">
        <v>379</v>
      </c>
      <c r="Q194" s="285" t="s">
        <v>6503</v>
      </c>
      <c r="R194" s="322">
        <v>14</v>
      </c>
      <c r="S194" s="289" t="s">
        <v>2472</v>
      </c>
      <c r="T194" s="289" t="s">
        <v>6505</v>
      </c>
      <c r="U194" s="47" t="s">
        <v>3579</v>
      </c>
      <c r="V194" s="47" t="s">
        <v>90</v>
      </c>
      <c r="W194" s="47" t="s">
        <v>2369</v>
      </c>
      <c r="X194" s="46" t="s">
        <v>2076</v>
      </c>
      <c r="Y194" s="58"/>
      <c r="Z194" s="57"/>
      <c r="AA194" s="58"/>
      <c r="AB194" s="183"/>
      <c r="AC194" s="184"/>
      <c r="AD194" s="184"/>
      <c r="AE194" s="183"/>
      <c r="AF194" s="184"/>
      <c r="AG194" s="185"/>
      <c r="AH194" s="58"/>
      <c r="AI194" s="58"/>
      <c r="AJ194" s="58"/>
      <c r="AK194" s="58"/>
      <c r="AL194" s="59"/>
      <c r="AM194" s="254" t="str">
        <f>VLOOKUP(K194,'[1]SKO 2019 Attendees'!$D:$G,4,FALSE)</f>
        <v>32LDNKTX</v>
      </c>
      <c r="AN194" s="52">
        <v>43478</v>
      </c>
      <c r="AO194" s="52">
        <v>43481</v>
      </c>
    </row>
    <row r="195" spans="1:42" customFormat="1" ht="24">
      <c r="A195" s="124" t="s">
        <v>3886</v>
      </c>
      <c r="B195" s="232">
        <v>43396</v>
      </c>
      <c r="C195" s="232">
        <v>43411.423622604168</v>
      </c>
      <c r="D195" s="232" t="s">
        <v>4693</v>
      </c>
      <c r="E195" s="232" t="s">
        <v>5607</v>
      </c>
      <c r="F195" s="49" t="s">
        <v>879</v>
      </c>
      <c r="G195" s="61" t="s">
        <v>26</v>
      </c>
      <c r="H195" s="61" t="s">
        <v>3126</v>
      </c>
      <c r="I195" s="124" t="s">
        <v>3887</v>
      </c>
      <c r="J195" s="124" t="s">
        <v>111</v>
      </c>
      <c r="K195" s="46" t="s">
        <v>3888</v>
      </c>
      <c r="L195" s="124" t="s">
        <v>883</v>
      </c>
      <c r="M195" s="350" t="s">
        <v>6412</v>
      </c>
      <c r="N195" s="279" t="s">
        <v>6508</v>
      </c>
      <c r="O195" s="325"/>
      <c r="P195" s="284" t="s">
        <v>5086</v>
      </c>
      <c r="Q195" s="311" t="s">
        <v>6508</v>
      </c>
      <c r="R195" s="322">
        <v>2</v>
      </c>
      <c r="S195" s="289" t="s">
        <v>2411</v>
      </c>
      <c r="T195" s="289" t="s">
        <v>6510</v>
      </c>
      <c r="U195" s="124" t="s">
        <v>3227</v>
      </c>
      <c r="V195" s="124" t="s">
        <v>90</v>
      </c>
      <c r="W195" s="124" t="s">
        <v>2075</v>
      </c>
      <c r="X195" s="46" t="s">
        <v>2076</v>
      </c>
      <c r="Y195" s="58"/>
      <c r="Z195" s="57"/>
      <c r="AA195" s="58"/>
      <c r="AB195" s="183"/>
      <c r="AC195" s="184"/>
      <c r="AD195" s="184"/>
      <c r="AE195" s="183"/>
      <c r="AF195" s="184"/>
      <c r="AG195" s="185"/>
      <c r="AH195" s="58"/>
      <c r="AI195" s="58"/>
      <c r="AJ195" s="58"/>
      <c r="AK195" s="58"/>
      <c r="AL195" s="59"/>
      <c r="AM195" s="254" t="str">
        <f>VLOOKUP(K195,'[1]SKO 2019 Attendees'!$D:$G,4,FALSE)</f>
        <v>32LDZJWN</v>
      </c>
      <c r="AN195" s="52">
        <v>43478</v>
      </c>
      <c r="AO195" s="52">
        <v>43481</v>
      </c>
    </row>
    <row r="196" spans="1:42" customFormat="1">
      <c r="A196" s="46" t="s">
        <v>109</v>
      </c>
      <c r="B196" s="232">
        <v>43396</v>
      </c>
      <c r="C196" s="232">
        <v>43430.79202847222</v>
      </c>
      <c r="D196" s="232" t="s">
        <v>4693</v>
      </c>
      <c r="E196" s="232" t="s">
        <v>6527</v>
      </c>
      <c r="F196" s="49" t="s">
        <v>25</v>
      </c>
      <c r="G196" s="61" t="s">
        <v>26</v>
      </c>
      <c r="H196" s="61" t="s">
        <v>27</v>
      </c>
      <c r="I196" s="46" t="s">
        <v>110</v>
      </c>
      <c r="J196" s="46" t="s">
        <v>111</v>
      </c>
      <c r="K196" s="46" t="s">
        <v>112</v>
      </c>
      <c r="L196" s="100" t="s">
        <v>31</v>
      </c>
      <c r="M196" s="350" t="s">
        <v>6413</v>
      </c>
      <c r="N196" s="310" t="s">
        <v>6509</v>
      </c>
      <c r="O196" s="325"/>
      <c r="P196" s="284" t="s">
        <v>6263</v>
      </c>
      <c r="Q196" s="311" t="s">
        <v>6509</v>
      </c>
      <c r="R196" s="322">
        <v>13</v>
      </c>
      <c r="S196" s="289" t="s">
        <v>5082</v>
      </c>
      <c r="T196" s="289" t="s">
        <v>6512</v>
      </c>
      <c r="U196" s="47" t="s">
        <v>33</v>
      </c>
      <c r="V196" s="47" t="s">
        <v>34</v>
      </c>
      <c r="W196" s="47" t="s">
        <v>35</v>
      </c>
      <c r="X196" s="46" t="s">
        <v>27</v>
      </c>
      <c r="Y196" s="58"/>
      <c r="Z196" s="57"/>
      <c r="AA196" s="58"/>
      <c r="AB196" s="183"/>
      <c r="AC196" s="184"/>
      <c r="AD196" s="184"/>
      <c r="AE196" s="183"/>
      <c r="AF196" s="184"/>
      <c r="AG196" s="185"/>
      <c r="AH196" s="58"/>
      <c r="AI196" s="58" t="s">
        <v>6461</v>
      </c>
      <c r="AJ196" s="57" t="s">
        <v>6518</v>
      </c>
      <c r="AK196" s="320">
        <v>43113.583333333336</v>
      </c>
      <c r="AL196" s="59"/>
      <c r="AM196" s="254" t="str">
        <f>VLOOKUP(K196,'[1]SKO 2019 Attendees'!$D:$G,4,FALSE)</f>
        <v>32LDNKTZ</v>
      </c>
      <c r="AN196" s="52">
        <v>43477</v>
      </c>
      <c r="AO196" s="52">
        <v>43481</v>
      </c>
    </row>
    <row r="197" spans="1:42" customFormat="1">
      <c r="A197" s="46" t="s">
        <v>3580</v>
      </c>
      <c r="B197" s="232">
        <v>43396</v>
      </c>
      <c r="C197" s="232">
        <v>43423.469921099539</v>
      </c>
      <c r="D197" s="232"/>
      <c r="E197" s="348"/>
      <c r="F197" s="49" t="s">
        <v>25</v>
      </c>
      <c r="G197" s="61" t="s">
        <v>26</v>
      </c>
      <c r="H197" s="61" t="s">
        <v>3126</v>
      </c>
      <c r="I197" s="46" t="s">
        <v>2281</v>
      </c>
      <c r="J197" s="46" t="s">
        <v>111</v>
      </c>
      <c r="K197" s="46" t="s">
        <v>3581</v>
      </c>
      <c r="L197" s="100" t="s">
        <v>31</v>
      </c>
      <c r="M197" s="350" t="s">
        <v>6412</v>
      </c>
      <c r="N197" s="279" t="s">
        <v>6508</v>
      </c>
      <c r="O197" s="325"/>
      <c r="P197" s="284" t="s">
        <v>5086</v>
      </c>
      <c r="Q197" s="311" t="s">
        <v>6508</v>
      </c>
      <c r="R197" s="322">
        <v>4</v>
      </c>
      <c r="S197" s="289" t="s">
        <v>2411</v>
      </c>
      <c r="T197" s="289" t="s">
        <v>6510</v>
      </c>
      <c r="U197" s="47" t="s">
        <v>3287</v>
      </c>
      <c r="V197" s="47" t="s">
        <v>90</v>
      </c>
      <c r="W197" s="47" t="s">
        <v>2375</v>
      </c>
      <c r="X197" s="46" t="s">
        <v>2076</v>
      </c>
      <c r="Y197" s="58"/>
      <c r="Z197" s="57"/>
      <c r="AA197" s="58"/>
      <c r="AB197" s="183"/>
      <c r="AC197" s="184"/>
      <c r="AD197" s="184"/>
      <c r="AE197" s="183"/>
      <c r="AF197" s="184"/>
      <c r="AG197" s="185"/>
      <c r="AH197" s="58"/>
      <c r="AI197" s="58"/>
      <c r="AJ197" s="58"/>
      <c r="AK197" s="58"/>
      <c r="AL197" s="59"/>
      <c r="AM197" s="254" t="str">
        <f>VLOOKUP(K197,'[1]SKO 2019 Attendees'!$D:$G,4,FALSE)</f>
        <v>32LDNKV2</v>
      </c>
      <c r="AN197" s="52">
        <v>43478</v>
      </c>
      <c r="AO197" s="52">
        <v>43481</v>
      </c>
    </row>
    <row r="198" spans="1:42" customFormat="1" ht="60">
      <c r="A198" s="46" t="s">
        <v>3582</v>
      </c>
      <c r="B198" s="232">
        <v>43396</v>
      </c>
      <c r="C198" s="232">
        <v>43411.399291354166</v>
      </c>
      <c r="D198" s="232" t="s">
        <v>4693</v>
      </c>
      <c r="E198" s="348" t="s">
        <v>6824</v>
      </c>
      <c r="F198" s="49" t="s">
        <v>879</v>
      </c>
      <c r="G198" s="61" t="s">
        <v>26</v>
      </c>
      <c r="H198" s="61" t="s">
        <v>3126</v>
      </c>
      <c r="I198" s="46" t="s">
        <v>3583</v>
      </c>
      <c r="J198" s="46" t="s">
        <v>3584</v>
      </c>
      <c r="K198" s="46" t="s">
        <v>3585</v>
      </c>
      <c r="L198" s="100" t="s">
        <v>883</v>
      </c>
      <c r="M198" s="350" t="s">
        <v>6412</v>
      </c>
      <c r="N198" s="279" t="s">
        <v>6508</v>
      </c>
      <c r="O198" s="325"/>
      <c r="P198" s="284" t="s">
        <v>5086</v>
      </c>
      <c r="Q198" s="311" t="s">
        <v>6508</v>
      </c>
      <c r="R198" s="322">
        <v>2</v>
      </c>
      <c r="S198" s="289" t="s">
        <v>2411</v>
      </c>
      <c r="T198" s="289" t="s">
        <v>6510</v>
      </c>
      <c r="U198" s="47" t="s">
        <v>3227</v>
      </c>
      <c r="V198" s="47" t="s">
        <v>90</v>
      </c>
      <c r="W198" s="47" t="s">
        <v>2075</v>
      </c>
      <c r="X198" s="46" t="s">
        <v>2076</v>
      </c>
      <c r="Y198" s="58"/>
      <c r="Z198" s="57"/>
      <c r="AA198" s="58"/>
      <c r="AB198" s="183"/>
      <c r="AC198" s="184"/>
      <c r="AD198" s="184"/>
      <c r="AE198" s="183"/>
      <c r="AF198" s="184"/>
      <c r="AG198" s="185"/>
      <c r="AH198" s="58"/>
      <c r="AI198" s="58"/>
      <c r="AJ198" s="58"/>
      <c r="AK198" s="58"/>
      <c r="AL198" s="59"/>
      <c r="AM198" s="254" t="str">
        <f>VLOOKUP(K198,'[1]SKO 2019 Attendees'!$D:$G,4,FALSE)</f>
        <v>32LDNKV3</v>
      </c>
      <c r="AN198" s="52">
        <v>43478</v>
      </c>
      <c r="AO198" s="52">
        <v>43481</v>
      </c>
    </row>
    <row r="199" spans="1:42" customFormat="1" ht="13.2">
      <c r="A199" s="46" t="s">
        <v>3586</v>
      </c>
      <c r="B199" s="232">
        <v>43396</v>
      </c>
      <c r="C199" s="232">
        <v>43396.696534918978</v>
      </c>
      <c r="D199" s="232" t="s">
        <v>4693</v>
      </c>
      <c r="E199" s="232" t="s">
        <v>5608</v>
      </c>
      <c r="F199" s="49" t="s">
        <v>25</v>
      </c>
      <c r="G199" s="61" t="s">
        <v>26</v>
      </c>
      <c r="H199" s="61" t="s">
        <v>3126</v>
      </c>
      <c r="I199" s="46" t="s">
        <v>1032</v>
      </c>
      <c r="J199" s="46" t="s">
        <v>3587</v>
      </c>
      <c r="K199" s="46" t="s">
        <v>3588</v>
      </c>
      <c r="L199" s="100" t="s">
        <v>31</v>
      </c>
      <c r="M199" s="279" t="s">
        <v>357</v>
      </c>
      <c r="N199" s="279" t="s">
        <v>6506</v>
      </c>
      <c r="O199" s="325"/>
      <c r="P199" s="285" t="s">
        <v>357</v>
      </c>
      <c r="Q199" s="285" t="s">
        <v>6506</v>
      </c>
      <c r="R199" s="322">
        <v>4</v>
      </c>
      <c r="S199" s="289" t="s">
        <v>2411</v>
      </c>
      <c r="T199" s="289" t="s">
        <v>6510</v>
      </c>
      <c r="U199" s="47" t="s">
        <v>3322</v>
      </c>
      <c r="V199" s="47" t="s">
        <v>90</v>
      </c>
      <c r="W199" s="47" t="s">
        <v>3589</v>
      </c>
      <c r="X199" s="46" t="s">
        <v>2076</v>
      </c>
      <c r="Y199" s="58"/>
      <c r="Z199" s="57"/>
      <c r="AA199" s="58"/>
      <c r="AB199" s="183"/>
      <c r="AC199" s="184"/>
      <c r="AD199" s="184"/>
      <c r="AE199" s="183"/>
      <c r="AF199" s="184"/>
      <c r="AG199" s="185"/>
      <c r="AH199" s="58"/>
      <c r="AI199" s="58"/>
      <c r="AJ199" s="58"/>
      <c r="AK199" s="58"/>
      <c r="AL199" s="59"/>
      <c r="AM199" s="254" t="str">
        <f>VLOOKUP(K199,'[1]SKO 2019 Attendees'!$D:$G,4,FALSE)</f>
        <v>32LDNKV5</v>
      </c>
      <c r="AN199" s="52">
        <v>43478</v>
      </c>
      <c r="AO199" s="52">
        <v>43481</v>
      </c>
    </row>
    <row r="200" spans="1:42" customFormat="1">
      <c r="A200" s="46" t="s">
        <v>927</v>
      </c>
      <c r="B200" s="232">
        <v>43396</v>
      </c>
      <c r="C200" s="232">
        <v>43397.231461493051</v>
      </c>
      <c r="D200" s="232" t="s">
        <v>4693</v>
      </c>
      <c r="E200" s="232" t="s">
        <v>5609</v>
      </c>
      <c r="F200" s="49" t="s">
        <v>25</v>
      </c>
      <c r="G200" s="61" t="s">
        <v>26</v>
      </c>
      <c r="H200" s="61" t="s">
        <v>633</v>
      </c>
      <c r="I200" s="46" t="s">
        <v>928</v>
      </c>
      <c r="J200" s="46" t="s">
        <v>929</v>
      </c>
      <c r="K200" s="46" t="s">
        <v>930</v>
      </c>
      <c r="L200" s="100" t="s">
        <v>31</v>
      </c>
      <c r="M200" s="350" t="s">
        <v>6412</v>
      </c>
      <c r="N200" s="279" t="s">
        <v>6508</v>
      </c>
      <c r="O200" s="325"/>
      <c r="P200" s="284" t="s">
        <v>5086</v>
      </c>
      <c r="Q200" s="311" t="s">
        <v>6508</v>
      </c>
      <c r="R200" s="322">
        <v>23</v>
      </c>
      <c r="S200" s="289" t="s">
        <v>4672</v>
      </c>
      <c r="T200" s="289" t="s">
        <v>6508</v>
      </c>
      <c r="U200" s="47" t="s">
        <v>683</v>
      </c>
      <c r="V200" s="47" t="s">
        <v>34</v>
      </c>
      <c r="W200" s="47" t="s">
        <v>645</v>
      </c>
      <c r="X200" s="46" t="s">
        <v>633</v>
      </c>
      <c r="Y200" s="58"/>
      <c r="Z200" s="57"/>
      <c r="AA200" s="58"/>
      <c r="AB200" s="183"/>
      <c r="AC200" s="184"/>
      <c r="AD200" s="184"/>
      <c r="AE200" s="183"/>
      <c r="AF200" s="184"/>
      <c r="AG200" s="185"/>
      <c r="AH200" s="58"/>
      <c r="AI200" s="58" t="s">
        <v>6462</v>
      </c>
      <c r="AJ200" s="57" t="s">
        <v>6518</v>
      </c>
      <c r="AK200" s="320">
        <v>43113.625</v>
      </c>
      <c r="AL200" s="59"/>
      <c r="AM200" s="254" t="str">
        <f>VLOOKUP(K200,'[1]SKO 2019 Attendees'!$D:$G,4,FALSE)</f>
        <v>32LDNKV6</v>
      </c>
      <c r="AN200" s="52">
        <v>43477</v>
      </c>
      <c r="AO200" s="52">
        <v>43481</v>
      </c>
      <c r="AP200" t="s">
        <v>5233</v>
      </c>
    </row>
    <row r="201" spans="1:42" customFormat="1">
      <c r="A201" s="46" t="s">
        <v>3593</v>
      </c>
      <c r="B201" s="232">
        <v>43396</v>
      </c>
      <c r="C201" s="232">
        <v>43396.731577430553</v>
      </c>
      <c r="D201" s="232"/>
      <c r="E201" s="348"/>
      <c r="F201" s="49" t="s">
        <v>25</v>
      </c>
      <c r="G201" s="61" t="s">
        <v>26</v>
      </c>
      <c r="H201" s="61" t="s">
        <v>3126</v>
      </c>
      <c r="I201" s="46" t="s">
        <v>956</v>
      </c>
      <c r="J201" s="46" t="s">
        <v>3594</v>
      </c>
      <c r="K201" s="46" t="s">
        <v>3595</v>
      </c>
      <c r="L201" s="100" t="s">
        <v>31</v>
      </c>
      <c r="M201" s="278" t="s">
        <v>374</v>
      </c>
      <c r="N201" s="310" t="s">
        <v>6507</v>
      </c>
      <c r="O201" s="325"/>
      <c r="P201" s="284" t="s">
        <v>374</v>
      </c>
      <c r="Q201" s="285" t="s">
        <v>6507</v>
      </c>
      <c r="R201" s="322">
        <v>2</v>
      </c>
      <c r="S201" s="289" t="s">
        <v>2411</v>
      </c>
      <c r="T201" s="289" t="s">
        <v>6510</v>
      </c>
      <c r="U201" s="47" t="s">
        <v>3310</v>
      </c>
      <c r="V201" s="47" t="s">
        <v>90</v>
      </c>
      <c r="W201" s="47" t="s">
        <v>2254</v>
      </c>
      <c r="X201" s="46" t="s">
        <v>2076</v>
      </c>
      <c r="Y201" s="58"/>
      <c r="Z201" s="57"/>
      <c r="AA201" s="58"/>
      <c r="AB201" s="183"/>
      <c r="AC201" s="184"/>
      <c r="AD201" s="184"/>
      <c r="AE201" s="183"/>
      <c r="AF201" s="184"/>
      <c r="AG201" s="185"/>
      <c r="AH201" s="58"/>
      <c r="AI201" s="58"/>
      <c r="AJ201" s="58"/>
      <c r="AK201" s="58"/>
      <c r="AL201" s="59"/>
      <c r="AM201" s="254" t="str">
        <f>VLOOKUP(K201,'[1]SKO 2019 Attendees'!$D:$G,4,FALSE)</f>
        <v>32LDNKV8</v>
      </c>
      <c r="AN201" s="52">
        <v>43478</v>
      </c>
      <c r="AO201" s="52">
        <v>43481</v>
      </c>
    </row>
    <row r="202" spans="1:42" customFormat="1">
      <c r="A202" s="46" t="s">
        <v>3596</v>
      </c>
      <c r="B202" s="232">
        <v>43396</v>
      </c>
      <c r="C202" s="232">
        <v>43409.605439618055</v>
      </c>
      <c r="D202" s="232" t="s">
        <v>4693</v>
      </c>
      <c r="E202" s="232" t="s">
        <v>5610</v>
      </c>
      <c r="F202" s="49" t="s">
        <v>25</v>
      </c>
      <c r="G202" s="61" t="s">
        <v>26</v>
      </c>
      <c r="H202" s="61" t="s">
        <v>3126</v>
      </c>
      <c r="I202" s="46" t="s">
        <v>3058</v>
      </c>
      <c r="J202" s="46" t="s">
        <v>3597</v>
      </c>
      <c r="K202" s="46" t="s">
        <v>3598</v>
      </c>
      <c r="L202" s="100" t="s">
        <v>31</v>
      </c>
      <c r="M202" s="350" t="s">
        <v>6413</v>
      </c>
      <c r="N202" s="310" t="s">
        <v>6509</v>
      </c>
      <c r="O202" s="325"/>
      <c r="P202" s="284" t="s">
        <v>6263</v>
      </c>
      <c r="Q202" s="311" t="s">
        <v>6509</v>
      </c>
      <c r="R202" s="322">
        <v>4</v>
      </c>
      <c r="S202" s="289" t="s">
        <v>2393</v>
      </c>
      <c r="T202" s="289" t="s">
        <v>6509</v>
      </c>
      <c r="U202" s="47" t="s">
        <v>3170</v>
      </c>
      <c r="V202" s="47" t="s">
        <v>90</v>
      </c>
      <c r="W202" s="47" t="s">
        <v>2971</v>
      </c>
      <c r="X202" s="46" t="s">
        <v>2076</v>
      </c>
      <c r="Y202" s="58"/>
      <c r="Z202" s="57"/>
      <c r="AA202" s="58"/>
      <c r="AB202" s="183"/>
      <c r="AC202" s="184"/>
      <c r="AD202" s="184"/>
      <c r="AE202" s="183"/>
      <c r="AF202" s="184"/>
      <c r="AG202" s="185"/>
      <c r="AH202" s="58"/>
      <c r="AI202" s="58"/>
      <c r="AJ202" s="58"/>
      <c r="AK202" s="58"/>
      <c r="AL202" s="59"/>
      <c r="AM202" s="254" t="str">
        <f>VLOOKUP(K202,'[1]SKO 2019 Attendees'!$D:$G,4,FALSE)</f>
        <v>32LDNKV9</v>
      </c>
      <c r="AN202" s="52">
        <v>43478</v>
      </c>
      <c r="AO202" s="52">
        <v>43481</v>
      </c>
    </row>
    <row r="203" spans="1:42" customFormat="1">
      <c r="A203" s="46" t="s">
        <v>113</v>
      </c>
      <c r="B203" s="232">
        <v>43396</v>
      </c>
      <c r="C203" s="232">
        <v>43397.009248761569</v>
      </c>
      <c r="D203" s="232" t="s">
        <v>4693</v>
      </c>
      <c r="E203" s="232" t="s">
        <v>5611</v>
      </c>
      <c r="F203" s="49" t="s">
        <v>25</v>
      </c>
      <c r="G203" s="61" t="s">
        <v>26</v>
      </c>
      <c r="H203" s="61" t="s">
        <v>27</v>
      </c>
      <c r="I203" s="46" t="s">
        <v>114</v>
      </c>
      <c r="J203" s="46" t="s">
        <v>115</v>
      </c>
      <c r="K203" s="46" t="s">
        <v>116</v>
      </c>
      <c r="L203" s="100" t="s">
        <v>31</v>
      </c>
      <c r="M203" s="278" t="s">
        <v>374</v>
      </c>
      <c r="N203" s="310" t="s">
        <v>6507</v>
      </c>
      <c r="O203" s="325"/>
      <c r="P203" s="284" t="s">
        <v>374</v>
      </c>
      <c r="Q203" s="285" t="s">
        <v>6507</v>
      </c>
      <c r="R203" s="322">
        <v>6</v>
      </c>
      <c r="S203" s="289" t="s">
        <v>5083</v>
      </c>
      <c r="T203" s="306" t="s">
        <v>6513</v>
      </c>
      <c r="U203" s="47" t="s">
        <v>74</v>
      </c>
      <c r="V203" s="47" t="s">
        <v>34</v>
      </c>
      <c r="W203" s="47" t="s">
        <v>75</v>
      </c>
      <c r="X203" s="46" t="s">
        <v>27</v>
      </c>
      <c r="Y203" s="58"/>
      <c r="Z203" s="57"/>
      <c r="AA203" s="58"/>
      <c r="AB203" s="183"/>
      <c r="AC203" s="184"/>
      <c r="AD203" s="184"/>
      <c r="AE203" s="183"/>
      <c r="AF203" s="184"/>
      <c r="AG203" s="185"/>
      <c r="AH203" s="58"/>
      <c r="AI203" s="58" t="s">
        <v>6463</v>
      </c>
      <c r="AJ203" s="57" t="s">
        <v>6518</v>
      </c>
      <c r="AK203" s="320">
        <v>43113.666666666664</v>
      </c>
      <c r="AL203" s="59"/>
      <c r="AM203" s="254" t="str">
        <f>VLOOKUP(K203,'[1]SKO 2019 Attendees'!$D:$G,4,FALSE)</f>
        <v>32LDNKVB</v>
      </c>
      <c r="AN203" s="52">
        <v>43477</v>
      </c>
      <c r="AO203" s="52">
        <v>43481</v>
      </c>
    </row>
    <row r="204" spans="1:42" customFormat="1" ht="13.2">
      <c r="A204" s="46" t="s">
        <v>3599</v>
      </c>
      <c r="B204" s="232">
        <v>43396</v>
      </c>
      <c r="C204" s="232">
        <v>43404.760126307869</v>
      </c>
      <c r="D204" s="232" t="s">
        <v>4693</v>
      </c>
      <c r="E204" s="232" t="s">
        <v>6479</v>
      </c>
      <c r="F204" s="49" t="s">
        <v>25</v>
      </c>
      <c r="G204" s="61" t="s">
        <v>26</v>
      </c>
      <c r="H204" s="61" t="s">
        <v>3126</v>
      </c>
      <c r="I204" s="46" t="s">
        <v>3600</v>
      </c>
      <c r="J204" s="46" t="s">
        <v>3601</v>
      </c>
      <c r="K204" s="46" t="s">
        <v>3602</v>
      </c>
      <c r="L204" s="100" t="s">
        <v>31</v>
      </c>
      <c r="M204" s="279" t="s">
        <v>357</v>
      </c>
      <c r="N204" s="279" t="s">
        <v>6506</v>
      </c>
      <c r="O204" s="325"/>
      <c r="P204" s="285" t="s">
        <v>357</v>
      </c>
      <c r="Q204" s="285" t="s">
        <v>6506</v>
      </c>
      <c r="R204" s="322">
        <v>12</v>
      </c>
      <c r="S204" s="289" t="s">
        <v>2442</v>
      </c>
      <c r="T204" s="289" t="s">
        <v>6506</v>
      </c>
      <c r="U204" s="47" t="s">
        <v>3132</v>
      </c>
      <c r="V204" s="47" t="s">
        <v>90</v>
      </c>
      <c r="W204" s="47" t="s">
        <v>2275</v>
      </c>
      <c r="X204" s="46" t="s">
        <v>2076</v>
      </c>
      <c r="Y204" s="58"/>
      <c r="Z204" s="57"/>
      <c r="AA204" s="58"/>
      <c r="AB204" s="183"/>
      <c r="AC204" s="184"/>
      <c r="AD204" s="184"/>
      <c r="AE204" s="183"/>
      <c r="AF204" s="184"/>
      <c r="AG204" s="185"/>
      <c r="AH204" s="58"/>
      <c r="AI204" s="58"/>
      <c r="AJ204" s="58"/>
      <c r="AK204" s="58"/>
      <c r="AL204" s="59"/>
      <c r="AM204" s="254" t="str">
        <f>VLOOKUP(K204,'[1]SKO 2019 Attendees'!$D:$G,4,FALSE)</f>
        <v>32LDNKVC</v>
      </c>
      <c r="AN204" s="52">
        <v>43478</v>
      </c>
      <c r="AO204" s="52">
        <v>43481</v>
      </c>
    </row>
    <row r="205" spans="1:42" customFormat="1">
      <c r="A205" s="46" t="s">
        <v>117</v>
      </c>
      <c r="B205" s="232">
        <v>43396</v>
      </c>
      <c r="C205" s="232">
        <v>43396.69157920139</v>
      </c>
      <c r="D205" s="232" t="s">
        <v>4693</v>
      </c>
      <c r="E205" s="232" t="s">
        <v>6474</v>
      </c>
      <c r="F205" s="49" t="s">
        <v>25</v>
      </c>
      <c r="G205" s="61" t="s">
        <v>26</v>
      </c>
      <c r="H205" s="61" t="s">
        <v>27</v>
      </c>
      <c r="I205" s="46" t="s">
        <v>118</v>
      </c>
      <c r="J205" s="46" t="s">
        <v>119</v>
      </c>
      <c r="K205" s="46" t="s">
        <v>120</v>
      </c>
      <c r="L205" s="100" t="s">
        <v>31</v>
      </c>
      <c r="M205" s="278" t="s">
        <v>346</v>
      </c>
      <c r="N205" s="279" t="s">
        <v>6505</v>
      </c>
      <c r="O205" s="325"/>
      <c r="P205" s="284" t="s">
        <v>346</v>
      </c>
      <c r="Q205" s="285" t="s">
        <v>6505</v>
      </c>
      <c r="R205" s="322">
        <v>16</v>
      </c>
      <c r="S205" s="289" t="s">
        <v>5082</v>
      </c>
      <c r="T205" s="289" t="s">
        <v>6512</v>
      </c>
      <c r="U205" s="47" t="s">
        <v>47</v>
      </c>
      <c r="V205" s="47" t="s">
        <v>34</v>
      </c>
      <c r="W205" s="47" t="s">
        <v>48</v>
      </c>
      <c r="X205" s="46" t="s">
        <v>27</v>
      </c>
      <c r="Y205" s="58"/>
      <c r="Z205" s="57"/>
      <c r="AA205" s="58"/>
      <c r="AB205" s="183"/>
      <c r="AC205" s="184"/>
      <c r="AD205" s="184"/>
      <c r="AE205" s="183"/>
      <c r="AF205" s="184"/>
      <c r="AG205" s="185"/>
      <c r="AH205" s="58"/>
      <c r="AI205" s="58" t="s">
        <v>6464</v>
      </c>
      <c r="AJ205" s="57" t="s">
        <v>6518</v>
      </c>
      <c r="AK205" s="320">
        <v>43114.5</v>
      </c>
      <c r="AL205" s="59"/>
      <c r="AM205" s="254" t="str">
        <f>VLOOKUP(K205,'[1]SKO 2019 Attendees'!$D:$G,4,FALSE)</f>
        <v>32LDNKVD</v>
      </c>
      <c r="AN205" s="52">
        <v>43477</v>
      </c>
      <c r="AO205" s="52">
        <v>43481</v>
      </c>
    </row>
    <row r="206" spans="1:42" customFormat="1" ht="13.2">
      <c r="A206" s="46" t="s">
        <v>931</v>
      </c>
      <c r="B206" s="232">
        <v>43409</v>
      </c>
      <c r="C206" s="232">
        <v>43431.201356365738</v>
      </c>
      <c r="D206" s="232"/>
      <c r="E206" s="348"/>
      <c r="F206" s="49" t="s">
        <v>25</v>
      </c>
      <c r="G206" s="61" t="s">
        <v>26</v>
      </c>
      <c r="H206" s="61" t="s">
        <v>633</v>
      </c>
      <c r="I206" s="46" t="s">
        <v>932</v>
      </c>
      <c r="J206" s="46" t="s">
        <v>933</v>
      </c>
      <c r="K206" s="46" t="s">
        <v>934</v>
      </c>
      <c r="L206" s="100" t="s">
        <v>31</v>
      </c>
      <c r="M206" s="279" t="s">
        <v>357</v>
      </c>
      <c r="N206" s="279" t="s">
        <v>6506</v>
      </c>
      <c r="O206" s="325"/>
      <c r="P206" s="285" t="s">
        <v>357</v>
      </c>
      <c r="Q206" s="285" t="s">
        <v>6506</v>
      </c>
      <c r="R206" s="322">
        <v>28</v>
      </c>
      <c r="S206" s="289" t="s">
        <v>4670</v>
      </c>
      <c r="T206" s="289" t="s">
        <v>6504</v>
      </c>
      <c r="U206" s="47" t="s">
        <v>835</v>
      </c>
      <c r="V206" s="47" t="s">
        <v>34</v>
      </c>
      <c r="W206" s="47" t="s">
        <v>812</v>
      </c>
      <c r="X206" s="46" t="s">
        <v>633</v>
      </c>
      <c r="Y206" s="58"/>
      <c r="Z206" s="57"/>
      <c r="AA206" s="58"/>
      <c r="AB206" s="183"/>
      <c r="AC206" s="184"/>
      <c r="AD206" s="184"/>
      <c r="AE206" s="183"/>
      <c r="AF206" s="184"/>
      <c r="AG206" s="185"/>
      <c r="AH206" s="58"/>
      <c r="AI206" s="58" t="s">
        <v>6465</v>
      </c>
      <c r="AJ206" s="57" t="s">
        <v>6518</v>
      </c>
      <c r="AK206" s="320">
        <v>43115.5</v>
      </c>
      <c r="AL206" s="59"/>
      <c r="AM206" s="254" t="str">
        <f>VLOOKUP(K206,'[1]SKO 2019 Attendees'!$D:$G,4,FALSE)</f>
        <v>32LDNKVF</v>
      </c>
      <c r="AN206" s="52">
        <v>43477</v>
      </c>
      <c r="AO206" s="52">
        <v>43481</v>
      </c>
    </row>
    <row r="207" spans="1:42" customFormat="1">
      <c r="A207" s="46" t="s">
        <v>3603</v>
      </c>
      <c r="B207" s="232">
        <v>43396</v>
      </c>
      <c r="C207" s="232">
        <v>43405.433184259258</v>
      </c>
      <c r="D207" s="232" t="s">
        <v>4693</v>
      </c>
      <c r="E207" s="232" t="s">
        <v>5612</v>
      </c>
      <c r="F207" s="49" t="s">
        <v>25</v>
      </c>
      <c r="G207" s="61" t="s">
        <v>26</v>
      </c>
      <c r="H207" s="61" t="s">
        <v>3126</v>
      </c>
      <c r="I207" s="46" t="s">
        <v>3604</v>
      </c>
      <c r="J207" s="46" t="s">
        <v>3605</v>
      </c>
      <c r="K207" s="46" t="s">
        <v>3606</v>
      </c>
      <c r="L207" s="100" t="s">
        <v>31</v>
      </c>
      <c r="M207" s="278" t="s">
        <v>346</v>
      </c>
      <c r="N207" s="279" t="s">
        <v>6505</v>
      </c>
      <c r="O207" s="325"/>
      <c r="P207" s="284" t="s">
        <v>346</v>
      </c>
      <c r="Q207" s="285" t="s">
        <v>6505</v>
      </c>
      <c r="R207" s="322">
        <v>10</v>
      </c>
      <c r="S207" s="289" t="s">
        <v>2636</v>
      </c>
      <c r="T207" s="289" t="s">
        <v>6519</v>
      </c>
      <c r="U207" s="47" t="s">
        <v>3319</v>
      </c>
      <c r="V207" s="47" t="s">
        <v>90</v>
      </c>
      <c r="W207" s="47" t="s">
        <v>3607</v>
      </c>
      <c r="X207" s="46" t="s">
        <v>2076</v>
      </c>
      <c r="Y207" s="58"/>
      <c r="Z207" s="57"/>
      <c r="AA207" s="58"/>
      <c r="AB207" s="183"/>
      <c r="AC207" s="184"/>
      <c r="AD207" s="184"/>
      <c r="AE207" s="183"/>
      <c r="AF207" s="184"/>
      <c r="AG207" s="185"/>
      <c r="AH207" s="58"/>
      <c r="AI207" s="58"/>
      <c r="AJ207" s="58"/>
      <c r="AK207" s="58"/>
      <c r="AL207" s="59"/>
      <c r="AM207" s="254" t="str">
        <f>VLOOKUP(K207,'[1]SKO 2019 Attendees'!$D:$G,4,FALSE)</f>
        <v>32LDNKVH</v>
      </c>
      <c r="AN207" s="52">
        <v>43478</v>
      </c>
      <c r="AO207" s="52">
        <v>43481</v>
      </c>
    </row>
    <row r="208" spans="1:42" customFormat="1" ht="13.2">
      <c r="A208" s="46" t="s">
        <v>3608</v>
      </c>
      <c r="B208" s="232">
        <v>43396</v>
      </c>
      <c r="C208" s="232">
        <v>43396.742322141203</v>
      </c>
      <c r="D208" s="232" t="s">
        <v>4693</v>
      </c>
      <c r="E208" s="232" t="s">
        <v>5613</v>
      </c>
      <c r="F208" s="49" t="s">
        <v>25</v>
      </c>
      <c r="G208" s="61" t="s">
        <v>26</v>
      </c>
      <c r="H208" s="61" t="s">
        <v>3126</v>
      </c>
      <c r="I208" s="46" t="s">
        <v>3609</v>
      </c>
      <c r="J208" s="46" t="s">
        <v>3610</v>
      </c>
      <c r="K208" s="46" t="s">
        <v>3611</v>
      </c>
      <c r="L208" s="100" t="s">
        <v>31</v>
      </c>
      <c r="M208" s="279" t="s">
        <v>357</v>
      </c>
      <c r="N208" s="279" t="s">
        <v>6506</v>
      </c>
      <c r="O208" s="325"/>
      <c r="P208" s="285" t="s">
        <v>357</v>
      </c>
      <c r="Q208" s="285" t="s">
        <v>6506</v>
      </c>
      <c r="R208" s="322">
        <v>7</v>
      </c>
      <c r="S208" s="289" t="s">
        <v>2411</v>
      </c>
      <c r="T208" s="289" t="s">
        <v>6510</v>
      </c>
      <c r="U208" s="47" t="s">
        <v>3282</v>
      </c>
      <c r="V208" s="47" t="s">
        <v>90</v>
      </c>
      <c r="W208" s="47" t="s">
        <v>2433</v>
      </c>
      <c r="X208" s="46" t="s">
        <v>2076</v>
      </c>
      <c r="Y208" s="58"/>
      <c r="Z208" s="57"/>
      <c r="AA208" s="58"/>
      <c r="AB208" s="183"/>
      <c r="AC208" s="184"/>
      <c r="AD208" s="184"/>
      <c r="AE208" s="183"/>
      <c r="AF208" s="184"/>
      <c r="AG208" s="185"/>
      <c r="AH208" s="58"/>
      <c r="AI208" s="58"/>
      <c r="AJ208" s="58"/>
      <c r="AK208" s="58"/>
      <c r="AL208" s="59"/>
      <c r="AM208" s="254" t="str">
        <f>VLOOKUP(K208,'[1]SKO 2019 Attendees'!$D:$G,4,FALSE)</f>
        <v>32LDNKVJ</v>
      </c>
      <c r="AN208" s="52">
        <v>43478</v>
      </c>
      <c r="AO208" s="52">
        <v>43481</v>
      </c>
    </row>
    <row r="209" spans="1:42" customFormat="1" ht="13.2">
      <c r="A209" s="46" t="s">
        <v>935</v>
      </c>
      <c r="B209" s="232">
        <v>43409</v>
      </c>
      <c r="C209" s="232">
        <v>43412.418334340276</v>
      </c>
      <c r="D209" s="232" t="s">
        <v>4693</v>
      </c>
      <c r="E209" s="232" t="s">
        <v>6669</v>
      </c>
      <c r="F209" s="49" t="s">
        <v>25</v>
      </c>
      <c r="G209" s="61" t="s">
        <v>26</v>
      </c>
      <c r="H209" s="61" t="s">
        <v>633</v>
      </c>
      <c r="I209" s="46" t="s">
        <v>936</v>
      </c>
      <c r="J209" s="46" t="s">
        <v>937</v>
      </c>
      <c r="K209" s="46" t="s">
        <v>938</v>
      </c>
      <c r="L209" s="100" t="s">
        <v>31</v>
      </c>
      <c r="M209" s="279" t="s">
        <v>357</v>
      </c>
      <c r="N209" s="279" t="s">
        <v>6506</v>
      </c>
      <c r="O209" s="325"/>
      <c r="P209" s="285" t="s">
        <v>357</v>
      </c>
      <c r="Q209" s="285" t="s">
        <v>6506</v>
      </c>
      <c r="R209" s="322">
        <v>29</v>
      </c>
      <c r="S209" s="289" t="s">
        <v>4670</v>
      </c>
      <c r="T209" s="289" t="s">
        <v>6504</v>
      </c>
      <c r="U209" s="47" t="s">
        <v>811</v>
      </c>
      <c r="V209" s="47" t="s">
        <v>34</v>
      </c>
      <c r="W209" s="47" t="s">
        <v>812</v>
      </c>
      <c r="X209" s="46" t="s">
        <v>633</v>
      </c>
      <c r="Y209" s="58"/>
      <c r="Z209" s="57"/>
      <c r="AA209" s="58"/>
      <c r="AB209" s="183"/>
      <c r="AC209" s="184"/>
      <c r="AD209" s="184"/>
      <c r="AE209" s="183"/>
      <c r="AF209" s="184"/>
      <c r="AG209" s="185"/>
      <c r="AH209" s="58"/>
      <c r="AI209" s="58" t="s">
        <v>6465</v>
      </c>
      <c r="AJ209" s="57" t="s">
        <v>6518</v>
      </c>
      <c r="AK209" s="320">
        <v>43115.5</v>
      </c>
      <c r="AL209" s="59"/>
      <c r="AM209" s="254" t="str">
        <f>VLOOKUP(K209,'[1]SKO 2019 Attendees'!$D:$G,4,FALSE)</f>
        <v>32LDNKVK</v>
      </c>
      <c r="AN209" s="52">
        <v>43477</v>
      </c>
      <c r="AO209" s="52">
        <v>43482</v>
      </c>
      <c r="AP209" s="18" t="s">
        <v>6846</v>
      </c>
    </row>
    <row r="210" spans="1:42" customFormat="1">
      <c r="A210" s="46" t="s">
        <v>3612</v>
      </c>
      <c r="B210" s="232">
        <v>43396</v>
      </c>
      <c r="C210" s="232">
        <v>43399.548233182868</v>
      </c>
      <c r="D210" s="232"/>
      <c r="E210" s="348"/>
      <c r="F210" s="49" t="s">
        <v>25</v>
      </c>
      <c r="G210" s="61" t="s">
        <v>26</v>
      </c>
      <c r="H210" s="61" t="s">
        <v>3126</v>
      </c>
      <c r="I210" s="46" t="s">
        <v>3613</v>
      </c>
      <c r="J210" s="46" t="s">
        <v>3614</v>
      </c>
      <c r="K210" s="46" t="s">
        <v>3615</v>
      </c>
      <c r="L210" s="100" t="s">
        <v>31</v>
      </c>
      <c r="M210" s="278" t="s">
        <v>379</v>
      </c>
      <c r="N210" s="279" t="s">
        <v>6503</v>
      </c>
      <c r="O210" s="325"/>
      <c r="P210" s="284" t="s">
        <v>379</v>
      </c>
      <c r="Q210" s="285" t="s">
        <v>6503</v>
      </c>
      <c r="R210" s="322">
        <v>12</v>
      </c>
      <c r="S210" s="289" t="s">
        <v>2472</v>
      </c>
      <c r="T210" s="289" t="s">
        <v>6505</v>
      </c>
      <c r="U210" s="47" t="s">
        <v>3271</v>
      </c>
      <c r="V210" s="47" t="s">
        <v>90</v>
      </c>
      <c r="W210" s="47" t="s">
        <v>2284</v>
      </c>
      <c r="X210" s="46" t="s">
        <v>2076</v>
      </c>
      <c r="Y210" s="58"/>
      <c r="Z210" s="57"/>
      <c r="AA210" s="58"/>
      <c r="AB210" s="183"/>
      <c r="AC210" s="184"/>
      <c r="AD210" s="184"/>
      <c r="AE210" s="183"/>
      <c r="AF210" s="184"/>
      <c r="AG210" s="185"/>
      <c r="AH210" s="58"/>
      <c r="AI210" s="58"/>
      <c r="AJ210" s="58"/>
      <c r="AK210" s="58"/>
      <c r="AL210" s="59"/>
      <c r="AM210" s="254" t="str">
        <f>VLOOKUP(K210,'[1]SKO 2019 Attendees'!$D:$G,4,FALSE)</f>
        <v>32LDNKVL</v>
      </c>
      <c r="AN210" s="52">
        <v>43478</v>
      </c>
      <c r="AO210" s="52">
        <v>43481</v>
      </c>
    </row>
    <row r="211" spans="1:42" customFormat="1" ht="13.2">
      <c r="A211" s="46" t="s">
        <v>3616</v>
      </c>
      <c r="B211" s="232">
        <v>43396</v>
      </c>
      <c r="C211" s="232">
        <v>43397.492600810183</v>
      </c>
      <c r="D211" s="232" t="s">
        <v>4693</v>
      </c>
      <c r="E211" s="232" t="s">
        <v>6479</v>
      </c>
      <c r="F211" s="49" t="s">
        <v>25</v>
      </c>
      <c r="G211" s="61" t="s">
        <v>26</v>
      </c>
      <c r="H211" s="61" t="s">
        <v>3126</v>
      </c>
      <c r="I211" s="46" t="s">
        <v>2880</v>
      </c>
      <c r="J211" s="46" t="s">
        <v>3617</v>
      </c>
      <c r="K211" s="46" t="s">
        <v>3618</v>
      </c>
      <c r="L211" s="100" t="s">
        <v>31</v>
      </c>
      <c r="M211" s="279" t="s">
        <v>357</v>
      </c>
      <c r="N211" s="279" t="s">
        <v>6506</v>
      </c>
      <c r="O211" s="325"/>
      <c r="P211" s="285" t="s">
        <v>357</v>
      </c>
      <c r="Q211" s="285" t="s">
        <v>6506</v>
      </c>
      <c r="R211" s="322">
        <v>2</v>
      </c>
      <c r="S211" s="289" t="s">
        <v>2411</v>
      </c>
      <c r="T211" s="289" t="s">
        <v>6510</v>
      </c>
      <c r="U211" s="47" t="s">
        <v>3151</v>
      </c>
      <c r="V211" s="47" t="s">
        <v>90</v>
      </c>
      <c r="W211" s="47" t="s">
        <v>2428</v>
      </c>
      <c r="X211" s="46" t="s">
        <v>2076</v>
      </c>
      <c r="Y211" s="58"/>
      <c r="Z211" s="57"/>
      <c r="AA211" s="58"/>
      <c r="AB211" s="183"/>
      <c r="AC211" s="184"/>
      <c r="AD211" s="184"/>
      <c r="AE211" s="183"/>
      <c r="AF211" s="184"/>
      <c r="AG211" s="185"/>
      <c r="AH211" s="58"/>
      <c r="AI211" s="58"/>
      <c r="AJ211" s="58"/>
      <c r="AK211" s="58"/>
      <c r="AL211" s="59"/>
      <c r="AM211" s="254" t="str">
        <f>VLOOKUP(K211,'[1]SKO 2019 Attendees'!$D:$G,4,FALSE)</f>
        <v>32LDNKVM</v>
      </c>
      <c r="AN211" s="52">
        <v>43478</v>
      </c>
      <c r="AO211" s="52">
        <v>43481</v>
      </c>
    </row>
    <row r="212" spans="1:42" customFormat="1">
      <c r="A212" s="46" t="s">
        <v>939</v>
      </c>
      <c r="B212" s="232">
        <v>43396</v>
      </c>
      <c r="C212" s="232">
        <v>43397.153942824072</v>
      </c>
      <c r="D212" s="232" t="s">
        <v>4693</v>
      </c>
      <c r="E212" s="232" t="s">
        <v>5614</v>
      </c>
      <c r="F212" s="49" t="s">
        <v>25</v>
      </c>
      <c r="G212" s="61" t="s">
        <v>26</v>
      </c>
      <c r="H212" s="61" t="s">
        <v>633</v>
      </c>
      <c r="I212" s="46" t="s">
        <v>940</v>
      </c>
      <c r="J212" s="46" t="s">
        <v>941</v>
      </c>
      <c r="K212" s="46" t="s">
        <v>942</v>
      </c>
      <c r="L212" s="100" t="s">
        <v>31</v>
      </c>
      <c r="M212" s="278" t="s">
        <v>379</v>
      </c>
      <c r="N212" s="279" t="s">
        <v>6503</v>
      </c>
      <c r="O212" s="325"/>
      <c r="P212" s="284" t="s">
        <v>379</v>
      </c>
      <c r="Q212" s="285" t="s">
        <v>6503</v>
      </c>
      <c r="R212" s="322">
        <v>5</v>
      </c>
      <c r="S212" s="289" t="s">
        <v>4672</v>
      </c>
      <c r="T212" s="289" t="s">
        <v>6508</v>
      </c>
      <c r="U212" s="47" t="s">
        <v>644</v>
      </c>
      <c r="V212" s="47" t="s">
        <v>34</v>
      </c>
      <c r="W212" s="47" t="s">
        <v>645</v>
      </c>
      <c r="X212" s="46" t="s">
        <v>633</v>
      </c>
      <c r="Y212" s="58"/>
      <c r="Z212" s="57"/>
      <c r="AA212" s="58"/>
      <c r="AB212" s="183"/>
      <c r="AC212" s="184"/>
      <c r="AD212" s="184"/>
      <c r="AE212" s="183"/>
      <c r="AF212" s="184"/>
      <c r="AG212" s="185"/>
      <c r="AH212" s="58"/>
      <c r="AI212" s="58" t="s">
        <v>6460</v>
      </c>
      <c r="AJ212" s="57" t="s">
        <v>6518</v>
      </c>
      <c r="AK212" s="320">
        <v>43113.541666666664</v>
      </c>
      <c r="AL212" s="59"/>
      <c r="AM212" s="254" t="str">
        <f>VLOOKUP(K212,'[1]SKO 2019 Attendees'!$D:$G,4,FALSE)</f>
        <v>32LDNKVN</v>
      </c>
      <c r="AN212" s="52">
        <v>43477</v>
      </c>
      <c r="AO212" s="52">
        <v>43481</v>
      </c>
    </row>
    <row r="213" spans="1:42" customFormat="1">
      <c r="A213" s="46" t="s">
        <v>943</v>
      </c>
      <c r="B213" s="232">
        <v>43409</v>
      </c>
      <c r="C213" s="232">
        <v>43411.376376423606</v>
      </c>
      <c r="D213" s="232" t="s">
        <v>4693</v>
      </c>
      <c r="E213" s="232" t="s">
        <v>5615</v>
      </c>
      <c r="F213" s="49" t="s">
        <v>25</v>
      </c>
      <c r="G213" s="61" t="s">
        <v>26</v>
      </c>
      <c r="H213" s="61" t="s">
        <v>633</v>
      </c>
      <c r="I213" s="46" t="s">
        <v>944</v>
      </c>
      <c r="J213" s="46" t="s">
        <v>945</v>
      </c>
      <c r="K213" s="46" t="s">
        <v>946</v>
      </c>
      <c r="L213" s="100" t="s">
        <v>31</v>
      </c>
      <c r="M213" s="350" t="s">
        <v>6412</v>
      </c>
      <c r="N213" s="279" t="s">
        <v>6508</v>
      </c>
      <c r="O213" s="325"/>
      <c r="P213" s="284" t="s">
        <v>5086</v>
      </c>
      <c r="Q213" s="311" t="s">
        <v>6508</v>
      </c>
      <c r="R213" s="322">
        <v>19</v>
      </c>
      <c r="S213" s="289" t="s">
        <v>4670</v>
      </c>
      <c r="T213" s="289" t="s">
        <v>6504</v>
      </c>
      <c r="U213" s="47" t="s">
        <v>811</v>
      </c>
      <c r="V213" s="47" t="s">
        <v>34</v>
      </c>
      <c r="W213" s="47" t="s">
        <v>812</v>
      </c>
      <c r="X213" s="46" t="s">
        <v>633</v>
      </c>
      <c r="Y213" s="58"/>
      <c r="Z213" s="57"/>
      <c r="AA213" s="58"/>
      <c r="AB213" s="183"/>
      <c r="AC213" s="184"/>
      <c r="AD213" s="184"/>
      <c r="AE213" s="183"/>
      <c r="AF213" s="184"/>
      <c r="AG213" s="185"/>
      <c r="AH213" s="58"/>
      <c r="AI213" s="58" t="s">
        <v>6462</v>
      </c>
      <c r="AJ213" s="57" t="s">
        <v>6518</v>
      </c>
      <c r="AK213" s="320">
        <v>43113.625</v>
      </c>
      <c r="AL213" s="59"/>
      <c r="AM213" s="254" t="str">
        <f>VLOOKUP(K213,'[1]SKO 2019 Attendees'!$D:$G,4,FALSE)</f>
        <v>32LDNKVP</v>
      </c>
      <c r="AN213" s="52">
        <v>43477</v>
      </c>
      <c r="AO213" s="52">
        <v>43481</v>
      </c>
    </row>
    <row r="214" spans="1:42" customFormat="1">
      <c r="A214" s="46" t="s">
        <v>3619</v>
      </c>
      <c r="B214" s="232">
        <v>43396</v>
      </c>
      <c r="C214" s="232">
        <v>43402.49911045139</v>
      </c>
      <c r="D214" s="232" t="s">
        <v>4693</v>
      </c>
      <c r="E214" s="232" t="s">
        <v>6670</v>
      </c>
      <c r="F214" s="49" t="s">
        <v>25</v>
      </c>
      <c r="G214" s="61" t="s">
        <v>26</v>
      </c>
      <c r="H214" s="61" t="s">
        <v>3126</v>
      </c>
      <c r="I214" s="46" t="s">
        <v>720</v>
      </c>
      <c r="J214" s="46" t="s">
        <v>3037</v>
      </c>
      <c r="K214" s="46" t="s">
        <v>3620</v>
      </c>
      <c r="L214" s="100" t="s">
        <v>31</v>
      </c>
      <c r="M214" s="350" t="s">
        <v>6412</v>
      </c>
      <c r="N214" s="279" t="s">
        <v>6508</v>
      </c>
      <c r="O214" s="325"/>
      <c r="P214" s="284" t="s">
        <v>5086</v>
      </c>
      <c r="Q214" s="311" t="s">
        <v>6508</v>
      </c>
      <c r="R214" s="322">
        <v>7</v>
      </c>
      <c r="S214" s="289" t="s">
        <v>2393</v>
      </c>
      <c r="T214" s="289" t="s">
        <v>6509</v>
      </c>
      <c r="U214" s="47" t="s">
        <v>3425</v>
      </c>
      <c r="V214" s="47" t="s">
        <v>90</v>
      </c>
      <c r="W214" s="47" t="s">
        <v>2254</v>
      </c>
      <c r="X214" s="46" t="s">
        <v>2076</v>
      </c>
      <c r="Y214" s="58"/>
      <c r="Z214" s="57"/>
      <c r="AA214" s="58"/>
      <c r="AB214" s="183"/>
      <c r="AC214" s="184"/>
      <c r="AD214" s="184"/>
      <c r="AE214" s="183"/>
      <c r="AF214" s="184"/>
      <c r="AG214" s="185"/>
      <c r="AH214" s="58"/>
      <c r="AI214" s="58"/>
      <c r="AJ214" s="58"/>
      <c r="AK214" s="58"/>
      <c r="AL214" s="59"/>
      <c r="AM214" s="254" t="str">
        <f>VLOOKUP(K214,'[1]SKO 2019 Attendees'!$D:$G,4,FALSE)</f>
        <v>32LDNKVQ</v>
      </c>
      <c r="AN214" s="52">
        <v>43478</v>
      </c>
      <c r="AO214" s="52">
        <v>43481</v>
      </c>
    </row>
    <row r="215" spans="1:42" customFormat="1" ht="13.2">
      <c r="A215" s="46" t="s">
        <v>947</v>
      </c>
      <c r="B215" s="232">
        <v>43409</v>
      </c>
      <c r="C215" s="232">
        <v>43422.667737037038</v>
      </c>
      <c r="D215" s="232"/>
      <c r="E215" s="348"/>
      <c r="F215" s="49" t="s">
        <v>25</v>
      </c>
      <c r="G215" s="61" t="s">
        <v>26</v>
      </c>
      <c r="H215" s="61" t="s">
        <v>633</v>
      </c>
      <c r="I215" s="46" t="s">
        <v>948</v>
      </c>
      <c r="J215" s="46" t="s">
        <v>949</v>
      </c>
      <c r="K215" s="46" t="s">
        <v>950</v>
      </c>
      <c r="L215" s="100" t="s">
        <v>31</v>
      </c>
      <c r="M215" s="279" t="s">
        <v>357</v>
      </c>
      <c r="N215" s="279" t="s">
        <v>6506</v>
      </c>
      <c r="O215" s="325"/>
      <c r="P215" s="285" t="s">
        <v>357</v>
      </c>
      <c r="Q215" s="285" t="s">
        <v>6506</v>
      </c>
      <c r="R215" s="322">
        <v>30</v>
      </c>
      <c r="S215" s="289" t="s">
        <v>4671</v>
      </c>
      <c r="T215" s="289" t="s">
        <v>6503</v>
      </c>
      <c r="U215" s="47" t="s">
        <v>650</v>
      </c>
      <c r="V215" s="47" t="s">
        <v>34</v>
      </c>
      <c r="W215" s="47" t="s">
        <v>651</v>
      </c>
      <c r="X215" s="46" t="s">
        <v>633</v>
      </c>
      <c r="Y215" s="58"/>
      <c r="Z215" s="57"/>
      <c r="AA215" s="58"/>
      <c r="AB215" s="183"/>
      <c r="AC215" s="184"/>
      <c r="AD215" s="184"/>
      <c r="AE215" s="183"/>
      <c r="AF215" s="184"/>
      <c r="AG215" s="185"/>
      <c r="AH215" s="58"/>
      <c r="AI215" s="58" t="s">
        <v>6465</v>
      </c>
      <c r="AJ215" s="57" t="s">
        <v>6518</v>
      </c>
      <c r="AK215" s="320">
        <v>43115.5</v>
      </c>
      <c r="AL215" s="59"/>
      <c r="AM215" s="254" t="str">
        <f>VLOOKUP(K215,'[1]SKO 2019 Attendees'!$D:$G,4,FALSE)</f>
        <v>32LDNKVR</v>
      </c>
      <c r="AN215" s="52">
        <v>43477</v>
      </c>
      <c r="AO215" s="52">
        <v>43481</v>
      </c>
    </row>
    <row r="216" spans="1:42" customFormat="1">
      <c r="A216" s="46" t="s">
        <v>3621</v>
      </c>
      <c r="B216" s="232">
        <v>43396</v>
      </c>
      <c r="C216" s="232">
        <v>43403.867325347223</v>
      </c>
      <c r="D216" s="232" t="s">
        <v>4693</v>
      </c>
      <c r="E216" s="232" t="s">
        <v>5616</v>
      </c>
      <c r="F216" s="49" t="s">
        <v>25</v>
      </c>
      <c r="G216" s="61" t="s">
        <v>26</v>
      </c>
      <c r="H216" s="61" t="s">
        <v>3126</v>
      </c>
      <c r="I216" s="46" t="s">
        <v>2281</v>
      </c>
      <c r="J216" s="46" t="s">
        <v>3622</v>
      </c>
      <c r="K216" s="46" t="s">
        <v>3623</v>
      </c>
      <c r="L216" s="100" t="s">
        <v>31</v>
      </c>
      <c r="M216" s="350" t="s">
        <v>6412</v>
      </c>
      <c r="N216" s="279" t="s">
        <v>6508</v>
      </c>
      <c r="O216" s="325"/>
      <c r="P216" s="284" t="s">
        <v>5086</v>
      </c>
      <c r="Q216" s="311" t="s">
        <v>6508</v>
      </c>
      <c r="R216" s="322">
        <v>4</v>
      </c>
      <c r="S216" s="289" t="s">
        <v>2411</v>
      </c>
      <c r="T216" s="289" t="s">
        <v>6510</v>
      </c>
      <c r="U216" s="47" t="s">
        <v>3287</v>
      </c>
      <c r="V216" s="47" t="s">
        <v>90</v>
      </c>
      <c r="W216" s="47" t="s">
        <v>2259</v>
      </c>
      <c r="X216" s="46" t="s">
        <v>2076</v>
      </c>
      <c r="Y216" s="58"/>
      <c r="Z216" s="57"/>
      <c r="AA216" s="58"/>
      <c r="AB216" s="183"/>
      <c r="AC216" s="184"/>
      <c r="AD216" s="184"/>
      <c r="AE216" s="183"/>
      <c r="AF216" s="184"/>
      <c r="AG216" s="185"/>
      <c r="AH216" s="58"/>
      <c r="AI216" s="58"/>
      <c r="AJ216" s="58"/>
      <c r="AK216" s="58"/>
      <c r="AL216" s="59"/>
      <c r="AM216" s="254" t="str">
        <f>VLOOKUP(K216,'[1]SKO 2019 Attendees'!$D:$G,4,FALSE)</f>
        <v>32LDNKVS</v>
      </c>
      <c r="AN216" s="52">
        <v>43478</v>
      </c>
      <c r="AO216" s="52">
        <v>43481</v>
      </c>
      <c r="AP216" t="s">
        <v>5029</v>
      </c>
    </row>
    <row r="217" spans="1:42" customFormat="1">
      <c r="A217" s="46" t="s">
        <v>3624</v>
      </c>
      <c r="B217" s="232">
        <v>43396</v>
      </c>
      <c r="C217" s="232">
        <v>43402.536842280089</v>
      </c>
      <c r="D217" s="349" t="s">
        <v>4693</v>
      </c>
      <c r="E217" s="348" t="s">
        <v>6760</v>
      </c>
      <c r="F217" s="49" t="s">
        <v>25</v>
      </c>
      <c r="G217" s="61" t="s">
        <v>26</v>
      </c>
      <c r="H217" s="61" t="s">
        <v>3126</v>
      </c>
      <c r="I217" s="46" t="s">
        <v>3625</v>
      </c>
      <c r="J217" s="46" t="s">
        <v>3626</v>
      </c>
      <c r="K217" s="46" t="s">
        <v>3627</v>
      </c>
      <c r="L217" s="100" t="s">
        <v>31</v>
      </c>
      <c r="M217" s="279" t="s">
        <v>357</v>
      </c>
      <c r="N217" s="279" t="s">
        <v>6506</v>
      </c>
      <c r="O217" s="325"/>
      <c r="P217" s="285" t="s">
        <v>357</v>
      </c>
      <c r="Q217" s="285" t="s">
        <v>6506</v>
      </c>
      <c r="R217" s="322">
        <v>21</v>
      </c>
      <c r="S217" s="289" t="s">
        <v>2442</v>
      </c>
      <c r="T217" s="289" t="s">
        <v>6506</v>
      </c>
      <c r="U217" s="47" t="s">
        <v>3251</v>
      </c>
      <c r="V217" s="47" t="s">
        <v>90</v>
      </c>
      <c r="W217" s="47" t="s">
        <v>2284</v>
      </c>
      <c r="X217" s="46" t="s">
        <v>2076</v>
      </c>
      <c r="Y217" s="58"/>
      <c r="Z217" s="57"/>
      <c r="AA217" s="58"/>
      <c r="AB217" s="183"/>
      <c r="AC217" s="184"/>
      <c r="AD217" s="184"/>
      <c r="AE217" s="183"/>
      <c r="AF217" s="184"/>
      <c r="AG217" s="185"/>
      <c r="AH217" s="58"/>
      <c r="AI217" s="58"/>
      <c r="AJ217" s="58"/>
      <c r="AK217" s="58"/>
      <c r="AL217" s="59"/>
      <c r="AM217" s="254" t="str">
        <f>VLOOKUP(K217,'[1]SKO 2019 Attendees'!$D:$G,4,FALSE)</f>
        <v>32LDNKVT</v>
      </c>
      <c r="AN217" s="52">
        <v>43478</v>
      </c>
      <c r="AO217" s="52">
        <v>43481</v>
      </c>
    </row>
    <row r="218" spans="1:42" customFormat="1">
      <c r="A218" s="46" t="s">
        <v>951</v>
      </c>
      <c r="B218" s="232">
        <v>43396</v>
      </c>
      <c r="C218" s="232">
        <v>43397.279157442128</v>
      </c>
      <c r="D218" s="232"/>
      <c r="E218" s="348"/>
      <c r="F218" s="49" t="s">
        <v>25</v>
      </c>
      <c r="G218" s="253" t="s">
        <v>6284</v>
      </c>
      <c r="H218" s="61" t="s">
        <v>633</v>
      </c>
      <c r="I218" s="46" t="s">
        <v>952</v>
      </c>
      <c r="J218" s="46" t="s">
        <v>953</v>
      </c>
      <c r="K218" s="46" t="s">
        <v>954</v>
      </c>
      <c r="L218" s="100" t="s">
        <v>806</v>
      </c>
      <c r="M218" s="278" t="s">
        <v>374</v>
      </c>
      <c r="N218" s="310" t="s">
        <v>6507</v>
      </c>
      <c r="O218" s="325"/>
      <c r="P218" s="284" t="s">
        <v>374</v>
      </c>
      <c r="Q218" s="285" t="s">
        <v>6507</v>
      </c>
      <c r="R218" s="322"/>
      <c r="S218" s="289" t="s">
        <v>4672</v>
      </c>
      <c r="T218" s="289" t="s">
        <v>6508</v>
      </c>
      <c r="U218" s="47" t="s">
        <v>738</v>
      </c>
      <c r="V218" s="47" t="s">
        <v>34</v>
      </c>
      <c r="W218" s="47" t="s">
        <v>645</v>
      </c>
      <c r="X218" s="46" t="s">
        <v>633</v>
      </c>
      <c r="Y218" s="58"/>
      <c r="Z218" s="57"/>
      <c r="AA218" s="58"/>
      <c r="AB218" s="183"/>
      <c r="AC218" s="184"/>
      <c r="AD218" s="184"/>
      <c r="AE218" s="183"/>
      <c r="AF218" s="184"/>
      <c r="AG218" s="185"/>
      <c r="AH218" s="58"/>
      <c r="AI218" s="58" t="s">
        <v>6463</v>
      </c>
      <c r="AJ218" s="57" t="s">
        <v>6518</v>
      </c>
      <c r="AK218" s="320">
        <v>43113.666666666664</v>
      </c>
      <c r="AL218" s="59"/>
      <c r="AM218" s="254" t="str">
        <f>VLOOKUP(K218,'[1]SKO 2019 Attendees'!$D:$G,4,FALSE)</f>
        <v>32LDNKVV</v>
      </c>
      <c r="AN218" s="52">
        <v>43477</v>
      </c>
      <c r="AO218" s="52">
        <v>43481</v>
      </c>
    </row>
    <row r="219" spans="1:42" customFormat="1">
      <c r="A219" s="46" t="s">
        <v>3628</v>
      </c>
      <c r="B219" s="232">
        <v>43396</v>
      </c>
      <c r="C219" s="232">
        <v>43424.585552662036</v>
      </c>
      <c r="D219" s="232"/>
      <c r="E219" s="348"/>
      <c r="F219" s="49" t="s">
        <v>25</v>
      </c>
      <c r="G219" s="253" t="s">
        <v>6284</v>
      </c>
      <c r="H219" s="61" t="s">
        <v>3126</v>
      </c>
      <c r="I219" s="46" t="s">
        <v>3629</v>
      </c>
      <c r="J219" s="46" t="s">
        <v>953</v>
      </c>
      <c r="K219" s="46" t="s">
        <v>3630</v>
      </c>
      <c r="L219" s="257" t="s">
        <v>6285</v>
      </c>
      <c r="M219" s="350" t="s">
        <v>6412</v>
      </c>
      <c r="N219" s="279" t="s">
        <v>6508</v>
      </c>
      <c r="O219" s="325"/>
      <c r="P219" s="284" t="s">
        <v>5086</v>
      </c>
      <c r="Q219" s="311" t="s">
        <v>6508</v>
      </c>
      <c r="R219" s="322"/>
      <c r="S219" s="289" t="s">
        <v>2393</v>
      </c>
      <c r="T219" s="289" t="s">
        <v>6509</v>
      </c>
      <c r="U219" s="47" t="s">
        <v>3425</v>
      </c>
      <c r="V219" s="47" t="s">
        <v>90</v>
      </c>
      <c r="W219" s="47" t="s">
        <v>2254</v>
      </c>
      <c r="X219" s="46" t="s">
        <v>2076</v>
      </c>
      <c r="Y219" s="58"/>
      <c r="Z219" s="57"/>
      <c r="AA219" s="58"/>
      <c r="AB219" s="183"/>
      <c r="AC219" s="184"/>
      <c r="AD219" s="184"/>
      <c r="AE219" s="183"/>
      <c r="AF219" s="184"/>
      <c r="AG219" s="185"/>
      <c r="AH219" s="58"/>
      <c r="AI219" s="58"/>
      <c r="AJ219" s="58"/>
      <c r="AK219" s="58"/>
      <c r="AL219" s="59"/>
      <c r="AM219" s="254" t="str">
        <f>VLOOKUP(K219,'[1]SKO 2019 Attendees'!$D:$G,4,FALSE)</f>
        <v>32LDNKVW</v>
      </c>
      <c r="AN219" s="52">
        <v>43478</v>
      </c>
      <c r="AO219" s="52">
        <v>43481</v>
      </c>
    </row>
    <row r="220" spans="1:42" customFormat="1">
      <c r="A220" s="46" t="s">
        <v>3632</v>
      </c>
      <c r="B220" s="232">
        <v>43396</v>
      </c>
      <c r="C220" s="232">
        <v>43405.397714699073</v>
      </c>
      <c r="D220" s="232" t="s">
        <v>4693</v>
      </c>
      <c r="E220" s="232" t="s">
        <v>5617</v>
      </c>
      <c r="F220" s="49" t="s">
        <v>25</v>
      </c>
      <c r="G220" s="61" t="s">
        <v>26</v>
      </c>
      <c r="H220" s="61" t="s">
        <v>3126</v>
      </c>
      <c r="I220" s="46" t="s">
        <v>2715</v>
      </c>
      <c r="J220" s="46" t="s">
        <v>3633</v>
      </c>
      <c r="K220" s="46" t="s">
        <v>3634</v>
      </c>
      <c r="L220" s="100" t="s">
        <v>31</v>
      </c>
      <c r="M220" s="350" t="s">
        <v>6413</v>
      </c>
      <c r="N220" s="310" t="s">
        <v>6509</v>
      </c>
      <c r="O220" s="325"/>
      <c r="P220" s="284" t="s">
        <v>6263</v>
      </c>
      <c r="Q220" s="311" t="s">
        <v>6509</v>
      </c>
      <c r="R220" s="322">
        <v>7</v>
      </c>
      <c r="S220" s="289" t="s">
        <v>2393</v>
      </c>
      <c r="T220" s="289" t="s">
        <v>6509</v>
      </c>
      <c r="U220" s="47" t="s">
        <v>3141</v>
      </c>
      <c r="V220" s="47" t="s">
        <v>90</v>
      </c>
      <c r="W220" s="47" t="s">
        <v>2254</v>
      </c>
      <c r="X220" s="46" t="s">
        <v>2076</v>
      </c>
      <c r="Y220" s="58"/>
      <c r="Z220" s="57"/>
      <c r="AA220" s="58"/>
      <c r="AB220" s="183"/>
      <c r="AC220" s="184"/>
      <c r="AD220" s="184"/>
      <c r="AE220" s="183"/>
      <c r="AF220" s="184"/>
      <c r="AG220" s="185"/>
      <c r="AH220" s="58"/>
      <c r="AI220" s="58"/>
      <c r="AJ220" s="58"/>
      <c r="AK220" s="58"/>
      <c r="AL220" s="59"/>
      <c r="AM220" s="254" t="str">
        <f>VLOOKUP(K220,'[1]SKO 2019 Attendees'!$D:$G,4,FALSE)</f>
        <v>32LDNKVX</v>
      </c>
      <c r="AN220" s="52">
        <v>43478</v>
      </c>
      <c r="AO220" s="52">
        <v>43481</v>
      </c>
    </row>
    <row r="221" spans="1:42" customFormat="1">
      <c r="A221" s="46" t="s">
        <v>3635</v>
      </c>
      <c r="B221" s="232">
        <v>43396</v>
      </c>
      <c r="C221" s="232">
        <v>43434.483032060183</v>
      </c>
      <c r="D221" s="232" t="s">
        <v>4693</v>
      </c>
      <c r="E221" s="232" t="s">
        <v>5618</v>
      </c>
      <c r="F221" s="49" t="s">
        <v>25</v>
      </c>
      <c r="G221" s="61" t="s">
        <v>26</v>
      </c>
      <c r="H221" s="61" t="s">
        <v>3126</v>
      </c>
      <c r="I221" s="46" t="s">
        <v>2445</v>
      </c>
      <c r="J221" s="46" t="s">
        <v>3636</v>
      </c>
      <c r="K221" s="46" t="s">
        <v>3637</v>
      </c>
      <c r="L221" s="100" t="s">
        <v>31</v>
      </c>
      <c r="M221" s="350" t="s">
        <v>6413</v>
      </c>
      <c r="N221" s="310" t="s">
        <v>6509</v>
      </c>
      <c r="O221" s="325"/>
      <c r="P221" s="284" t="s">
        <v>6263</v>
      </c>
      <c r="Q221" s="311" t="s">
        <v>6509</v>
      </c>
      <c r="R221" s="322">
        <v>5</v>
      </c>
      <c r="S221" s="289" t="s">
        <v>2393</v>
      </c>
      <c r="T221" s="289" t="s">
        <v>6509</v>
      </c>
      <c r="U221" s="47" t="s">
        <v>3141</v>
      </c>
      <c r="V221" s="47" t="s">
        <v>90</v>
      </c>
      <c r="W221" s="47" t="s">
        <v>3548</v>
      </c>
      <c r="X221" s="46" t="s">
        <v>2076</v>
      </c>
      <c r="Y221" s="58"/>
      <c r="Z221" s="57"/>
      <c r="AA221" s="58"/>
      <c r="AB221" s="183"/>
      <c r="AC221" s="184"/>
      <c r="AD221" s="184"/>
      <c r="AE221" s="183"/>
      <c r="AF221" s="184"/>
      <c r="AG221" s="185"/>
      <c r="AH221" s="58"/>
      <c r="AI221" s="58"/>
      <c r="AJ221" s="58"/>
      <c r="AK221" s="58"/>
      <c r="AL221" s="59"/>
      <c r="AM221" s="254" t="str">
        <f>VLOOKUP(K221,'[1]SKO 2019 Attendees'!$D:$G,4,FALSE)</f>
        <v>32LDNKVZ</v>
      </c>
      <c r="AN221" s="52">
        <v>43478</v>
      </c>
      <c r="AO221" s="52">
        <v>43481</v>
      </c>
    </row>
    <row r="222" spans="1:42" customFormat="1" ht="13.2">
      <c r="A222" s="46" t="s">
        <v>3638</v>
      </c>
      <c r="B222" s="232">
        <v>43396</v>
      </c>
      <c r="C222" s="232">
        <v>43396.799276620368</v>
      </c>
      <c r="D222" s="232" t="s">
        <v>4693</v>
      </c>
      <c r="E222" s="232" t="s">
        <v>5619</v>
      </c>
      <c r="F222" s="49" t="s">
        <v>879</v>
      </c>
      <c r="G222" s="61" t="s">
        <v>26</v>
      </c>
      <c r="H222" s="61" t="s">
        <v>3126</v>
      </c>
      <c r="I222" s="46" t="s">
        <v>110</v>
      </c>
      <c r="J222" s="46" t="s">
        <v>2894</v>
      </c>
      <c r="K222" s="46" t="s">
        <v>3639</v>
      </c>
      <c r="L222" s="100" t="s">
        <v>883</v>
      </c>
      <c r="M222" s="279" t="s">
        <v>357</v>
      </c>
      <c r="N222" s="279" t="s">
        <v>6506</v>
      </c>
      <c r="O222" s="325"/>
      <c r="P222" s="285" t="s">
        <v>357</v>
      </c>
      <c r="Q222" s="285" t="s">
        <v>6506</v>
      </c>
      <c r="R222" s="322">
        <v>10</v>
      </c>
      <c r="S222" s="289" t="s">
        <v>2411</v>
      </c>
      <c r="T222" s="289" t="s">
        <v>6510</v>
      </c>
      <c r="U222" s="47" t="s">
        <v>3227</v>
      </c>
      <c r="V222" s="47" t="s">
        <v>90</v>
      </c>
      <c r="W222" s="47" t="s">
        <v>2075</v>
      </c>
      <c r="X222" s="46" t="s">
        <v>2076</v>
      </c>
      <c r="Y222" s="58"/>
      <c r="Z222" s="57"/>
      <c r="AA222" s="58"/>
      <c r="AB222" s="183"/>
      <c r="AC222" s="184"/>
      <c r="AD222" s="184"/>
      <c r="AE222" s="183"/>
      <c r="AF222" s="184"/>
      <c r="AG222" s="185"/>
      <c r="AH222" s="58"/>
      <c r="AI222" s="58"/>
      <c r="AJ222" s="58"/>
      <c r="AK222" s="58"/>
      <c r="AL222" s="59"/>
      <c r="AM222" s="254" t="str">
        <f>VLOOKUP(K222,'[1]SKO 2019 Attendees'!$D:$G,4,FALSE)</f>
        <v>32LDNKW2</v>
      </c>
      <c r="AN222" s="52">
        <v>43478</v>
      </c>
      <c r="AO222" s="52">
        <v>43481</v>
      </c>
    </row>
    <row r="223" spans="1:42" customFormat="1">
      <c r="A223" s="46" t="s">
        <v>3640</v>
      </c>
      <c r="B223" s="232">
        <v>43396</v>
      </c>
      <c r="C223" s="232">
        <v>43420.713305289348</v>
      </c>
      <c r="D223" s="232" t="s">
        <v>4693</v>
      </c>
      <c r="E223" s="232" t="s">
        <v>5620</v>
      </c>
      <c r="F223" s="49" t="s">
        <v>25</v>
      </c>
      <c r="G223" s="61" t="s">
        <v>26</v>
      </c>
      <c r="H223" s="61" t="s">
        <v>3126</v>
      </c>
      <c r="I223" s="46" t="s">
        <v>767</v>
      </c>
      <c r="J223" s="46" t="s">
        <v>3641</v>
      </c>
      <c r="K223" s="46" t="s">
        <v>3642</v>
      </c>
      <c r="L223" s="100" t="s">
        <v>31</v>
      </c>
      <c r="M223" s="278" t="s">
        <v>500</v>
      </c>
      <c r="N223" s="279" t="s">
        <v>6504</v>
      </c>
      <c r="O223" s="325"/>
      <c r="P223" s="284" t="s">
        <v>500</v>
      </c>
      <c r="Q223" s="285" t="s">
        <v>6504</v>
      </c>
      <c r="R223" s="322">
        <v>3</v>
      </c>
      <c r="S223" s="289" t="s">
        <v>2380</v>
      </c>
      <c r="T223" s="289" t="s">
        <v>6507</v>
      </c>
      <c r="U223" s="47" t="s">
        <v>3128</v>
      </c>
      <c r="V223" s="47" t="s">
        <v>90</v>
      </c>
      <c r="W223" s="47" t="s">
        <v>2971</v>
      </c>
      <c r="X223" s="46" t="s">
        <v>2076</v>
      </c>
      <c r="Y223" s="58"/>
      <c r="Z223" s="57"/>
      <c r="AA223" s="58"/>
      <c r="AB223" s="183"/>
      <c r="AC223" s="184"/>
      <c r="AD223" s="184"/>
      <c r="AE223" s="183"/>
      <c r="AF223" s="184"/>
      <c r="AG223" s="185"/>
      <c r="AH223" s="58"/>
      <c r="AI223" s="58"/>
      <c r="AJ223" s="58"/>
      <c r="AK223" s="58"/>
      <c r="AL223" s="59"/>
      <c r="AM223" s="254" t="str">
        <f>VLOOKUP(K223,'[1]SKO 2019 Attendees'!$D:$G,4,FALSE)</f>
        <v>32LDNKW4</v>
      </c>
      <c r="AN223" s="52">
        <v>43478</v>
      </c>
      <c r="AO223" s="52">
        <v>43481</v>
      </c>
    </row>
    <row r="224" spans="1:42" s="133" customFormat="1">
      <c r="A224" s="46" t="s">
        <v>3643</v>
      </c>
      <c r="B224" s="232">
        <v>43396</v>
      </c>
      <c r="C224" s="232">
        <v>43402.600342557867</v>
      </c>
      <c r="D224" s="232" t="s">
        <v>4693</v>
      </c>
      <c r="E224" s="232" t="s">
        <v>5621</v>
      </c>
      <c r="F224" s="49" t="s">
        <v>25</v>
      </c>
      <c r="G224" s="61" t="s">
        <v>26</v>
      </c>
      <c r="H224" s="61" t="s">
        <v>3126</v>
      </c>
      <c r="I224" s="46" t="s">
        <v>786</v>
      </c>
      <c r="J224" s="46" t="s">
        <v>3644</v>
      </c>
      <c r="K224" s="46" t="s">
        <v>3645</v>
      </c>
      <c r="L224" s="100" t="s">
        <v>31</v>
      </c>
      <c r="M224" s="278" t="s">
        <v>379</v>
      </c>
      <c r="N224" s="279" t="s">
        <v>6503</v>
      </c>
      <c r="O224" s="325"/>
      <c r="P224" s="284" t="s">
        <v>379</v>
      </c>
      <c r="Q224" s="285" t="s">
        <v>6503</v>
      </c>
      <c r="R224" s="322">
        <v>13</v>
      </c>
      <c r="S224" s="289" t="s">
        <v>2472</v>
      </c>
      <c r="T224" s="289" t="s">
        <v>6505</v>
      </c>
      <c r="U224" s="47" t="s">
        <v>3271</v>
      </c>
      <c r="V224" s="47" t="s">
        <v>90</v>
      </c>
      <c r="W224" s="47" t="s">
        <v>2259</v>
      </c>
      <c r="X224" s="46" t="s">
        <v>2076</v>
      </c>
      <c r="Y224" s="58"/>
      <c r="Z224" s="57"/>
      <c r="AA224" s="58"/>
      <c r="AB224" s="183"/>
      <c r="AC224" s="184"/>
      <c r="AD224" s="184"/>
      <c r="AE224" s="183"/>
      <c r="AF224" s="184"/>
      <c r="AG224" s="185"/>
      <c r="AH224" s="58"/>
      <c r="AI224" s="58"/>
      <c r="AJ224" s="58"/>
      <c r="AK224" s="58"/>
      <c r="AL224" s="59"/>
      <c r="AM224" s="254" t="str">
        <f>VLOOKUP(K224,'[1]SKO 2019 Attendees'!$D:$G,4,FALSE)</f>
        <v>32LDNKW5</v>
      </c>
      <c r="AN224" s="52">
        <v>43478</v>
      </c>
      <c r="AO224" s="52">
        <v>43481</v>
      </c>
      <c r="AP224"/>
    </row>
    <row r="225" spans="1:42" customFormat="1">
      <c r="A225" s="46" t="s">
        <v>955</v>
      </c>
      <c r="B225" s="232">
        <v>43396</v>
      </c>
      <c r="C225" s="232">
        <v>43396.788897650462</v>
      </c>
      <c r="D225" s="349" t="s">
        <v>4693</v>
      </c>
      <c r="E225" s="348" t="s">
        <v>6761</v>
      </c>
      <c r="F225" s="49" t="s">
        <v>25</v>
      </c>
      <c r="G225" s="61" t="s">
        <v>26</v>
      </c>
      <c r="H225" s="61" t="s">
        <v>633</v>
      </c>
      <c r="I225" s="46" t="s">
        <v>956</v>
      </c>
      <c r="J225" s="46" t="s">
        <v>957</v>
      </c>
      <c r="K225" s="46" t="s">
        <v>958</v>
      </c>
      <c r="L225" s="100" t="s">
        <v>31</v>
      </c>
      <c r="M225" s="278" t="s">
        <v>374</v>
      </c>
      <c r="N225" s="310" t="s">
        <v>6507</v>
      </c>
      <c r="O225" s="323"/>
      <c r="P225" s="284" t="s">
        <v>374</v>
      </c>
      <c r="Q225" s="285" t="s">
        <v>6507</v>
      </c>
      <c r="R225" s="322">
        <v>13</v>
      </c>
      <c r="S225" s="289" t="s">
        <v>4672</v>
      </c>
      <c r="T225" s="289" t="s">
        <v>6508</v>
      </c>
      <c r="U225" s="47" t="s">
        <v>677</v>
      </c>
      <c r="V225" s="47" t="s">
        <v>34</v>
      </c>
      <c r="W225" s="47" t="s">
        <v>645</v>
      </c>
      <c r="X225" s="46" t="s">
        <v>633</v>
      </c>
      <c r="Y225" s="58"/>
      <c r="Z225" s="57"/>
      <c r="AA225" s="58"/>
      <c r="AB225" s="183"/>
      <c r="AC225" s="184"/>
      <c r="AD225" s="184"/>
      <c r="AE225" s="183"/>
      <c r="AF225" s="184"/>
      <c r="AG225" s="185"/>
      <c r="AH225" s="58"/>
      <c r="AI225" s="58" t="s">
        <v>6463</v>
      </c>
      <c r="AJ225" s="57" t="s">
        <v>6518</v>
      </c>
      <c r="AK225" s="320">
        <v>43113.666666666664</v>
      </c>
      <c r="AL225" s="59"/>
      <c r="AM225" s="254" t="str">
        <f>VLOOKUP(K225,'[1]SKO 2019 Attendees'!$D:$G,4,FALSE)</f>
        <v>32LDNKW6</v>
      </c>
      <c r="AN225" s="52">
        <v>43477</v>
      </c>
      <c r="AO225" s="52">
        <v>43481</v>
      </c>
    </row>
    <row r="226" spans="1:42" customFormat="1">
      <c r="A226" s="46" t="s">
        <v>3646</v>
      </c>
      <c r="B226" s="232">
        <v>43396</v>
      </c>
      <c r="C226" s="232">
        <v>43408.395784062501</v>
      </c>
      <c r="D226" s="232" t="s">
        <v>4693</v>
      </c>
      <c r="E226" s="232" t="s">
        <v>5622</v>
      </c>
      <c r="F226" s="49" t="s">
        <v>25</v>
      </c>
      <c r="G226" s="61" t="s">
        <v>26</v>
      </c>
      <c r="H226" s="61" t="s">
        <v>3126</v>
      </c>
      <c r="I226" s="46" t="s">
        <v>1289</v>
      </c>
      <c r="J226" s="46" t="s">
        <v>3647</v>
      </c>
      <c r="K226" s="46" t="s">
        <v>3648</v>
      </c>
      <c r="L226" s="100" t="s">
        <v>31</v>
      </c>
      <c r="M226" s="278" t="s">
        <v>379</v>
      </c>
      <c r="N226" s="279" t="s">
        <v>6503</v>
      </c>
      <c r="O226" s="325"/>
      <c r="P226" s="284" t="s">
        <v>379</v>
      </c>
      <c r="Q226" s="285" t="s">
        <v>6503</v>
      </c>
      <c r="R226" s="322">
        <v>14</v>
      </c>
      <c r="S226" s="289" t="s">
        <v>2472</v>
      </c>
      <c r="T226" s="289" t="s">
        <v>6505</v>
      </c>
      <c r="U226" s="47" t="s">
        <v>3579</v>
      </c>
      <c r="V226" s="47" t="s">
        <v>90</v>
      </c>
      <c r="W226" s="47" t="s">
        <v>2250</v>
      </c>
      <c r="X226" s="46" t="s">
        <v>2076</v>
      </c>
      <c r="Y226" s="58"/>
      <c r="Z226" s="57"/>
      <c r="AA226" s="58"/>
      <c r="AB226" s="183"/>
      <c r="AC226" s="184"/>
      <c r="AD226" s="184"/>
      <c r="AE226" s="183"/>
      <c r="AF226" s="184"/>
      <c r="AG226" s="185"/>
      <c r="AH226" s="58"/>
      <c r="AI226" s="58"/>
      <c r="AJ226" s="58"/>
      <c r="AK226" s="58"/>
      <c r="AL226" s="59"/>
      <c r="AM226" s="254" t="str">
        <f>VLOOKUP(K226,'[1]SKO 2019 Attendees'!$D:$G,4,FALSE)</f>
        <v>32LDNKW7</v>
      </c>
      <c r="AN226" s="52">
        <v>43478</v>
      </c>
      <c r="AO226" s="52">
        <v>43481</v>
      </c>
    </row>
    <row r="227" spans="1:42" s="133" customFormat="1">
      <c r="A227" s="46" t="s">
        <v>3649</v>
      </c>
      <c r="B227" s="232">
        <v>43396</v>
      </c>
      <c r="C227" s="232">
        <v>43417.621004282402</v>
      </c>
      <c r="D227" s="232" t="s">
        <v>4693</v>
      </c>
      <c r="E227" s="232" t="s">
        <v>5623</v>
      </c>
      <c r="F227" s="49" t="s">
        <v>25</v>
      </c>
      <c r="G227" s="61" t="s">
        <v>26</v>
      </c>
      <c r="H227" s="61" t="s">
        <v>3126</v>
      </c>
      <c r="I227" s="46" t="s">
        <v>3650</v>
      </c>
      <c r="J227" s="46" t="s">
        <v>3651</v>
      </c>
      <c r="K227" s="46" t="s">
        <v>3652</v>
      </c>
      <c r="L227" s="100" t="s">
        <v>31</v>
      </c>
      <c r="M227" s="278" t="s">
        <v>374</v>
      </c>
      <c r="N227" s="310" t="s">
        <v>6507</v>
      </c>
      <c r="O227" s="325"/>
      <c r="P227" s="284" t="s">
        <v>374</v>
      </c>
      <c r="Q227" s="285" t="s">
        <v>6507</v>
      </c>
      <c r="R227" s="322">
        <v>2</v>
      </c>
      <c r="S227" s="289" t="s">
        <v>2411</v>
      </c>
      <c r="T227" s="289" t="s">
        <v>6510</v>
      </c>
      <c r="U227" s="47" t="s">
        <v>3223</v>
      </c>
      <c r="V227" s="47" t="s">
        <v>90</v>
      </c>
      <c r="W227" s="47" t="s">
        <v>3653</v>
      </c>
      <c r="X227" s="46" t="s">
        <v>2076</v>
      </c>
      <c r="Y227" s="58"/>
      <c r="Z227" s="57"/>
      <c r="AA227" s="58"/>
      <c r="AB227" s="183"/>
      <c r="AC227" s="184"/>
      <c r="AD227" s="184"/>
      <c r="AE227" s="183"/>
      <c r="AF227" s="184"/>
      <c r="AG227" s="185"/>
      <c r="AH227" s="58"/>
      <c r="AI227" s="58"/>
      <c r="AJ227" s="58"/>
      <c r="AK227" s="58"/>
      <c r="AL227" s="59"/>
      <c r="AM227" s="254" t="str">
        <f>VLOOKUP(K227,'[1]SKO 2019 Attendees'!$D:$G,4,FALSE)</f>
        <v>32LDNKW8</v>
      </c>
      <c r="AN227" s="52">
        <v>43478</v>
      </c>
      <c r="AO227" s="52">
        <v>43481</v>
      </c>
      <c r="AP227"/>
    </row>
    <row r="228" spans="1:42" s="86" customFormat="1" ht="13.2">
      <c r="A228" s="46" t="s">
        <v>3654</v>
      </c>
      <c r="B228" s="232">
        <v>43396</v>
      </c>
      <c r="C228" s="232">
        <v>43403.331966168982</v>
      </c>
      <c r="D228" s="232"/>
      <c r="E228" s="348"/>
      <c r="F228" s="49" t="s">
        <v>771</v>
      </c>
      <c r="G228" s="61" t="s">
        <v>26</v>
      </c>
      <c r="H228" s="61" t="s">
        <v>2236</v>
      </c>
      <c r="I228" s="116" t="s">
        <v>3655</v>
      </c>
      <c r="J228" s="116" t="s">
        <v>3656</v>
      </c>
      <c r="K228" s="46" t="s">
        <v>3657</v>
      </c>
      <c r="L228" s="126" t="s">
        <v>3658</v>
      </c>
      <c r="M228" s="279" t="s">
        <v>357</v>
      </c>
      <c r="N228" s="279" t="s">
        <v>6506</v>
      </c>
      <c r="O228" s="325"/>
      <c r="P228" s="285" t="s">
        <v>357</v>
      </c>
      <c r="Q228" s="285" t="s">
        <v>6506</v>
      </c>
      <c r="R228" s="322" t="s">
        <v>6545</v>
      </c>
      <c r="S228" s="289" t="s">
        <v>2411</v>
      </c>
      <c r="T228" s="289" t="s">
        <v>6510</v>
      </c>
      <c r="U228" s="47" t="s">
        <v>2954</v>
      </c>
      <c r="V228" s="47" t="s">
        <v>90</v>
      </c>
      <c r="W228" s="47" t="s">
        <v>2403</v>
      </c>
      <c r="X228" s="46" t="s">
        <v>2076</v>
      </c>
      <c r="Y228" s="57" t="s">
        <v>36</v>
      </c>
      <c r="Z228" s="57"/>
      <c r="AA228" s="58"/>
      <c r="AB228" s="183"/>
      <c r="AC228" s="184"/>
      <c r="AD228" s="184"/>
      <c r="AE228" s="183"/>
      <c r="AF228" s="184"/>
      <c r="AG228" s="185"/>
      <c r="AH228" s="58"/>
      <c r="AI228" s="58"/>
      <c r="AJ228" s="58"/>
      <c r="AK228" s="58"/>
      <c r="AL228" s="59"/>
      <c r="AM228" s="254" t="str">
        <f>VLOOKUP(K228,'[1]SKO 2019 Attendees'!$D:$G,4,FALSE)</f>
        <v>32LDNKW9</v>
      </c>
      <c r="AN228" s="52">
        <v>43477</v>
      </c>
      <c r="AO228" s="52">
        <v>43481</v>
      </c>
      <c r="AP228"/>
    </row>
    <row r="229" spans="1:42" s="86" customFormat="1">
      <c r="A229" s="46" t="s">
        <v>959</v>
      </c>
      <c r="B229" s="232">
        <v>43409</v>
      </c>
      <c r="C229" s="232">
        <v>43412.420198263884</v>
      </c>
      <c r="D229" s="232" t="s">
        <v>4693</v>
      </c>
      <c r="E229" s="232" t="s">
        <v>5624</v>
      </c>
      <c r="F229" s="49" t="s">
        <v>25</v>
      </c>
      <c r="G229" s="61" t="s">
        <v>26</v>
      </c>
      <c r="H229" s="61" t="s">
        <v>633</v>
      </c>
      <c r="I229" s="124" t="s">
        <v>960</v>
      </c>
      <c r="J229" s="124" t="s">
        <v>961</v>
      </c>
      <c r="K229" s="46" t="s">
        <v>962</v>
      </c>
      <c r="L229" s="152" t="s">
        <v>31</v>
      </c>
      <c r="M229" s="350" t="s">
        <v>6412</v>
      </c>
      <c r="N229" s="279" t="s">
        <v>6508</v>
      </c>
      <c r="O229" s="325"/>
      <c r="P229" s="284" t="s">
        <v>5086</v>
      </c>
      <c r="Q229" s="311" t="s">
        <v>6508</v>
      </c>
      <c r="R229" s="322">
        <v>19</v>
      </c>
      <c r="S229" s="289" t="s">
        <v>4670</v>
      </c>
      <c r="T229" s="289" t="s">
        <v>6504</v>
      </c>
      <c r="U229" s="47" t="s">
        <v>811</v>
      </c>
      <c r="V229" s="47" t="s">
        <v>34</v>
      </c>
      <c r="W229" s="47" t="s">
        <v>812</v>
      </c>
      <c r="X229" s="46" t="s">
        <v>633</v>
      </c>
      <c r="Y229" s="58"/>
      <c r="Z229" s="57"/>
      <c r="AA229" s="58"/>
      <c r="AB229" s="183"/>
      <c r="AC229" s="184"/>
      <c r="AD229" s="184"/>
      <c r="AE229" s="183"/>
      <c r="AF229" s="184"/>
      <c r="AG229" s="185"/>
      <c r="AH229" s="58"/>
      <c r="AI229" s="58" t="s">
        <v>6462</v>
      </c>
      <c r="AJ229" s="57" t="s">
        <v>6518</v>
      </c>
      <c r="AK229" s="320">
        <v>43113.625</v>
      </c>
      <c r="AL229" s="59"/>
      <c r="AM229" s="254" t="str">
        <f>VLOOKUP(K229,'[1]SKO 2019 Attendees'!$D:$G,4,FALSE)</f>
        <v>32LDNKWB</v>
      </c>
      <c r="AN229" s="52">
        <v>43477</v>
      </c>
      <c r="AO229" s="52">
        <v>43481</v>
      </c>
      <c r="AP229"/>
    </row>
    <row r="230" spans="1:42" customFormat="1">
      <c r="A230" s="46" t="s">
        <v>3659</v>
      </c>
      <c r="B230" s="232">
        <v>43396</v>
      </c>
      <c r="C230" s="232"/>
      <c r="D230" s="232"/>
      <c r="E230" s="348"/>
      <c r="F230" s="49" t="s">
        <v>25</v>
      </c>
      <c r="G230" s="61" t="s">
        <v>26</v>
      </c>
      <c r="H230" s="61" t="s">
        <v>3126</v>
      </c>
      <c r="I230" s="46" t="s">
        <v>3032</v>
      </c>
      <c r="J230" s="46" t="s">
        <v>3660</v>
      </c>
      <c r="K230" s="46" t="s">
        <v>3661</v>
      </c>
      <c r="L230" s="100" t="s">
        <v>31</v>
      </c>
      <c r="M230" s="278" t="s">
        <v>346</v>
      </c>
      <c r="N230" s="279" t="s">
        <v>6505</v>
      </c>
      <c r="O230" s="325"/>
      <c r="P230" s="284" t="s">
        <v>346</v>
      </c>
      <c r="Q230" s="285" t="s">
        <v>6505</v>
      </c>
      <c r="R230" s="322">
        <v>2</v>
      </c>
      <c r="S230" s="289" t="s">
        <v>2636</v>
      </c>
      <c r="T230" s="289" t="s">
        <v>6519</v>
      </c>
      <c r="U230" s="47" t="s">
        <v>2966</v>
      </c>
      <c r="V230" s="47" t="s">
        <v>90</v>
      </c>
      <c r="W230" s="47" t="s">
        <v>2250</v>
      </c>
      <c r="X230" s="46" t="s">
        <v>2076</v>
      </c>
      <c r="Y230" s="58"/>
      <c r="Z230" s="57"/>
      <c r="AA230" s="58"/>
      <c r="AB230" s="183"/>
      <c r="AC230" s="184"/>
      <c r="AD230" s="184"/>
      <c r="AE230" s="183"/>
      <c r="AF230" s="184"/>
      <c r="AG230" s="185"/>
      <c r="AH230" s="58"/>
      <c r="AI230" s="58"/>
      <c r="AJ230" s="58"/>
      <c r="AK230" s="58"/>
      <c r="AL230" s="59"/>
      <c r="AM230" s="254" t="str">
        <f>VLOOKUP(K230,'[1]SKO 2019 Attendees'!$D:$G,4,FALSE)</f>
        <v>32LDNKWC</v>
      </c>
      <c r="AN230" s="52">
        <v>43478</v>
      </c>
      <c r="AO230" s="52">
        <v>43481</v>
      </c>
    </row>
    <row r="231" spans="1:42" s="133" customFormat="1">
      <c r="A231" s="46" t="s">
        <v>963</v>
      </c>
      <c r="B231" s="232">
        <v>43409</v>
      </c>
      <c r="C231" s="232">
        <v>43409.643607442129</v>
      </c>
      <c r="D231" s="232" t="s">
        <v>4693</v>
      </c>
      <c r="E231" s="232" t="s">
        <v>6719</v>
      </c>
      <c r="F231" s="49" t="s">
        <v>25</v>
      </c>
      <c r="G231" s="61" t="s">
        <v>26</v>
      </c>
      <c r="H231" s="61" t="s">
        <v>633</v>
      </c>
      <c r="I231" s="46" t="s">
        <v>735</v>
      </c>
      <c r="J231" s="46" t="s">
        <v>964</v>
      </c>
      <c r="K231" s="46" t="s">
        <v>965</v>
      </c>
      <c r="L231" s="100" t="s">
        <v>31</v>
      </c>
      <c r="M231" s="278" t="s">
        <v>374</v>
      </c>
      <c r="N231" s="310" t="s">
        <v>6507</v>
      </c>
      <c r="O231" s="325"/>
      <c r="P231" s="284" t="s">
        <v>374</v>
      </c>
      <c r="Q231" s="285" t="s">
        <v>6507</v>
      </c>
      <c r="R231" s="322">
        <v>3</v>
      </c>
      <c r="S231" s="289" t="s">
        <v>4673</v>
      </c>
      <c r="T231" s="289" t="s">
        <v>6518</v>
      </c>
      <c r="U231" s="47" t="s">
        <v>800</v>
      </c>
      <c r="V231" s="47" t="s">
        <v>34</v>
      </c>
      <c r="W231" s="47" t="s">
        <v>801</v>
      </c>
      <c r="X231" s="46" t="s">
        <v>633</v>
      </c>
      <c r="Y231" s="58"/>
      <c r="Z231" s="57"/>
      <c r="AA231" s="58"/>
      <c r="AB231" s="183"/>
      <c r="AC231" s="184"/>
      <c r="AD231" s="184"/>
      <c r="AE231" s="183"/>
      <c r="AF231" s="184"/>
      <c r="AG231" s="185"/>
      <c r="AH231" s="58"/>
      <c r="AI231" s="58" t="s">
        <v>6463</v>
      </c>
      <c r="AJ231" s="57" t="s">
        <v>6518</v>
      </c>
      <c r="AK231" s="320">
        <v>43113.666666666664</v>
      </c>
      <c r="AL231" s="59"/>
      <c r="AM231" s="254" t="str">
        <f>VLOOKUP(K231,'[1]SKO 2019 Attendees'!$D:$G,4,FALSE)</f>
        <v>32LDNKWF</v>
      </c>
      <c r="AN231" s="52">
        <v>43477</v>
      </c>
      <c r="AO231" s="52">
        <v>43481</v>
      </c>
      <c r="AP231"/>
    </row>
    <row r="232" spans="1:42" customFormat="1">
      <c r="A232" s="46" t="s">
        <v>3662</v>
      </c>
      <c r="B232" s="232">
        <v>43396</v>
      </c>
      <c r="C232" s="232">
        <v>43444.68743356481</v>
      </c>
      <c r="D232" s="232"/>
      <c r="E232" s="348"/>
      <c r="F232" s="49" t="s">
        <v>25</v>
      </c>
      <c r="G232" s="61" t="s">
        <v>26</v>
      </c>
      <c r="H232" s="61" t="s">
        <v>3126</v>
      </c>
      <c r="I232" s="46" t="s">
        <v>3663</v>
      </c>
      <c r="J232" s="46" t="s">
        <v>3664</v>
      </c>
      <c r="K232" s="46" t="s">
        <v>3665</v>
      </c>
      <c r="L232" s="100" t="s">
        <v>31</v>
      </c>
      <c r="M232" s="350" t="s">
        <v>6413</v>
      </c>
      <c r="N232" s="310" t="s">
        <v>6509</v>
      </c>
      <c r="O232" s="325"/>
      <c r="P232" s="284" t="s">
        <v>6263</v>
      </c>
      <c r="Q232" s="311" t="s">
        <v>6509</v>
      </c>
      <c r="R232" s="322">
        <v>1</v>
      </c>
      <c r="S232" s="289" t="s">
        <v>2393</v>
      </c>
      <c r="T232" s="289" t="s">
        <v>6509</v>
      </c>
      <c r="U232" s="47" t="s">
        <v>3170</v>
      </c>
      <c r="V232" s="47" t="s">
        <v>90</v>
      </c>
      <c r="W232" s="47" t="s">
        <v>2971</v>
      </c>
      <c r="X232" s="46" t="s">
        <v>2076</v>
      </c>
      <c r="Y232" s="58"/>
      <c r="Z232" s="57"/>
      <c r="AA232" s="58"/>
      <c r="AB232" s="183"/>
      <c r="AC232" s="184"/>
      <c r="AD232" s="184"/>
      <c r="AE232" s="183"/>
      <c r="AF232" s="184"/>
      <c r="AG232" s="185"/>
      <c r="AH232" s="58"/>
      <c r="AI232" s="58"/>
      <c r="AJ232" s="58"/>
      <c r="AK232" s="58"/>
      <c r="AL232" s="59"/>
      <c r="AM232" s="254" t="str">
        <f>VLOOKUP(K232,'[1]SKO 2019 Attendees'!$D:$G,4,FALSE)</f>
        <v>32LDNKWG</v>
      </c>
      <c r="AN232" s="52">
        <v>43478</v>
      </c>
      <c r="AO232" s="52">
        <v>43481</v>
      </c>
    </row>
    <row r="233" spans="1:42" customFormat="1">
      <c r="A233" s="46" t="s">
        <v>966</v>
      </c>
      <c r="B233" s="232">
        <v>43409</v>
      </c>
      <c r="C233" s="232"/>
      <c r="D233" s="232"/>
      <c r="E233" s="348"/>
      <c r="F233" s="49" t="s">
        <v>25</v>
      </c>
      <c r="G233" s="61" t="s">
        <v>26</v>
      </c>
      <c r="H233" s="61" t="s">
        <v>633</v>
      </c>
      <c r="I233" s="46" t="s">
        <v>967</v>
      </c>
      <c r="J233" s="46" t="s">
        <v>968</v>
      </c>
      <c r="K233" s="46" t="s">
        <v>969</v>
      </c>
      <c r="L233" s="100" t="s">
        <v>31</v>
      </c>
      <c r="M233" s="278" t="s">
        <v>346</v>
      </c>
      <c r="N233" s="279" t="s">
        <v>6505</v>
      </c>
      <c r="O233" s="325"/>
      <c r="P233" s="284" t="s">
        <v>346</v>
      </c>
      <c r="Q233" s="285" t="s">
        <v>6505</v>
      </c>
      <c r="R233" s="322">
        <v>13</v>
      </c>
      <c r="S233" s="289" t="s">
        <v>4673</v>
      </c>
      <c r="T233" s="289" t="s">
        <v>6518</v>
      </c>
      <c r="U233" s="47" t="s">
        <v>744</v>
      </c>
      <c r="V233" s="47" t="s">
        <v>34</v>
      </c>
      <c r="W233" s="47" t="s">
        <v>745</v>
      </c>
      <c r="X233" s="46" t="s">
        <v>633</v>
      </c>
      <c r="Y233" s="58"/>
      <c r="Z233" s="57"/>
      <c r="AA233" s="58"/>
      <c r="AB233" s="183"/>
      <c r="AC233" s="184"/>
      <c r="AD233" s="184"/>
      <c r="AE233" s="183"/>
      <c r="AF233" s="184"/>
      <c r="AG233" s="185"/>
      <c r="AH233" s="58"/>
      <c r="AI233" s="58" t="s">
        <v>6464</v>
      </c>
      <c r="AJ233" s="57" t="s">
        <v>6518</v>
      </c>
      <c r="AK233" s="320">
        <v>43114.5</v>
      </c>
      <c r="AL233" s="59"/>
      <c r="AM233" s="254" t="str">
        <f>VLOOKUP(K233,'[1]SKO 2019 Attendees'!$D:$G,4,FALSE)</f>
        <v>32LDNKWH</v>
      </c>
      <c r="AN233" s="52">
        <v>43477</v>
      </c>
      <c r="AO233" s="52">
        <v>43481</v>
      </c>
    </row>
    <row r="234" spans="1:42" customFormat="1" ht="13.2">
      <c r="A234" s="46" t="s">
        <v>3666</v>
      </c>
      <c r="B234" s="232">
        <v>43396</v>
      </c>
      <c r="C234" s="232">
        <v>43397.822358182872</v>
      </c>
      <c r="D234" s="232"/>
      <c r="E234" s="348"/>
      <c r="F234" s="49" t="s">
        <v>25</v>
      </c>
      <c r="G234" s="61" t="s">
        <v>26</v>
      </c>
      <c r="H234" s="61" t="s">
        <v>3126</v>
      </c>
      <c r="I234" s="46" t="s">
        <v>3667</v>
      </c>
      <c r="J234" s="46" t="s">
        <v>3668</v>
      </c>
      <c r="K234" s="46" t="s">
        <v>3669</v>
      </c>
      <c r="L234" s="100" t="s">
        <v>31</v>
      </c>
      <c r="M234" s="279" t="s">
        <v>357</v>
      </c>
      <c r="N234" s="279" t="s">
        <v>6506</v>
      </c>
      <c r="O234" s="325"/>
      <c r="P234" s="285" t="s">
        <v>357</v>
      </c>
      <c r="Q234" s="285" t="s">
        <v>6506</v>
      </c>
      <c r="R234" s="322">
        <v>1</v>
      </c>
      <c r="S234" s="289" t="s">
        <v>2411</v>
      </c>
      <c r="T234" s="289" t="s">
        <v>6510</v>
      </c>
      <c r="U234" s="47" t="s">
        <v>3274</v>
      </c>
      <c r="V234" s="47" t="s">
        <v>90</v>
      </c>
      <c r="W234" s="47" t="s">
        <v>2284</v>
      </c>
      <c r="X234" s="46" t="s">
        <v>2076</v>
      </c>
      <c r="Y234" s="58"/>
      <c r="Z234" s="57"/>
      <c r="AA234" s="58"/>
      <c r="AB234" s="183"/>
      <c r="AC234" s="184"/>
      <c r="AD234" s="184"/>
      <c r="AE234" s="183"/>
      <c r="AF234" s="184"/>
      <c r="AG234" s="185"/>
      <c r="AH234" s="58"/>
      <c r="AI234" s="58"/>
      <c r="AJ234" s="58"/>
      <c r="AK234" s="58"/>
      <c r="AL234" s="59"/>
      <c r="AM234" s="254" t="str">
        <f>VLOOKUP(K234,'[1]SKO 2019 Attendees'!$D:$G,4,FALSE)</f>
        <v>32LDNKWJ</v>
      </c>
      <c r="AN234" s="52">
        <v>43478</v>
      </c>
      <c r="AO234" s="52">
        <v>43481</v>
      </c>
    </row>
    <row r="235" spans="1:42" customFormat="1">
      <c r="A235" s="46" t="s">
        <v>970</v>
      </c>
      <c r="B235" s="232">
        <v>43396</v>
      </c>
      <c r="C235" s="232">
        <v>43396.690133101853</v>
      </c>
      <c r="D235" s="232" t="s">
        <v>4693</v>
      </c>
      <c r="E235" s="232" t="s">
        <v>5625</v>
      </c>
      <c r="F235" s="49" t="s">
        <v>25</v>
      </c>
      <c r="G235" s="61" t="s">
        <v>26</v>
      </c>
      <c r="H235" s="61" t="s">
        <v>633</v>
      </c>
      <c r="I235" s="46" t="s">
        <v>971</v>
      </c>
      <c r="J235" s="46" t="s">
        <v>972</v>
      </c>
      <c r="K235" s="46" t="s">
        <v>973</v>
      </c>
      <c r="L235" s="100" t="s">
        <v>682</v>
      </c>
      <c r="M235" s="278" t="s">
        <v>379</v>
      </c>
      <c r="N235" s="279" t="s">
        <v>6503</v>
      </c>
      <c r="O235" s="325"/>
      <c r="P235" s="284" t="s">
        <v>379</v>
      </c>
      <c r="Q235" s="285" t="s">
        <v>6503</v>
      </c>
      <c r="R235" s="322">
        <v>5</v>
      </c>
      <c r="S235" s="289" t="s">
        <v>4672</v>
      </c>
      <c r="T235" s="289" t="s">
        <v>6508</v>
      </c>
      <c r="U235" s="47" t="s">
        <v>644</v>
      </c>
      <c r="V235" s="47" t="s">
        <v>34</v>
      </c>
      <c r="W235" s="47" t="s">
        <v>658</v>
      </c>
      <c r="X235" s="46" t="s">
        <v>633</v>
      </c>
      <c r="Y235" s="58"/>
      <c r="Z235" s="57"/>
      <c r="AA235" s="58"/>
      <c r="AB235" s="183"/>
      <c r="AC235" s="184"/>
      <c r="AD235" s="184"/>
      <c r="AE235" s="183"/>
      <c r="AF235" s="184"/>
      <c r="AG235" s="185"/>
      <c r="AH235" s="58"/>
      <c r="AI235" s="58" t="s">
        <v>6460</v>
      </c>
      <c r="AJ235" s="57" t="s">
        <v>6518</v>
      </c>
      <c r="AK235" s="320">
        <v>43113.541666666664</v>
      </c>
      <c r="AL235" s="59"/>
      <c r="AM235" s="254" t="str">
        <f>VLOOKUP(K235,'[1]SKO 2019 Attendees'!$D:$G,4,FALSE)</f>
        <v>32LDNKWK</v>
      </c>
      <c r="AN235" s="52">
        <v>43477</v>
      </c>
      <c r="AO235" s="52">
        <v>43481</v>
      </c>
    </row>
    <row r="236" spans="1:42" customFormat="1">
      <c r="A236" s="46" t="s">
        <v>125</v>
      </c>
      <c r="B236" s="232">
        <v>43396</v>
      </c>
      <c r="C236" s="232">
        <v>43397.318241701389</v>
      </c>
      <c r="D236" s="232" t="s">
        <v>4693</v>
      </c>
      <c r="E236" s="348" t="s">
        <v>6046</v>
      </c>
      <c r="F236" s="49" t="s">
        <v>25</v>
      </c>
      <c r="G236" s="61" t="s">
        <v>26</v>
      </c>
      <c r="H236" s="61" t="s">
        <v>27</v>
      </c>
      <c r="I236" s="46" t="s">
        <v>126</v>
      </c>
      <c r="J236" s="46" t="s">
        <v>127</v>
      </c>
      <c r="K236" s="46" t="s">
        <v>128</v>
      </c>
      <c r="L236" s="100" t="s">
        <v>31</v>
      </c>
      <c r="M236" s="278" t="s">
        <v>379</v>
      </c>
      <c r="N236" s="279" t="s">
        <v>6503</v>
      </c>
      <c r="O236" s="325"/>
      <c r="P236" s="284" t="s">
        <v>379</v>
      </c>
      <c r="Q236" s="285" t="s">
        <v>6503</v>
      </c>
      <c r="R236" s="322">
        <v>7</v>
      </c>
      <c r="S236" s="289" t="s">
        <v>5083</v>
      </c>
      <c r="T236" s="306" t="s">
        <v>6513</v>
      </c>
      <c r="U236" s="47" t="s">
        <v>74</v>
      </c>
      <c r="V236" s="47" t="s">
        <v>34</v>
      </c>
      <c r="W236" s="47" t="s">
        <v>129</v>
      </c>
      <c r="X236" s="46" t="s">
        <v>27</v>
      </c>
      <c r="Y236" s="58"/>
      <c r="Z236" s="57"/>
      <c r="AA236" s="58"/>
      <c r="AB236" s="183"/>
      <c r="AC236" s="184"/>
      <c r="AD236" s="184"/>
      <c r="AE236" s="183"/>
      <c r="AF236" s="184"/>
      <c r="AG236" s="185"/>
      <c r="AH236" s="58"/>
      <c r="AI236" s="58" t="s">
        <v>6460</v>
      </c>
      <c r="AJ236" s="57" t="s">
        <v>6518</v>
      </c>
      <c r="AK236" s="320">
        <v>43113.541666666664</v>
      </c>
      <c r="AL236" s="59"/>
      <c r="AM236" s="254" t="str">
        <f>VLOOKUP(K236,'[1]SKO 2019 Attendees'!$D:$G,4,FALSE)</f>
        <v>32LDNKWL</v>
      </c>
      <c r="AN236" s="52">
        <v>43477</v>
      </c>
      <c r="AO236" s="52">
        <v>43481</v>
      </c>
    </row>
    <row r="237" spans="1:42" customFormat="1">
      <c r="A237" s="46" t="s">
        <v>3670</v>
      </c>
      <c r="B237" s="232">
        <v>43396</v>
      </c>
      <c r="C237" s="232">
        <v>43396.738682870367</v>
      </c>
      <c r="D237" s="232" t="s">
        <v>4693</v>
      </c>
      <c r="E237" s="232" t="s">
        <v>5626</v>
      </c>
      <c r="F237" s="49" t="s">
        <v>25</v>
      </c>
      <c r="G237" s="61" t="s">
        <v>26</v>
      </c>
      <c r="H237" s="61" t="s">
        <v>3126</v>
      </c>
      <c r="I237" s="46" t="s">
        <v>1854</v>
      </c>
      <c r="J237" s="46" t="s">
        <v>3671</v>
      </c>
      <c r="K237" s="46" t="s">
        <v>3672</v>
      </c>
      <c r="L237" s="100" t="s">
        <v>31</v>
      </c>
      <c r="M237" s="278" t="s">
        <v>374</v>
      </c>
      <c r="N237" s="310" t="s">
        <v>6507</v>
      </c>
      <c r="O237" s="325"/>
      <c r="P237" s="284" t="s">
        <v>374</v>
      </c>
      <c r="Q237" s="285" t="s">
        <v>6507</v>
      </c>
      <c r="R237" s="322">
        <v>19</v>
      </c>
      <c r="S237" s="289" t="s">
        <v>2374</v>
      </c>
      <c r="T237" s="289" t="s">
        <v>6517</v>
      </c>
      <c r="U237" s="47" t="s">
        <v>3298</v>
      </c>
      <c r="V237" s="47" t="s">
        <v>90</v>
      </c>
      <c r="W237" s="47" t="s">
        <v>2433</v>
      </c>
      <c r="X237" s="46" t="s">
        <v>2076</v>
      </c>
      <c r="Y237" s="58"/>
      <c r="Z237" s="57"/>
      <c r="AA237" s="58"/>
      <c r="AB237" s="183"/>
      <c r="AC237" s="184"/>
      <c r="AD237" s="184"/>
      <c r="AE237" s="183"/>
      <c r="AF237" s="184"/>
      <c r="AG237" s="185"/>
      <c r="AH237" s="58"/>
      <c r="AI237" s="58"/>
      <c r="AJ237" s="58"/>
      <c r="AK237" s="58"/>
      <c r="AL237" s="59"/>
      <c r="AM237" s="254" t="str">
        <f>VLOOKUP(K237,'[1]SKO 2019 Attendees'!$D:$G,4,FALSE)</f>
        <v>32LDNKWM</v>
      </c>
      <c r="AN237" s="52">
        <v>43478</v>
      </c>
      <c r="AO237" s="52">
        <v>43481</v>
      </c>
    </row>
    <row r="238" spans="1:42" customFormat="1">
      <c r="A238" s="46" t="s">
        <v>974</v>
      </c>
      <c r="B238" s="232">
        <v>43409</v>
      </c>
      <c r="C238" s="232">
        <v>43413.209236724535</v>
      </c>
      <c r="D238" s="232" t="s">
        <v>4693</v>
      </c>
      <c r="E238" s="232" t="s">
        <v>6673</v>
      </c>
      <c r="F238" s="49" t="s">
        <v>25</v>
      </c>
      <c r="G238" s="61" t="s">
        <v>26</v>
      </c>
      <c r="H238" s="61" t="s">
        <v>633</v>
      </c>
      <c r="I238" s="46" t="s">
        <v>975</v>
      </c>
      <c r="J238" s="46" t="s">
        <v>976</v>
      </c>
      <c r="K238" s="46" t="s">
        <v>977</v>
      </c>
      <c r="L238" s="100" t="s">
        <v>31</v>
      </c>
      <c r="M238" s="278" t="s">
        <v>379</v>
      </c>
      <c r="N238" s="279" t="s">
        <v>6503</v>
      </c>
      <c r="O238" s="325"/>
      <c r="P238" s="284" t="s">
        <v>379</v>
      </c>
      <c r="Q238" s="285" t="s">
        <v>6503</v>
      </c>
      <c r="R238" s="322">
        <v>3</v>
      </c>
      <c r="S238" s="289" t="s">
        <v>4671</v>
      </c>
      <c r="T238" s="289" t="s">
        <v>6503</v>
      </c>
      <c r="U238" s="47" t="s">
        <v>754</v>
      </c>
      <c r="V238" s="47" t="s">
        <v>34</v>
      </c>
      <c r="W238" s="47" t="s">
        <v>789</v>
      </c>
      <c r="X238" s="46" t="s">
        <v>633</v>
      </c>
      <c r="Y238" s="58"/>
      <c r="Z238" s="57"/>
      <c r="AA238" s="58"/>
      <c r="AB238" s="183"/>
      <c r="AC238" s="184"/>
      <c r="AD238" s="184"/>
      <c r="AE238" s="183"/>
      <c r="AF238" s="184"/>
      <c r="AG238" s="185"/>
      <c r="AH238" s="58"/>
      <c r="AI238" s="58" t="s">
        <v>6460</v>
      </c>
      <c r="AJ238" s="57" t="s">
        <v>6518</v>
      </c>
      <c r="AK238" s="320">
        <v>43113.541666666664</v>
      </c>
      <c r="AL238" s="59"/>
      <c r="AM238" s="254" t="str">
        <f>VLOOKUP(K238,'[1]SKO 2019 Attendees'!$D:$G,4,FALSE)</f>
        <v>32LDNKWN</v>
      </c>
      <c r="AN238" s="52">
        <v>43477</v>
      </c>
      <c r="AO238" s="52">
        <v>43481</v>
      </c>
    </row>
    <row r="239" spans="1:42" customFormat="1">
      <c r="A239" s="46" t="s">
        <v>978</v>
      </c>
      <c r="B239" s="232">
        <v>43396</v>
      </c>
      <c r="C239" s="232">
        <v>43403.187002349536</v>
      </c>
      <c r="D239" s="232" t="s">
        <v>4693</v>
      </c>
      <c r="E239" s="232" t="s">
        <v>5627</v>
      </c>
      <c r="F239" s="49" t="s">
        <v>25</v>
      </c>
      <c r="G239" s="61" t="s">
        <v>26</v>
      </c>
      <c r="H239" s="61" t="s">
        <v>633</v>
      </c>
      <c r="I239" s="46" t="s">
        <v>264</v>
      </c>
      <c r="J239" s="46" t="s">
        <v>979</v>
      </c>
      <c r="K239" s="46" t="s">
        <v>980</v>
      </c>
      <c r="L239" s="100" t="s">
        <v>31</v>
      </c>
      <c r="M239" s="278" t="s">
        <v>346</v>
      </c>
      <c r="N239" s="279" t="s">
        <v>6505</v>
      </c>
      <c r="O239" s="325"/>
      <c r="P239" s="284" t="s">
        <v>346</v>
      </c>
      <c r="Q239" s="285" t="s">
        <v>6505</v>
      </c>
      <c r="R239" s="322">
        <v>7</v>
      </c>
      <c r="S239" s="289" t="s">
        <v>4672</v>
      </c>
      <c r="T239" s="289" t="s">
        <v>6508</v>
      </c>
      <c r="U239" s="47" t="s">
        <v>657</v>
      </c>
      <c r="V239" s="47" t="s">
        <v>34</v>
      </c>
      <c r="W239" s="47" t="s">
        <v>645</v>
      </c>
      <c r="X239" s="46" t="s">
        <v>633</v>
      </c>
      <c r="Y239" s="58"/>
      <c r="Z239" s="57"/>
      <c r="AA239" s="58"/>
      <c r="AB239" s="183"/>
      <c r="AC239" s="184"/>
      <c r="AD239" s="184"/>
      <c r="AE239" s="183"/>
      <c r="AF239" s="184"/>
      <c r="AG239" s="185"/>
      <c r="AH239" s="58"/>
      <c r="AI239" s="58" t="s">
        <v>6464</v>
      </c>
      <c r="AJ239" s="57" t="s">
        <v>6518</v>
      </c>
      <c r="AK239" s="320">
        <v>43114.5</v>
      </c>
      <c r="AL239" s="59"/>
      <c r="AM239" s="254" t="str">
        <f>VLOOKUP(K239,'[1]SKO 2019 Attendees'!$D:$G,4,FALSE)</f>
        <v>32LDNKWP</v>
      </c>
      <c r="AN239" s="52">
        <v>43477</v>
      </c>
      <c r="AO239" s="52">
        <v>43481</v>
      </c>
    </row>
    <row r="240" spans="1:42" s="133" customFormat="1">
      <c r="A240" s="46" t="s">
        <v>981</v>
      </c>
      <c r="B240" s="232">
        <v>43409</v>
      </c>
      <c r="C240" s="232">
        <v>43410.236162152774</v>
      </c>
      <c r="D240" s="232" t="s">
        <v>4693</v>
      </c>
      <c r="E240" s="232" t="s">
        <v>5628</v>
      </c>
      <c r="F240" s="49" t="s">
        <v>25</v>
      </c>
      <c r="G240" s="61" t="s">
        <v>26</v>
      </c>
      <c r="H240" s="61" t="s">
        <v>633</v>
      </c>
      <c r="I240" s="46" t="s">
        <v>982</v>
      </c>
      <c r="J240" s="46" t="s">
        <v>983</v>
      </c>
      <c r="K240" s="46" t="s">
        <v>984</v>
      </c>
      <c r="L240" s="100" t="s">
        <v>31</v>
      </c>
      <c r="M240" s="278" t="s">
        <v>346</v>
      </c>
      <c r="N240" s="279" t="s">
        <v>6505</v>
      </c>
      <c r="O240" s="325"/>
      <c r="P240" s="284" t="s">
        <v>346</v>
      </c>
      <c r="Q240" s="285" t="s">
        <v>6505</v>
      </c>
      <c r="R240" s="322">
        <v>12</v>
      </c>
      <c r="S240" s="289" t="s">
        <v>4670</v>
      </c>
      <c r="T240" s="289" t="s">
        <v>6504</v>
      </c>
      <c r="U240" s="47" t="s">
        <v>710</v>
      </c>
      <c r="V240" s="47" t="s">
        <v>34</v>
      </c>
      <c r="W240" s="47" t="s">
        <v>664</v>
      </c>
      <c r="X240" s="46" t="s">
        <v>633</v>
      </c>
      <c r="Y240" s="58"/>
      <c r="Z240" s="57"/>
      <c r="AA240" s="58"/>
      <c r="AB240" s="183"/>
      <c r="AC240" s="184"/>
      <c r="AD240" s="184"/>
      <c r="AE240" s="183"/>
      <c r="AF240" s="184"/>
      <c r="AG240" s="185"/>
      <c r="AH240" s="58"/>
      <c r="AI240" s="58" t="s">
        <v>6464</v>
      </c>
      <c r="AJ240" s="57" t="s">
        <v>6518</v>
      </c>
      <c r="AK240" s="320">
        <v>43114.5</v>
      </c>
      <c r="AL240" s="59"/>
      <c r="AM240" s="254" t="str">
        <f>VLOOKUP(K240,'[1]SKO 2019 Attendees'!$D:$G,4,FALSE)</f>
        <v>32LDNKWQ</v>
      </c>
      <c r="AN240" s="52">
        <v>43477</v>
      </c>
      <c r="AO240" s="52">
        <v>43481</v>
      </c>
      <c r="AP240"/>
    </row>
    <row r="241" spans="1:42" customFormat="1" ht="13.2">
      <c r="A241" s="124" t="s">
        <v>3876</v>
      </c>
      <c r="B241" s="232">
        <v>43396</v>
      </c>
      <c r="C241" s="232">
        <v>43403.349093865741</v>
      </c>
      <c r="D241" s="232" t="s">
        <v>4693</v>
      </c>
      <c r="E241" s="232" t="s">
        <v>5629</v>
      </c>
      <c r="F241" s="49" t="s">
        <v>25</v>
      </c>
      <c r="G241" s="61" t="s">
        <v>26</v>
      </c>
      <c r="H241" s="61" t="s">
        <v>3126</v>
      </c>
      <c r="I241" s="124" t="s">
        <v>110</v>
      </c>
      <c r="J241" s="124" t="s">
        <v>3877</v>
      </c>
      <c r="K241" s="46" t="s">
        <v>3878</v>
      </c>
      <c r="L241" s="124" t="s">
        <v>31</v>
      </c>
      <c r="M241" s="279" t="s">
        <v>357</v>
      </c>
      <c r="N241" s="279" t="s">
        <v>6506</v>
      </c>
      <c r="O241" s="325"/>
      <c r="P241" s="285" t="s">
        <v>357</v>
      </c>
      <c r="Q241" s="285" t="s">
        <v>6506</v>
      </c>
      <c r="R241" s="322">
        <v>3</v>
      </c>
      <c r="S241" s="289" t="s">
        <v>2411</v>
      </c>
      <c r="T241" s="289" t="s">
        <v>6510</v>
      </c>
      <c r="U241" s="124" t="s">
        <v>3198</v>
      </c>
      <c r="V241" s="124" t="s">
        <v>90</v>
      </c>
      <c r="W241" s="124" t="s">
        <v>2125</v>
      </c>
      <c r="X241" s="46" t="s">
        <v>2076</v>
      </c>
      <c r="Y241" s="58"/>
      <c r="Z241" s="57"/>
      <c r="AA241" s="58"/>
      <c r="AB241" s="183"/>
      <c r="AC241" s="184"/>
      <c r="AD241" s="184"/>
      <c r="AE241" s="183"/>
      <c r="AF241" s="184"/>
      <c r="AG241" s="185"/>
      <c r="AH241" s="58"/>
      <c r="AI241" s="58"/>
      <c r="AJ241" s="58"/>
      <c r="AK241" s="58"/>
      <c r="AL241" s="59"/>
      <c r="AM241" s="254" t="str">
        <f>VLOOKUP(K241,'[1]SKO 2019 Attendees'!$D:$G,4,FALSE)</f>
        <v>32LDZJWJ</v>
      </c>
      <c r="AN241" s="52">
        <v>43478</v>
      </c>
      <c r="AO241" s="52">
        <v>43481</v>
      </c>
    </row>
    <row r="242" spans="1:42" customFormat="1">
      <c r="A242" s="46" t="s">
        <v>3676</v>
      </c>
      <c r="B242" s="232">
        <v>43396</v>
      </c>
      <c r="C242" s="232">
        <v>43432.681623958335</v>
      </c>
      <c r="D242" s="232"/>
      <c r="E242" s="348"/>
      <c r="F242" s="49" t="s">
        <v>25</v>
      </c>
      <c r="G242" s="61" t="s">
        <v>26</v>
      </c>
      <c r="H242" s="61" t="s">
        <v>3126</v>
      </c>
      <c r="I242" s="46" t="s">
        <v>825</v>
      </c>
      <c r="J242" s="46" t="s">
        <v>3677</v>
      </c>
      <c r="K242" s="46" t="s">
        <v>3678</v>
      </c>
      <c r="L242" s="100" t="s">
        <v>31</v>
      </c>
      <c r="M242" s="350" t="s">
        <v>6412</v>
      </c>
      <c r="N242" s="279" t="s">
        <v>6508</v>
      </c>
      <c r="O242" s="325"/>
      <c r="P242" s="284" t="s">
        <v>5086</v>
      </c>
      <c r="Q242" s="311" t="s">
        <v>6508</v>
      </c>
      <c r="R242" s="322">
        <v>3</v>
      </c>
      <c r="S242" s="289" t="s">
        <v>2411</v>
      </c>
      <c r="T242" s="289" t="s">
        <v>6510</v>
      </c>
      <c r="U242" s="47" t="s">
        <v>3274</v>
      </c>
      <c r="V242" s="47" t="s">
        <v>90</v>
      </c>
      <c r="W242" s="47" t="s">
        <v>2284</v>
      </c>
      <c r="X242" s="46" t="s">
        <v>2076</v>
      </c>
      <c r="Y242" s="58"/>
      <c r="Z242" s="57"/>
      <c r="AA242" s="58"/>
      <c r="AB242" s="183"/>
      <c r="AC242" s="184"/>
      <c r="AD242" s="184"/>
      <c r="AE242" s="183"/>
      <c r="AF242" s="184"/>
      <c r="AG242" s="185"/>
      <c r="AH242" s="58"/>
      <c r="AI242" s="58"/>
      <c r="AJ242" s="58"/>
      <c r="AK242" s="58"/>
      <c r="AL242" s="59"/>
      <c r="AM242" s="254" t="str">
        <f>VLOOKUP(K242,'[1]SKO 2019 Attendees'!$D:$G,4,FALSE)</f>
        <v>32LDNKWS</v>
      </c>
      <c r="AN242" s="52">
        <v>43478</v>
      </c>
      <c r="AO242" s="52">
        <v>43481</v>
      </c>
    </row>
    <row r="243" spans="1:42" customFormat="1" ht="13.2">
      <c r="A243" s="46" t="s">
        <v>3679</v>
      </c>
      <c r="B243" s="232">
        <v>43396</v>
      </c>
      <c r="C243" s="232">
        <v>43409.601051585647</v>
      </c>
      <c r="D243" s="232" t="s">
        <v>4693</v>
      </c>
      <c r="E243" s="348"/>
      <c r="F243" s="49" t="s">
        <v>25</v>
      </c>
      <c r="G243" s="61" t="s">
        <v>26</v>
      </c>
      <c r="H243" s="61" t="s">
        <v>3126</v>
      </c>
      <c r="I243" s="46" t="s">
        <v>2445</v>
      </c>
      <c r="J243" s="46" t="s">
        <v>3680</v>
      </c>
      <c r="K243" s="46" t="s">
        <v>3681</v>
      </c>
      <c r="L243" s="100" t="s">
        <v>31</v>
      </c>
      <c r="M243" s="279" t="s">
        <v>357</v>
      </c>
      <c r="N243" s="279" t="s">
        <v>6506</v>
      </c>
      <c r="O243" s="325"/>
      <c r="P243" s="285" t="s">
        <v>357</v>
      </c>
      <c r="Q243" s="285" t="s">
        <v>6506</v>
      </c>
      <c r="R243" s="322">
        <v>2</v>
      </c>
      <c r="S243" s="289" t="s">
        <v>2411</v>
      </c>
      <c r="T243" s="289" t="s">
        <v>6510</v>
      </c>
      <c r="U243" s="47" t="s">
        <v>3322</v>
      </c>
      <c r="V243" s="47" t="s">
        <v>90</v>
      </c>
      <c r="W243" s="47" t="s">
        <v>2075</v>
      </c>
      <c r="X243" s="46" t="s">
        <v>2076</v>
      </c>
      <c r="Y243" s="58"/>
      <c r="Z243" s="57"/>
      <c r="AA243" s="58"/>
      <c r="AB243" s="183"/>
      <c r="AC243" s="184"/>
      <c r="AD243" s="184"/>
      <c r="AE243" s="183"/>
      <c r="AF243" s="184"/>
      <c r="AG243" s="185"/>
      <c r="AH243" s="58"/>
      <c r="AI243" s="58"/>
      <c r="AJ243" s="58"/>
      <c r="AK243" s="58"/>
      <c r="AL243" s="59"/>
      <c r="AM243" s="254" t="str">
        <f>VLOOKUP(K243,'[1]SKO 2019 Attendees'!$D:$G,4,FALSE)</f>
        <v>32LDNKWT</v>
      </c>
      <c r="AN243" s="52">
        <v>43478</v>
      </c>
      <c r="AO243" s="52">
        <v>43481</v>
      </c>
    </row>
    <row r="244" spans="1:42" customFormat="1" ht="13.2">
      <c r="A244" s="46" t="s">
        <v>985</v>
      </c>
      <c r="B244" s="232">
        <v>43409</v>
      </c>
      <c r="C244" s="232">
        <v>43411.184476620372</v>
      </c>
      <c r="D244" s="232" t="s">
        <v>4693</v>
      </c>
      <c r="E244" s="348"/>
      <c r="F244" s="49" t="s">
        <v>25</v>
      </c>
      <c r="G244" s="61" t="s">
        <v>26</v>
      </c>
      <c r="H244" s="61" t="s">
        <v>633</v>
      </c>
      <c r="I244" s="46" t="s">
        <v>986</v>
      </c>
      <c r="J244" s="46" t="s">
        <v>987</v>
      </c>
      <c r="K244" s="46" t="s">
        <v>988</v>
      </c>
      <c r="L244" s="100" t="s">
        <v>31</v>
      </c>
      <c r="M244" s="279" t="s">
        <v>357</v>
      </c>
      <c r="N244" s="279" t="s">
        <v>6506</v>
      </c>
      <c r="O244" s="325"/>
      <c r="P244" s="285" t="s">
        <v>357</v>
      </c>
      <c r="Q244" s="285" t="s">
        <v>6506</v>
      </c>
      <c r="R244" s="322">
        <v>29</v>
      </c>
      <c r="S244" s="289" t="s">
        <v>4671</v>
      </c>
      <c r="T244" s="289" t="s">
        <v>6503</v>
      </c>
      <c r="U244" s="47" t="s">
        <v>650</v>
      </c>
      <c r="V244" s="47" t="s">
        <v>34</v>
      </c>
      <c r="W244" s="47" t="s">
        <v>795</v>
      </c>
      <c r="X244" s="46" t="s">
        <v>633</v>
      </c>
      <c r="Y244" s="58"/>
      <c r="Z244" s="57"/>
      <c r="AA244" s="58"/>
      <c r="AB244" s="183"/>
      <c r="AC244" s="184"/>
      <c r="AD244" s="184"/>
      <c r="AE244" s="183"/>
      <c r="AF244" s="184"/>
      <c r="AG244" s="185"/>
      <c r="AH244" s="58"/>
      <c r="AI244" s="58" t="s">
        <v>6465</v>
      </c>
      <c r="AJ244" s="57" t="s">
        <v>6518</v>
      </c>
      <c r="AK244" s="320">
        <v>43115.5</v>
      </c>
      <c r="AL244" s="59"/>
      <c r="AM244" s="254" t="str">
        <f>VLOOKUP(K244,'[1]SKO 2019 Attendees'!$D:$G,4,FALSE)</f>
        <v>32LDNKWV</v>
      </c>
      <c r="AN244" s="52">
        <v>43477</v>
      </c>
      <c r="AO244" s="52">
        <v>43481</v>
      </c>
    </row>
    <row r="245" spans="1:42" customFormat="1">
      <c r="A245" s="46" t="s">
        <v>989</v>
      </c>
      <c r="B245" s="232">
        <v>43396</v>
      </c>
      <c r="C245" s="232">
        <v>43397.242298807869</v>
      </c>
      <c r="D245" s="232" t="s">
        <v>4693</v>
      </c>
      <c r="E245" s="232" t="s">
        <v>5630</v>
      </c>
      <c r="F245" s="49" t="s">
        <v>25</v>
      </c>
      <c r="G245" s="61" t="s">
        <v>26</v>
      </c>
      <c r="H245" s="61" t="s">
        <v>633</v>
      </c>
      <c r="I245" s="46" t="s">
        <v>158</v>
      </c>
      <c r="J245" s="46" t="s">
        <v>990</v>
      </c>
      <c r="K245" s="46" t="s">
        <v>991</v>
      </c>
      <c r="L245" s="100" t="s">
        <v>31</v>
      </c>
      <c r="M245" s="350" t="s">
        <v>6412</v>
      </c>
      <c r="N245" s="279" t="s">
        <v>6508</v>
      </c>
      <c r="O245" s="325"/>
      <c r="P245" s="284" t="s">
        <v>5086</v>
      </c>
      <c r="Q245" s="311" t="s">
        <v>6508</v>
      </c>
      <c r="R245" s="322">
        <v>24</v>
      </c>
      <c r="S245" s="289" t="s">
        <v>4672</v>
      </c>
      <c r="T245" s="289" t="s">
        <v>6508</v>
      </c>
      <c r="U245" s="47" t="s">
        <v>683</v>
      </c>
      <c r="V245" s="47" t="s">
        <v>34</v>
      </c>
      <c r="W245" s="47" t="s">
        <v>645</v>
      </c>
      <c r="X245" s="46" t="s">
        <v>633</v>
      </c>
      <c r="Y245" s="58"/>
      <c r="Z245" s="57"/>
      <c r="AA245" s="58"/>
      <c r="AB245" s="183"/>
      <c r="AC245" s="184"/>
      <c r="AD245" s="184"/>
      <c r="AE245" s="183"/>
      <c r="AF245" s="184"/>
      <c r="AG245" s="185"/>
      <c r="AH245" s="58"/>
      <c r="AI245" s="58" t="s">
        <v>6462</v>
      </c>
      <c r="AJ245" s="57" t="s">
        <v>6518</v>
      </c>
      <c r="AK245" s="320">
        <v>43113.625</v>
      </c>
      <c r="AL245" s="59"/>
      <c r="AM245" s="254" t="str">
        <f>VLOOKUP(K245,'[1]SKO 2019 Attendees'!$D:$G,4,FALSE)</f>
        <v>32LDNKWW</v>
      </c>
      <c r="AN245" s="52">
        <v>43477</v>
      </c>
      <c r="AO245" s="52">
        <v>43481</v>
      </c>
    </row>
    <row r="246" spans="1:42" customFormat="1">
      <c r="A246" s="46" t="s">
        <v>992</v>
      </c>
      <c r="B246" s="232">
        <v>43409</v>
      </c>
      <c r="C246" s="232">
        <v>43410.154380324071</v>
      </c>
      <c r="D246" s="232" t="s">
        <v>4693</v>
      </c>
      <c r="E246" s="348"/>
      <c r="F246" s="49" t="s">
        <v>25</v>
      </c>
      <c r="G246" s="61" t="s">
        <v>26</v>
      </c>
      <c r="H246" s="61" t="s">
        <v>633</v>
      </c>
      <c r="I246" s="46" t="s">
        <v>993</v>
      </c>
      <c r="J246" s="46" t="s">
        <v>994</v>
      </c>
      <c r="K246" s="46" t="s">
        <v>995</v>
      </c>
      <c r="L246" s="100" t="s">
        <v>31</v>
      </c>
      <c r="M246" s="350" t="s">
        <v>6412</v>
      </c>
      <c r="N246" s="279" t="s">
        <v>6508</v>
      </c>
      <c r="O246" s="325"/>
      <c r="P246" s="284" t="s">
        <v>5086</v>
      </c>
      <c r="Q246" s="311" t="s">
        <v>6508</v>
      </c>
      <c r="R246" s="322">
        <v>26</v>
      </c>
      <c r="S246" s="289" t="s">
        <v>4673</v>
      </c>
      <c r="T246" s="289" t="s">
        <v>6518</v>
      </c>
      <c r="U246" s="47" t="s">
        <v>781</v>
      </c>
      <c r="V246" s="47" t="s">
        <v>34</v>
      </c>
      <c r="W246" s="47" t="s">
        <v>745</v>
      </c>
      <c r="X246" s="46" t="s">
        <v>633</v>
      </c>
      <c r="Y246" s="58"/>
      <c r="Z246" s="57"/>
      <c r="AA246" s="58"/>
      <c r="AB246" s="183"/>
      <c r="AC246" s="184"/>
      <c r="AD246" s="184"/>
      <c r="AE246" s="183"/>
      <c r="AF246" s="184"/>
      <c r="AG246" s="185"/>
      <c r="AH246" s="58"/>
      <c r="AI246" s="58" t="s">
        <v>6462</v>
      </c>
      <c r="AJ246" s="57" t="s">
        <v>6518</v>
      </c>
      <c r="AK246" s="320">
        <v>43113.625</v>
      </c>
      <c r="AL246" s="59"/>
      <c r="AM246" s="254" t="str">
        <f>VLOOKUP(K246,'[1]SKO 2019 Attendees'!$D:$G,4,FALSE)</f>
        <v>32LDNKWX</v>
      </c>
      <c r="AN246" s="52">
        <v>43477</v>
      </c>
      <c r="AO246" s="52">
        <v>43481</v>
      </c>
    </row>
    <row r="247" spans="1:42" customFormat="1" ht="13.2">
      <c r="A247" s="46" t="s">
        <v>3682</v>
      </c>
      <c r="B247" s="232">
        <v>43396</v>
      </c>
      <c r="C247" s="232">
        <v>43416.909988923609</v>
      </c>
      <c r="D247" s="232" t="s">
        <v>4693</v>
      </c>
      <c r="E247" s="232" t="s">
        <v>5631</v>
      </c>
      <c r="F247" s="49" t="s">
        <v>25</v>
      </c>
      <c r="G247" s="61" t="s">
        <v>26</v>
      </c>
      <c r="H247" s="61" t="s">
        <v>3126</v>
      </c>
      <c r="I247" s="46" t="s">
        <v>264</v>
      </c>
      <c r="J247" s="46" t="s">
        <v>3055</v>
      </c>
      <c r="K247" s="46" t="s">
        <v>3683</v>
      </c>
      <c r="L247" s="100" t="s">
        <v>31</v>
      </c>
      <c r="M247" s="279" t="s">
        <v>357</v>
      </c>
      <c r="N247" s="279" t="s">
        <v>6506</v>
      </c>
      <c r="O247" s="325"/>
      <c r="P247" s="285" t="s">
        <v>357</v>
      </c>
      <c r="Q247" s="285" t="s">
        <v>6506</v>
      </c>
      <c r="R247" s="322">
        <v>10</v>
      </c>
      <c r="S247" s="289" t="s">
        <v>2411</v>
      </c>
      <c r="T247" s="289" t="s">
        <v>6510</v>
      </c>
      <c r="U247" s="47" t="s">
        <v>3282</v>
      </c>
      <c r="V247" s="47" t="s">
        <v>90</v>
      </c>
      <c r="W247" s="47" t="s">
        <v>2317</v>
      </c>
      <c r="X247" s="46" t="s">
        <v>2076</v>
      </c>
      <c r="Y247" s="58"/>
      <c r="Z247" s="57"/>
      <c r="AA247" s="58"/>
      <c r="AB247" s="183"/>
      <c r="AC247" s="184"/>
      <c r="AD247" s="184"/>
      <c r="AE247" s="183"/>
      <c r="AF247" s="184"/>
      <c r="AG247" s="185"/>
      <c r="AH247" s="58"/>
      <c r="AI247" s="58"/>
      <c r="AJ247" s="58"/>
      <c r="AK247" s="58"/>
      <c r="AL247" s="59"/>
      <c r="AM247" s="254" t="str">
        <f>VLOOKUP(K247,'[1]SKO 2019 Attendees'!$D:$G,4,FALSE)</f>
        <v>32LDNKWZ</v>
      </c>
      <c r="AN247" s="52">
        <v>43478</v>
      </c>
      <c r="AO247" s="52">
        <v>43481</v>
      </c>
    </row>
    <row r="248" spans="1:42" customFormat="1" ht="13.2">
      <c r="A248" s="46" t="s">
        <v>3684</v>
      </c>
      <c r="B248" s="232">
        <v>43396</v>
      </c>
      <c r="C248" s="232">
        <v>43396.759315046293</v>
      </c>
      <c r="D248" s="232" t="s">
        <v>4693</v>
      </c>
      <c r="E248" s="232" t="s">
        <v>5632</v>
      </c>
      <c r="F248" s="49" t="s">
        <v>25</v>
      </c>
      <c r="G248" s="61" t="s">
        <v>26</v>
      </c>
      <c r="H248" s="61" t="s">
        <v>3126</v>
      </c>
      <c r="I248" s="46" t="s">
        <v>3685</v>
      </c>
      <c r="J248" s="46" t="s">
        <v>3686</v>
      </c>
      <c r="K248" s="46" t="s">
        <v>3687</v>
      </c>
      <c r="L248" s="100" t="s">
        <v>31</v>
      </c>
      <c r="M248" s="279" t="s">
        <v>357</v>
      </c>
      <c r="N248" s="279" t="s">
        <v>6506</v>
      </c>
      <c r="O248" s="325"/>
      <c r="P248" s="285" t="s">
        <v>357</v>
      </c>
      <c r="Q248" s="285" t="s">
        <v>6506</v>
      </c>
      <c r="R248" s="322">
        <v>4</v>
      </c>
      <c r="S248" s="289" t="s">
        <v>2411</v>
      </c>
      <c r="T248" s="289" t="s">
        <v>6510</v>
      </c>
      <c r="U248" s="47" t="s">
        <v>3274</v>
      </c>
      <c r="V248" s="47" t="s">
        <v>90</v>
      </c>
      <c r="W248" s="47" t="s">
        <v>2284</v>
      </c>
      <c r="X248" s="46" t="s">
        <v>2076</v>
      </c>
      <c r="Y248" s="58"/>
      <c r="Z248" s="57"/>
      <c r="AA248" s="58"/>
      <c r="AB248" s="183"/>
      <c r="AC248" s="184"/>
      <c r="AD248" s="184"/>
      <c r="AE248" s="183"/>
      <c r="AF248" s="184"/>
      <c r="AG248" s="185"/>
      <c r="AH248" s="58"/>
      <c r="AI248" s="58"/>
      <c r="AJ248" s="58"/>
      <c r="AK248" s="58"/>
      <c r="AL248" s="59"/>
      <c r="AM248" s="254" t="str">
        <f>VLOOKUP(K248,'[1]SKO 2019 Attendees'!$D:$G,4,FALSE)</f>
        <v>32LDNKX2</v>
      </c>
      <c r="AN248" s="52">
        <v>43478</v>
      </c>
      <c r="AO248" s="52">
        <v>43481</v>
      </c>
    </row>
    <row r="249" spans="1:42" customFormat="1">
      <c r="A249" s="46" t="s">
        <v>3688</v>
      </c>
      <c r="B249" s="232">
        <v>43396</v>
      </c>
      <c r="C249" s="232">
        <v>43409.578886307871</v>
      </c>
      <c r="D249" s="232"/>
      <c r="E249" s="348"/>
      <c r="F249" s="49" t="s">
        <v>25</v>
      </c>
      <c r="G249" s="61" t="s">
        <v>26</v>
      </c>
      <c r="H249" s="61" t="s">
        <v>3126</v>
      </c>
      <c r="I249" s="46" t="s">
        <v>3689</v>
      </c>
      <c r="J249" s="46" t="s">
        <v>3690</v>
      </c>
      <c r="K249" s="46" t="s">
        <v>3691</v>
      </c>
      <c r="L249" s="100" t="s">
        <v>31</v>
      </c>
      <c r="M249" s="278" t="s">
        <v>346</v>
      </c>
      <c r="N249" s="279" t="s">
        <v>6505</v>
      </c>
      <c r="O249" s="325"/>
      <c r="P249" s="284" t="s">
        <v>346</v>
      </c>
      <c r="Q249" s="285" t="s">
        <v>6505</v>
      </c>
      <c r="R249" s="322">
        <v>3</v>
      </c>
      <c r="S249" s="289" t="s">
        <v>2636</v>
      </c>
      <c r="T249" s="289" t="s">
        <v>6519</v>
      </c>
      <c r="U249" s="47" t="s">
        <v>2966</v>
      </c>
      <c r="V249" s="47" t="s">
        <v>90</v>
      </c>
      <c r="W249" s="47" t="s">
        <v>2284</v>
      </c>
      <c r="X249" s="46" t="s">
        <v>2076</v>
      </c>
      <c r="Y249" s="58"/>
      <c r="Z249" s="57"/>
      <c r="AA249" s="58"/>
      <c r="AB249" s="183"/>
      <c r="AC249" s="184"/>
      <c r="AD249" s="184"/>
      <c r="AE249" s="183"/>
      <c r="AF249" s="184"/>
      <c r="AG249" s="185"/>
      <c r="AH249" s="58"/>
      <c r="AI249" s="58"/>
      <c r="AJ249" s="58"/>
      <c r="AK249" s="58"/>
      <c r="AL249" s="59"/>
      <c r="AM249" s="254" t="str">
        <f>VLOOKUP(K249,'[1]SKO 2019 Attendees'!$D:$G,4,FALSE)</f>
        <v>32LDNKX3</v>
      </c>
      <c r="AN249" s="52">
        <v>43478</v>
      </c>
      <c r="AO249" s="52">
        <v>43481</v>
      </c>
    </row>
    <row r="250" spans="1:42" customFormat="1">
      <c r="A250" s="46" t="s">
        <v>996</v>
      </c>
      <c r="B250" s="232">
        <v>43409</v>
      </c>
      <c r="C250" s="232">
        <v>43415.194668483797</v>
      </c>
      <c r="D250" s="349" t="s">
        <v>4693</v>
      </c>
      <c r="E250" s="348" t="s">
        <v>6762</v>
      </c>
      <c r="F250" s="49" t="s">
        <v>25</v>
      </c>
      <c r="G250" s="61" t="s">
        <v>26</v>
      </c>
      <c r="H250" s="61" t="s">
        <v>633</v>
      </c>
      <c r="I250" s="46" t="s">
        <v>997</v>
      </c>
      <c r="J250" s="46" t="s">
        <v>998</v>
      </c>
      <c r="K250" s="46" t="s">
        <v>999</v>
      </c>
      <c r="L250" s="100" t="s">
        <v>31</v>
      </c>
      <c r="M250" s="350" t="s">
        <v>6412</v>
      </c>
      <c r="N250" s="279" t="s">
        <v>6508</v>
      </c>
      <c r="O250" s="325"/>
      <c r="P250" s="284" t="s">
        <v>5086</v>
      </c>
      <c r="Q250" s="311" t="s">
        <v>6508</v>
      </c>
      <c r="R250" s="322">
        <v>25</v>
      </c>
      <c r="S250" s="289" t="s">
        <v>4673</v>
      </c>
      <c r="T250" s="289" t="s">
        <v>6518</v>
      </c>
      <c r="U250" s="47" t="s">
        <v>692</v>
      </c>
      <c r="V250" s="47" t="s">
        <v>34</v>
      </c>
      <c r="W250" s="47" t="s">
        <v>693</v>
      </c>
      <c r="X250" s="46" t="s">
        <v>633</v>
      </c>
      <c r="Y250" s="58"/>
      <c r="Z250" s="57"/>
      <c r="AA250" s="58"/>
      <c r="AB250" s="183"/>
      <c r="AC250" s="184"/>
      <c r="AD250" s="184"/>
      <c r="AE250" s="183"/>
      <c r="AF250" s="184"/>
      <c r="AG250" s="185"/>
      <c r="AH250" s="58"/>
      <c r="AI250" s="58" t="s">
        <v>6462</v>
      </c>
      <c r="AJ250" s="57" t="s">
        <v>6518</v>
      </c>
      <c r="AK250" s="320">
        <v>43113.625</v>
      </c>
      <c r="AL250" s="59"/>
      <c r="AM250" s="254" t="str">
        <f>VLOOKUP(K250,'[1]SKO 2019 Attendees'!$D:$G,4,FALSE)</f>
        <v>32LDNKX4</v>
      </c>
      <c r="AN250" s="52">
        <v>43477</v>
      </c>
      <c r="AO250" s="52">
        <v>43482</v>
      </c>
      <c r="AP250" s="18" t="s">
        <v>6845</v>
      </c>
    </row>
    <row r="251" spans="1:42" customFormat="1">
      <c r="A251" s="46" t="s">
        <v>3692</v>
      </c>
      <c r="B251" s="232">
        <v>43396</v>
      </c>
      <c r="C251" s="232">
        <v>43409.541750428238</v>
      </c>
      <c r="D251" s="232" t="s">
        <v>4693</v>
      </c>
      <c r="E251" s="232" t="s">
        <v>5633</v>
      </c>
      <c r="F251" s="49" t="s">
        <v>25</v>
      </c>
      <c r="G251" s="61" t="s">
        <v>26</v>
      </c>
      <c r="H251" s="61" t="s">
        <v>3126</v>
      </c>
      <c r="I251" s="46" t="s">
        <v>3693</v>
      </c>
      <c r="J251" s="46" t="s">
        <v>3694</v>
      </c>
      <c r="K251" s="46" t="s">
        <v>3695</v>
      </c>
      <c r="L251" s="100" t="s">
        <v>31</v>
      </c>
      <c r="M251" s="350" t="s">
        <v>6412</v>
      </c>
      <c r="N251" s="279" t="s">
        <v>6508</v>
      </c>
      <c r="O251" s="325"/>
      <c r="P251" s="284" t="s">
        <v>5086</v>
      </c>
      <c r="Q251" s="311" t="s">
        <v>6508</v>
      </c>
      <c r="R251" s="322">
        <v>1</v>
      </c>
      <c r="S251" s="289" t="s">
        <v>2411</v>
      </c>
      <c r="T251" s="289" t="s">
        <v>6510</v>
      </c>
      <c r="U251" s="47" t="s">
        <v>3223</v>
      </c>
      <c r="V251" s="47" t="s">
        <v>90</v>
      </c>
      <c r="W251" s="47" t="s">
        <v>2971</v>
      </c>
      <c r="X251" s="46" t="s">
        <v>2076</v>
      </c>
      <c r="Y251" s="58"/>
      <c r="Z251" s="57"/>
      <c r="AA251" s="58"/>
      <c r="AB251" s="183"/>
      <c r="AC251" s="184"/>
      <c r="AD251" s="184"/>
      <c r="AE251" s="183"/>
      <c r="AF251" s="184"/>
      <c r="AG251" s="185"/>
      <c r="AH251" s="58"/>
      <c r="AI251" s="58"/>
      <c r="AJ251" s="58"/>
      <c r="AK251" s="58"/>
      <c r="AL251" s="59"/>
      <c r="AM251" s="254" t="str">
        <f>VLOOKUP(K251,'[1]SKO 2019 Attendees'!$D:$G,4,FALSE)</f>
        <v>32LDNKX5</v>
      </c>
      <c r="AN251" s="52">
        <v>43478</v>
      </c>
      <c r="AO251" s="52">
        <v>43481</v>
      </c>
    </row>
    <row r="252" spans="1:42" customFormat="1">
      <c r="A252" s="46" t="s">
        <v>3696</v>
      </c>
      <c r="B252" s="232">
        <v>43396</v>
      </c>
      <c r="C252" s="232">
        <v>43410.386258946761</v>
      </c>
      <c r="D252" s="232" t="s">
        <v>4693</v>
      </c>
      <c r="E252" s="232" t="s">
        <v>5634</v>
      </c>
      <c r="F252" s="49" t="s">
        <v>25</v>
      </c>
      <c r="G252" s="61" t="s">
        <v>26</v>
      </c>
      <c r="H252" s="61" t="s">
        <v>3126</v>
      </c>
      <c r="I252" s="46" t="s">
        <v>3204</v>
      </c>
      <c r="J252" s="46" t="s">
        <v>3697</v>
      </c>
      <c r="K252" s="46" t="s">
        <v>3698</v>
      </c>
      <c r="L252" s="100" t="s">
        <v>31</v>
      </c>
      <c r="M252" s="350" t="s">
        <v>6413</v>
      </c>
      <c r="N252" s="310" t="s">
        <v>6509</v>
      </c>
      <c r="O252" s="325"/>
      <c r="P252" s="284" t="s">
        <v>6263</v>
      </c>
      <c r="Q252" s="311" t="s">
        <v>6509</v>
      </c>
      <c r="R252" s="322">
        <v>4</v>
      </c>
      <c r="S252" s="289" t="s">
        <v>2393</v>
      </c>
      <c r="T252" s="289" t="s">
        <v>6509</v>
      </c>
      <c r="U252" s="47" t="s">
        <v>3170</v>
      </c>
      <c r="V252" s="47" t="s">
        <v>90</v>
      </c>
      <c r="W252" s="47" t="s">
        <v>2284</v>
      </c>
      <c r="X252" s="46" t="s">
        <v>2076</v>
      </c>
      <c r="Y252" s="58"/>
      <c r="Z252" s="57"/>
      <c r="AA252" s="58"/>
      <c r="AB252" s="183"/>
      <c r="AC252" s="184"/>
      <c r="AD252" s="184"/>
      <c r="AE252" s="183"/>
      <c r="AF252" s="184"/>
      <c r="AG252" s="185"/>
      <c r="AH252" s="58"/>
      <c r="AI252" s="58"/>
      <c r="AJ252" s="58"/>
      <c r="AK252" s="58"/>
      <c r="AL252" s="59"/>
      <c r="AM252" s="254" t="str">
        <f>VLOOKUP(K252,'[1]SKO 2019 Attendees'!$D:$G,4,FALSE)</f>
        <v>32LDNKX6</v>
      </c>
      <c r="AN252" s="52">
        <v>43478</v>
      </c>
      <c r="AO252" s="52">
        <v>43481</v>
      </c>
    </row>
    <row r="253" spans="1:42" customFormat="1">
      <c r="A253" s="46" t="s">
        <v>3699</v>
      </c>
      <c r="B253" s="232">
        <v>43396</v>
      </c>
      <c r="C253" s="232">
        <v>43409.576396759257</v>
      </c>
      <c r="D253" s="232" t="s">
        <v>4693</v>
      </c>
      <c r="E253" s="232" t="s">
        <v>5635</v>
      </c>
      <c r="F253" s="49" t="s">
        <v>25</v>
      </c>
      <c r="G253" s="61" t="s">
        <v>26</v>
      </c>
      <c r="H253" s="61" t="s">
        <v>3126</v>
      </c>
      <c r="I253" s="46" t="s">
        <v>3457</v>
      </c>
      <c r="J253" s="46" t="s">
        <v>3700</v>
      </c>
      <c r="K253" s="46" t="s">
        <v>3701</v>
      </c>
      <c r="L253" s="100" t="s">
        <v>31</v>
      </c>
      <c r="M253" s="278" t="s">
        <v>374</v>
      </c>
      <c r="N253" s="310" t="s">
        <v>6507</v>
      </c>
      <c r="O253" s="325"/>
      <c r="P253" s="284" t="s">
        <v>374</v>
      </c>
      <c r="Q253" s="285" t="s">
        <v>6507</v>
      </c>
      <c r="R253" s="322">
        <v>19</v>
      </c>
      <c r="S253" s="289" t="s">
        <v>2374</v>
      </c>
      <c r="T253" s="289" t="s">
        <v>6517</v>
      </c>
      <c r="U253" s="47" t="s">
        <v>3298</v>
      </c>
      <c r="V253" s="47" t="s">
        <v>90</v>
      </c>
      <c r="W253" s="47" t="s">
        <v>2433</v>
      </c>
      <c r="X253" s="46" t="s">
        <v>2076</v>
      </c>
      <c r="Y253" s="58"/>
      <c r="Z253" s="57"/>
      <c r="AA253" s="58"/>
      <c r="AB253" s="183"/>
      <c r="AC253" s="184"/>
      <c r="AD253" s="184"/>
      <c r="AE253" s="183"/>
      <c r="AF253" s="184"/>
      <c r="AG253" s="185"/>
      <c r="AH253" s="58"/>
      <c r="AI253" s="58"/>
      <c r="AJ253" s="58"/>
      <c r="AK253" s="58"/>
      <c r="AL253" s="59"/>
      <c r="AM253" s="254" t="str">
        <f>VLOOKUP(K253,'[1]SKO 2019 Attendees'!$D:$G,4,FALSE)</f>
        <v>32LDNKX7</v>
      </c>
      <c r="AN253" s="52">
        <v>43478</v>
      </c>
      <c r="AO253" s="52">
        <v>43481</v>
      </c>
    </row>
    <row r="254" spans="1:42" customFormat="1">
      <c r="A254" s="46" t="s">
        <v>1000</v>
      </c>
      <c r="B254" s="232">
        <v>43409</v>
      </c>
      <c r="C254" s="232">
        <v>43410.554672916667</v>
      </c>
      <c r="D254" s="232" t="s">
        <v>4693</v>
      </c>
      <c r="E254" s="232" t="s">
        <v>5636</v>
      </c>
      <c r="F254" s="49" t="s">
        <v>25</v>
      </c>
      <c r="G254" s="61" t="s">
        <v>26</v>
      </c>
      <c r="H254" s="61" t="s">
        <v>633</v>
      </c>
      <c r="I254" s="46" t="s">
        <v>1001</v>
      </c>
      <c r="J254" s="46" t="s">
        <v>1002</v>
      </c>
      <c r="K254" s="46" t="s">
        <v>1003</v>
      </c>
      <c r="L254" s="100" t="s">
        <v>31</v>
      </c>
      <c r="M254" s="350" t="s">
        <v>6412</v>
      </c>
      <c r="N254" s="279" t="s">
        <v>6508</v>
      </c>
      <c r="O254" s="325"/>
      <c r="P254" s="284" t="s">
        <v>5086</v>
      </c>
      <c r="Q254" s="311" t="s">
        <v>6508</v>
      </c>
      <c r="R254" s="322">
        <v>21</v>
      </c>
      <c r="S254" s="289" t="s">
        <v>4671</v>
      </c>
      <c r="T254" s="289" t="s">
        <v>6503</v>
      </c>
      <c r="U254" s="47" t="s">
        <v>765</v>
      </c>
      <c r="V254" s="47" t="s">
        <v>34</v>
      </c>
      <c r="W254" s="47" t="s">
        <v>728</v>
      </c>
      <c r="X254" s="46" t="s">
        <v>633</v>
      </c>
      <c r="Y254" s="58"/>
      <c r="Z254" s="57"/>
      <c r="AA254" s="58"/>
      <c r="AB254" s="183"/>
      <c r="AC254" s="184"/>
      <c r="AD254" s="184"/>
      <c r="AE254" s="183"/>
      <c r="AF254" s="184"/>
      <c r="AG254" s="185"/>
      <c r="AH254" s="58"/>
      <c r="AI254" s="58" t="s">
        <v>6462</v>
      </c>
      <c r="AJ254" s="57" t="s">
        <v>6518</v>
      </c>
      <c r="AK254" s="320">
        <v>43113.625</v>
      </c>
      <c r="AL254" s="59"/>
      <c r="AM254" s="254" t="str">
        <f>VLOOKUP(K254,'[1]SKO 2019 Attendees'!$D:$G,4,FALSE)</f>
        <v>32LDNKX8</v>
      </c>
      <c r="AN254" s="52">
        <v>43476</v>
      </c>
      <c r="AO254" s="52">
        <v>43482</v>
      </c>
      <c r="AP254" t="s">
        <v>6847</v>
      </c>
    </row>
    <row r="255" spans="1:42" customFormat="1" ht="13.2">
      <c r="A255" s="46" t="s">
        <v>3702</v>
      </c>
      <c r="B255" s="232">
        <v>43396</v>
      </c>
      <c r="C255" s="232">
        <v>43396.69258707176</v>
      </c>
      <c r="D255" s="232" t="s">
        <v>4693</v>
      </c>
      <c r="E255" s="232" t="s">
        <v>5637</v>
      </c>
      <c r="F255" s="49" t="s">
        <v>25</v>
      </c>
      <c r="G255" s="61" t="s">
        <v>26</v>
      </c>
      <c r="H255" s="61" t="s">
        <v>3126</v>
      </c>
      <c r="I255" s="46" t="s">
        <v>952</v>
      </c>
      <c r="J255" s="46" t="s">
        <v>3703</v>
      </c>
      <c r="K255" s="46" t="s">
        <v>3704</v>
      </c>
      <c r="L255" s="100" t="s">
        <v>31</v>
      </c>
      <c r="M255" s="279" t="s">
        <v>357</v>
      </c>
      <c r="N255" s="279" t="s">
        <v>6506</v>
      </c>
      <c r="O255" s="325"/>
      <c r="P255" s="285" t="s">
        <v>357</v>
      </c>
      <c r="Q255" s="285" t="s">
        <v>6506</v>
      </c>
      <c r="R255" s="322">
        <v>19</v>
      </c>
      <c r="S255" s="289" t="s">
        <v>2442</v>
      </c>
      <c r="T255" s="289" t="s">
        <v>6506</v>
      </c>
      <c r="U255" s="47" t="s">
        <v>3132</v>
      </c>
      <c r="V255" s="47" t="s">
        <v>90</v>
      </c>
      <c r="W255" s="47" t="s">
        <v>2125</v>
      </c>
      <c r="X255" s="46" t="s">
        <v>2076</v>
      </c>
      <c r="Y255" s="58"/>
      <c r="Z255" s="57"/>
      <c r="AA255" s="58"/>
      <c r="AB255" s="183"/>
      <c r="AC255" s="184"/>
      <c r="AD255" s="184"/>
      <c r="AE255" s="183"/>
      <c r="AF255" s="184"/>
      <c r="AG255" s="185"/>
      <c r="AH255" s="58"/>
      <c r="AI255" s="58"/>
      <c r="AJ255" s="58"/>
      <c r="AK255" s="58"/>
      <c r="AL255" s="59"/>
      <c r="AM255" s="254" t="str">
        <f>VLOOKUP(K255,'[1]SKO 2019 Attendees'!$D:$G,4,FALSE)</f>
        <v>32LDNKX9</v>
      </c>
      <c r="AN255" s="52">
        <v>43478</v>
      </c>
      <c r="AO255" s="52">
        <v>43481</v>
      </c>
    </row>
    <row r="256" spans="1:42" customFormat="1">
      <c r="A256" s="46" t="s">
        <v>3705</v>
      </c>
      <c r="B256" s="232">
        <v>43396</v>
      </c>
      <c r="C256" s="232">
        <v>43424.492219525462</v>
      </c>
      <c r="D256" s="232"/>
      <c r="E256" s="348"/>
      <c r="F256" s="49" t="s">
        <v>25</v>
      </c>
      <c r="G256" s="61" t="s">
        <v>26</v>
      </c>
      <c r="H256" s="61" t="s">
        <v>3126</v>
      </c>
      <c r="I256" s="46" t="s">
        <v>543</v>
      </c>
      <c r="J256" s="46" t="s">
        <v>3706</v>
      </c>
      <c r="K256" s="46" t="s">
        <v>3707</v>
      </c>
      <c r="L256" s="100" t="s">
        <v>31</v>
      </c>
      <c r="M256" s="278" t="s">
        <v>374</v>
      </c>
      <c r="N256" s="310" t="s">
        <v>6507</v>
      </c>
      <c r="O256" s="325"/>
      <c r="P256" s="284" t="s">
        <v>374</v>
      </c>
      <c r="Q256" s="285" t="s">
        <v>6507</v>
      </c>
      <c r="R256" s="322">
        <v>1</v>
      </c>
      <c r="S256" s="289" t="s">
        <v>2411</v>
      </c>
      <c r="T256" s="289" t="s">
        <v>6510</v>
      </c>
      <c r="U256" s="47" t="s">
        <v>3151</v>
      </c>
      <c r="V256" s="47" t="s">
        <v>90</v>
      </c>
      <c r="W256" s="47" t="s">
        <v>2250</v>
      </c>
      <c r="X256" s="46" t="s">
        <v>2076</v>
      </c>
      <c r="Y256" s="58"/>
      <c r="Z256" s="57"/>
      <c r="AA256" s="58"/>
      <c r="AB256" s="183"/>
      <c r="AC256" s="184"/>
      <c r="AD256" s="184"/>
      <c r="AE256" s="183"/>
      <c r="AF256" s="184"/>
      <c r="AG256" s="185"/>
      <c r="AH256" s="58"/>
      <c r="AI256" s="58"/>
      <c r="AJ256" s="58"/>
      <c r="AK256" s="58"/>
      <c r="AL256" s="59"/>
      <c r="AM256" s="254" t="str">
        <f>VLOOKUP(K256,'[1]SKO 2019 Attendees'!$D:$G,4,FALSE)</f>
        <v>32LDNKXB</v>
      </c>
      <c r="AN256" s="52">
        <v>43478</v>
      </c>
      <c r="AO256" s="52">
        <v>43481</v>
      </c>
    </row>
    <row r="257" spans="1:42" customFormat="1">
      <c r="A257" s="46" t="s">
        <v>130</v>
      </c>
      <c r="B257" s="232">
        <v>43396</v>
      </c>
      <c r="C257" s="232">
        <v>43409.83126446759</v>
      </c>
      <c r="D257" s="232" t="s">
        <v>4693</v>
      </c>
      <c r="E257" s="232" t="s">
        <v>5638</v>
      </c>
      <c r="F257" s="49" t="s">
        <v>25</v>
      </c>
      <c r="G257" s="61" t="s">
        <v>26</v>
      </c>
      <c r="H257" s="61" t="s">
        <v>27</v>
      </c>
      <c r="I257" s="46" t="s">
        <v>131</v>
      </c>
      <c r="J257" s="46" t="s">
        <v>132</v>
      </c>
      <c r="K257" s="46" t="s">
        <v>133</v>
      </c>
      <c r="L257" s="100" t="s">
        <v>31</v>
      </c>
      <c r="M257" s="278" t="s">
        <v>346</v>
      </c>
      <c r="N257" s="279" t="s">
        <v>6505</v>
      </c>
      <c r="O257" s="325"/>
      <c r="P257" s="284" t="s">
        <v>346</v>
      </c>
      <c r="Q257" s="285" t="s">
        <v>6505</v>
      </c>
      <c r="R257" s="322">
        <v>17</v>
      </c>
      <c r="S257" s="289" t="s">
        <v>5082</v>
      </c>
      <c r="T257" s="289" t="s">
        <v>6512</v>
      </c>
      <c r="U257" s="47" t="s">
        <v>47</v>
      </c>
      <c r="V257" s="47" t="s">
        <v>34</v>
      </c>
      <c r="W257" s="47" t="s">
        <v>48</v>
      </c>
      <c r="X257" s="46" t="s">
        <v>27</v>
      </c>
      <c r="Y257" s="58"/>
      <c r="Z257" s="57"/>
      <c r="AA257" s="58"/>
      <c r="AB257" s="183"/>
      <c r="AC257" s="184"/>
      <c r="AD257" s="184"/>
      <c r="AE257" s="183"/>
      <c r="AF257" s="184"/>
      <c r="AG257" s="185"/>
      <c r="AH257" s="58"/>
      <c r="AI257" s="58" t="s">
        <v>6464</v>
      </c>
      <c r="AJ257" s="57" t="s">
        <v>6518</v>
      </c>
      <c r="AK257" s="320">
        <v>43114.5</v>
      </c>
      <c r="AL257" s="59"/>
      <c r="AM257" s="254" t="str">
        <f>VLOOKUP(K257,'[1]SKO 2019 Attendees'!$D:$G,4,FALSE)</f>
        <v>32LDNKXC</v>
      </c>
      <c r="AN257" s="52">
        <v>43477</v>
      </c>
      <c r="AO257" s="52">
        <v>43481</v>
      </c>
    </row>
    <row r="258" spans="1:42" customFormat="1" ht="13.2">
      <c r="A258" s="46" t="s">
        <v>134</v>
      </c>
      <c r="B258" s="232">
        <v>43396</v>
      </c>
      <c r="C258" s="232">
        <v>43396.765906446759</v>
      </c>
      <c r="D258" s="232" t="s">
        <v>4693</v>
      </c>
      <c r="E258" s="348"/>
      <c r="F258" s="49" t="s">
        <v>25</v>
      </c>
      <c r="G258" s="61" t="s">
        <v>26</v>
      </c>
      <c r="H258" s="61" t="s">
        <v>27</v>
      </c>
      <c r="I258" s="46" t="s">
        <v>135</v>
      </c>
      <c r="J258" s="46" t="s">
        <v>136</v>
      </c>
      <c r="K258" s="46" t="s">
        <v>137</v>
      </c>
      <c r="L258" s="100" t="s">
        <v>31</v>
      </c>
      <c r="M258" s="279" t="s">
        <v>357</v>
      </c>
      <c r="N258" s="279" t="s">
        <v>6506</v>
      </c>
      <c r="O258" s="325"/>
      <c r="P258" s="285" t="s">
        <v>357</v>
      </c>
      <c r="Q258" s="285" t="s">
        <v>6506</v>
      </c>
      <c r="R258" s="322">
        <v>26</v>
      </c>
      <c r="S258" s="289" t="s">
        <v>58</v>
      </c>
      <c r="T258" s="289" t="s">
        <v>6514</v>
      </c>
      <c r="U258" s="47" t="s">
        <v>59</v>
      </c>
      <c r="V258" s="47" t="s">
        <v>34</v>
      </c>
      <c r="W258" s="47" t="s">
        <v>60</v>
      </c>
      <c r="X258" s="46" t="s">
        <v>58</v>
      </c>
      <c r="Y258" s="58"/>
      <c r="Z258" s="57"/>
      <c r="AA258" s="58"/>
      <c r="AB258" s="183"/>
      <c r="AC258" s="184"/>
      <c r="AD258" s="184"/>
      <c r="AE258" s="183"/>
      <c r="AF258" s="184"/>
      <c r="AG258" s="185"/>
      <c r="AH258" s="58"/>
      <c r="AI258" s="58" t="s">
        <v>6465</v>
      </c>
      <c r="AJ258" s="57" t="s">
        <v>6518</v>
      </c>
      <c r="AK258" s="320">
        <v>43115.5</v>
      </c>
      <c r="AL258" s="59"/>
      <c r="AM258" s="254" t="str">
        <f>VLOOKUP(K258,'[1]SKO 2019 Attendees'!$D:$G,4,FALSE)</f>
        <v>32LDNKXD</v>
      </c>
      <c r="AN258" s="52">
        <v>43477</v>
      </c>
      <c r="AO258" s="52">
        <v>43482</v>
      </c>
      <c r="AP258" t="s">
        <v>104</v>
      </c>
    </row>
    <row r="259" spans="1:42" customFormat="1">
      <c r="A259" s="46" t="s">
        <v>3708</v>
      </c>
      <c r="B259" s="232">
        <v>43396</v>
      </c>
      <c r="C259" s="232">
        <v>43405.355942048613</v>
      </c>
      <c r="D259" s="349" t="s">
        <v>4693</v>
      </c>
      <c r="E259" s="348" t="s">
        <v>6479</v>
      </c>
      <c r="F259" s="49" t="s">
        <v>25</v>
      </c>
      <c r="G259" s="61" t="s">
        <v>26</v>
      </c>
      <c r="H259" s="61" t="s">
        <v>3126</v>
      </c>
      <c r="I259" s="46" t="s">
        <v>2880</v>
      </c>
      <c r="J259" s="46" t="s">
        <v>3709</v>
      </c>
      <c r="K259" s="46" t="s">
        <v>3710</v>
      </c>
      <c r="L259" s="100" t="s">
        <v>31</v>
      </c>
      <c r="M259" s="279" t="s">
        <v>357</v>
      </c>
      <c r="N259" s="279" t="s">
        <v>6506</v>
      </c>
      <c r="O259" s="325"/>
      <c r="P259" s="285" t="s">
        <v>357</v>
      </c>
      <c r="Q259" s="285" t="s">
        <v>6506</v>
      </c>
      <c r="R259" s="322">
        <v>2</v>
      </c>
      <c r="S259" s="289" t="s">
        <v>2411</v>
      </c>
      <c r="T259" s="289" t="s">
        <v>6510</v>
      </c>
      <c r="U259" s="47" t="s">
        <v>3151</v>
      </c>
      <c r="V259" s="47" t="s">
        <v>90</v>
      </c>
      <c r="W259" s="47" t="s">
        <v>2428</v>
      </c>
      <c r="X259" s="46" t="s">
        <v>2076</v>
      </c>
      <c r="Y259" s="58"/>
      <c r="Z259" s="57"/>
      <c r="AA259" s="58"/>
      <c r="AB259" s="183"/>
      <c r="AC259" s="184"/>
      <c r="AD259" s="184"/>
      <c r="AE259" s="183"/>
      <c r="AF259" s="184"/>
      <c r="AG259" s="185"/>
      <c r="AH259" s="58"/>
      <c r="AI259" s="58"/>
      <c r="AJ259" s="58"/>
      <c r="AK259" s="58"/>
      <c r="AL259" s="59"/>
      <c r="AM259" s="254" t="str">
        <f>VLOOKUP(K259,'[1]SKO 2019 Attendees'!$D:$G,4,FALSE)</f>
        <v>32LDNKXF</v>
      </c>
      <c r="AN259" s="52">
        <v>43478</v>
      </c>
      <c r="AO259" s="52">
        <v>43481</v>
      </c>
    </row>
    <row r="260" spans="1:42" customFormat="1">
      <c r="A260" s="124" t="s">
        <v>1112</v>
      </c>
      <c r="B260" s="232">
        <v>43409</v>
      </c>
      <c r="C260" s="232">
        <v>43403.167660185187</v>
      </c>
      <c r="D260" s="232" t="s">
        <v>4693</v>
      </c>
      <c r="E260" s="232" t="s">
        <v>5639</v>
      </c>
      <c r="F260" s="49" t="s">
        <v>25</v>
      </c>
      <c r="G260" s="61" t="s">
        <v>26</v>
      </c>
      <c r="H260" s="61" t="s">
        <v>633</v>
      </c>
      <c r="I260" s="124" t="s">
        <v>1113</v>
      </c>
      <c r="J260" s="124" t="s">
        <v>1114</v>
      </c>
      <c r="K260" s="46" t="s">
        <v>1115</v>
      </c>
      <c r="L260" s="124" t="s">
        <v>31</v>
      </c>
      <c r="M260" s="278" t="s">
        <v>379</v>
      </c>
      <c r="N260" s="279" t="s">
        <v>6503</v>
      </c>
      <c r="O260" s="325"/>
      <c r="P260" s="284" t="s">
        <v>379</v>
      </c>
      <c r="Q260" s="285" t="s">
        <v>6503</v>
      </c>
      <c r="R260" s="322">
        <v>3</v>
      </c>
      <c r="S260" s="289" t="s">
        <v>4671</v>
      </c>
      <c r="T260" s="289" t="s">
        <v>6503</v>
      </c>
      <c r="U260" s="124" t="s">
        <v>754</v>
      </c>
      <c r="V260" s="124" t="s">
        <v>34</v>
      </c>
      <c r="W260" s="124" t="s">
        <v>789</v>
      </c>
      <c r="X260" s="46" t="s">
        <v>633</v>
      </c>
      <c r="Y260" s="58"/>
      <c r="Z260" s="57"/>
      <c r="AA260" s="58"/>
      <c r="AB260" s="183"/>
      <c r="AC260" s="184"/>
      <c r="AD260" s="184"/>
      <c r="AE260" s="183"/>
      <c r="AF260" s="184"/>
      <c r="AG260" s="185"/>
      <c r="AH260" s="58"/>
      <c r="AI260" s="58" t="s">
        <v>6460</v>
      </c>
      <c r="AJ260" s="57" t="s">
        <v>6518</v>
      </c>
      <c r="AK260" s="320">
        <v>43113.541666666664</v>
      </c>
      <c r="AL260" s="59"/>
      <c r="AM260" s="254" t="str">
        <f>VLOOKUP(K260,'[1]SKO 2019 Attendees'!$D:$G,4,FALSE)</f>
        <v>32LDZJW2</v>
      </c>
      <c r="AN260" s="52">
        <v>43476</v>
      </c>
      <c r="AO260" s="52">
        <v>43482</v>
      </c>
      <c r="AP260" t="s">
        <v>6847</v>
      </c>
    </row>
    <row r="261" spans="1:42" customFormat="1">
      <c r="A261" s="46" t="s">
        <v>1004</v>
      </c>
      <c r="B261" s="232">
        <v>43409</v>
      </c>
      <c r="C261" s="232">
        <v>43413.382544131942</v>
      </c>
      <c r="D261" s="232" t="s">
        <v>4693</v>
      </c>
      <c r="E261" s="232" t="s">
        <v>6721</v>
      </c>
      <c r="F261" s="49" t="s">
        <v>25</v>
      </c>
      <c r="G261" s="61" t="s">
        <v>26</v>
      </c>
      <c r="H261" s="61" t="s">
        <v>633</v>
      </c>
      <c r="I261" s="46" t="s">
        <v>898</v>
      </c>
      <c r="J261" s="46" t="s">
        <v>1005</v>
      </c>
      <c r="K261" s="46" t="s">
        <v>1006</v>
      </c>
      <c r="L261" s="100" t="s">
        <v>31</v>
      </c>
      <c r="M261" s="278" t="s">
        <v>374</v>
      </c>
      <c r="N261" s="310" t="s">
        <v>6507</v>
      </c>
      <c r="O261" s="325"/>
      <c r="P261" s="284" t="s">
        <v>374</v>
      </c>
      <c r="Q261" s="285" t="s">
        <v>6507</v>
      </c>
      <c r="R261" s="322">
        <v>9</v>
      </c>
      <c r="S261" s="289" t="s">
        <v>4670</v>
      </c>
      <c r="T261" s="289" t="s">
        <v>6504</v>
      </c>
      <c r="U261" s="47" t="s">
        <v>663</v>
      </c>
      <c r="V261" s="47" t="s">
        <v>34</v>
      </c>
      <c r="W261" s="47" t="s">
        <v>664</v>
      </c>
      <c r="X261" s="46" t="s">
        <v>633</v>
      </c>
      <c r="Y261" s="58"/>
      <c r="Z261" s="57"/>
      <c r="AA261" s="58"/>
      <c r="AB261" s="183"/>
      <c r="AC261" s="184"/>
      <c r="AD261" s="184"/>
      <c r="AE261" s="183"/>
      <c r="AF261" s="184"/>
      <c r="AG261" s="185"/>
      <c r="AH261" s="58"/>
      <c r="AI261" s="58" t="s">
        <v>6463</v>
      </c>
      <c r="AJ261" s="57" t="s">
        <v>6518</v>
      </c>
      <c r="AK261" s="320">
        <v>43113.666666666664</v>
      </c>
      <c r="AL261" s="59"/>
      <c r="AM261" s="254" t="str">
        <f>VLOOKUP(K261,'[1]SKO 2019 Attendees'!$D:$G,4,FALSE)</f>
        <v>32LDNKXG</v>
      </c>
      <c r="AN261" s="52">
        <v>43477</v>
      </c>
      <c r="AO261" s="52">
        <v>43481</v>
      </c>
    </row>
    <row r="262" spans="1:42" customFormat="1">
      <c r="A262" s="46" t="s">
        <v>3711</v>
      </c>
      <c r="B262" s="232">
        <v>43396</v>
      </c>
      <c r="C262" s="232">
        <v>43439.684397534722</v>
      </c>
      <c r="D262" s="232"/>
      <c r="E262" s="348"/>
      <c r="F262" s="49" t="s">
        <v>25</v>
      </c>
      <c r="G262" s="61" t="s">
        <v>26</v>
      </c>
      <c r="H262" s="61" t="s">
        <v>3126</v>
      </c>
      <c r="I262" s="46" t="s">
        <v>3712</v>
      </c>
      <c r="J262" s="46" t="s">
        <v>3713</v>
      </c>
      <c r="K262" s="46" t="s">
        <v>3714</v>
      </c>
      <c r="L262" s="100" t="s">
        <v>31</v>
      </c>
      <c r="M262" s="350" t="s">
        <v>6413</v>
      </c>
      <c r="N262" s="310" t="s">
        <v>6509</v>
      </c>
      <c r="O262" s="325"/>
      <c r="P262" s="284" t="s">
        <v>6263</v>
      </c>
      <c r="Q262" s="311" t="s">
        <v>6509</v>
      </c>
      <c r="R262" s="322">
        <v>5</v>
      </c>
      <c r="S262" s="289" t="s">
        <v>2393</v>
      </c>
      <c r="T262" s="289" t="s">
        <v>6509</v>
      </c>
      <c r="U262" s="47" t="s">
        <v>3141</v>
      </c>
      <c r="V262" s="47" t="s">
        <v>90</v>
      </c>
      <c r="W262" s="47" t="s">
        <v>2312</v>
      </c>
      <c r="X262" s="46" t="s">
        <v>2076</v>
      </c>
      <c r="Y262" s="58"/>
      <c r="Z262" s="57"/>
      <c r="AA262" s="58"/>
      <c r="AB262" s="183"/>
      <c r="AC262" s="184"/>
      <c r="AD262" s="184"/>
      <c r="AE262" s="183"/>
      <c r="AF262" s="184"/>
      <c r="AG262" s="185"/>
      <c r="AH262" s="58"/>
      <c r="AI262" s="58"/>
      <c r="AJ262" s="58"/>
      <c r="AK262" s="58"/>
      <c r="AL262" s="59"/>
      <c r="AM262" s="254" t="str">
        <f>VLOOKUP(K262,'[1]SKO 2019 Attendees'!$D:$G,4,FALSE)</f>
        <v>32LDNKXH</v>
      </c>
      <c r="AN262" s="52">
        <v>43478</v>
      </c>
      <c r="AO262" s="52">
        <v>43481</v>
      </c>
    </row>
    <row r="263" spans="1:42" customFormat="1">
      <c r="A263" s="46" t="s">
        <v>1007</v>
      </c>
      <c r="B263" s="232">
        <v>43409</v>
      </c>
      <c r="C263" s="232">
        <v>43421.271022488421</v>
      </c>
      <c r="D263" s="232" t="s">
        <v>4693</v>
      </c>
      <c r="E263" s="232" t="s">
        <v>5640</v>
      </c>
      <c r="F263" s="49" t="s">
        <v>25</v>
      </c>
      <c r="G263" s="61" t="s">
        <v>26</v>
      </c>
      <c r="H263" s="61" t="s">
        <v>633</v>
      </c>
      <c r="I263" s="46" t="s">
        <v>77</v>
      </c>
      <c r="J263" s="46" t="s">
        <v>1008</v>
      </c>
      <c r="K263" s="46" t="s">
        <v>1009</v>
      </c>
      <c r="L263" s="100" t="s">
        <v>31</v>
      </c>
      <c r="M263" s="278" t="s">
        <v>500</v>
      </c>
      <c r="N263" s="279" t="s">
        <v>6504</v>
      </c>
      <c r="O263" s="325"/>
      <c r="P263" s="284" t="s">
        <v>500</v>
      </c>
      <c r="Q263" s="285" t="s">
        <v>6504</v>
      </c>
      <c r="R263" s="322">
        <v>13</v>
      </c>
      <c r="S263" s="289" t="s">
        <v>4671</v>
      </c>
      <c r="T263" s="289" t="s">
        <v>6503</v>
      </c>
      <c r="U263" s="47" t="s">
        <v>794</v>
      </c>
      <c r="V263" s="47" t="s">
        <v>34</v>
      </c>
      <c r="W263" s="47" t="s">
        <v>651</v>
      </c>
      <c r="X263" s="46" t="s">
        <v>633</v>
      </c>
      <c r="Y263" s="58"/>
      <c r="Z263" s="57"/>
      <c r="AA263" s="58"/>
      <c r="AB263" s="183"/>
      <c r="AC263" s="184"/>
      <c r="AD263" s="184"/>
      <c r="AE263" s="183"/>
      <c r="AF263" s="184"/>
      <c r="AG263" s="185"/>
      <c r="AH263" s="58"/>
      <c r="AI263" s="58" t="s">
        <v>6463</v>
      </c>
      <c r="AJ263" s="57" t="s">
        <v>6518</v>
      </c>
      <c r="AK263" s="320">
        <v>43113.666666666664</v>
      </c>
      <c r="AL263" s="59"/>
      <c r="AM263" s="254" t="str">
        <f>VLOOKUP(K263,'[1]SKO 2019 Attendees'!$D:$G,4,FALSE)</f>
        <v>32LDNKXJ</v>
      </c>
      <c r="AN263" s="52">
        <v>43478</v>
      </c>
      <c r="AO263" s="52">
        <v>43482</v>
      </c>
      <c r="AP263" s="18" t="s">
        <v>6845</v>
      </c>
    </row>
    <row r="264" spans="1:42" customFormat="1">
      <c r="A264" s="46" t="s">
        <v>3715</v>
      </c>
      <c r="B264" s="232">
        <v>43396</v>
      </c>
      <c r="C264" s="232">
        <v>43410.607360381946</v>
      </c>
      <c r="D264" s="232" t="s">
        <v>4693</v>
      </c>
      <c r="E264" s="232" t="s">
        <v>6731</v>
      </c>
      <c r="F264" s="49" t="s">
        <v>25</v>
      </c>
      <c r="G264" s="61" t="s">
        <v>26</v>
      </c>
      <c r="H264" s="61" t="s">
        <v>3126</v>
      </c>
      <c r="I264" s="46" t="s">
        <v>2987</v>
      </c>
      <c r="J264" s="46" t="s">
        <v>3716</v>
      </c>
      <c r="K264" s="46" t="s">
        <v>3717</v>
      </c>
      <c r="L264" s="100" t="s">
        <v>31</v>
      </c>
      <c r="M264" s="278" t="s">
        <v>500</v>
      </c>
      <c r="N264" s="279" t="s">
        <v>6504</v>
      </c>
      <c r="O264" s="325"/>
      <c r="P264" s="284" t="s">
        <v>500</v>
      </c>
      <c r="Q264" s="285" t="s">
        <v>6504</v>
      </c>
      <c r="R264" s="322">
        <v>12</v>
      </c>
      <c r="S264" s="289" t="s">
        <v>2380</v>
      </c>
      <c r="T264" s="289" t="s">
        <v>6507</v>
      </c>
      <c r="U264" s="47" t="s">
        <v>3145</v>
      </c>
      <c r="V264" s="47" t="s">
        <v>90</v>
      </c>
      <c r="W264" s="47" t="s">
        <v>2284</v>
      </c>
      <c r="X264" s="46" t="s">
        <v>2076</v>
      </c>
      <c r="Y264" s="58"/>
      <c r="Z264" s="57"/>
      <c r="AA264" s="58"/>
      <c r="AB264" s="183"/>
      <c r="AC264" s="184"/>
      <c r="AD264" s="184"/>
      <c r="AE264" s="183"/>
      <c r="AF264" s="184"/>
      <c r="AG264" s="185"/>
      <c r="AH264" s="58"/>
      <c r="AI264" s="58"/>
      <c r="AJ264" s="58"/>
      <c r="AK264" s="58"/>
      <c r="AL264" s="59"/>
      <c r="AM264" s="254" t="str">
        <f>VLOOKUP(K264,'[1]SKO 2019 Attendees'!$D:$G,4,FALSE)</f>
        <v>32LDNKXK</v>
      </c>
      <c r="AN264" s="52">
        <v>43478</v>
      </c>
      <c r="AO264" s="52">
        <v>43481</v>
      </c>
    </row>
    <row r="265" spans="1:42" customFormat="1" ht="13.2">
      <c r="A265" s="46" t="s">
        <v>3718</v>
      </c>
      <c r="B265" s="232">
        <v>43396</v>
      </c>
      <c r="C265" s="232">
        <v>43405.544345798611</v>
      </c>
      <c r="D265" s="232" t="s">
        <v>4693</v>
      </c>
      <c r="E265" s="232" t="s">
        <v>5641</v>
      </c>
      <c r="F265" s="49" t="s">
        <v>25</v>
      </c>
      <c r="G265" s="61" t="s">
        <v>26</v>
      </c>
      <c r="H265" s="61" t="s">
        <v>3126</v>
      </c>
      <c r="I265" s="46" t="s">
        <v>2256</v>
      </c>
      <c r="J265" s="46" t="s">
        <v>3719</v>
      </c>
      <c r="K265" s="46" t="s">
        <v>3720</v>
      </c>
      <c r="L265" s="100" t="s">
        <v>31</v>
      </c>
      <c r="M265" s="279" t="s">
        <v>357</v>
      </c>
      <c r="N265" s="279" t="s">
        <v>6506</v>
      </c>
      <c r="O265" s="325"/>
      <c r="P265" s="285" t="s">
        <v>357</v>
      </c>
      <c r="Q265" s="285" t="s">
        <v>6506</v>
      </c>
      <c r="R265" s="322">
        <v>15</v>
      </c>
      <c r="S265" s="289" t="s">
        <v>2442</v>
      </c>
      <c r="T265" s="289" t="s">
        <v>6506</v>
      </c>
      <c r="U265" s="47" t="s">
        <v>3441</v>
      </c>
      <c r="V265" s="47" t="s">
        <v>90</v>
      </c>
      <c r="W265" s="47" t="s">
        <v>3267</v>
      </c>
      <c r="X265" s="46" t="s">
        <v>2076</v>
      </c>
      <c r="Y265" s="58"/>
      <c r="Z265" s="57"/>
      <c r="AA265" s="58"/>
      <c r="AB265" s="183"/>
      <c r="AC265" s="184"/>
      <c r="AD265" s="184"/>
      <c r="AE265" s="183"/>
      <c r="AF265" s="184"/>
      <c r="AG265" s="185"/>
      <c r="AH265" s="58"/>
      <c r="AI265" s="58"/>
      <c r="AJ265" s="58"/>
      <c r="AK265" s="58"/>
      <c r="AL265" s="59"/>
      <c r="AM265" s="254" t="str">
        <f>VLOOKUP(K265,'[1]SKO 2019 Attendees'!$D:$G,4,FALSE)</f>
        <v>32LDNKXL</v>
      </c>
      <c r="AN265" s="52">
        <v>43478</v>
      </c>
      <c r="AO265" s="52">
        <v>43481</v>
      </c>
    </row>
    <row r="266" spans="1:42" customFormat="1">
      <c r="A266" s="46" t="s">
        <v>1010</v>
      </c>
      <c r="B266" s="232">
        <v>43409</v>
      </c>
      <c r="C266" s="232">
        <v>43409.516914236112</v>
      </c>
      <c r="D266" s="232" t="s">
        <v>4693</v>
      </c>
      <c r="E266" s="232" t="s">
        <v>5642</v>
      </c>
      <c r="F266" s="49" t="s">
        <v>25</v>
      </c>
      <c r="G266" s="61" t="s">
        <v>26</v>
      </c>
      <c r="H266" s="61" t="s">
        <v>633</v>
      </c>
      <c r="I266" s="46" t="s">
        <v>1011</v>
      </c>
      <c r="J266" s="46" t="s">
        <v>1012</v>
      </c>
      <c r="K266" s="46" t="s">
        <v>1013</v>
      </c>
      <c r="L266" s="100" t="s">
        <v>31</v>
      </c>
      <c r="M266" s="350" t="s">
        <v>6412</v>
      </c>
      <c r="N266" s="279" t="s">
        <v>6508</v>
      </c>
      <c r="O266" s="325"/>
      <c r="P266" s="284" t="s">
        <v>5086</v>
      </c>
      <c r="Q266" s="311" t="s">
        <v>6508</v>
      </c>
      <c r="R266" s="322">
        <v>21</v>
      </c>
      <c r="S266" s="289" t="s">
        <v>4671</v>
      </c>
      <c r="T266" s="289" t="s">
        <v>6503</v>
      </c>
      <c r="U266" s="47" t="s">
        <v>765</v>
      </c>
      <c r="V266" s="47" t="s">
        <v>34</v>
      </c>
      <c r="W266" s="47" t="s">
        <v>1014</v>
      </c>
      <c r="X266" s="46" t="s">
        <v>633</v>
      </c>
      <c r="Y266" s="58"/>
      <c r="Z266" s="57"/>
      <c r="AA266" s="58"/>
      <c r="AB266" s="183"/>
      <c r="AC266" s="184"/>
      <c r="AD266" s="184"/>
      <c r="AE266" s="183"/>
      <c r="AF266" s="184"/>
      <c r="AG266" s="185"/>
      <c r="AH266" s="58"/>
      <c r="AI266" s="58" t="s">
        <v>6462</v>
      </c>
      <c r="AJ266" s="57" t="s">
        <v>6518</v>
      </c>
      <c r="AK266" s="320">
        <v>43113.625</v>
      </c>
      <c r="AL266" s="59"/>
      <c r="AM266" s="254" t="str">
        <f>VLOOKUP(K266,'[1]SKO 2019 Attendees'!$D:$G,4,FALSE)</f>
        <v>32LDNKXN</v>
      </c>
      <c r="AN266" s="52">
        <v>43477</v>
      </c>
      <c r="AO266" s="52">
        <v>43481</v>
      </c>
    </row>
    <row r="267" spans="1:42" customFormat="1">
      <c r="A267" s="46" t="s">
        <v>1015</v>
      </c>
      <c r="B267" s="232">
        <v>43409</v>
      </c>
      <c r="C267" s="232">
        <v>43418.343043946756</v>
      </c>
      <c r="D267" s="232" t="s">
        <v>4693</v>
      </c>
      <c r="E267" s="232" t="s">
        <v>5643</v>
      </c>
      <c r="F267" s="49" t="s">
        <v>25</v>
      </c>
      <c r="G267" s="61" t="s">
        <v>26</v>
      </c>
      <c r="H267" s="61" t="s">
        <v>633</v>
      </c>
      <c r="I267" s="46" t="s">
        <v>1016</v>
      </c>
      <c r="J267" s="46" t="s">
        <v>1017</v>
      </c>
      <c r="K267" s="46" t="s">
        <v>1018</v>
      </c>
      <c r="L267" s="100" t="s">
        <v>31</v>
      </c>
      <c r="M267" s="278" t="s">
        <v>500</v>
      </c>
      <c r="N267" s="279" t="s">
        <v>6504</v>
      </c>
      <c r="O267" s="325"/>
      <c r="P267" s="284" t="s">
        <v>500</v>
      </c>
      <c r="Q267" s="285" t="s">
        <v>6504</v>
      </c>
      <c r="R267" s="322">
        <v>13</v>
      </c>
      <c r="S267" s="289" t="s">
        <v>4671</v>
      </c>
      <c r="T267" s="289" t="s">
        <v>6503</v>
      </c>
      <c r="U267" s="47" t="s">
        <v>794</v>
      </c>
      <c r="V267" s="47" t="s">
        <v>34</v>
      </c>
      <c r="W267" s="47" t="s">
        <v>1019</v>
      </c>
      <c r="X267" s="46" t="s">
        <v>633</v>
      </c>
      <c r="Y267" s="58"/>
      <c r="Z267" s="57"/>
      <c r="AA267" s="58"/>
      <c r="AB267" s="183"/>
      <c r="AC267" s="184"/>
      <c r="AD267" s="184"/>
      <c r="AE267" s="183"/>
      <c r="AF267" s="184"/>
      <c r="AG267" s="185"/>
      <c r="AH267" s="58"/>
      <c r="AI267" s="58" t="s">
        <v>6463</v>
      </c>
      <c r="AJ267" s="57" t="s">
        <v>6518</v>
      </c>
      <c r="AK267" s="320">
        <v>43113.666666666664</v>
      </c>
      <c r="AL267" s="59"/>
      <c r="AM267" s="254" t="str">
        <f>VLOOKUP(K267,'[1]SKO 2019 Attendees'!$D:$G,4,FALSE)</f>
        <v>32LDNKXP</v>
      </c>
      <c r="AN267" s="52">
        <v>43476</v>
      </c>
      <c r="AO267" s="52">
        <v>43481</v>
      </c>
      <c r="AP267" s="18" t="s">
        <v>6843</v>
      </c>
    </row>
    <row r="268" spans="1:42" customFormat="1">
      <c r="A268" s="46" t="s">
        <v>1020</v>
      </c>
      <c r="B268" s="232">
        <v>43409</v>
      </c>
      <c r="C268" s="232">
        <v>43425.12929232639</v>
      </c>
      <c r="D268" s="349" t="s">
        <v>4693</v>
      </c>
      <c r="E268" s="348" t="s">
        <v>6763</v>
      </c>
      <c r="F268" s="49" t="s">
        <v>25</v>
      </c>
      <c r="G268" s="61" t="s">
        <v>26</v>
      </c>
      <c r="H268" s="61" t="s">
        <v>633</v>
      </c>
      <c r="I268" s="46" t="s">
        <v>493</v>
      </c>
      <c r="J268" s="46" t="s">
        <v>1021</v>
      </c>
      <c r="K268" s="46" t="s">
        <v>1022</v>
      </c>
      <c r="L268" s="100" t="s">
        <v>31</v>
      </c>
      <c r="M268" s="279" t="s">
        <v>357</v>
      </c>
      <c r="N268" s="279" t="s">
        <v>6506</v>
      </c>
      <c r="O268" s="325"/>
      <c r="P268" s="285" t="s">
        <v>357</v>
      </c>
      <c r="Q268" s="285" t="s">
        <v>6506</v>
      </c>
      <c r="R268" s="322">
        <v>31</v>
      </c>
      <c r="S268" s="289" t="s">
        <v>4673</v>
      </c>
      <c r="T268" s="289" t="s">
        <v>6518</v>
      </c>
      <c r="U268" s="47" t="s">
        <v>744</v>
      </c>
      <c r="V268" s="47" t="s">
        <v>34</v>
      </c>
      <c r="W268" s="47" t="s">
        <v>745</v>
      </c>
      <c r="X268" s="46" t="s">
        <v>633</v>
      </c>
      <c r="Y268" s="58"/>
      <c r="Z268" s="57"/>
      <c r="AA268" s="58"/>
      <c r="AB268" s="183"/>
      <c r="AC268" s="184"/>
      <c r="AD268" s="184"/>
      <c r="AE268" s="183"/>
      <c r="AF268" s="184"/>
      <c r="AG268" s="185"/>
      <c r="AH268" s="58"/>
      <c r="AI268" s="58" t="s">
        <v>6465</v>
      </c>
      <c r="AJ268" s="57" t="s">
        <v>6518</v>
      </c>
      <c r="AK268" s="320">
        <v>43115.5</v>
      </c>
      <c r="AL268" s="59"/>
      <c r="AM268" s="254" t="str">
        <f>VLOOKUP(K268,'[1]SKO 2019 Attendees'!$D:$G,4,FALSE)</f>
        <v>32LDNKXQ</v>
      </c>
      <c r="AN268" s="52">
        <v>43477</v>
      </c>
      <c r="AO268" s="52">
        <v>43481</v>
      </c>
    </row>
    <row r="269" spans="1:42" customFormat="1" ht="13.2">
      <c r="A269" s="46" t="s">
        <v>3724</v>
      </c>
      <c r="B269" s="232">
        <v>43396</v>
      </c>
      <c r="C269" s="232">
        <v>43396.930176620372</v>
      </c>
      <c r="D269" s="232" t="s">
        <v>4693</v>
      </c>
      <c r="E269" s="232" t="s">
        <v>5644</v>
      </c>
      <c r="F269" s="49" t="s">
        <v>25</v>
      </c>
      <c r="G269" s="61" t="s">
        <v>26</v>
      </c>
      <c r="H269" s="61" t="s">
        <v>3126</v>
      </c>
      <c r="I269" s="46" t="s">
        <v>3725</v>
      </c>
      <c r="J269" s="46" t="s">
        <v>3726</v>
      </c>
      <c r="K269" s="46" t="s">
        <v>3727</v>
      </c>
      <c r="L269" s="100" t="s">
        <v>31</v>
      </c>
      <c r="M269" s="279" t="s">
        <v>357</v>
      </c>
      <c r="N269" s="279" t="s">
        <v>6506</v>
      </c>
      <c r="O269" s="325"/>
      <c r="P269" s="285" t="s">
        <v>357</v>
      </c>
      <c r="Q269" s="285" t="s">
        <v>6506</v>
      </c>
      <c r="R269" s="322">
        <v>25</v>
      </c>
      <c r="S269" s="289" t="s">
        <v>2442</v>
      </c>
      <c r="T269" s="289" t="s">
        <v>6506</v>
      </c>
      <c r="U269" s="47" t="s">
        <v>3251</v>
      </c>
      <c r="V269" s="47" t="s">
        <v>90</v>
      </c>
      <c r="W269" s="47" t="s">
        <v>2433</v>
      </c>
      <c r="X269" s="46" t="s">
        <v>2076</v>
      </c>
      <c r="Y269" s="58"/>
      <c r="Z269" s="57"/>
      <c r="AA269" s="58"/>
      <c r="AB269" s="183"/>
      <c r="AC269" s="184"/>
      <c r="AD269" s="184"/>
      <c r="AE269" s="183"/>
      <c r="AF269" s="184"/>
      <c r="AG269" s="185"/>
      <c r="AH269" s="58"/>
      <c r="AI269" s="58"/>
      <c r="AJ269" s="58"/>
      <c r="AK269" s="58"/>
      <c r="AL269" s="59"/>
      <c r="AM269" s="254" t="str">
        <f>VLOOKUP(K269,'[1]SKO 2019 Attendees'!$D:$G,4,FALSE)</f>
        <v>32LDNKXR</v>
      </c>
      <c r="AN269" s="52">
        <v>43478</v>
      </c>
      <c r="AO269" s="52">
        <v>43481</v>
      </c>
    </row>
    <row r="270" spans="1:42" customFormat="1">
      <c r="A270" s="46" t="s">
        <v>5001</v>
      </c>
      <c r="B270" s="232">
        <v>43409</v>
      </c>
      <c r="C270" s="232">
        <v>43438.101266747683</v>
      </c>
      <c r="D270" s="232" t="s">
        <v>4693</v>
      </c>
      <c r="E270" s="232" t="s">
        <v>5645</v>
      </c>
      <c r="F270" s="49" t="s">
        <v>25</v>
      </c>
      <c r="G270" s="61" t="s">
        <v>26</v>
      </c>
      <c r="H270" s="61" t="s">
        <v>633</v>
      </c>
      <c r="I270" s="46" t="s">
        <v>5004</v>
      </c>
      <c r="J270" s="46" t="s">
        <v>5005</v>
      </c>
      <c r="K270" s="46" t="s">
        <v>5006</v>
      </c>
      <c r="L270" s="100" t="s">
        <v>31</v>
      </c>
      <c r="M270" s="278" t="s">
        <v>346</v>
      </c>
      <c r="N270" s="279" t="s">
        <v>6505</v>
      </c>
      <c r="O270" s="325"/>
      <c r="P270" s="284" t="s">
        <v>346</v>
      </c>
      <c r="Q270" s="285" t="s">
        <v>6505</v>
      </c>
      <c r="R270" s="322">
        <v>15</v>
      </c>
      <c r="S270" s="289" t="s">
        <v>4671</v>
      </c>
      <c r="T270" s="289" t="s">
        <v>6503</v>
      </c>
      <c r="U270" s="47" t="s">
        <v>727</v>
      </c>
      <c r="V270" s="47" t="s">
        <v>34</v>
      </c>
      <c r="W270" s="47" t="s">
        <v>789</v>
      </c>
      <c r="X270" s="46" t="s">
        <v>633</v>
      </c>
      <c r="Y270" s="58"/>
      <c r="Z270" s="57"/>
      <c r="AA270" s="58"/>
      <c r="AB270" s="183"/>
      <c r="AC270" s="184"/>
      <c r="AD270" s="184"/>
      <c r="AE270" s="183"/>
      <c r="AF270" s="184"/>
      <c r="AG270" s="185"/>
      <c r="AH270" s="58"/>
      <c r="AI270" s="58" t="s">
        <v>6464</v>
      </c>
      <c r="AJ270" s="57" t="s">
        <v>6518</v>
      </c>
      <c r="AK270" s="320">
        <v>43114.5</v>
      </c>
      <c r="AL270" s="59"/>
      <c r="AM270" s="254" t="str">
        <f>VLOOKUP(K270,'[1]SKO 2019 Attendees'!$D:$G,4,FALSE)</f>
        <v>32LFHH79</v>
      </c>
      <c r="AN270" s="52">
        <v>43477</v>
      </c>
      <c r="AO270" s="52">
        <v>43481</v>
      </c>
    </row>
    <row r="271" spans="1:42" customFormat="1" ht="13.2">
      <c r="A271" s="46" t="s">
        <v>3732</v>
      </c>
      <c r="B271" s="232">
        <v>43396</v>
      </c>
      <c r="C271" s="232">
        <v>43409.483016435181</v>
      </c>
      <c r="D271" s="232" t="s">
        <v>4693</v>
      </c>
      <c r="E271" s="232" t="s">
        <v>5646</v>
      </c>
      <c r="F271" s="49" t="s">
        <v>3159</v>
      </c>
      <c r="G271" s="61" t="s">
        <v>26</v>
      </c>
      <c r="H271" s="61" t="s">
        <v>2236</v>
      </c>
      <c r="I271" s="46" t="s">
        <v>2325</v>
      </c>
      <c r="J271" s="46" t="s">
        <v>3733</v>
      </c>
      <c r="K271" s="46" t="s">
        <v>3734</v>
      </c>
      <c r="L271" s="100" t="s">
        <v>3735</v>
      </c>
      <c r="M271" s="279" t="s">
        <v>357</v>
      </c>
      <c r="N271" s="279" t="s">
        <v>6506</v>
      </c>
      <c r="O271" s="325"/>
      <c r="P271" s="285" t="s">
        <v>357</v>
      </c>
      <c r="Q271" s="285" t="s">
        <v>6506</v>
      </c>
      <c r="R271" s="322"/>
      <c r="S271" s="289" t="s">
        <v>2442</v>
      </c>
      <c r="T271" s="289" t="s">
        <v>6506</v>
      </c>
      <c r="U271" s="47" t="s">
        <v>3736</v>
      </c>
      <c r="V271" s="47" t="s">
        <v>1183</v>
      </c>
      <c r="W271" s="47" t="s">
        <v>2075</v>
      </c>
      <c r="X271" s="46" t="s">
        <v>2076</v>
      </c>
      <c r="Y271" s="57" t="s">
        <v>36</v>
      </c>
      <c r="Z271" s="57"/>
      <c r="AA271" s="58"/>
      <c r="AB271" s="183"/>
      <c r="AC271" s="184"/>
      <c r="AD271" s="184"/>
      <c r="AE271" s="183"/>
      <c r="AF271" s="184"/>
      <c r="AG271" s="185"/>
      <c r="AH271" s="58"/>
      <c r="AI271" s="58"/>
      <c r="AJ271" s="58"/>
      <c r="AK271" s="58"/>
      <c r="AL271" s="59"/>
      <c r="AM271" s="254" t="str">
        <f>VLOOKUP(K271,'[1]SKO 2019 Attendees'!$D:$G,4,FALSE)</f>
        <v>32LDNKXV</v>
      </c>
      <c r="AN271" s="52">
        <v>43477</v>
      </c>
      <c r="AO271" s="52">
        <v>43481</v>
      </c>
      <c r="AP271" s="18"/>
    </row>
    <row r="272" spans="1:42" customFormat="1">
      <c r="A272" s="46" t="s">
        <v>3737</v>
      </c>
      <c r="B272" s="232">
        <v>43396</v>
      </c>
      <c r="C272" s="232">
        <v>43423.506104363427</v>
      </c>
      <c r="D272" s="232" t="s">
        <v>4693</v>
      </c>
      <c r="E272" s="232" t="s">
        <v>6683</v>
      </c>
      <c r="F272" s="49" t="s">
        <v>25</v>
      </c>
      <c r="G272" s="61" t="s">
        <v>26</v>
      </c>
      <c r="H272" s="61" t="s">
        <v>3126</v>
      </c>
      <c r="I272" s="46" t="s">
        <v>3738</v>
      </c>
      <c r="J272" s="46" t="s">
        <v>3739</v>
      </c>
      <c r="K272" s="46" t="s">
        <v>3740</v>
      </c>
      <c r="L272" s="100" t="s">
        <v>31</v>
      </c>
      <c r="M272" s="350" t="s">
        <v>6412</v>
      </c>
      <c r="N272" s="279" t="s">
        <v>6508</v>
      </c>
      <c r="O272" s="325"/>
      <c r="P272" s="284" t="s">
        <v>5086</v>
      </c>
      <c r="Q272" s="311" t="s">
        <v>6508</v>
      </c>
      <c r="R272" s="322">
        <v>5</v>
      </c>
      <c r="S272" s="289" t="s">
        <v>2393</v>
      </c>
      <c r="T272" s="289" t="s">
        <v>6509</v>
      </c>
      <c r="U272" s="47" t="s">
        <v>3237</v>
      </c>
      <c r="V272" s="47" t="s">
        <v>90</v>
      </c>
      <c r="W272" s="47" t="s">
        <v>2433</v>
      </c>
      <c r="X272" s="46" t="s">
        <v>2076</v>
      </c>
      <c r="Y272" s="58"/>
      <c r="Z272" s="57"/>
      <c r="AA272" s="58"/>
      <c r="AB272" s="183"/>
      <c r="AC272" s="184"/>
      <c r="AD272" s="184"/>
      <c r="AE272" s="183"/>
      <c r="AF272" s="184"/>
      <c r="AG272" s="185"/>
      <c r="AH272" s="58"/>
      <c r="AI272" s="58"/>
      <c r="AJ272" s="58"/>
      <c r="AK272" s="58"/>
      <c r="AL272" s="59"/>
      <c r="AM272" s="254" t="str">
        <f>VLOOKUP(K272,'[1]SKO 2019 Attendees'!$D:$G,4,FALSE)</f>
        <v>32LDNKXW</v>
      </c>
      <c r="AN272" s="52">
        <v>43478</v>
      </c>
      <c r="AO272" s="52">
        <v>43481</v>
      </c>
    </row>
    <row r="273" spans="1:42" customFormat="1">
      <c r="A273" s="46" t="s">
        <v>3741</v>
      </c>
      <c r="B273" s="232">
        <v>43396</v>
      </c>
      <c r="C273" s="232">
        <v>43397.515922488426</v>
      </c>
      <c r="D273" s="232" t="s">
        <v>4693</v>
      </c>
      <c r="E273" s="232" t="s">
        <v>5647</v>
      </c>
      <c r="F273" s="49" t="s">
        <v>25</v>
      </c>
      <c r="G273" s="61" t="s">
        <v>26</v>
      </c>
      <c r="H273" s="61" t="s">
        <v>3126</v>
      </c>
      <c r="I273" s="46" t="s">
        <v>3742</v>
      </c>
      <c r="J273" s="46" t="s">
        <v>3743</v>
      </c>
      <c r="K273" s="46" t="s">
        <v>3744</v>
      </c>
      <c r="L273" s="100" t="s">
        <v>31</v>
      </c>
      <c r="M273" s="278" t="s">
        <v>500</v>
      </c>
      <c r="N273" s="279" t="s">
        <v>6504</v>
      </c>
      <c r="O273" s="325"/>
      <c r="P273" s="284" t="s">
        <v>500</v>
      </c>
      <c r="Q273" s="285" t="s">
        <v>6504</v>
      </c>
      <c r="R273" s="322">
        <v>15</v>
      </c>
      <c r="S273" s="289" t="s">
        <v>2411</v>
      </c>
      <c r="T273" s="289" t="s">
        <v>6510</v>
      </c>
      <c r="U273" s="47" t="s">
        <v>3223</v>
      </c>
      <c r="V273" s="47" t="s">
        <v>90</v>
      </c>
      <c r="W273" s="47" t="s">
        <v>2259</v>
      </c>
      <c r="X273" s="46" t="s">
        <v>2076</v>
      </c>
      <c r="Y273" s="58"/>
      <c r="Z273" s="57"/>
      <c r="AA273" s="58"/>
      <c r="AB273" s="183"/>
      <c r="AC273" s="184"/>
      <c r="AD273" s="184"/>
      <c r="AE273" s="183"/>
      <c r="AF273" s="184"/>
      <c r="AG273" s="185"/>
      <c r="AH273" s="58"/>
      <c r="AI273" s="58"/>
      <c r="AJ273" s="58"/>
      <c r="AK273" s="58"/>
      <c r="AL273" s="59"/>
      <c r="AM273" s="254" t="str">
        <f>VLOOKUP(K273,'[1]SKO 2019 Attendees'!$D:$G,4,FALSE)</f>
        <v>32LDNKXX</v>
      </c>
      <c r="AN273" s="52">
        <v>43478</v>
      </c>
      <c r="AO273" s="52">
        <v>43481</v>
      </c>
    </row>
    <row r="274" spans="1:42" customFormat="1">
      <c r="A274" s="46" t="s">
        <v>3745</v>
      </c>
      <c r="B274" s="232">
        <v>43396</v>
      </c>
      <c r="C274" s="232">
        <v>43433.448135567131</v>
      </c>
      <c r="D274" s="232"/>
      <c r="E274" s="348"/>
      <c r="F274" s="49" t="s">
        <v>25</v>
      </c>
      <c r="G274" s="61" t="s">
        <v>26</v>
      </c>
      <c r="H274" s="61" t="s">
        <v>3126</v>
      </c>
      <c r="I274" s="46" t="s">
        <v>327</v>
      </c>
      <c r="J274" s="46" t="s">
        <v>3076</v>
      </c>
      <c r="K274" s="46" t="s">
        <v>3746</v>
      </c>
      <c r="L274" s="100" t="s">
        <v>31</v>
      </c>
      <c r="M274" s="350" t="s">
        <v>6413</v>
      </c>
      <c r="N274" s="310" t="s">
        <v>6509</v>
      </c>
      <c r="O274" s="325"/>
      <c r="P274" s="284" t="s">
        <v>6263</v>
      </c>
      <c r="Q274" s="311" t="s">
        <v>6509</v>
      </c>
      <c r="R274" s="322">
        <v>8</v>
      </c>
      <c r="S274" s="289" t="s">
        <v>2393</v>
      </c>
      <c r="T274" s="289" t="s">
        <v>6509</v>
      </c>
      <c r="U274" s="47" t="s">
        <v>3136</v>
      </c>
      <c r="V274" s="47" t="s">
        <v>90</v>
      </c>
      <c r="W274" s="47" t="s">
        <v>3548</v>
      </c>
      <c r="X274" s="46" t="s">
        <v>2076</v>
      </c>
      <c r="Y274" s="58"/>
      <c r="Z274" s="57"/>
      <c r="AA274" s="58"/>
      <c r="AB274" s="183"/>
      <c r="AC274" s="184"/>
      <c r="AD274" s="184"/>
      <c r="AE274" s="183"/>
      <c r="AF274" s="184"/>
      <c r="AG274" s="185"/>
      <c r="AH274" s="58"/>
      <c r="AI274" s="58"/>
      <c r="AJ274" s="58"/>
      <c r="AK274" s="58"/>
      <c r="AL274" s="59"/>
      <c r="AM274" s="254" t="str">
        <f>VLOOKUP(K274,'[1]SKO 2019 Attendees'!$D:$G,4,FALSE)</f>
        <v>32LDNKXZ</v>
      </c>
      <c r="AN274" s="52">
        <v>43478</v>
      </c>
      <c r="AO274" s="52">
        <v>43481</v>
      </c>
    </row>
    <row r="275" spans="1:42" customFormat="1">
      <c r="A275" s="46" t="s">
        <v>3747</v>
      </c>
      <c r="B275" s="232">
        <v>43396</v>
      </c>
      <c r="C275" s="232">
        <v>43396.689626817126</v>
      </c>
      <c r="D275" s="232" t="s">
        <v>4693</v>
      </c>
      <c r="E275" s="232" t="s">
        <v>5648</v>
      </c>
      <c r="F275" s="49" t="s">
        <v>25</v>
      </c>
      <c r="G275" s="61" t="s">
        <v>26</v>
      </c>
      <c r="H275" s="61" t="s">
        <v>3126</v>
      </c>
      <c r="I275" s="46" t="s">
        <v>3748</v>
      </c>
      <c r="J275" s="46" t="s">
        <v>3749</v>
      </c>
      <c r="K275" s="46" t="s">
        <v>3750</v>
      </c>
      <c r="L275" s="100" t="s">
        <v>31</v>
      </c>
      <c r="M275" s="278" t="s">
        <v>374</v>
      </c>
      <c r="N275" s="310" t="s">
        <v>6507</v>
      </c>
      <c r="O275" s="325"/>
      <c r="P275" s="284" t="s">
        <v>374</v>
      </c>
      <c r="Q275" s="285" t="s">
        <v>6507</v>
      </c>
      <c r="R275" s="322">
        <v>16</v>
      </c>
      <c r="S275" s="289" t="s">
        <v>2374</v>
      </c>
      <c r="T275" s="289" t="s">
        <v>6517</v>
      </c>
      <c r="U275" s="47" t="s">
        <v>3298</v>
      </c>
      <c r="V275" s="47" t="s">
        <v>90</v>
      </c>
      <c r="W275" s="47" t="s">
        <v>3548</v>
      </c>
      <c r="X275" s="46" t="s">
        <v>2076</v>
      </c>
      <c r="Y275" s="58"/>
      <c r="Z275" s="57"/>
      <c r="AA275" s="58"/>
      <c r="AB275" s="183"/>
      <c r="AC275" s="184"/>
      <c r="AD275" s="184"/>
      <c r="AE275" s="183"/>
      <c r="AF275" s="184"/>
      <c r="AG275" s="185"/>
      <c r="AH275" s="58"/>
      <c r="AI275" s="58"/>
      <c r="AJ275" s="58"/>
      <c r="AK275" s="58"/>
      <c r="AL275" s="59"/>
      <c r="AM275" s="254" t="str">
        <f>VLOOKUP(K275,'[1]SKO 2019 Attendees'!$D:$G,4,FALSE)</f>
        <v>32LDNKZ2</v>
      </c>
      <c r="AN275" s="52">
        <v>43478</v>
      </c>
      <c r="AO275" s="52">
        <v>43481</v>
      </c>
    </row>
    <row r="276" spans="1:42" customFormat="1">
      <c r="A276" s="46" t="s">
        <v>138</v>
      </c>
      <c r="B276" s="232">
        <v>43396</v>
      </c>
      <c r="C276" s="232">
        <v>43409.875036840276</v>
      </c>
      <c r="D276" s="232" t="s">
        <v>4693</v>
      </c>
      <c r="E276" s="348"/>
      <c r="F276" s="49" t="s">
        <v>25</v>
      </c>
      <c r="G276" s="61" t="s">
        <v>26</v>
      </c>
      <c r="H276" s="61" t="s">
        <v>27</v>
      </c>
      <c r="I276" s="46" t="s">
        <v>139</v>
      </c>
      <c r="J276" s="46" t="s">
        <v>140</v>
      </c>
      <c r="K276" s="46" t="s">
        <v>141</v>
      </c>
      <c r="L276" s="100" t="s">
        <v>31</v>
      </c>
      <c r="M276" s="350" t="s">
        <v>6412</v>
      </c>
      <c r="N276" s="279" t="s">
        <v>6508</v>
      </c>
      <c r="O276" s="325"/>
      <c r="P276" s="284" t="s">
        <v>5086</v>
      </c>
      <c r="Q276" s="311" t="s">
        <v>6508</v>
      </c>
      <c r="R276" s="322">
        <v>17</v>
      </c>
      <c r="S276" s="289" t="s">
        <v>58</v>
      </c>
      <c r="T276" s="289" t="s">
        <v>6514</v>
      </c>
      <c r="U276" s="47" t="s">
        <v>59</v>
      </c>
      <c r="V276" s="47" t="s">
        <v>34</v>
      </c>
      <c r="W276" s="47" t="s">
        <v>60</v>
      </c>
      <c r="X276" s="46" t="s">
        <v>58</v>
      </c>
      <c r="Y276" s="58"/>
      <c r="Z276" s="57"/>
      <c r="AA276" s="58"/>
      <c r="AB276" s="183"/>
      <c r="AC276" s="184"/>
      <c r="AD276" s="184"/>
      <c r="AE276" s="183"/>
      <c r="AF276" s="184"/>
      <c r="AG276" s="185"/>
      <c r="AH276" s="58"/>
      <c r="AI276" s="58" t="s">
        <v>6462</v>
      </c>
      <c r="AJ276" s="57" t="s">
        <v>6518</v>
      </c>
      <c r="AK276" s="320">
        <v>43113.625</v>
      </c>
      <c r="AL276" s="59"/>
      <c r="AM276" s="254" t="str">
        <f>VLOOKUP(K276,'[1]SKO 2019 Attendees'!$D:$G,4,FALSE)</f>
        <v>32LDNKZ3</v>
      </c>
      <c r="AN276" s="52">
        <v>43477</v>
      </c>
      <c r="AO276" s="52">
        <v>43481</v>
      </c>
    </row>
    <row r="277" spans="1:42" customFormat="1">
      <c r="A277" s="46" t="s">
        <v>3751</v>
      </c>
      <c r="B277" s="232">
        <v>43396</v>
      </c>
      <c r="C277" s="232">
        <v>43409.394102812497</v>
      </c>
      <c r="D277" s="232" t="s">
        <v>4693</v>
      </c>
      <c r="E277" s="232" t="s">
        <v>6734</v>
      </c>
      <c r="F277" s="49" t="s">
        <v>25</v>
      </c>
      <c r="G277" s="61" t="s">
        <v>26</v>
      </c>
      <c r="H277" s="61" t="s">
        <v>3126</v>
      </c>
      <c r="I277" s="46" t="s">
        <v>2445</v>
      </c>
      <c r="J277" s="46" t="s">
        <v>3752</v>
      </c>
      <c r="K277" s="46" t="s">
        <v>3753</v>
      </c>
      <c r="L277" s="100" t="s">
        <v>31</v>
      </c>
      <c r="M277" s="278" t="s">
        <v>500</v>
      </c>
      <c r="N277" s="279" t="s">
        <v>6504</v>
      </c>
      <c r="O277" s="325"/>
      <c r="P277" s="284" t="s">
        <v>500</v>
      </c>
      <c r="Q277" s="285" t="s">
        <v>6504</v>
      </c>
      <c r="R277" s="322">
        <v>2</v>
      </c>
      <c r="S277" s="289" t="s">
        <v>2380</v>
      </c>
      <c r="T277" s="289" t="s">
        <v>6507</v>
      </c>
      <c r="U277" s="47" t="s">
        <v>3167</v>
      </c>
      <c r="V277" s="47" t="s">
        <v>90</v>
      </c>
      <c r="W277" s="47" t="s">
        <v>2433</v>
      </c>
      <c r="X277" s="46" t="s">
        <v>2076</v>
      </c>
      <c r="Y277" s="58"/>
      <c r="Z277" s="57"/>
      <c r="AA277" s="58"/>
      <c r="AB277" s="183"/>
      <c r="AC277" s="184"/>
      <c r="AD277" s="184"/>
      <c r="AE277" s="183"/>
      <c r="AF277" s="184"/>
      <c r="AG277" s="185"/>
      <c r="AH277" s="58"/>
      <c r="AI277" s="58"/>
      <c r="AJ277" s="58"/>
      <c r="AK277" s="58"/>
      <c r="AL277" s="59"/>
      <c r="AM277" s="254" t="str">
        <f>VLOOKUP(K277,'[1]SKO 2019 Attendees'!$D:$G,4,FALSE)</f>
        <v>32LDNKZ4</v>
      </c>
      <c r="AN277" s="52">
        <v>43478</v>
      </c>
      <c r="AO277" s="52">
        <v>43481</v>
      </c>
    </row>
    <row r="278" spans="1:42" customFormat="1">
      <c r="A278" s="46" t="s">
        <v>142</v>
      </c>
      <c r="B278" s="232">
        <v>43396</v>
      </c>
      <c r="C278" s="232">
        <v>43416.845941863423</v>
      </c>
      <c r="D278" s="232" t="s">
        <v>4693</v>
      </c>
      <c r="E278" s="348"/>
      <c r="F278" s="49" t="s">
        <v>25</v>
      </c>
      <c r="G278" s="61" t="s">
        <v>26</v>
      </c>
      <c r="H278" s="61" t="s">
        <v>27</v>
      </c>
      <c r="I278" s="46" t="s">
        <v>143</v>
      </c>
      <c r="J278" s="46" t="s">
        <v>144</v>
      </c>
      <c r="K278" s="46" t="s">
        <v>145</v>
      </c>
      <c r="L278" s="100" t="s">
        <v>31</v>
      </c>
      <c r="M278" s="350" t="s">
        <v>6413</v>
      </c>
      <c r="N278" s="310" t="s">
        <v>6509</v>
      </c>
      <c r="O278" s="325"/>
      <c r="P278" s="284" t="s">
        <v>6263</v>
      </c>
      <c r="Q278" s="311" t="s">
        <v>6509</v>
      </c>
      <c r="R278" s="322">
        <v>11</v>
      </c>
      <c r="S278" s="289" t="s">
        <v>58</v>
      </c>
      <c r="T278" s="289" t="s">
        <v>6514</v>
      </c>
      <c r="U278" s="47" t="s">
        <v>59</v>
      </c>
      <c r="V278" s="47" t="s">
        <v>34</v>
      </c>
      <c r="W278" s="47" t="s">
        <v>60</v>
      </c>
      <c r="X278" s="46" t="s">
        <v>58</v>
      </c>
      <c r="Y278" s="58"/>
      <c r="Z278" s="57"/>
      <c r="AA278" s="58"/>
      <c r="AB278" s="183"/>
      <c r="AC278" s="184"/>
      <c r="AD278" s="184"/>
      <c r="AE278" s="183"/>
      <c r="AF278" s="184"/>
      <c r="AG278" s="185"/>
      <c r="AH278" s="58"/>
      <c r="AI278" s="58" t="s">
        <v>6461</v>
      </c>
      <c r="AJ278" s="57" t="s">
        <v>6518</v>
      </c>
      <c r="AK278" s="320">
        <v>43113.583333333336</v>
      </c>
      <c r="AL278" s="59"/>
      <c r="AM278" s="254" t="str">
        <f>VLOOKUP(K278,'[1]SKO 2019 Attendees'!$D:$G,4,FALSE)</f>
        <v>32LDNKZ5</v>
      </c>
      <c r="AN278" s="52">
        <v>43477</v>
      </c>
      <c r="AO278" s="52">
        <v>43481</v>
      </c>
    </row>
    <row r="279" spans="1:42" customFormat="1">
      <c r="A279" s="46" t="s">
        <v>3754</v>
      </c>
      <c r="B279" s="232">
        <v>43396</v>
      </c>
      <c r="C279" s="232">
        <v>43431.579605902778</v>
      </c>
      <c r="D279" s="232"/>
      <c r="E279" s="348"/>
      <c r="F279" s="49" t="s">
        <v>25</v>
      </c>
      <c r="G279" s="61" t="s">
        <v>26</v>
      </c>
      <c r="H279" s="61" t="s">
        <v>3126</v>
      </c>
      <c r="I279" s="46" t="s">
        <v>3755</v>
      </c>
      <c r="J279" s="46" t="s">
        <v>3756</v>
      </c>
      <c r="K279" s="46" t="s">
        <v>3757</v>
      </c>
      <c r="L279" s="100" t="s">
        <v>31</v>
      </c>
      <c r="M279" s="350" t="s">
        <v>6413</v>
      </c>
      <c r="N279" s="310" t="s">
        <v>6509</v>
      </c>
      <c r="O279" s="325"/>
      <c r="P279" s="284" t="s">
        <v>6263</v>
      </c>
      <c r="Q279" s="311" t="s">
        <v>6509</v>
      </c>
      <c r="R279" s="322">
        <v>6</v>
      </c>
      <c r="S279" s="289" t="s">
        <v>2393</v>
      </c>
      <c r="T279" s="289" t="s">
        <v>6509</v>
      </c>
      <c r="U279" s="47" t="s">
        <v>3141</v>
      </c>
      <c r="V279" s="47" t="s">
        <v>90</v>
      </c>
      <c r="W279" s="47" t="s">
        <v>2254</v>
      </c>
      <c r="X279" s="46" t="s">
        <v>2076</v>
      </c>
      <c r="Y279" s="58"/>
      <c r="Z279" s="57"/>
      <c r="AA279" s="58"/>
      <c r="AB279" s="183"/>
      <c r="AC279" s="184"/>
      <c r="AD279" s="184"/>
      <c r="AE279" s="183"/>
      <c r="AF279" s="184"/>
      <c r="AG279" s="185"/>
      <c r="AH279" s="58"/>
      <c r="AI279" s="58"/>
      <c r="AJ279" s="58"/>
      <c r="AK279" s="58"/>
      <c r="AL279" s="59"/>
      <c r="AM279" s="254" t="str">
        <f>VLOOKUP(K279,'[1]SKO 2019 Attendees'!$D:$G,4,FALSE)</f>
        <v>32LDNKZ6</v>
      </c>
      <c r="AN279" s="52">
        <v>43478</v>
      </c>
      <c r="AO279" s="52">
        <v>43481</v>
      </c>
    </row>
    <row r="280" spans="1:42" customFormat="1">
      <c r="A280" s="46" t="s">
        <v>3758</v>
      </c>
      <c r="B280" s="232">
        <v>43396</v>
      </c>
      <c r="C280" s="232">
        <v>43396.687463888884</v>
      </c>
      <c r="D280" s="232" t="s">
        <v>4693</v>
      </c>
      <c r="E280" s="232" t="s">
        <v>5649</v>
      </c>
      <c r="F280" s="49" t="s">
        <v>25</v>
      </c>
      <c r="G280" s="61" t="s">
        <v>26</v>
      </c>
      <c r="H280" s="61" t="s">
        <v>3126</v>
      </c>
      <c r="I280" s="46" t="s">
        <v>3759</v>
      </c>
      <c r="J280" s="129" t="s">
        <v>621</v>
      </c>
      <c r="K280" s="46" t="s">
        <v>3760</v>
      </c>
      <c r="L280" s="100" t="s">
        <v>31</v>
      </c>
      <c r="M280" s="278" t="s">
        <v>346</v>
      </c>
      <c r="N280" s="279" t="s">
        <v>6505</v>
      </c>
      <c r="O280" s="325"/>
      <c r="P280" s="332" t="s">
        <v>6569</v>
      </c>
      <c r="Q280" s="285" t="s">
        <v>4667</v>
      </c>
      <c r="R280" s="322"/>
      <c r="S280" s="289" t="s">
        <v>2636</v>
      </c>
      <c r="T280" s="289" t="s">
        <v>6519</v>
      </c>
      <c r="U280" s="47" t="s">
        <v>3306</v>
      </c>
      <c r="V280" s="47" t="s">
        <v>90</v>
      </c>
      <c r="W280" s="47" t="s">
        <v>2317</v>
      </c>
      <c r="X280" s="46" t="s">
        <v>2076</v>
      </c>
      <c r="Y280" s="58"/>
      <c r="Z280" s="57"/>
      <c r="AA280" s="58"/>
      <c r="AB280" s="183"/>
      <c r="AC280" s="184"/>
      <c r="AD280" s="184"/>
      <c r="AE280" s="183"/>
      <c r="AF280" s="184"/>
      <c r="AG280" s="185"/>
      <c r="AH280" s="58"/>
      <c r="AI280" s="58"/>
      <c r="AJ280" s="58"/>
      <c r="AK280" s="58"/>
      <c r="AL280" s="59"/>
      <c r="AM280" s="254" t="str">
        <f>VLOOKUP(K280,'[1]SKO 2019 Attendees'!$D:$G,4,FALSE)</f>
        <v>32LDNKZ7</v>
      </c>
      <c r="AN280" s="52">
        <v>43478</v>
      </c>
      <c r="AO280" s="52">
        <v>43481</v>
      </c>
    </row>
    <row r="281" spans="1:42" customFormat="1">
      <c r="A281" s="46" t="s">
        <v>3761</v>
      </c>
      <c r="B281" s="232">
        <v>43396</v>
      </c>
      <c r="C281" s="232">
        <v>43396.690702511572</v>
      </c>
      <c r="D281" s="232" t="s">
        <v>4693</v>
      </c>
      <c r="E281" s="232" t="s">
        <v>5650</v>
      </c>
      <c r="F281" s="49" t="s">
        <v>25</v>
      </c>
      <c r="G281" s="61" t="s">
        <v>26</v>
      </c>
      <c r="H281" s="61" t="s">
        <v>3126</v>
      </c>
      <c r="I281" s="46" t="s">
        <v>3762</v>
      </c>
      <c r="J281" s="46" t="s">
        <v>3763</v>
      </c>
      <c r="K281" s="46" t="s">
        <v>3764</v>
      </c>
      <c r="L281" s="100" t="s">
        <v>31</v>
      </c>
      <c r="M281" s="278" t="s">
        <v>379</v>
      </c>
      <c r="N281" s="279" t="s">
        <v>6503</v>
      </c>
      <c r="O281" s="325"/>
      <c r="P281" s="284" t="s">
        <v>379</v>
      </c>
      <c r="Q281" s="285" t="s">
        <v>6503</v>
      </c>
      <c r="R281" s="322">
        <v>13</v>
      </c>
      <c r="S281" s="289" t="s">
        <v>2472</v>
      </c>
      <c r="T281" s="289" t="s">
        <v>6505</v>
      </c>
      <c r="U281" s="47" t="s">
        <v>3271</v>
      </c>
      <c r="V281" s="47" t="s">
        <v>90</v>
      </c>
      <c r="W281" s="47" t="s">
        <v>2075</v>
      </c>
      <c r="X281" s="46" t="s">
        <v>2076</v>
      </c>
      <c r="Y281" s="58"/>
      <c r="Z281" s="57"/>
      <c r="AA281" s="58"/>
      <c r="AB281" s="183"/>
      <c r="AC281" s="184"/>
      <c r="AD281" s="184"/>
      <c r="AE281" s="183"/>
      <c r="AF281" s="184"/>
      <c r="AG281" s="185"/>
      <c r="AH281" s="58"/>
      <c r="AI281" s="58"/>
      <c r="AJ281" s="58"/>
      <c r="AK281" s="58"/>
      <c r="AL281" s="59"/>
      <c r="AM281" s="254" t="str">
        <f>VLOOKUP(K281,'[1]SKO 2019 Attendees'!$D:$G,4,FALSE)</f>
        <v>32LDNKZ8</v>
      </c>
      <c r="AN281" s="52">
        <v>43478</v>
      </c>
      <c r="AO281" s="52">
        <v>43481</v>
      </c>
    </row>
    <row r="282" spans="1:42" customFormat="1">
      <c r="A282" s="46" t="s">
        <v>3765</v>
      </c>
      <c r="B282" s="232">
        <v>43396</v>
      </c>
      <c r="C282" s="232">
        <v>43397.531080243054</v>
      </c>
      <c r="D282" s="349" t="s">
        <v>4693</v>
      </c>
      <c r="E282" s="348" t="s">
        <v>6764</v>
      </c>
      <c r="F282" s="49" t="s">
        <v>25</v>
      </c>
      <c r="G282" s="61" t="s">
        <v>26</v>
      </c>
      <c r="H282" s="61" t="s">
        <v>3126</v>
      </c>
      <c r="I282" s="46" t="s">
        <v>2445</v>
      </c>
      <c r="J282" s="46" t="s">
        <v>3766</v>
      </c>
      <c r="K282" s="46" t="s">
        <v>3767</v>
      </c>
      <c r="L282" s="100" t="s">
        <v>31</v>
      </c>
      <c r="M282" s="278" t="s">
        <v>374</v>
      </c>
      <c r="N282" s="310" t="s">
        <v>6507</v>
      </c>
      <c r="O282" s="325"/>
      <c r="P282" s="284" t="s">
        <v>374</v>
      </c>
      <c r="Q282" s="285" t="s">
        <v>6507</v>
      </c>
      <c r="R282" s="322">
        <v>17</v>
      </c>
      <c r="S282" s="289" t="s">
        <v>2374</v>
      </c>
      <c r="T282" s="289" t="s">
        <v>6517</v>
      </c>
      <c r="U282" s="47" t="s">
        <v>3298</v>
      </c>
      <c r="V282" s="47" t="s">
        <v>90</v>
      </c>
      <c r="W282" s="47" t="s">
        <v>3548</v>
      </c>
      <c r="X282" s="46" t="s">
        <v>2076</v>
      </c>
      <c r="Y282" s="58"/>
      <c r="Z282" s="57"/>
      <c r="AA282" s="58"/>
      <c r="AB282" s="183"/>
      <c r="AC282" s="184"/>
      <c r="AD282" s="184"/>
      <c r="AE282" s="183"/>
      <c r="AF282" s="184"/>
      <c r="AG282" s="185"/>
      <c r="AH282" s="58"/>
      <c r="AI282" s="58"/>
      <c r="AJ282" s="58"/>
      <c r="AK282" s="58"/>
      <c r="AL282" s="59"/>
      <c r="AM282" s="254" t="str">
        <f>VLOOKUP(K282,'[1]SKO 2019 Attendees'!$D:$G,4,FALSE)</f>
        <v>32LDNKZ9</v>
      </c>
      <c r="AN282" s="52">
        <v>43478</v>
      </c>
      <c r="AO282" s="52">
        <v>43481</v>
      </c>
    </row>
    <row r="283" spans="1:42" customFormat="1">
      <c r="A283" s="46" t="s">
        <v>1023</v>
      </c>
      <c r="B283" s="232">
        <v>43396</v>
      </c>
      <c r="C283" s="232">
        <v>43403.375404861108</v>
      </c>
      <c r="D283" s="232" t="s">
        <v>4693</v>
      </c>
      <c r="E283" s="232" t="s">
        <v>6686</v>
      </c>
      <c r="F283" s="49" t="s">
        <v>25</v>
      </c>
      <c r="G283" s="61" t="s">
        <v>26</v>
      </c>
      <c r="H283" s="61" t="s">
        <v>633</v>
      </c>
      <c r="I283" s="46" t="s">
        <v>1024</v>
      </c>
      <c r="J283" s="46" t="s">
        <v>1025</v>
      </c>
      <c r="K283" s="46" t="s">
        <v>1026</v>
      </c>
      <c r="L283" s="100" t="s">
        <v>31</v>
      </c>
      <c r="M283" s="278" t="s">
        <v>374</v>
      </c>
      <c r="N283" s="310" t="s">
        <v>6507</v>
      </c>
      <c r="O283" s="323"/>
      <c r="P283" s="284" t="s">
        <v>374</v>
      </c>
      <c r="Q283" s="285" t="s">
        <v>6507</v>
      </c>
      <c r="R283" s="322">
        <v>12</v>
      </c>
      <c r="S283" s="289" t="s">
        <v>4672</v>
      </c>
      <c r="T283" s="289" t="s">
        <v>6508</v>
      </c>
      <c r="U283" s="47" t="s">
        <v>677</v>
      </c>
      <c r="V283" s="47" t="s">
        <v>34</v>
      </c>
      <c r="W283" s="47" t="s">
        <v>645</v>
      </c>
      <c r="X283" s="46" t="s">
        <v>633</v>
      </c>
      <c r="Y283" s="58"/>
      <c r="Z283" s="57"/>
      <c r="AA283" s="58"/>
      <c r="AB283" s="183"/>
      <c r="AC283" s="184"/>
      <c r="AD283" s="184"/>
      <c r="AE283" s="183"/>
      <c r="AF283" s="184"/>
      <c r="AG283" s="185"/>
      <c r="AH283" s="58"/>
      <c r="AI283" s="58" t="s">
        <v>6463</v>
      </c>
      <c r="AJ283" s="57" t="s">
        <v>6518</v>
      </c>
      <c r="AK283" s="320">
        <v>43113.666666666664</v>
      </c>
      <c r="AL283" s="59"/>
      <c r="AM283" s="254" t="str">
        <f>VLOOKUP(K283,'[1]SKO 2019 Attendees'!$D:$G,4,FALSE)</f>
        <v>32LDNKZB</v>
      </c>
      <c r="AN283" s="52">
        <v>43476</v>
      </c>
      <c r="AO283" s="52">
        <v>43481</v>
      </c>
      <c r="AP283" s="18" t="s">
        <v>6843</v>
      </c>
    </row>
    <row r="284" spans="1:42" customFormat="1">
      <c r="A284" s="46" t="s">
        <v>3768</v>
      </c>
      <c r="B284" s="232">
        <v>43396</v>
      </c>
      <c r="C284" s="232">
        <v>43397.280429050923</v>
      </c>
      <c r="D284" s="232" t="s">
        <v>4693</v>
      </c>
      <c r="E284" s="232" t="s">
        <v>5651</v>
      </c>
      <c r="F284" s="49" t="s">
        <v>25</v>
      </c>
      <c r="G284" s="61" t="s">
        <v>26</v>
      </c>
      <c r="H284" s="61" t="s">
        <v>3126</v>
      </c>
      <c r="I284" s="46" t="s">
        <v>3769</v>
      </c>
      <c r="J284" s="46" t="s">
        <v>3770</v>
      </c>
      <c r="K284" s="46" t="s">
        <v>3771</v>
      </c>
      <c r="L284" s="100" t="s">
        <v>31</v>
      </c>
      <c r="M284" s="350" t="s">
        <v>6413</v>
      </c>
      <c r="N284" s="310" t="s">
        <v>6509</v>
      </c>
      <c r="O284" s="325"/>
      <c r="P284" s="284" t="s">
        <v>6263</v>
      </c>
      <c r="Q284" s="311" t="s">
        <v>6509</v>
      </c>
      <c r="R284" s="322">
        <v>9</v>
      </c>
      <c r="S284" s="289" t="s">
        <v>2393</v>
      </c>
      <c r="T284" s="289" t="s">
        <v>6509</v>
      </c>
      <c r="U284" s="47" t="s">
        <v>3425</v>
      </c>
      <c r="V284" s="47" t="s">
        <v>90</v>
      </c>
      <c r="W284" s="47" t="s">
        <v>2254</v>
      </c>
      <c r="X284" s="46" t="s">
        <v>2076</v>
      </c>
      <c r="Y284" s="58"/>
      <c r="Z284" s="57"/>
      <c r="AA284" s="58"/>
      <c r="AB284" s="183"/>
      <c r="AC284" s="184"/>
      <c r="AD284" s="184"/>
      <c r="AE284" s="183"/>
      <c r="AF284" s="184"/>
      <c r="AG284" s="185"/>
      <c r="AH284" s="58"/>
      <c r="AI284" s="58"/>
      <c r="AJ284" s="58"/>
      <c r="AK284" s="58"/>
      <c r="AL284" s="59"/>
      <c r="AM284" s="254" t="str">
        <f>VLOOKUP(K284,'[1]SKO 2019 Attendees'!$D:$G,4,FALSE)</f>
        <v>32LDNKZC</v>
      </c>
      <c r="AN284" s="52">
        <v>43478</v>
      </c>
      <c r="AO284" s="52">
        <v>43481</v>
      </c>
    </row>
    <row r="285" spans="1:42" customFormat="1" ht="13.2">
      <c r="A285" s="46" t="s">
        <v>3772</v>
      </c>
      <c r="B285" s="232">
        <v>43396</v>
      </c>
      <c r="C285" s="232">
        <v>43396.719367129626</v>
      </c>
      <c r="D285" s="232" t="s">
        <v>4693</v>
      </c>
      <c r="E285" s="232" t="s">
        <v>5652</v>
      </c>
      <c r="F285" s="49" t="s">
        <v>25</v>
      </c>
      <c r="G285" s="61" t="s">
        <v>26</v>
      </c>
      <c r="H285" s="61" t="s">
        <v>3126</v>
      </c>
      <c r="I285" s="46" t="s">
        <v>3773</v>
      </c>
      <c r="J285" s="46" t="s">
        <v>1427</v>
      </c>
      <c r="K285" s="46" t="s">
        <v>3774</v>
      </c>
      <c r="L285" s="100" t="s">
        <v>31</v>
      </c>
      <c r="M285" s="279" t="s">
        <v>357</v>
      </c>
      <c r="N285" s="279" t="s">
        <v>6506</v>
      </c>
      <c r="O285" s="325"/>
      <c r="P285" s="285" t="s">
        <v>357</v>
      </c>
      <c r="Q285" s="285" t="s">
        <v>6506</v>
      </c>
      <c r="R285" s="322">
        <v>4</v>
      </c>
      <c r="S285" s="289" t="s">
        <v>2411</v>
      </c>
      <c r="T285" s="289" t="s">
        <v>6510</v>
      </c>
      <c r="U285" s="47" t="s">
        <v>3243</v>
      </c>
      <c r="V285" s="47" t="s">
        <v>90</v>
      </c>
      <c r="W285" s="47" t="s">
        <v>2382</v>
      </c>
      <c r="X285" s="46" t="s">
        <v>2076</v>
      </c>
      <c r="Y285" s="58"/>
      <c r="Z285" s="57"/>
      <c r="AA285" s="58"/>
      <c r="AB285" s="183"/>
      <c r="AC285" s="184"/>
      <c r="AD285" s="184"/>
      <c r="AE285" s="183"/>
      <c r="AF285" s="184"/>
      <c r="AG285" s="185"/>
      <c r="AH285" s="58"/>
      <c r="AI285" s="58"/>
      <c r="AJ285" s="58"/>
      <c r="AK285" s="58"/>
      <c r="AL285" s="59"/>
      <c r="AM285" s="254" t="str">
        <f>VLOOKUP(K285,'[1]SKO 2019 Attendees'!$D:$G,4,FALSE)</f>
        <v>32LDNKZD</v>
      </c>
      <c r="AN285" s="52">
        <v>43478</v>
      </c>
      <c r="AO285" s="52">
        <v>43481</v>
      </c>
    </row>
    <row r="286" spans="1:42" customFormat="1">
      <c r="A286" s="46" t="s">
        <v>146</v>
      </c>
      <c r="B286" s="232">
        <v>43396</v>
      </c>
      <c r="C286" s="232">
        <v>43396.903791631943</v>
      </c>
      <c r="D286" s="232" t="s">
        <v>4693</v>
      </c>
      <c r="E286" s="232" t="s">
        <v>5653</v>
      </c>
      <c r="F286" s="49" t="s">
        <v>25</v>
      </c>
      <c r="G286" s="61" t="s">
        <v>26</v>
      </c>
      <c r="H286" s="61" t="s">
        <v>27</v>
      </c>
      <c r="I286" s="46" t="s">
        <v>81</v>
      </c>
      <c r="J286" s="46" t="s">
        <v>147</v>
      </c>
      <c r="K286" s="46" t="s">
        <v>148</v>
      </c>
      <c r="L286" s="100" t="s">
        <v>31</v>
      </c>
      <c r="M286" s="278" t="s">
        <v>346</v>
      </c>
      <c r="N286" s="279" t="s">
        <v>6505</v>
      </c>
      <c r="O286" s="325"/>
      <c r="P286" s="284" t="s">
        <v>346</v>
      </c>
      <c r="Q286" s="285" t="s">
        <v>6505</v>
      </c>
      <c r="R286" s="322">
        <v>18</v>
      </c>
      <c r="S286" s="289" t="s">
        <v>5082</v>
      </c>
      <c r="T286" s="289" t="s">
        <v>6512</v>
      </c>
      <c r="U286" s="47" t="s">
        <v>41</v>
      </c>
      <c r="V286" s="47" t="s">
        <v>34</v>
      </c>
      <c r="W286" s="47" t="s">
        <v>42</v>
      </c>
      <c r="X286" s="46" t="s">
        <v>27</v>
      </c>
      <c r="Y286" s="58"/>
      <c r="Z286" s="57"/>
      <c r="AA286" s="58"/>
      <c r="AB286" s="183"/>
      <c r="AC286" s="184"/>
      <c r="AD286" s="184"/>
      <c r="AE286" s="183"/>
      <c r="AF286" s="184"/>
      <c r="AG286" s="185"/>
      <c r="AH286" s="58"/>
      <c r="AI286" s="58" t="s">
        <v>6464</v>
      </c>
      <c r="AJ286" s="57" t="s">
        <v>6518</v>
      </c>
      <c r="AK286" s="320">
        <v>43114.5</v>
      </c>
      <c r="AL286" s="59"/>
      <c r="AM286" s="254" t="str">
        <f>VLOOKUP(K286,'[1]SKO 2019 Attendees'!$D:$G,4,FALSE)</f>
        <v>32LDNKZF</v>
      </c>
      <c r="AN286" s="52">
        <v>43477</v>
      </c>
      <c r="AO286" s="52">
        <v>43481</v>
      </c>
    </row>
    <row r="287" spans="1:42" customFormat="1">
      <c r="A287" s="46" t="s">
        <v>3775</v>
      </c>
      <c r="B287" s="232">
        <v>43396</v>
      </c>
      <c r="C287" s="232">
        <v>43396.699233946754</v>
      </c>
      <c r="D287" s="349" t="s">
        <v>4693</v>
      </c>
      <c r="E287" s="348" t="s">
        <v>6765</v>
      </c>
      <c r="F287" s="49" t="s">
        <v>25</v>
      </c>
      <c r="G287" s="61" t="s">
        <v>26</v>
      </c>
      <c r="H287" s="61" t="s">
        <v>3126</v>
      </c>
      <c r="I287" s="46" t="s">
        <v>3269</v>
      </c>
      <c r="J287" s="46" t="s">
        <v>3079</v>
      </c>
      <c r="K287" s="46" t="s">
        <v>3776</v>
      </c>
      <c r="L287" s="100" t="s">
        <v>31</v>
      </c>
      <c r="M287" s="350" t="s">
        <v>6412</v>
      </c>
      <c r="N287" s="279" t="s">
        <v>6508</v>
      </c>
      <c r="O287" s="325"/>
      <c r="P287" s="284" t="s">
        <v>5086</v>
      </c>
      <c r="Q287" s="311" t="s">
        <v>6508</v>
      </c>
      <c r="R287" s="322">
        <v>2</v>
      </c>
      <c r="S287" s="289" t="s">
        <v>2411</v>
      </c>
      <c r="T287" s="289" t="s">
        <v>6510</v>
      </c>
      <c r="U287" s="47" t="s">
        <v>3287</v>
      </c>
      <c r="V287" s="47" t="s">
        <v>90</v>
      </c>
      <c r="W287" s="47" t="s">
        <v>2259</v>
      </c>
      <c r="X287" s="46" t="s">
        <v>2076</v>
      </c>
      <c r="Y287" s="58"/>
      <c r="Z287" s="57"/>
      <c r="AA287" s="58"/>
      <c r="AB287" s="183"/>
      <c r="AC287" s="184"/>
      <c r="AD287" s="184"/>
      <c r="AE287" s="183"/>
      <c r="AF287" s="184"/>
      <c r="AG287" s="185"/>
      <c r="AH287" s="58"/>
      <c r="AI287" s="58"/>
      <c r="AJ287" s="58"/>
      <c r="AK287" s="58"/>
      <c r="AL287" s="59"/>
      <c r="AM287" s="254" t="str">
        <f>VLOOKUP(K287,'[1]SKO 2019 Attendees'!$D:$G,4,FALSE)</f>
        <v>32LDNKZG</v>
      </c>
      <c r="AN287" s="52">
        <v>43478</v>
      </c>
      <c r="AO287" s="52">
        <v>43481</v>
      </c>
    </row>
    <row r="288" spans="1:42" customFormat="1">
      <c r="A288" s="46" t="s">
        <v>3777</v>
      </c>
      <c r="B288" s="232">
        <v>43396</v>
      </c>
      <c r="C288" s="232">
        <v>43415.790879166663</v>
      </c>
      <c r="D288" s="232" t="s">
        <v>4693</v>
      </c>
      <c r="E288" s="232" t="s">
        <v>5654</v>
      </c>
      <c r="F288" s="49" t="s">
        <v>25</v>
      </c>
      <c r="G288" s="61" t="s">
        <v>26</v>
      </c>
      <c r="H288" s="61" t="s">
        <v>3126</v>
      </c>
      <c r="I288" s="46" t="s">
        <v>319</v>
      </c>
      <c r="J288" s="46" t="s">
        <v>3778</v>
      </c>
      <c r="K288" s="46" t="s">
        <v>3779</v>
      </c>
      <c r="L288" s="100" t="s">
        <v>31</v>
      </c>
      <c r="M288" s="278" t="s">
        <v>346</v>
      </c>
      <c r="N288" s="279" t="s">
        <v>6505</v>
      </c>
      <c r="O288" s="325"/>
      <c r="P288" s="284" t="s">
        <v>346</v>
      </c>
      <c r="Q288" s="285" t="s">
        <v>6505</v>
      </c>
      <c r="R288" s="322">
        <v>10</v>
      </c>
      <c r="S288" s="289" t="s">
        <v>2636</v>
      </c>
      <c r="T288" s="289" t="s">
        <v>6519</v>
      </c>
      <c r="U288" s="47" t="s">
        <v>3319</v>
      </c>
      <c r="V288" s="47" t="s">
        <v>90</v>
      </c>
      <c r="W288" s="47" t="s">
        <v>2317</v>
      </c>
      <c r="X288" s="46" t="s">
        <v>2076</v>
      </c>
      <c r="Y288" s="58"/>
      <c r="Z288" s="57"/>
      <c r="AA288" s="58"/>
      <c r="AB288" s="183"/>
      <c r="AC288" s="184"/>
      <c r="AD288" s="184"/>
      <c r="AE288" s="183"/>
      <c r="AF288" s="184"/>
      <c r="AG288" s="185"/>
      <c r="AH288" s="58"/>
      <c r="AI288" s="58"/>
      <c r="AJ288" s="58"/>
      <c r="AK288" s="58"/>
      <c r="AL288" s="59"/>
      <c r="AM288" s="254" t="str">
        <f>VLOOKUP(K288,'[1]SKO 2019 Attendees'!$D:$G,4,FALSE)</f>
        <v>32LDNKZH</v>
      </c>
      <c r="AN288" s="52">
        <v>43478</v>
      </c>
      <c r="AO288" s="52">
        <v>43481</v>
      </c>
    </row>
    <row r="289" spans="1:42" s="366" customFormat="1" ht="13.2">
      <c r="A289" s="368" t="s">
        <v>3780</v>
      </c>
      <c r="B289" s="369">
        <v>43396</v>
      </c>
      <c r="C289" s="369">
        <v>43404.414494247685</v>
      </c>
      <c r="D289" s="369" t="s">
        <v>4693</v>
      </c>
      <c r="E289" s="369" t="s">
        <v>5655</v>
      </c>
      <c r="F289" s="370" t="s">
        <v>3159</v>
      </c>
      <c r="G289" s="371" t="s">
        <v>26</v>
      </c>
      <c r="H289" s="371" t="s">
        <v>3126</v>
      </c>
      <c r="I289" s="368" t="s">
        <v>353</v>
      </c>
      <c r="J289" s="368" t="s">
        <v>3781</v>
      </c>
      <c r="K289" s="368" t="s">
        <v>3782</v>
      </c>
      <c r="L289" s="372" t="s">
        <v>3162</v>
      </c>
      <c r="M289" s="368" t="s">
        <v>357</v>
      </c>
      <c r="N289" s="368"/>
      <c r="O289" s="373"/>
      <c r="P289" s="368" t="s">
        <v>357</v>
      </c>
      <c r="Q289" s="368"/>
      <c r="R289" s="374"/>
      <c r="S289" s="372" t="s">
        <v>2442</v>
      </c>
      <c r="T289" s="372" t="s">
        <v>6506</v>
      </c>
      <c r="U289" s="375" t="s">
        <v>3163</v>
      </c>
      <c r="V289" s="375" t="s">
        <v>1183</v>
      </c>
      <c r="W289" s="375" t="s">
        <v>2075</v>
      </c>
      <c r="X289" s="368" t="s">
        <v>2076</v>
      </c>
      <c r="Y289" s="376"/>
      <c r="Z289" s="377"/>
      <c r="AA289" s="376"/>
      <c r="AB289" s="378"/>
      <c r="AC289" s="379"/>
      <c r="AD289" s="379"/>
      <c r="AE289" s="378"/>
      <c r="AF289" s="379"/>
      <c r="AG289" s="380"/>
      <c r="AH289" s="376"/>
      <c r="AI289" s="376"/>
      <c r="AJ289" s="376"/>
      <c r="AK289" s="376"/>
      <c r="AL289" s="381"/>
      <c r="AM289" s="381" t="str">
        <f>VLOOKUP(K289,'[1]SKO 2019 Attendees'!$D:$G,4,FALSE)</f>
        <v>32LDNKZJ</v>
      </c>
      <c r="AN289" s="382">
        <v>43478</v>
      </c>
      <c r="AO289" s="382">
        <v>43481</v>
      </c>
      <c r="AP289" s="383" t="s">
        <v>6837</v>
      </c>
    </row>
    <row r="290" spans="1:42" customFormat="1">
      <c r="A290" s="46" t="s">
        <v>1031</v>
      </c>
      <c r="B290" s="232">
        <v>43409</v>
      </c>
      <c r="C290" s="232">
        <v>43410.12525138889</v>
      </c>
      <c r="D290" s="232"/>
      <c r="E290" s="348"/>
      <c r="F290" s="49" t="s">
        <v>25</v>
      </c>
      <c r="G290" s="61" t="s">
        <v>26</v>
      </c>
      <c r="H290" s="61" t="s">
        <v>633</v>
      </c>
      <c r="I290" s="46" t="s">
        <v>1032</v>
      </c>
      <c r="J290" s="46" t="s">
        <v>1033</v>
      </c>
      <c r="K290" s="46" t="s">
        <v>1034</v>
      </c>
      <c r="L290" s="100" t="s">
        <v>31</v>
      </c>
      <c r="M290" s="278" t="s">
        <v>374</v>
      </c>
      <c r="N290" s="310" t="s">
        <v>6507</v>
      </c>
      <c r="O290" s="325"/>
      <c r="P290" s="284" t="s">
        <v>374</v>
      </c>
      <c r="Q290" s="285" t="s">
        <v>6507</v>
      </c>
      <c r="R290" s="322">
        <v>7</v>
      </c>
      <c r="S290" s="289" t="s">
        <v>4671</v>
      </c>
      <c r="T290" s="289" t="s">
        <v>6503</v>
      </c>
      <c r="U290" s="47" t="s">
        <v>765</v>
      </c>
      <c r="V290" s="47" t="s">
        <v>34</v>
      </c>
      <c r="W290" s="47" t="s">
        <v>795</v>
      </c>
      <c r="X290" s="46" t="s">
        <v>633</v>
      </c>
      <c r="Y290" s="58"/>
      <c r="Z290" s="57"/>
      <c r="AA290" s="58"/>
      <c r="AB290" s="183"/>
      <c r="AC290" s="184"/>
      <c r="AD290" s="184"/>
      <c r="AE290" s="183"/>
      <c r="AF290" s="184"/>
      <c r="AG290" s="185"/>
      <c r="AH290" s="58"/>
      <c r="AI290" s="58" t="s">
        <v>6463</v>
      </c>
      <c r="AJ290" s="57" t="s">
        <v>6518</v>
      </c>
      <c r="AK290" s="320">
        <v>43113.666666666664</v>
      </c>
      <c r="AL290" s="59"/>
      <c r="AM290" s="254" t="str">
        <f>VLOOKUP(K290,'[1]SKO 2019 Attendees'!$D:$G,4,FALSE)</f>
        <v>32LDNKZL</v>
      </c>
      <c r="AN290" s="52">
        <v>43477</v>
      </c>
      <c r="AO290" s="52">
        <v>43481</v>
      </c>
    </row>
    <row r="291" spans="1:42" customFormat="1" ht="13.2">
      <c r="A291" s="46" t="s">
        <v>1035</v>
      </c>
      <c r="B291" s="232">
        <v>43409</v>
      </c>
      <c r="C291" s="232">
        <v>43417.596561805556</v>
      </c>
      <c r="D291" s="232" t="s">
        <v>4693</v>
      </c>
      <c r="E291" s="232" t="s">
        <v>5656</v>
      </c>
      <c r="F291" s="49" t="s">
        <v>25</v>
      </c>
      <c r="G291" s="61" t="s">
        <v>26</v>
      </c>
      <c r="H291" s="61" t="s">
        <v>633</v>
      </c>
      <c r="I291" s="46" t="s">
        <v>1036</v>
      </c>
      <c r="J291" s="46" t="s">
        <v>1037</v>
      </c>
      <c r="K291" s="46" t="s">
        <v>1038</v>
      </c>
      <c r="L291" s="100" t="s">
        <v>31</v>
      </c>
      <c r="M291" s="279" t="s">
        <v>357</v>
      </c>
      <c r="N291" s="279" t="s">
        <v>6506</v>
      </c>
      <c r="O291" s="325"/>
      <c r="P291" s="285" t="s">
        <v>357</v>
      </c>
      <c r="Q291" s="285" t="s">
        <v>6506</v>
      </c>
      <c r="R291" s="322">
        <v>30</v>
      </c>
      <c r="S291" s="289" t="s">
        <v>4671</v>
      </c>
      <c r="T291" s="289" t="s">
        <v>6503</v>
      </c>
      <c r="U291" s="47" t="s">
        <v>650</v>
      </c>
      <c r="V291" s="47" t="s">
        <v>34</v>
      </c>
      <c r="W291" s="47" t="s">
        <v>651</v>
      </c>
      <c r="X291" s="46" t="s">
        <v>633</v>
      </c>
      <c r="Y291" s="58"/>
      <c r="Z291" s="57"/>
      <c r="AA291" s="58"/>
      <c r="AB291" s="183"/>
      <c r="AC291" s="184"/>
      <c r="AD291" s="184"/>
      <c r="AE291" s="183"/>
      <c r="AF291" s="184"/>
      <c r="AG291" s="185"/>
      <c r="AH291" s="58"/>
      <c r="AI291" s="58" t="s">
        <v>6465</v>
      </c>
      <c r="AJ291" s="57" t="s">
        <v>6518</v>
      </c>
      <c r="AK291" s="320">
        <v>43115.5</v>
      </c>
      <c r="AL291" s="59"/>
      <c r="AM291" s="254" t="str">
        <f>VLOOKUP(K291,'[1]SKO 2019 Attendees'!$D:$G,4,FALSE)</f>
        <v>32LDNKZM</v>
      </c>
      <c r="AN291" s="52">
        <v>43476</v>
      </c>
      <c r="AO291" s="52">
        <v>43482</v>
      </c>
      <c r="AP291" t="s">
        <v>6847</v>
      </c>
    </row>
    <row r="292" spans="1:42" customFormat="1">
      <c r="A292" s="46" t="s">
        <v>1039</v>
      </c>
      <c r="B292" s="232">
        <v>43396</v>
      </c>
      <c r="C292" s="232">
        <v>43403.503703819442</v>
      </c>
      <c r="D292" s="232" t="s">
        <v>4693</v>
      </c>
      <c r="E292" s="232" t="s">
        <v>5657</v>
      </c>
      <c r="F292" s="49" t="s">
        <v>25</v>
      </c>
      <c r="G292" s="61" t="s">
        <v>26</v>
      </c>
      <c r="H292" s="61" t="s">
        <v>633</v>
      </c>
      <c r="I292" s="46" t="s">
        <v>1040</v>
      </c>
      <c r="J292" s="46" t="s">
        <v>1041</v>
      </c>
      <c r="K292" s="46" t="s">
        <v>1042</v>
      </c>
      <c r="L292" s="100" t="s">
        <v>31</v>
      </c>
      <c r="M292" s="278" t="s">
        <v>379</v>
      </c>
      <c r="N292" s="279" t="s">
        <v>6503</v>
      </c>
      <c r="O292" s="325"/>
      <c r="P292" s="284" t="s">
        <v>379</v>
      </c>
      <c r="Q292" s="285" t="s">
        <v>6503</v>
      </c>
      <c r="R292" s="322">
        <v>6</v>
      </c>
      <c r="S292" s="289" t="s">
        <v>4672</v>
      </c>
      <c r="T292" s="289" t="s">
        <v>6508</v>
      </c>
      <c r="U292" s="47" t="s">
        <v>644</v>
      </c>
      <c r="V292" s="47" t="s">
        <v>34</v>
      </c>
      <c r="W292" s="47" t="s">
        <v>658</v>
      </c>
      <c r="X292" s="46" t="s">
        <v>633</v>
      </c>
      <c r="Y292" s="58"/>
      <c r="Z292" s="57"/>
      <c r="AA292" s="58"/>
      <c r="AB292" s="183"/>
      <c r="AC292" s="184"/>
      <c r="AD292" s="184"/>
      <c r="AE292" s="183"/>
      <c r="AF292" s="184"/>
      <c r="AG292" s="185"/>
      <c r="AH292" s="58"/>
      <c r="AI292" s="58" t="s">
        <v>6460</v>
      </c>
      <c r="AJ292" s="57" t="s">
        <v>6518</v>
      </c>
      <c r="AK292" s="320">
        <v>43113.541666666664</v>
      </c>
      <c r="AL292" s="59"/>
      <c r="AM292" s="254" t="str">
        <f>VLOOKUP(K292,'[1]SKO 2019 Attendees'!$D:$G,4,FALSE)</f>
        <v>32LDNKZN</v>
      </c>
      <c r="AN292" s="52">
        <v>43477</v>
      </c>
      <c r="AO292" s="52">
        <v>43481</v>
      </c>
    </row>
    <row r="293" spans="1:42" customFormat="1" ht="13.2">
      <c r="A293" s="46" t="s">
        <v>5015</v>
      </c>
      <c r="B293" s="232">
        <v>43409</v>
      </c>
      <c r="C293" s="232">
        <v>43417.342941319446</v>
      </c>
      <c r="D293" s="232" t="s">
        <v>4693</v>
      </c>
      <c r="E293" s="232" t="s">
        <v>5658</v>
      </c>
      <c r="F293" s="49" t="s">
        <v>25</v>
      </c>
      <c r="G293" s="61" t="s">
        <v>26</v>
      </c>
      <c r="H293" s="61" t="s">
        <v>3126</v>
      </c>
      <c r="I293" s="46" t="s">
        <v>4843</v>
      </c>
      <c r="J293" s="46" t="s">
        <v>5016</v>
      </c>
      <c r="K293" s="46" t="s">
        <v>5017</v>
      </c>
      <c r="L293" s="100" t="s">
        <v>31</v>
      </c>
      <c r="M293" s="279" t="s">
        <v>357</v>
      </c>
      <c r="N293" s="279" t="s">
        <v>6506</v>
      </c>
      <c r="O293" s="325"/>
      <c r="P293" s="285" t="s">
        <v>357</v>
      </c>
      <c r="Q293" s="285" t="s">
        <v>6506</v>
      </c>
      <c r="R293" s="322">
        <v>3</v>
      </c>
      <c r="S293" s="289" t="s">
        <v>2411</v>
      </c>
      <c r="T293" s="289" t="s">
        <v>6510</v>
      </c>
      <c r="U293" s="47" t="s">
        <v>3198</v>
      </c>
      <c r="V293" s="47" t="s">
        <v>90</v>
      </c>
      <c r="W293" s="47" t="s">
        <v>2535</v>
      </c>
      <c r="X293" s="46" t="s">
        <v>2076</v>
      </c>
      <c r="Y293" s="58"/>
      <c r="Z293" s="57"/>
      <c r="AA293" s="58"/>
      <c r="AB293" s="183"/>
      <c r="AC293" s="184"/>
      <c r="AD293" s="184"/>
      <c r="AE293" s="183"/>
      <c r="AF293" s="184"/>
      <c r="AG293" s="185"/>
      <c r="AH293" s="58"/>
      <c r="AI293" s="58"/>
      <c r="AJ293" s="58"/>
      <c r="AK293" s="58"/>
      <c r="AL293" s="59"/>
      <c r="AM293" s="254" t="str">
        <f>VLOOKUP(K293,'[1]SKO 2019 Attendees'!$D:$G,4,FALSE)</f>
        <v>32LFHH7B</v>
      </c>
      <c r="AN293" s="52">
        <v>43478</v>
      </c>
      <c r="AO293" s="52">
        <v>43481</v>
      </c>
    </row>
    <row r="294" spans="1:42" customFormat="1">
      <c r="A294" s="46" t="s">
        <v>3783</v>
      </c>
      <c r="B294" s="232">
        <v>43396</v>
      </c>
      <c r="C294" s="232">
        <v>43396.686680868057</v>
      </c>
      <c r="D294" s="232"/>
      <c r="E294" s="348"/>
      <c r="F294" s="49" t="s">
        <v>25</v>
      </c>
      <c r="G294" s="61" t="s">
        <v>26</v>
      </c>
      <c r="H294" s="61" t="s">
        <v>3126</v>
      </c>
      <c r="I294" s="46" t="s">
        <v>3784</v>
      </c>
      <c r="J294" s="46" t="s">
        <v>3785</v>
      </c>
      <c r="K294" s="46" t="s">
        <v>3786</v>
      </c>
      <c r="L294" s="100" t="s">
        <v>682</v>
      </c>
      <c r="M294" s="278" t="s">
        <v>500</v>
      </c>
      <c r="N294" s="279" t="s">
        <v>6504</v>
      </c>
      <c r="O294" s="325"/>
      <c r="P294" s="284" t="s">
        <v>500</v>
      </c>
      <c r="Q294" s="285" t="s">
        <v>6504</v>
      </c>
      <c r="R294" s="322">
        <v>4</v>
      </c>
      <c r="S294" s="289" t="s">
        <v>2380</v>
      </c>
      <c r="T294" s="289" t="s">
        <v>6507</v>
      </c>
      <c r="U294" s="47" t="s">
        <v>3214</v>
      </c>
      <c r="V294" s="47" t="s">
        <v>90</v>
      </c>
      <c r="W294" s="47" t="s">
        <v>2433</v>
      </c>
      <c r="X294" s="46" t="s">
        <v>2076</v>
      </c>
      <c r="Y294" s="58"/>
      <c r="Z294" s="57"/>
      <c r="AA294" s="58"/>
      <c r="AB294" s="183"/>
      <c r="AC294" s="184"/>
      <c r="AD294" s="184"/>
      <c r="AE294" s="183"/>
      <c r="AF294" s="184"/>
      <c r="AG294" s="185"/>
      <c r="AH294" s="58"/>
      <c r="AI294" s="58"/>
      <c r="AJ294" s="58"/>
      <c r="AK294" s="58"/>
      <c r="AL294" s="59"/>
      <c r="AM294" s="254" t="str">
        <f>VLOOKUP(K294,'[1]SKO 2019 Attendees'!$D:$G,4,FALSE)</f>
        <v>32LDNKZQ</v>
      </c>
      <c r="AN294" s="52">
        <v>43478</v>
      </c>
      <c r="AO294" s="52">
        <v>43481</v>
      </c>
    </row>
    <row r="295" spans="1:42" customFormat="1">
      <c r="A295" s="46" t="s">
        <v>3787</v>
      </c>
      <c r="B295" s="232">
        <v>43396</v>
      </c>
      <c r="C295" s="232">
        <v>43434.421255555557</v>
      </c>
      <c r="D295" s="232"/>
      <c r="E295" s="348"/>
      <c r="F295" s="49" t="s">
        <v>25</v>
      </c>
      <c r="G295" s="61" t="s">
        <v>26</v>
      </c>
      <c r="H295" s="61" t="s">
        <v>3126</v>
      </c>
      <c r="I295" s="46" t="s">
        <v>229</v>
      </c>
      <c r="J295" s="46" t="s">
        <v>1157</v>
      </c>
      <c r="K295" s="46" t="s">
        <v>3788</v>
      </c>
      <c r="L295" s="100" t="s">
        <v>31</v>
      </c>
      <c r="M295" s="350" t="s">
        <v>6413</v>
      </c>
      <c r="N295" s="310" t="s">
        <v>6509</v>
      </c>
      <c r="O295" s="325"/>
      <c r="P295" s="284" t="s">
        <v>6263</v>
      </c>
      <c r="Q295" s="311" t="s">
        <v>6509</v>
      </c>
      <c r="R295" s="322">
        <v>23</v>
      </c>
      <c r="S295" s="289" t="s">
        <v>2393</v>
      </c>
      <c r="T295" s="289" t="s">
        <v>6509</v>
      </c>
      <c r="U295" s="47" t="s">
        <v>2610</v>
      </c>
      <c r="V295" s="47" t="s">
        <v>90</v>
      </c>
      <c r="W295" s="47" t="s">
        <v>2312</v>
      </c>
      <c r="X295" s="46" t="s">
        <v>2076</v>
      </c>
      <c r="Y295" s="58"/>
      <c r="Z295" s="57"/>
      <c r="AA295" s="58"/>
      <c r="AB295" s="183"/>
      <c r="AC295" s="184"/>
      <c r="AD295" s="184"/>
      <c r="AE295" s="183"/>
      <c r="AF295" s="184"/>
      <c r="AG295" s="185"/>
      <c r="AH295" s="58"/>
      <c r="AI295" s="58"/>
      <c r="AJ295" s="58"/>
      <c r="AK295" s="58"/>
      <c r="AL295" s="59"/>
      <c r="AM295" s="254" t="str">
        <f>VLOOKUP(K295,'[1]SKO 2019 Attendees'!$D:$G,4,FALSE)</f>
        <v>32LDNKZS</v>
      </c>
      <c r="AN295" s="52">
        <v>43478</v>
      </c>
      <c r="AO295" s="52">
        <v>43481</v>
      </c>
    </row>
    <row r="296" spans="1:42" customFormat="1" ht="24">
      <c r="A296" s="46" t="s">
        <v>1047</v>
      </c>
      <c r="B296" s="232">
        <v>43409</v>
      </c>
      <c r="C296" s="232">
        <v>43434.529278819442</v>
      </c>
      <c r="D296" s="349" t="s">
        <v>4693</v>
      </c>
      <c r="E296" s="348" t="s">
        <v>6766</v>
      </c>
      <c r="F296" s="49" t="s">
        <v>25</v>
      </c>
      <c r="G296" s="61" t="s">
        <v>26</v>
      </c>
      <c r="H296" s="61" t="s">
        <v>633</v>
      </c>
      <c r="I296" s="46" t="s">
        <v>1048</v>
      </c>
      <c r="J296" s="46" t="s">
        <v>1049</v>
      </c>
      <c r="K296" s="46" t="s">
        <v>1050</v>
      </c>
      <c r="L296" s="100" t="s">
        <v>31</v>
      </c>
      <c r="M296" s="350" t="s">
        <v>6413</v>
      </c>
      <c r="N296" s="310" t="s">
        <v>6509</v>
      </c>
      <c r="O296" s="325"/>
      <c r="P296" s="284" t="s">
        <v>6263</v>
      </c>
      <c r="Q296" s="311" t="s">
        <v>6509</v>
      </c>
      <c r="R296" s="322">
        <v>14</v>
      </c>
      <c r="S296" s="289" t="s">
        <v>4669</v>
      </c>
      <c r="T296" s="289" t="s">
        <v>6515</v>
      </c>
      <c r="U296" s="47" t="s">
        <v>1051</v>
      </c>
      <c r="V296" s="47" t="s">
        <v>34</v>
      </c>
      <c r="W296" s="47" t="s">
        <v>639</v>
      </c>
      <c r="X296" s="46" t="s">
        <v>633</v>
      </c>
      <c r="Y296" s="58"/>
      <c r="Z296" s="57"/>
      <c r="AA296" s="58"/>
      <c r="AB296" s="183"/>
      <c r="AC296" s="184"/>
      <c r="AD296" s="184"/>
      <c r="AE296" s="183"/>
      <c r="AF296" s="184"/>
      <c r="AG296" s="185"/>
      <c r="AH296" s="58"/>
      <c r="AI296" s="58" t="s">
        <v>6461</v>
      </c>
      <c r="AJ296" s="57" t="s">
        <v>6518</v>
      </c>
      <c r="AK296" s="320">
        <v>43113.583333333336</v>
      </c>
      <c r="AL296" s="59"/>
      <c r="AM296" s="254" t="str">
        <f>VLOOKUP(K296,'[1]SKO 2019 Attendees'!$D:$G,4,FALSE)</f>
        <v>32LDNKZT</v>
      </c>
      <c r="AN296" s="52">
        <v>43477</v>
      </c>
      <c r="AO296" s="52">
        <v>43481</v>
      </c>
    </row>
    <row r="297" spans="1:42" customFormat="1" ht="13.2">
      <c r="A297" s="46" t="s">
        <v>149</v>
      </c>
      <c r="B297" s="232">
        <v>43396</v>
      </c>
      <c r="C297" s="232">
        <v>43409.928155902773</v>
      </c>
      <c r="D297" s="232" t="s">
        <v>4693</v>
      </c>
      <c r="E297" s="348"/>
      <c r="F297" s="49" t="s">
        <v>25</v>
      </c>
      <c r="G297" s="61" t="s">
        <v>26</v>
      </c>
      <c r="H297" s="61" t="s">
        <v>27</v>
      </c>
      <c r="I297" s="46" t="s">
        <v>150</v>
      </c>
      <c r="J297" s="46" t="s">
        <v>151</v>
      </c>
      <c r="K297" s="46" t="s">
        <v>152</v>
      </c>
      <c r="L297" s="100" t="s">
        <v>31</v>
      </c>
      <c r="M297" s="279" t="s">
        <v>357</v>
      </c>
      <c r="N297" s="279" t="s">
        <v>6506</v>
      </c>
      <c r="O297" s="325"/>
      <c r="P297" s="285" t="s">
        <v>357</v>
      </c>
      <c r="Q297" s="285" t="s">
        <v>6506</v>
      </c>
      <c r="R297" s="322">
        <v>26</v>
      </c>
      <c r="S297" s="289" t="s">
        <v>58</v>
      </c>
      <c r="T297" s="289" t="s">
        <v>6514</v>
      </c>
      <c r="U297" s="47" t="s">
        <v>59</v>
      </c>
      <c r="V297" s="47" t="s">
        <v>34</v>
      </c>
      <c r="W297" s="47" t="s">
        <v>60</v>
      </c>
      <c r="X297" s="46" t="s">
        <v>58</v>
      </c>
      <c r="Y297" s="58"/>
      <c r="Z297" s="57"/>
      <c r="AA297" s="58"/>
      <c r="AB297" s="183"/>
      <c r="AC297" s="184"/>
      <c r="AD297" s="184"/>
      <c r="AE297" s="183"/>
      <c r="AF297" s="184"/>
      <c r="AG297" s="185"/>
      <c r="AH297" s="58"/>
      <c r="AI297" s="58" t="s">
        <v>6465</v>
      </c>
      <c r="AJ297" s="57" t="s">
        <v>6518</v>
      </c>
      <c r="AK297" s="320">
        <v>43115.5</v>
      </c>
      <c r="AL297" s="59"/>
      <c r="AM297" s="254" t="str">
        <f>VLOOKUP(K297,'[1]SKO 2019 Attendees'!$D:$G,4,FALSE)</f>
        <v>32LDNKZV</v>
      </c>
      <c r="AN297" s="52">
        <v>43477</v>
      </c>
      <c r="AO297" s="52">
        <v>43482</v>
      </c>
      <c r="AP297" t="s">
        <v>104</v>
      </c>
    </row>
    <row r="298" spans="1:42" customFormat="1">
      <c r="A298" s="46" t="s">
        <v>153</v>
      </c>
      <c r="B298" s="232">
        <v>43396</v>
      </c>
      <c r="C298" s="232">
        <v>43396.81263043981</v>
      </c>
      <c r="D298" s="232" t="s">
        <v>4693</v>
      </c>
      <c r="E298" s="232" t="s">
        <v>5659</v>
      </c>
      <c r="F298" s="49" t="s">
        <v>25</v>
      </c>
      <c r="G298" s="61" t="s">
        <v>26</v>
      </c>
      <c r="H298" s="61" t="s">
        <v>27</v>
      </c>
      <c r="I298" s="46" t="s">
        <v>154</v>
      </c>
      <c r="J298" s="46" t="s">
        <v>155</v>
      </c>
      <c r="K298" s="46" t="s">
        <v>156</v>
      </c>
      <c r="L298" s="100" t="s">
        <v>31</v>
      </c>
      <c r="M298" s="278" t="s">
        <v>379</v>
      </c>
      <c r="N298" s="279" t="s">
        <v>6503</v>
      </c>
      <c r="O298" s="325"/>
      <c r="P298" s="284" t="s">
        <v>379</v>
      </c>
      <c r="Q298" s="285" t="s">
        <v>6503</v>
      </c>
      <c r="R298" s="322">
        <v>7</v>
      </c>
      <c r="S298" s="289" t="s">
        <v>5083</v>
      </c>
      <c r="T298" s="306" t="s">
        <v>6513</v>
      </c>
      <c r="U298" s="47" t="s">
        <v>74</v>
      </c>
      <c r="V298" s="47" t="s">
        <v>34</v>
      </c>
      <c r="W298" s="47" t="s">
        <v>103</v>
      </c>
      <c r="X298" s="46" t="s">
        <v>27</v>
      </c>
      <c r="Y298" s="58"/>
      <c r="Z298" s="57"/>
      <c r="AA298" s="58"/>
      <c r="AB298" s="183"/>
      <c r="AC298" s="184"/>
      <c r="AD298" s="184"/>
      <c r="AE298" s="183"/>
      <c r="AF298" s="184"/>
      <c r="AG298" s="185"/>
      <c r="AH298" s="58"/>
      <c r="AI298" s="58" t="s">
        <v>6460</v>
      </c>
      <c r="AJ298" s="57" t="s">
        <v>6518</v>
      </c>
      <c r="AK298" s="320">
        <v>43113.541666666664</v>
      </c>
      <c r="AL298" s="59"/>
      <c r="AM298" s="254" t="str">
        <f>VLOOKUP(K298,'[1]SKO 2019 Attendees'!$D:$G,4,FALSE)</f>
        <v>32LDNKZW</v>
      </c>
      <c r="AN298" s="52">
        <v>43477</v>
      </c>
      <c r="AO298" s="52">
        <v>43481</v>
      </c>
    </row>
    <row r="299" spans="1:42" customFormat="1">
      <c r="A299" s="116" t="s">
        <v>3879</v>
      </c>
      <c r="B299" s="232">
        <v>43396</v>
      </c>
      <c r="C299" s="232">
        <v>43412.414769872681</v>
      </c>
      <c r="D299" s="232" t="s">
        <v>4693</v>
      </c>
      <c r="E299" s="348"/>
      <c r="F299" s="49" t="s">
        <v>25</v>
      </c>
      <c r="G299" s="61" t="s">
        <v>26</v>
      </c>
      <c r="H299" s="61" t="s">
        <v>3126</v>
      </c>
      <c r="I299" s="116" t="s">
        <v>170</v>
      </c>
      <c r="J299" s="116" t="s">
        <v>3880</v>
      </c>
      <c r="K299" s="46" t="s">
        <v>3881</v>
      </c>
      <c r="L299" s="124" t="s">
        <v>31</v>
      </c>
      <c r="M299" s="350" t="s">
        <v>6413</v>
      </c>
      <c r="N299" s="310" t="s">
        <v>6509</v>
      </c>
      <c r="O299" s="325"/>
      <c r="P299" s="284" t="s">
        <v>6263</v>
      </c>
      <c r="Q299" s="311" t="s">
        <v>6509</v>
      </c>
      <c r="R299" s="322">
        <v>19</v>
      </c>
      <c r="S299" s="289" t="s">
        <v>2411</v>
      </c>
      <c r="T299" s="289" t="s">
        <v>6510</v>
      </c>
      <c r="U299" s="116" t="s">
        <v>3322</v>
      </c>
      <c r="V299" s="116" t="s">
        <v>90</v>
      </c>
      <c r="W299" s="116" t="s">
        <v>3267</v>
      </c>
      <c r="X299" s="46" t="s">
        <v>2076</v>
      </c>
      <c r="Y299" s="58"/>
      <c r="Z299" s="57"/>
      <c r="AA299" s="58"/>
      <c r="AB299" s="183"/>
      <c r="AC299" s="184"/>
      <c r="AD299" s="184"/>
      <c r="AE299" s="183"/>
      <c r="AF299" s="184"/>
      <c r="AG299" s="185"/>
      <c r="AH299" s="58"/>
      <c r="AI299" s="58"/>
      <c r="AJ299" s="58"/>
      <c r="AK299" s="58"/>
      <c r="AL299" s="59"/>
      <c r="AM299" s="254" t="str">
        <f>VLOOKUP(K299,'[1]SKO 2019 Attendees'!$D:$G,4,FALSE)</f>
        <v>32LDZJWK</v>
      </c>
      <c r="AN299" s="52">
        <v>43478</v>
      </c>
      <c r="AO299" s="52">
        <v>43481</v>
      </c>
    </row>
    <row r="300" spans="1:42" customFormat="1">
      <c r="A300" s="46" t="s">
        <v>1052</v>
      </c>
      <c r="B300" s="232">
        <v>43396</v>
      </c>
      <c r="C300" s="232">
        <v>43396.716476157402</v>
      </c>
      <c r="D300" s="232" t="s">
        <v>4693</v>
      </c>
      <c r="E300" s="232" t="s">
        <v>5660</v>
      </c>
      <c r="F300" s="49" t="s">
        <v>25</v>
      </c>
      <c r="G300" s="61" t="s">
        <v>26</v>
      </c>
      <c r="H300" s="61" t="s">
        <v>633</v>
      </c>
      <c r="I300" s="46" t="s">
        <v>110</v>
      </c>
      <c r="J300" s="46" t="s">
        <v>1053</v>
      </c>
      <c r="K300" s="46" t="s">
        <v>1054</v>
      </c>
      <c r="L300" s="100" t="s">
        <v>682</v>
      </c>
      <c r="M300" s="278" t="s">
        <v>379</v>
      </c>
      <c r="N300" s="279" t="s">
        <v>6503</v>
      </c>
      <c r="O300" s="325"/>
      <c r="P300" s="284" t="s">
        <v>379</v>
      </c>
      <c r="Q300" s="285" t="s">
        <v>6503</v>
      </c>
      <c r="R300" s="322">
        <v>6</v>
      </c>
      <c r="S300" s="289" t="s">
        <v>4672</v>
      </c>
      <c r="T300" s="289" t="s">
        <v>6508</v>
      </c>
      <c r="U300" s="47" t="s">
        <v>644</v>
      </c>
      <c r="V300" s="47" t="s">
        <v>34</v>
      </c>
      <c r="W300" s="47" t="s">
        <v>645</v>
      </c>
      <c r="X300" s="46" t="s">
        <v>633</v>
      </c>
      <c r="Y300" s="58"/>
      <c r="Z300" s="57"/>
      <c r="AA300" s="58"/>
      <c r="AB300" s="183"/>
      <c r="AC300" s="184"/>
      <c r="AD300" s="184"/>
      <c r="AE300" s="183"/>
      <c r="AF300" s="184"/>
      <c r="AG300" s="185"/>
      <c r="AH300" s="58"/>
      <c r="AI300" s="58" t="s">
        <v>6460</v>
      </c>
      <c r="AJ300" s="57" t="s">
        <v>6518</v>
      </c>
      <c r="AK300" s="320">
        <v>43113.541666666664</v>
      </c>
      <c r="AL300" s="59"/>
      <c r="AM300" s="254" t="str">
        <f>VLOOKUP(K300,'[1]SKO 2019 Attendees'!$D:$G,4,FALSE)</f>
        <v>32LDNKZZ</v>
      </c>
      <c r="AN300" s="52">
        <v>43477</v>
      </c>
      <c r="AO300" s="52">
        <v>43481</v>
      </c>
    </row>
    <row r="301" spans="1:42" customFormat="1" ht="24">
      <c r="A301" s="46" t="s">
        <v>1055</v>
      </c>
      <c r="B301" s="232">
        <v>43409</v>
      </c>
      <c r="C301" s="232">
        <v>43417.410589317129</v>
      </c>
      <c r="D301" s="232" t="s">
        <v>4693</v>
      </c>
      <c r="E301" s="232" t="s">
        <v>6698</v>
      </c>
      <c r="F301" s="49" t="s">
        <v>25</v>
      </c>
      <c r="G301" s="61" t="s">
        <v>26</v>
      </c>
      <c r="H301" s="61" t="s">
        <v>633</v>
      </c>
      <c r="I301" s="46" t="s">
        <v>1056</v>
      </c>
      <c r="J301" s="46" t="s">
        <v>1057</v>
      </c>
      <c r="K301" s="46" t="s">
        <v>1058</v>
      </c>
      <c r="L301" s="100" t="s">
        <v>31</v>
      </c>
      <c r="M301" s="278" t="s">
        <v>379</v>
      </c>
      <c r="N301" s="279" t="s">
        <v>6503</v>
      </c>
      <c r="O301" s="325"/>
      <c r="P301" s="284" t="s">
        <v>379</v>
      </c>
      <c r="Q301" s="285" t="s">
        <v>6503</v>
      </c>
      <c r="R301" s="322">
        <v>20</v>
      </c>
      <c r="S301" s="289" t="s">
        <v>4673</v>
      </c>
      <c r="T301" s="289" t="s">
        <v>6518</v>
      </c>
      <c r="U301" s="47" t="s">
        <v>800</v>
      </c>
      <c r="V301" s="47" t="s">
        <v>34</v>
      </c>
      <c r="W301" s="47" t="s">
        <v>801</v>
      </c>
      <c r="X301" s="46" t="s">
        <v>633</v>
      </c>
      <c r="Y301" s="58"/>
      <c r="Z301" s="57"/>
      <c r="AA301" s="58"/>
      <c r="AB301" s="183"/>
      <c r="AC301" s="184"/>
      <c r="AD301" s="184"/>
      <c r="AE301" s="183"/>
      <c r="AF301" s="184"/>
      <c r="AG301" s="185"/>
      <c r="AH301" s="58"/>
      <c r="AI301" s="58" t="s">
        <v>6460</v>
      </c>
      <c r="AJ301" s="57" t="s">
        <v>6518</v>
      </c>
      <c r="AK301" s="320">
        <v>43113.541666666664</v>
      </c>
      <c r="AL301" s="59"/>
      <c r="AM301" s="254" t="str">
        <f>VLOOKUP(K301,'[1]SKO 2019 Attendees'!$D:$G,4,FALSE)</f>
        <v>32LDNL22</v>
      </c>
      <c r="AN301" s="52">
        <v>43477</v>
      </c>
      <c r="AO301" s="52">
        <v>43481</v>
      </c>
    </row>
    <row r="302" spans="1:42" customFormat="1">
      <c r="A302" s="46" t="s">
        <v>3789</v>
      </c>
      <c r="B302" s="232">
        <v>43396</v>
      </c>
      <c r="C302" s="232">
        <v>43402.556558715274</v>
      </c>
      <c r="D302" s="232" t="s">
        <v>4693</v>
      </c>
      <c r="E302" s="232" t="s">
        <v>5661</v>
      </c>
      <c r="F302" s="49" t="s">
        <v>25</v>
      </c>
      <c r="G302" s="61" t="s">
        <v>26</v>
      </c>
      <c r="H302" s="61" t="s">
        <v>3126</v>
      </c>
      <c r="I302" s="46" t="s">
        <v>363</v>
      </c>
      <c r="J302" s="46" t="s">
        <v>3790</v>
      </c>
      <c r="K302" s="46" t="s">
        <v>3791</v>
      </c>
      <c r="L302" s="100" t="s">
        <v>31</v>
      </c>
      <c r="M302" s="350" t="s">
        <v>6413</v>
      </c>
      <c r="N302" s="310" t="s">
        <v>6509</v>
      </c>
      <c r="O302" s="325"/>
      <c r="P302" s="284" t="s">
        <v>6263</v>
      </c>
      <c r="Q302" s="311" t="s">
        <v>6509</v>
      </c>
      <c r="R302" s="322">
        <v>2</v>
      </c>
      <c r="S302" s="289" t="s">
        <v>2393</v>
      </c>
      <c r="T302" s="289" t="s">
        <v>6509</v>
      </c>
      <c r="U302" s="47" t="s">
        <v>3170</v>
      </c>
      <c r="V302" s="47" t="s">
        <v>90</v>
      </c>
      <c r="W302" s="47" t="s">
        <v>2250</v>
      </c>
      <c r="X302" s="46" t="s">
        <v>2076</v>
      </c>
      <c r="Y302" s="58"/>
      <c r="Z302" s="57"/>
      <c r="AA302" s="58"/>
      <c r="AB302" s="183"/>
      <c r="AC302" s="184"/>
      <c r="AD302" s="184"/>
      <c r="AE302" s="183"/>
      <c r="AF302" s="184"/>
      <c r="AG302" s="185"/>
      <c r="AH302" s="58"/>
      <c r="AI302" s="58"/>
      <c r="AJ302" s="58"/>
      <c r="AK302" s="58"/>
      <c r="AL302" s="59"/>
      <c r="AM302" s="254" t="str">
        <f>VLOOKUP(K302,'[1]SKO 2019 Attendees'!$D:$G,4,FALSE)</f>
        <v>32LDNL23</v>
      </c>
      <c r="AN302" s="52">
        <v>43478</v>
      </c>
      <c r="AO302" s="52">
        <v>43481</v>
      </c>
    </row>
    <row r="303" spans="1:42" customFormat="1">
      <c r="A303" s="124" t="s">
        <v>3795</v>
      </c>
      <c r="B303" s="232">
        <v>43396</v>
      </c>
      <c r="C303" s="232">
        <v>43409.638373923612</v>
      </c>
      <c r="D303" s="232"/>
      <c r="E303" s="348"/>
      <c r="F303" s="49" t="s">
        <v>25</v>
      </c>
      <c r="G303" s="61" t="s">
        <v>26</v>
      </c>
      <c r="H303" s="61" t="s">
        <v>3126</v>
      </c>
      <c r="I303" s="124" t="s">
        <v>3796</v>
      </c>
      <c r="J303" s="124" t="s">
        <v>1452</v>
      </c>
      <c r="K303" s="46" t="s">
        <v>3797</v>
      </c>
      <c r="L303" s="152" t="s">
        <v>31</v>
      </c>
      <c r="M303" s="278" t="s">
        <v>379</v>
      </c>
      <c r="N303" s="279" t="s">
        <v>6503</v>
      </c>
      <c r="O303" s="325"/>
      <c r="P303" s="284" t="s">
        <v>379</v>
      </c>
      <c r="Q303" s="285" t="s">
        <v>6503</v>
      </c>
      <c r="R303" s="322">
        <v>15</v>
      </c>
      <c r="S303" s="289" t="s">
        <v>2472</v>
      </c>
      <c r="T303" s="289" t="s">
        <v>6505</v>
      </c>
      <c r="U303" s="125" t="s">
        <v>3579</v>
      </c>
      <c r="V303" s="125" t="s">
        <v>90</v>
      </c>
      <c r="W303" s="125" t="s">
        <v>2250</v>
      </c>
      <c r="X303" s="46" t="s">
        <v>2076</v>
      </c>
      <c r="Y303" s="58"/>
      <c r="Z303" s="57"/>
      <c r="AA303" s="58"/>
      <c r="AB303" s="183"/>
      <c r="AC303" s="184"/>
      <c r="AD303" s="184"/>
      <c r="AE303" s="183"/>
      <c r="AF303" s="184"/>
      <c r="AG303" s="185"/>
      <c r="AH303" s="58"/>
      <c r="AI303" s="58"/>
      <c r="AJ303" s="58"/>
      <c r="AK303" s="58"/>
      <c r="AL303" s="59"/>
      <c r="AM303" s="254" t="str">
        <f>VLOOKUP(K303,'[1]SKO 2019 Attendees'!$D:$G,4,FALSE)</f>
        <v>32LDNL25</v>
      </c>
      <c r="AN303" s="52">
        <v>43478</v>
      </c>
      <c r="AO303" s="52">
        <v>43481</v>
      </c>
    </row>
    <row r="304" spans="1:42" customFormat="1">
      <c r="A304" s="46" t="s">
        <v>1059</v>
      </c>
      <c r="B304" s="232">
        <v>43396</v>
      </c>
      <c r="C304" s="232">
        <v>43398.511082557867</v>
      </c>
      <c r="D304" s="232" t="s">
        <v>4693</v>
      </c>
      <c r="E304" s="232" t="s">
        <v>5662</v>
      </c>
      <c r="F304" s="49" t="s">
        <v>25</v>
      </c>
      <c r="G304" s="61" t="s">
        <v>26</v>
      </c>
      <c r="H304" s="61" t="s">
        <v>633</v>
      </c>
      <c r="I304" s="46" t="s">
        <v>62</v>
      </c>
      <c r="J304" s="46" t="s">
        <v>1060</v>
      </c>
      <c r="K304" s="46" t="s">
        <v>1061</v>
      </c>
      <c r="L304" s="100" t="s">
        <v>682</v>
      </c>
      <c r="M304" s="350" t="s">
        <v>6413</v>
      </c>
      <c r="N304" s="310" t="s">
        <v>6509</v>
      </c>
      <c r="O304" s="325"/>
      <c r="P304" s="284" t="s">
        <v>6263</v>
      </c>
      <c r="Q304" s="311" t="s">
        <v>6509</v>
      </c>
      <c r="R304" s="322">
        <v>16</v>
      </c>
      <c r="S304" s="289" t="s">
        <v>4672</v>
      </c>
      <c r="T304" s="289" t="s">
        <v>6508</v>
      </c>
      <c r="U304" s="47" t="s">
        <v>683</v>
      </c>
      <c r="V304" s="47" t="s">
        <v>34</v>
      </c>
      <c r="W304" s="47" t="s">
        <v>645</v>
      </c>
      <c r="X304" s="46" t="s">
        <v>633</v>
      </c>
      <c r="Y304" s="58"/>
      <c r="Z304" s="57"/>
      <c r="AA304" s="58"/>
      <c r="AB304" s="183"/>
      <c r="AC304" s="184"/>
      <c r="AD304" s="184"/>
      <c r="AE304" s="183"/>
      <c r="AF304" s="184"/>
      <c r="AG304" s="185"/>
      <c r="AH304" s="58"/>
      <c r="AI304" s="58" t="s">
        <v>6461</v>
      </c>
      <c r="AJ304" s="57" t="s">
        <v>6518</v>
      </c>
      <c r="AK304" s="320">
        <v>43113.583333333336</v>
      </c>
      <c r="AL304" s="59"/>
      <c r="AM304" s="254" t="str">
        <f>VLOOKUP(K304,'[1]SKO 2019 Attendees'!$D:$G,4,FALSE)</f>
        <v>32LDNL26</v>
      </c>
      <c r="AN304" s="52">
        <v>43477</v>
      </c>
      <c r="AO304" s="52">
        <v>43481</v>
      </c>
    </row>
    <row r="305" spans="1:42" customFormat="1" ht="13.2">
      <c r="A305" s="46" t="s">
        <v>3798</v>
      </c>
      <c r="B305" s="232">
        <v>43396</v>
      </c>
      <c r="C305" s="232">
        <v>43405.515932754628</v>
      </c>
      <c r="D305" s="232" t="s">
        <v>4693</v>
      </c>
      <c r="E305" s="232" t="s">
        <v>5663</v>
      </c>
      <c r="F305" s="49" t="s">
        <v>25</v>
      </c>
      <c r="G305" s="61" t="s">
        <v>26</v>
      </c>
      <c r="H305" s="61" t="s">
        <v>3126</v>
      </c>
      <c r="I305" s="46" t="s">
        <v>3799</v>
      </c>
      <c r="J305" s="46" t="s">
        <v>3800</v>
      </c>
      <c r="K305" s="46" t="s">
        <v>3801</v>
      </c>
      <c r="L305" s="100" t="s">
        <v>31</v>
      </c>
      <c r="M305" s="279" t="s">
        <v>357</v>
      </c>
      <c r="N305" s="279" t="s">
        <v>6506</v>
      </c>
      <c r="O305" s="325"/>
      <c r="P305" s="285" t="s">
        <v>357</v>
      </c>
      <c r="Q305" s="285" t="s">
        <v>6506</v>
      </c>
      <c r="R305" s="322">
        <v>11</v>
      </c>
      <c r="S305" s="289" t="s">
        <v>2411</v>
      </c>
      <c r="T305" s="289" t="s">
        <v>6510</v>
      </c>
      <c r="U305" s="47" t="s">
        <v>3310</v>
      </c>
      <c r="V305" s="47" t="s">
        <v>90</v>
      </c>
      <c r="W305" s="47" t="s">
        <v>2369</v>
      </c>
      <c r="X305" s="46" t="s">
        <v>2076</v>
      </c>
      <c r="Y305" s="58"/>
      <c r="Z305" s="57"/>
      <c r="AA305" s="58"/>
      <c r="AB305" s="183"/>
      <c r="AC305" s="184"/>
      <c r="AD305" s="184"/>
      <c r="AE305" s="183"/>
      <c r="AF305" s="184"/>
      <c r="AG305" s="185"/>
      <c r="AH305" s="58"/>
      <c r="AI305" s="58"/>
      <c r="AJ305" s="58"/>
      <c r="AK305" s="58"/>
      <c r="AL305" s="59"/>
      <c r="AM305" s="254" t="str">
        <f>VLOOKUP(K305,'[1]SKO 2019 Attendees'!$D:$G,4,FALSE)</f>
        <v>32LDNL28</v>
      </c>
      <c r="AN305" s="52">
        <v>43478</v>
      </c>
      <c r="AO305" s="52">
        <v>43481</v>
      </c>
    </row>
    <row r="306" spans="1:42" customFormat="1" ht="13.2">
      <c r="A306" s="46" t="s">
        <v>3802</v>
      </c>
      <c r="B306" s="232">
        <v>43396</v>
      </c>
      <c r="C306" s="232">
        <v>43397.353361493057</v>
      </c>
      <c r="D306" s="232" t="s">
        <v>4693</v>
      </c>
      <c r="E306" s="232" t="s">
        <v>5664</v>
      </c>
      <c r="F306" s="49" t="s">
        <v>25</v>
      </c>
      <c r="G306" s="61" t="s">
        <v>26</v>
      </c>
      <c r="H306" s="61" t="s">
        <v>3126</v>
      </c>
      <c r="I306" s="46" t="s">
        <v>162</v>
      </c>
      <c r="J306" s="46" t="s">
        <v>2083</v>
      </c>
      <c r="K306" s="46" t="s">
        <v>3803</v>
      </c>
      <c r="L306" s="100" t="s">
        <v>31</v>
      </c>
      <c r="M306" s="279" t="s">
        <v>357</v>
      </c>
      <c r="N306" s="279" t="s">
        <v>6506</v>
      </c>
      <c r="O306" s="325"/>
      <c r="P306" s="285" t="s">
        <v>357</v>
      </c>
      <c r="Q306" s="285" t="s">
        <v>6506</v>
      </c>
      <c r="R306" s="322">
        <v>16</v>
      </c>
      <c r="S306" s="289" t="s">
        <v>2442</v>
      </c>
      <c r="T306" s="289" t="s">
        <v>6506</v>
      </c>
      <c r="U306" s="47" t="s">
        <v>3190</v>
      </c>
      <c r="V306" s="47" t="s">
        <v>90</v>
      </c>
      <c r="W306" s="47" t="s">
        <v>2075</v>
      </c>
      <c r="X306" s="46" t="s">
        <v>2076</v>
      </c>
      <c r="Y306" s="58"/>
      <c r="Z306" s="57"/>
      <c r="AA306" s="58"/>
      <c r="AB306" s="183"/>
      <c r="AC306" s="184"/>
      <c r="AD306" s="184"/>
      <c r="AE306" s="183"/>
      <c r="AF306" s="184"/>
      <c r="AG306" s="185"/>
      <c r="AH306" s="58"/>
      <c r="AI306" s="58"/>
      <c r="AJ306" s="58"/>
      <c r="AK306" s="58"/>
      <c r="AL306" s="59"/>
      <c r="AM306" s="254" t="str">
        <f>VLOOKUP(K306,'[1]SKO 2019 Attendees'!$D:$G,4,FALSE)</f>
        <v>32LDNL29</v>
      </c>
      <c r="AN306" s="52">
        <v>43478</v>
      </c>
      <c r="AO306" s="52">
        <v>43481</v>
      </c>
    </row>
    <row r="307" spans="1:42" customFormat="1">
      <c r="A307" s="46" t="s">
        <v>1062</v>
      </c>
      <c r="B307" s="232">
        <v>43396</v>
      </c>
      <c r="C307" s="232">
        <v>43398.293697951391</v>
      </c>
      <c r="D307" s="232"/>
      <c r="E307" s="348"/>
      <c r="F307" s="49" t="s">
        <v>25</v>
      </c>
      <c r="G307" s="61" t="s">
        <v>26</v>
      </c>
      <c r="H307" s="61" t="s">
        <v>633</v>
      </c>
      <c r="I307" s="46" t="s">
        <v>956</v>
      </c>
      <c r="J307" s="46" t="s">
        <v>1063</v>
      </c>
      <c r="K307" s="46" t="s">
        <v>1064</v>
      </c>
      <c r="L307" s="100" t="s">
        <v>31</v>
      </c>
      <c r="M307" s="278" t="s">
        <v>374</v>
      </c>
      <c r="N307" s="310" t="s">
        <v>6507</v>
      </c>
      <c r="O307" s="325"/>
      <c r="P307" s="284" t="s">
        <v>374</v>
      </c>
      <c r="Q307" s="285" t="s">
        <v>6507</v>
      </c>
      <c r="R307" s="322">
        <v>14</v>
      </c>
      <c r="S307" s="289" t="s">
        <v>4672</v>
      </c>
      <c r="T307" s="289" t="s">
        <v>6508</v>
      </c>
      <c r="U307" s="47" t="s">
        <v>738</v>
      </c>
      <c r="V307" s="47" t="s">
        <v>34</v>
      </c>
      <c r="W307" s="47" t="s">
        <v>645</v>
      </c>
      <c r="X307" s="46" t="s">
        <v>633</v>
      </c>
      <c r="Y307" s="58"/>
      <c r="Z307" s="57"/>
      <c r="AA307" s="58"/>
      <c r="AB307" s="183"/>
      <c r="AC307" s="184"/>
      <c r="AD307" s="184"/>
      <c r="AE307" s="183"/>
      <c r="AF307" s="184"/>
      <c r="AG307" s="185"/>
      <c r="AH307" s="58"/>
      <c r="AI307" s="58" t="s">
        <v>6463</v>
      </c>
      <c r="AJ307" s="57" t="s">
        <v>6518</v>
      </c>
      <c r="AK307" s="320">
        <v>43113.666666666664</v>
      </c>
      <c r="AL307" s="59"/>
      <c r="AM307" s="254" t="str">
        <f>VLOOKUP(K307,'[1]SKO 2019 Attendees'!$D:$G,4,FALSE)</f>
        <v>32LDNL2C</v>
      </c>
      <c r="AN307" s="52">
        <v>43477</v>
      </c>
      <c r="AO307" s="52">
        <v>43481</v>
      </c>
    </row>
    <row r="308" spans="1:42" customFormat="1">
      <c r="A308" s="46" t="s">
        <v>3807</v>
      </c>
      <c r="B308" s="232">
        <v>43396</v>
      </c>
      <c r="C308" s="232">
        <v>43405.594250613423</v>
      </c>
      <c r="D308" s="232" t="s">
        <v>4693</v>
      </c>
      <c r="E308" s="232" t="s">
        <v>5665</v>
      </c>
      <c r="F308" s="49" t="s">
        <v>25</v>
      </c>
      <c r="G308" s="61" t="s">
        <v>26</v>
      </c>
      <c r="H308" s="61" t="s">
        <v>3126</v>
      </c>
      <c r="I308" s="46" t="s">
        <v>110</v>
      </c>
      <c r="J308" s="46" t="s">
        <v>3808</v>
      </c>
      <c r="K308" s="46" t="s">
        <v>3809</v>
      </c>
      <c r="L308" s="100" t="s">
        <v>31</v>
      </c>
      <c r="M308" s="350" t="s">
        <v>6412</v>
      </c>
      <c r="N308" s="279" t="s">
        <v>6508</v>
      </c>
      <c r="O308" s="325"/>
      <c r="P308" s="284" t="s">
        <v>5086</v>
      </c>
      <c r="Q308" s="311" t="s">
        <v>6508</v>
      </c>
      <c r="R308" s="322">
        <v>8</v>
      </c>
      <c r="S308" s="289" t="s">
        <v>2393</v>
      </c>
      <c r="T308" s="289" t="s">
        <v>6509</v>
      </c>
      <c r="U308" s="47" t="s">
        <v>3425</v>
      </c>
      <c r="V308" s="47" t="s">
        <v>90</v>
      </c>
      <c r="W308" s="47" t="s">
        <v>2433</v>
      </c>
      <c r="X308" s="46" t="s">
        <v>2076</v>
      </c>
      <c r="Y308" s="58"/>
      <c r="Z308" s="57"/>
      <c r="AA308" s="58"/>
      <c r="AB308" s="183"/>
      <c r="AC308" s="184"/>
      <c r="AD308" s="184"/>
      <c r="AE308" s="183"/>
      <c r="AF308" s="184"/>
      <c r="AG308" s="185"/>
      <c r="AH308" s="58"/>
      <c r="AI308" s="58"/>
      <c r="AJ308" s="58"/>
      <c r="AK308" s="58"/>
      <c r="AL308" s="59"/>
      <c r="AM308" s="254" t="str">
        <f>VLOOKUP(K308,'[1]SKO 2019 Attendees'!$D:$G,4,FALSE)</f>
        <v>32LDNL2F</v>
      </c>
      <c r="AN308" s="52">
        <v>43478</v>
      </c>
      <c r="AO308" s="52">
        <v>43481</v>
      </c>
    </row>
    <row r="309" spans="1:42" customFormat="1">
      <c r="A309" s="46" t="s">
        <v>1069</v>
      </c>
      <c r="B309" s="232">
        <v>43409</v>
      </c>
      <c r="C309" s="232">
        <v>43410.195700613425</v>
      </c>
      <c r="D309" s="232" t="s">
        <v>4693</v>
      </c>
      <c r="E309" s="232" t="s">
        <v>5666</v>
      </c>
      <c r="F309" s="49" t="s">
        <v>771</v>
      </c>
      <c r="G309" s="253" t="s">
        <v>6284</v>
      </c>
      <c r="H309" s="61" t="s">
        <v>633</v>
      </c>
      <c r="I309" s="46" t="s">
        <v>1070</v>
      </c>
      <c r="J309" s="46" t="s">
        <v>1071</v>
      </c>
      <c r="K309" s="46" t="s">
        <v>1072</v>
      </c>
      <c r="L309" s="257" t="s">
        <v>6285</v>
      </c>
      <c r="M309" s="278" t="s">
        <v>374</v>
      </c>
      <c r="N309" s="310" t="s">
        <v>6507</v>
      </c>
      <c r="O309" s="325"/>
      <c r="P309" s="284" t="s">
        <v>374</v>
      </c>
      <c r="Q309" s="285" t="s">
        <v>6507</v>
      </c>
      <c r="R309" s="322"/>
      <c r="S309" s="289" t="s">
        <v>4670</v>
      </c>
      <c r="T309" s="289" t="s">
        <v>6504</v>
      </c>
      <c r="U309" s="47" t="s">
        <v>663</v>
      </c>
      <c r="V309" s="47" t="s">
        <v>34</v>
      </c>
      <c r="W309" s="47" t="s">
        <v>664</v>
      </c>
      <c r="X309" s="46" t="s">
        <v>633</v>
      </c>
      <c r="Y309" s="58"/>
      <c r="Z309" s="57"/>
      <c r="AA309" s="58"/>
      <c r="AB309" s="183"/>
      <c r="AC309" s="184"/>
      <c r="AD309" s="184"/>
      <c r="AE309" s="183"/>
      <c r="AF309" s="184"/>
      <c r="AG309" s="185"/>
      <c r="AH309" s="58"/>
      <c r="AI309" s="58" t="s">
        <v>6463</v>
      </c>
      <c r="AJ309" s="57" t="s">
        <v>6518</v>
      </c>
      <c r="AK309" s="320">
        <v>43113.666666666664</v>
      </c>
      <c r="AL309" s="59"/>
      <c r="AM309" s="254" t="str">
        <f>VLOOKUP(K309,'[1]SKO 2019 Attendees'!$D:$G,4,FALSE)</f>
        <v>32LDNL2G</v>
      </c>
      <c r="AN309" s="52">
        <v>43477</v>
      </c>
      <c r="AO309" s="52">
        <v>43481</v>
      </c>
    </row>
    <row r="310" spans="1:42" customFormat="1">
      <c r="A310" s="46" t="s">
        <v>3813</v>
      </c>
      <c r="B310" s="232">
        <v>43396</v>
      </c>
      <c r="C310" s="232">
        <v>43417.360989432869</v>
      </c>
      <c r="D310" s="232" t="s">
        <v>4693</v>
      </c>
      <c r="E310" s="232" t="s">
        <v>5667</v>
      </c>
      <c r="F310" s="49" t="s">
        <v>25</v>
      </c>
      <c r="G310" s="61" t="s">
        <v>26</v>
      </c>
      <c r="H310" s="61" t="s">
        <v>3126</v>
      </c>
      <c r="I310" s="46" t="s">
        <v>341</v>
      </c>
      <c r="J310" s="46" t="s">
        <v>3814</v>
      </c>
      <c r="K310" s="46" t="s">
        <v>3815</v>
      </c>
      <c r="L310" s="100" t="s">
        <v>31</v>
      </c>
      <c r="M310" s="278" t="s">
        <v>500</v>
      </c>
      <c r="N310" s="279" t="s">
        <v>6504</v>
      </c>
      <c r="O310" s="325"/>
      <c r="P310" s="284" t="s">
        <v>500</v>
      </c>
      <c r="Q310" s="285" t="s">
        <v>6504</v>
      </c>
      <c r="R310" s="322">
        <v>2</v>
      </c>
      <c r="S310" s="289" t="s">
        <v>2380</v>
      </c>
      <c r="T310" s="289" t="s">
        <v>6507</v>
      </c>
      <c r="U310" s="47" t="s">
        <v>3154</v>
      </c>
      <c r="V310" s="47" t="s">
        <v>90</v>
      </c>
      <c r="W310" s="47" t="s">
        <v>2433</v>
      </c>
      <c r="X310" s="46" t="s">
        <v>2076</v>
      </c>
      <c r="Y310" s="58"/>
      <c r="Z310" s="57"/>
      <c r="AA310" s="58"/>
      <c r="AB310" s="183"/>
      <c r="AC310" s="184"/>
      <c r="AD310" s="184"/>
      <c r="AE310" s="183"/>
      <c r="AF310" s="184"/>
      <c r="AG310" s="185"/>
      <c r="AH310" s="58"/>
      <c r="AI310" s="58"/>
      <c r="AJ310" s="58"/>
      <c r="AK310" s="58"/>
      <c r="AL310" s="59"/>
      <c r="AM310" s="254" t="str">
        <f>VLOOKUP(K310,'[1]SKO 2019 Attendees'!$D:$G,4,FALSE)</f>
        <v>32LDNL2H</v>
      </c>
      <c r="AN310" s="52">
        <v>43478</v>
      </c>
      <c r="AO310" s="52">
        <v>43481</v>
      </c>
    </row>
    <row r="311" spans="1:42" customFormat="1">
      <c r="A311" s="46" t="s">
        <v>1073</v>
      </c>
      <c r="B311" s="232">
        <v>43409</v>
      </c>
      <c r="C311" s="232">
        <v>43409.550463159721</v>
      </c>
      <c r="D311" s="232" t="s">
        <v>4693</v>
      </c>
      <c r="E311" s="232" t="s">
        <v>6703</v>
      </c>
      <c r="F311" s="49" t="s">
        <v>25</v>
      </c>
      <c r="G311" s="61" t="s">
        <v>26</v>
      </c>
      <c r="H311" s="61" t="s">
        <v>633</v>
      </c>
      <c r="I311" s="46" t="s">
        <v>1074</v>
      </c>
      <c r="J311" s="46" t="s">
        <v>1075</v>
      </c>
      <c r="K311" s="46" t="s">
        <v>1076</v>
      </c>
      <c r="L311" s="100" t="s">
        <v>31</v>
      </c>
      <c r="M311" s="278" t="s">
        <v>374</v>
      </c>
      <c r="N311" s="310" t="s">
        <v>6507</v>
      </c>
      <c r="O311" s="325"/>
      <c r="P311" s="284" t="s">
        <v>374</v>
      </c>
      <c r="Q311" s="285" t="s">
        <v>6507</v>
      </c>
      <c r="R311" s="322">
        <v>8</v>
      </c>
      <c r="S311" s="289" t="s">
        <v>4671</v>
      </c>
      <c r="T311" s="289" t="s">
        <v>6503</v>
      </c>
      <c r="U311" s="47" t="s">
        <v>765</v>
      </c>
      <c r="V311" s="47" t="s">
        <v>34</v>
      </c>
      <c r="W311" s="47" t="s">
        <v>789</v>
      </c>
      <c r="X311" s="46" t="s">
        <v>633</v>
      </c>
      <c r="Y311" s="58"/>
      <c r="Z311" s="57"/>
      <c r="AA311" s="58"/>
      <c r="AB311" s="183"/>
      <c r="AC311" s="184"/>
      <c r="AD311" s="184"/>
      <c r="AE311" s="183"/>
      <c r="AF311" s="184"/>
      <c r="AG311" s="185"/>
      <c r="AH311" s="58"/>
      <c r="AI311" s="58" t="s">
        <v>6463</v>
      </c>
      <c r="AJ311" s="57" t="s">
        <v>6518</v>
      </c>
      <c r="AK311" s="320">
        <v>43113.666666666664</v>
      </c>
      <c r="AL311" s="59"/>
      <c r="AM311" s="254" t="str">
        <f>VLOOKUP(K311,'[1]SKO 2019 Attendees'!$D:$G,4,FALSE)</f>
        <v>32LDNL2J</v>
      </c>
      <c r="AN311" s="52">
        <v>43477</v>
      </c>
      <c r="AO311" s="52">
        <v>43481</v>
      </c>
    </row>
    <row r="312" spans="1:42" customFormat="1" ht="13.2">
      <c r="A312" s="46" t="s">
        <v>1077</v>
      </c>
      <c r="B312" s="232">
        <v>43409</v>
      </c>
      <c r="C312" s="232">
        <v>43410.147882488425</v>
      </c>
      <c r="D312" s="232" t="s">
        <v>4693</v>
      </c>
      <c r="E312" s="232" t="s">
        <v>5668</v>
      </c>
      <c r="F312" s="49" t="s">
        <v>25</v>
      </c>
      <c r="G312" s="61" t="s">
        <v>26</v>
      </c>
      <c r="H312" s="61" t="s">
        <v>633</v>
      </c>
      <c r="I312" s="46" t="s">
        <v>1078</v>
      </c>
      <c r="J312" s="46" t="s">
        <v>1079</v>
      </c>
      <c r="K312" s="46" t="s">
        <v>1080</v>
      </c>
      <c r="L312" s="100" t="s">
        <v>31</v>
      </c>
      <c r="M312" s="279" t="s">
        <v>357</v>
      </c>
      <c r="N312" s="279" t="s">
        <v>6506</v>
      </c>
      <c r="O312" s="325"/>
      <c r="P312" s="285" t="s">
        <v>357</v>
      </c>
      <c r="Q312" s="285" t="s">
        <v>6506</v>
      </c>
      <c r="R312" s="322">
        <v>27</v>
      </c>
      <c r="S312" s="289" t="s">
        <v>4670</v>
      </c>
      <c r="T312" s="289" t="s">
        <v>6504</v>
      </c>
      <c r="U312" s="47" t="s">
        <v>638</v>
      </c>
      <c r="V312" s="47" t="s">
        <v>34</v>
      </c>
      <c r="W312" s="47" t="s">
        <v>639</v>
      </c>
      <c r="X312" s="46" t="s">
        <v>633</v>
      </c>
      <c r="Y312" s="58"/>
      <c r="Z312" s="57"/>
      <c r="AA312" s="58"/>
      <c r="AB312" s="183"/>
      <c r="AC312" s="184"/>
      <c r="AD312" s="184"/>
      <c r="AE312" s="183"/>
      <c r="AF312" s="184"/>
      <c r="AG312" s="185"/>
      <c r="AH312" s="58"/>
      <c r="AI312" s="58" t="s">
        <v>6465</v>
      </c>
      <c r="AJ312" s="57" t="s">
        <v>6518</v>
      </c>
      <c r="AK312" s="320">
        <v>43115.5</v>
      </c>
      <c r="AL312" s="59"/>
      <c r="AM312" s="254" t="str">
        <f>VLOOKUP(K312,'[1]SKO 2019 Attendees'!$D:$G,4,FALSE)</f>
        <v>32LDNL2K</v>
      </c>
      <c r="AN312" s="52">
        <v>43477</v>
      </c>
      <c r="AO312" s="52">
        <v>43481</v>
      </c>
    </row>
    <row r="313" spans="1:42" customFormat="1">
      <c r="A313" s="46" t="s">
        <v>3816</v>
      </c>
      <c r="B313" s="232">
        <v>43396</v>
      </c>
      <c r="C313" s="232">
        <v>43423.600762499998</v>
      </c>
      <c r="D313" s="232" t="s">
        <v>4693</v>
      </c>
      <c r="E313" s="232" t="s">
        <v>5669</v>
      </c>
      <c r="F313" s="49" t="s">
        <v>25</v>
      </c>
      <c r="G313" s="61" t="s">
        <v>26</v>
      </c>
      <c r="H313" s="61" t="s">
        <v>3126</v>
      </c>
      <c r="I313" s="46" t="s">
        <v>3438</v>
      </c>
      <c r="J313" s="46" t="s">
        <v>3817</v>
      </c>
      <c r="K313" s="46" t="s">
        <v>3818</v>
      </c>
      <c r="L313" s="100" t="s">
        <v>31</v>
      </c>
      <c r="M313" s="278" t="s">
        <v>346</v>
      </c>
      <c r="N313" s="279" t="s">
        <v>6505</v>
      </c>
      <c r="O313" s="325"/>
      <c r="P313" s="284" t="s">
        <v>346</v>
      </c>
      <c r="Q313" s="285" t="s">
        <v>6505</v>
      </c>
      <c r="R313" s="322">
        <v>1</v>
      </c>
      <c r="S313" s="289" t="s">
        <v>2636</v>
      </c>
      <c r="T313" s="289" t="s">
        <v>6519</v>
      </c>
      <c r="U313" s="47" t="s">
        <v>2966</v>
      </c>
      <c r="V313" s="47" t="s">
        <v>90</v>
      </c>
      <c r="W313" s="47" t="s">
        <v>3548</v>
      </c>
      <c r="X313" s="46" t="s">
        <v>2076</v>
      </c>
      <c r="Y313" s="58"/>
      <c r="Z313" s="57"/>
      <c r="AA313" s="58"/>
      <c r="AB313" s="183"/>
      <c r="AC313" s="184"/>
      <c r="AD313" s="184"/>
      <c r="AE313" s="183"/>
      <c r="AF313" s="184"/>
      <c r="AG313" s="185"/>
      <c r="AH313" s="58"/>
      <c r="AI313" s="58"/>
      <c r="AJ313" s="58"/>
      <c r="AK313" s="58"/>
      <c r="AL313" s="59"/>
      <c r="AM313" s="254" t="str">
        <f>VLOOKUP(K313,'[1]SKO 2019 Attendees'!$D:$G,4,FALSE)</f>
        <v>32LDNL2M</v>
      </c>
      <c r="AN313" s="52">
        <v>43478</v>
      </c>
      <c r="AO313" s="52">
        <v>43481</v>
      </c>
    </row>
    <row r="314" spans="1:42" customFormat="1" ht="13.2">
      <c r="A314" s="46" t="s">
        <v>5000</v>
      </c>
      <c r="B314" s="232">
        <v>43409</v>
      </c>
      <c r="C314" s="232">
        <v>43420.348479513887</v>
      </c>
      <c r="D314" s="232"/>
      <c r="E314" s="348"/>
      <c r="F314" s="49" t="s">
        <v>25</v>
      </c>
      <c r="G314" s="61" t="s">
        <v>26</v>
      </c>
      <c r="H314" s="61" t="s">
        <v>3126</v>
      </c>
      <c r="I314" s="46" t="s">
        <v>5002</v>
      </c>
      <c r="J314" s="46" t="s">
        <v>3004</v>
      </c>
      <c r="K314" s="46" t="s">
        <v>5003</v>
      </c>
      <c r="L314" s="100" t="s">
        <v>31</v>
      </c>
      <c r="M314" s="279" t="s">
        <v>357</v>
      </c>
      <c r="N314" s="279" t="s">
        <v>6506</v>
      </c>
      <c r="O314" s="325"/>
      <c r="P314" s="285" t="s">
        <v>357</v>
      </c>
      <c r="Q314" s="285" t="s">
        <v>6506</v>
      </c>
      <c r="R314" s="322">
        <v>25</v>
      </c>
      <c r="S314" s="289" t="s">
        <v>2442</v>
      </c>
      <c r="T314" s="289" t="s">
        <v>6506</v>
      </c>
      <c r="U314" s="47" t="s">
        <v>3132</v>
      </c>
      <c r="V314" s="47" t="s">
        <v>90</v>
      </c>
      <c r="W314" s="47" t="s">
        <v>2125</v>
      </c>
      <c r="X314" s="46" t="s">
        <v>2076</v>
      </c>
      <c r="Y314" s="58"/>
      <c r="Z314" s="57"/>
      <c r="AA314" s="58"/>
      <c r="AB314" s="183"/>
      <c r="AC314" s="184"/>
      <c r="AD314" s="184"/>
      <c r="AE314" s="183"/>
      <c r="AF314" s="184"/>
      <c r="AG314" s="185"/>
      <c r="AH314" s="58"/>
      <c r="AI314" s="58"/>
      <c r="AJ314" s="58"/>
      <c r="AK314" s="58"/>
      <c r="AL314" s="59"/>
      <c r="AM314" s="254" t="str">
        <f>VLOOKUP(K314,'[1]SKO 2019 Attendees'!$D:$G,4,FALSE)</f>
        <v>32LFHH78</v>
      </c>
      <c r="AN314" s="52">
        <v>43478</v>
      </c>
      <c r="AO314" s="52">
        <v>43481</v>
      </c>
    </row>
    <row r="315" spans="1:42" customFormat="1">
      <c r="A315" s="46" t="s">
        <v>1085</v>
      </c>
      <c r="B315" s="232">
        <v>43409</v>
      </c>
      <c r="C315" s="232">
        <v>43409.609490046292</v>
      </c>
      <c r="D315" s="232" t="s">
        <v>4693</v>
      </c>
      <c r="E315" s="232" t="s">
        <v>5670</v>
      </c>
      <c r="F315" s="49" t="s">
        <v>25</v>
      </c>
      <c r="G315" s="61" t="s">
        <v>26</v>
      </c>
      <c r="H315" s="61" t="s">
        <v>633</v>
      </c>
      <c r="I315" s="46" t="s">
        <v>1086</v>
      </c>
      <c r="J315" s="46" t="s">
        <v>1087</v>
      </c>
      <c r="K315" s="46" t="s">
        <v>1088</v>
      </c>
      <c r="L315" s="100" t="s">
        <v>31</v>
      </c>
      <c r="M315" s="278" t="s">
        <v>379</v>
      </c>
      <c r="N315" s="279" t="s">
        <v>6503</v>
      </c>
      <c r="O315" s="325"/>
      <c r="P315" s="284" t="s">
        <v>379</v>
      </c>
      <c r="Q315" s="285" t="s">
        <v>6503</v>
      </c>
      <c r="R315" s="322">
        <v>20</v>
      </c>
      <c r="S315" s="289" t="s">
        <v>4673</v>
      </c>
      <c r="T315" s="289" t="s">
        <v>6518</v>
      </c>
      <c r="U315" s="47" t="s">
        <v>692</v>
      </c>
      <c r="V315" s="47" t="s">
        <v>34</v>
      </c>
      <c r="W315" s="47" t="s">
        <v>1089</v>
      </c>
      <c r="X315" s="46" t="s">
        <v>633</v>
      </c>
      <c r="Y315" s="58"/>
      <c r="Z315" s="57"/>
      <c r="AA315" s="58"/>
      <c r="AB315" s="183"/>
      <c r="AC315" s="184"/>
      <c r="AD315" s="184"/>
      <c r="AE315" s="183"/>
      <c r="AF315" s="184"/>
      <c r="AG315" s="185"/>
      <c r="AH315" s="58"/>
      <c r="AI315" s="58" t="s">
        <v>6460</v>
      </c>
      <c r="AJ315" s="57" t="s">
        <v>6518</v>
      </c>
      <c r="AK315" s="320">
        <v>43113.541666666664</v>
      </c>
      <c r="AL315" s="59"/>
      <c r="AM315" s="254" t="str">
        <f>VLOOKUP(K315,'[1]SKO 2019 Attendees'!$D:$G,4,FALSE)</f>
        <v>32LDNL2N</v>
      </c>
      <c r="AN315" s="52">
        <v>43477</v>
      </c>
      <c r="AO315" s="52">
        <v>43481</v>
      </c>
    </row>
    <row r="316" spans="1:42" customFormat="1">
      <c r="A316" s="46" t="s">
        <v>3819</v>
      </c>
      <c r="B316" s="232">
        <v>43396</v>
      </c>
      <c r="C316" s="232">
        <v>43397.774587418979</v>
      </c>
      <c r="D316" s="232" t="s">
        <v>4693</v>
      </c>
      <c r="E316" s="232" t="s">
        <v>5671</v>
      </c>
      <c r="F316" s="49" t="s">
        <v>25</v>
      </c>
      <c r="G316" s="61" t="s">
        <v>26</v>
      </c>
      <c r="H316" s="61" t="s">
        <v>3126</v>
      </c>
      <c r="I316" s="46" t="s">
        <v>720</v>
      </c>
      <c r="J316" s="46" t="s">
        <v>3820</v>
      </c>
      <c r="K316" s="46" t="s">
        <v>3821</v>
      </c>
      <c r="L316" s="100" t="s">
        <v>31</v>
      </c>
      <c r="M316" s="278" t="s">
        <v>379</v>
      </c>
      <c r="N316" s="279" t="s">
        <v>6503</v>
      </c>
      <c r="O316" s="325"/>
      <c r="P316" s="284" t="s">
        <v>379</v>
      </c>
      <c r="Q316" s="285" t="s">
        <v>6503</v>
      </c>
      <c r="R316" s="322">
        <v>15</v>
      </c>
      <c r="S316" s="289" t="s">
        <v>2472</v>
      </c>
      <c r="T316" s="289" t="s">
        <v>6505</v>
      </c>
      <c r="U316" s="47" t="s">
        <v>3579</v>
      </c>
      <c r="V316" s="47" t="s">
        <v>90</v>
      </c>
      <c r="W316" s="47" t="s">
        <v>2501</v>
      </c>
      <c r="X316" s="46" t="s">
        <v>2076</v>
      </c>
      <c r="Y316" s="58"/>
      <c r="Z316" s="57"/>
      <c r="AA316" s="58"/>
      <c r="AB316" s="183"/>
      <c r="AC316" s="184"/>
      <c r="AD316" s="184"/>
      <c r="AE316" s="183"/>
      <c r="AF316" s="184"/>
      <c r="AG316" s="185"/>
      <c r="AH316" s="58"/>
      <c r="AI316" s="58"/>
      <c r="AJ316" s="58"/>
      <c r="AK316" s="58"/>
      <c r="AL316" s="59"/>
      <c r="AM316" s="254" t="str">
        <f>VLOOKUP(K316,'[1]SKO 2019 Attendees'!$D:$G,4,FALSE)</f>
        <v>32LDNL2P</v>
      </c>
      <c r="AN316" s="52">
        <v>43478</v>
      </c>
      <c r="AO316" s="52">
        <v>43481</v>
      </c>
    </row>
    <row r="317" spans="1:42" customFormat="1">
      <c r="A317" s="46" t="s">
        <v>1090</v>
      </c>
      <c r="B317" s="232">
        <v>43409</v>
      </c>
      <c r="C317" s="232">
        <v>43410.184380405088</v>
      </c>
      <c r="D317" s="232" t="s">
        <v>4693</v>
      </c>
      <c r="E317" s="232" t="s">
        <v>5672</v>
      </c>
      <c r="F317" s="49" t="s">
        <v>25</v>
      </c>
      <c r="G317" s="61" t="s">
        <v>26</v>
      </c>
      <c r="H317" s="61" t="s">
        <v>633</v>
      </c>
      <c r="I317" s="46" t="s">
        <v>1091</v>
      </c>
      <c r="J317" s="46" t="s">
        <v>1092</v>
      </c>
      <c r="K317" s="46" t="s">
        <v>1093</v>
      </c>
      <c r="L317" s="100" t="s">
        <v>31</v>
      </c>
      <c r="M317" s="350" t="s">
        <v>6412</v>
      </c>
      <c r="N317" s="279" t="s">
        <v>6508</v>
      </c>
      <c r="O317" s="325"/>
      <c r="P317" s="284" t="s">
        <v>5086</v>
      </c>
      <c r="Q317" s="311" t="s">
        <v>6508</v>
      </c>
      <c r="R317" s="322">
        <v>18</v>
      </c>
      <c r="S317" s="289" t="s">
        <v>4670</v>
      </c>
      <c r="T317" s="289" t="s">
        <v>6504</v>
      </c>
      <c r="U317" s="47" t="s">
        <v>663</v>
      </c>
      <c r="V317" s="47" t="s">
        <v>34</v>
      </c>
      <c r="W317" s="47" t="s">
        <v>664</v>
      </c>
      <c r="X317" s="46" t="s">
        <v>633</v>
      </c>
      <c r="Y317" s="58"/>
      <c r="Z317" s="57"/>
      <c r="AA317" s="58"/>
      <c r="AB317" s="183"/>
      <c r="AC317" s="184"/>
      <c r="AD317" s="184"/>
      <c r="AE317" s="183"/>
      <c r="AF317" s="184"/>
      <c r="AG317" s="185"/>
      <c r="AH317" s="58"/>
      <c r="AI317" s="58" t="s">
        <v>6462</v>
      </c>
      <c r="AJ317" s="57" t="s">
        <v>6518</v>
      </c>
      <c r="AK317" s="320">
        <v>43113.625</v>
      </c>
      <c r="AL317" s="59"/>
      <c r="AM317" s="254" t="str">
        <f>VLOOKUP(K317,'[1]SKO 2019 Attendees'!$D:$G,4,FALSE)</f>
        <v>32LDNL2Q</v>
      </c>
      <c r="AN317" s="52">
        <v>43478</v>
      </c>
      <c r="AO317" s="52">
        <v>43481</v>
      </c>
      <c r="AP317" t="s">
        <v>5230</v>
      </c>
    </row>
    <row r="318" spans="1:42" customFormat="1" ht="13.2">
      <c r="A318" s="46" t="s">
        <v>3822</v>
      </c>
      <c r="B318" s="232">
        <v>43396</v>
      </c>
      <c r="C318" s="232">
        <v>43409.763866782407</v>
      </c>
      <c r="D318" s="232" t="s">
        <v>4693</v>
      </c>
      <c r="E318" s="232" t="s">
        <v>5673</v>
      </c>
      <c r="F318" s="49" t="s">
        <v>25</v>
      </c>
      <c r="G318" s="61" t="s">
        <v>26</v>
      </c>
      <c r="H318" s="61" t="s">
        <v>3126</v>
      </c>
      <c r="I318" s="46" t="s">
        <v>3823</v>
      </c>
      <c r="J318" s="46" t="s">
        <v>3824</v>
      </c>
      <c r="K318" s="46" t="s">
        <v>3825</v>
      </c>
      <c r="L318" s="100" t="s">
        <v>31</v>
      </c>
      <c r="M318" s="279" t="s">
        <v>357</v>
      </c>
      <c r="N318" s="279" t="s">
        <v>6506</v>
      </c>
      <c r="O318" s="325"/>
      <c r="P318" s="285" t="s">
        <v>357</v>
      </c>
      <c r="Q318" s="285" t="s">
        <v>6506</v>
      </c>
      <c r="R318" s="322">
        <v>8</v>
      </c>
      <c r="S318" s="289" t="s">
        <v>2411</v>
      </c>
      <c r="T318" s="289" t="s">
        <v>6510</v>
      </c>
      <c r="U318" s="47" t="s">
        <v>3274</v>
      </c>
      <c r="V318" s="47" t="s">
        <v>90</v>
      </c>
      <c r="W318" s="47" t="s">
        <v>2284</v>
      </c>
      <c r="X318" s="46" t="s">
        <v>2076</v>
      </c>
      <c r="Y318" s="58"/>
      <c r="Z318" s="57"/>
      <c r="AA318" s="58"/>
      <c r="AB318" s="183"/>
      <c r="AC318" s="184"/>
      <c r="AD318" s="184"/>
      <c r="AE318" s="183"/>
      <c r="AF318" s="184"/>
      <c r="AG318" s="185"/>
      <c r="AH318" s="58"/>
      <c r="AI318" s="58"/>
      <c r="AJ318" s="58"/>
      <c r="AK318" s="58"/>
      <c r="AL318" s="59"/>
      <c r="AM318" s="254" t="str">
        <f>VLOOKUP(K318,'[1]SKO 2019 Attendees'!$D:$G,4,FALSE)</f>
        <v>32LDNL2R</v>
      </c>
      <c r="AN318" s="52">
        <v>43478</v>
      </c>
      <c r="AO318" s="52">
        <v>43481</v>
      </c>
    </row>
    <row r="319" spans="1:42" customFormat="1" ht="13.2">
      <c r="A319" s="46" t="s">
        <v>3826</v>
      </c>
      <c r="B319" s="232">
        <v>43396</v>
      </c>
      <c r="C319" s="232">
        <v>43404.884986493053</v>
      </c>
      <c r="D319" s="232" t="s">
        <v>4693</v>
      </c>
      <c r="E319" s="232" t="s">
        <v>5674</v>
      </c>
      <c r="F319" s="49" t="s">
        <v>25</v>
      </c>
      <c r="G319" s="61" t="s">
        <v>26</v>
      </c>
      <c r="H319" s="61" t="s">
        <v>3126</v>
      </c>
      <c r="I319" s="46" t="s">
        <v>3827</v>
      </c>
      <c r="J319" s="46" t="s">
        <v>2178</v>
      </c>
      <c r="K319" s="46" t="s">
        <v>3828</v>
      </c>
      <c r="L319" s="100" t="s">
        <v>31</v>
      </c>
      <c r="M319" s="279" t="s">
        <v>357</v>
      </c>
      <c r="N319" s="279" t="s">
        <v>6506</v>
      </c>
      <c r="O319" s="325"/>
      <c r="P319" s="285" t="s">
        <v>357</v>
      </c>
      <c r="Q319" s="285" t="s">
        <v>6506</v>
      </c>
      <c r="R319" s="322">
        <v>3</v>
      </c>
      <c r="S319" s="289" t="s">
        <v>2411</v>
      </c>
      <c r="T319" s="289" t="s">
        <v>6510</v>
      </c>
      <c r="U319" s="47" t="s">
        <v>3310</v>
      </c>
      <c r="V319" s="47" t="s">
        <v>90</v>
      </c>
      <c r="W319" s="47" t="s">
        <v>2075</v>
      </c>
      <c r="X319" s="46" t="s">
        <v>2076</v>
      </c>
      <c r="Y319" s="58"/>
      <c r="Z319" s="57"/>
      <c r="AA319" s="58"/>
      <c r="AB319" s="183"/>
      <c r="AC319" s="184"/>
      <c r="AD319" s="184"/>
      <c r="AE319" s="183"/>
      <c r="AF319" s="184"/>
      <c r="AG319" s="185"/>
      <c r="AH319" s="58"/>
      <c r="AI319" s="58"/>
      <c r="AJ319" s="58"/>
      <c r="AK319" s="58"/>
      <c r="AL319" s="59"/>
      <c r="AM319" s="254" t="str">
        <f>VLOOKUP(K319,'[1]SKO 2019 Attendees'!$D:$G,4,FALSE)</f>
        <v>32LDNL2S</v>
      </c>
      <c r="AN319" s="52">
        <v>43478</v>
      </c>
      <c r="AO319" s="52">
        <v>43481</v>
      </c>
    </row>
    <row r="320" spans="1:42" customFormat="1">
      <c r="A320" s="46" t="s">
        <v>3831</v>
      </c>
      <c r="B320" s="232">
        <v>43396</v>
      </c>
      <c r="C320" s="232">
        <v>43410.576098379628</v>
      </c>
      <c r="D320" s="232"/>
      <c r="E320" s="348"/>
      <c r="F320" s="49" t="s">
        <v>25</v>
      </c>
      <c r="G320" s="61" t="s">
        <v>26</v>
      </c>
      <c r="H320" s="61" t="s">
        <v>3126</v>
      </c>
      <c r="I320" s="46" t="s">
        <v>2982</v>
      </c>
      <c r="J320" s="46" t="s">
        <v>2178</v>
      </c>
      <c r="K320" s="46" t="s">
        <v>3832</v>
      </c>
      <c r="L320" s="100" t="s">
        <v>31</v>
      </c>
      <c r="M320" s="350" t="s">
        <v>6412</v>
      </c>
      <c r="N320" s="279" t="s">
        <v>6508</v>
      </c>
      <c r="O320" s="325"/>
      <c r="P320" s="284" t="s">
        <v>5086</v>
      </c>
      <c r="Q320" s="311" t="s">
        <v>6508</v>
      </c>
      <c r="R320" s="322">
        <v>3</v>
      </c>
      <c r="S320" s="289" t="s">
        <v>2411</v>
      </c>
      <c r="T320" s="289" t="s">
        <v>6510</v>
      </c>
      <c r="U320" s="47" t="s">
        <v>3310</v>
      </c>
      <c r="V320" s="47" t="s">
        <v>90</v>
      </c>
      <c r="W320" s="47" t="s">
        <v>2075</v>
      </c>
      <c r="X320" s="46" t="s">
        <v>2076</v>
      </c>
      <c r="Y320" s="58"/>
      <c r="Z320" s="57"/>
      <c r="AA320" s="58"/>
      <c r="AB320" s="183"/>
      <c r="AC320" s="184"/>
      <c r="AD320" s="184"/>
      <c r="AE320" s="183"/>
      <c r="AF320" s="184"/>
      <c r="AG320" s="185"/>
      <c r="AH320" s="58"/>
      <c r="AI320" s="58"/>
      <c r="AJ320" s="58"/>
      <c r="AK320" s="58"/>
      <c r="AL320" s="59"/>
      <c r="AM320" s="254" t="str">
        <f>VLOOKUP(K320,'[1]SKO 2019 Attendees'!$D:$G,4,FALSE)</f>
        <v>32LDNL2V</v>
      </c>
      <c r="AN320" s="52">
        <v>43478</v>
      </c>
      <c r="AO320" s="52">
        <v>43481</v>
      </c>
    </row>
    <row r="321" spans="1:42" customFormat="1">
      <c r="A321" s="46" t="s">
        <v>3833</v>
      </c>
      <c r="B321" s="232">
        <v>43396</v>
      </c>
      <c r="C321" s="232">
        <v>43403.709611226848</v>
      </c>
      <c r="D321" s="232" t="s">
        <v>4693</v>
      </c>
      <c r="E321" s="232" t="s">
        <v>5675</v>
      </c>
      <c r="F321" s="49" t="s">
        <v>25</v>
      </c>
      <c r="G321" s="61" t="s">
        <v>26</v>
      </c>
      <c r="H321" s="61" t="s">
        <v>3126</v>
      </c>
      <c r="I321" s="46" t="s">
        <v>341</v>
      </c>
      <c r="J321" s="46" t="s">
        <v>3834</v>
      </c>
      <c r="K321" s="46" t="s">
        <v>3835</v>
      </c>
      <c r="L321" s="100" t="s">
        <v>31</v>
      </c>
      <c r="M321" s="278" t="s">
        <v>374</v>
      </c>
      <c r="N321" s="310" t="s">
        <v>6507</v>
      </c>
      <c r="O321" s="325"/>
      <c r="P321" s="284" t="s">
        <v>374</v>
      </c>
      <c r="Q321" s="285" t="s">
        <v>6507</v>
      </c>
      <c r="R321" s="322">
        <v>20</v>
      </c>
      <c r="S321" s="289" t="s">
        <v>2374</v>
      </c>
      <c r="T321" s="289" t="s">
        <v>6517</v>
      </c>
      <c r="U321" s="47" t="s">
        <v>3183</v>
      </c>
      <c r="V321" s="47" t="s">
        <v>90</v>
      </c>
      <c r="W321" s="47" t="s">
        <v>2375</v>
      </c>
      <c r="X321" s="46" t="s">
        <v>2076</v>
      </c>
      <c r="Y321" s="58"/>
      <c r="Z321" s="57"/>
      <c r="AA321" s="58"/>
      <c r="AB321" s="183"/>
      <c r="AC321" s="184"/>
      <c r="AD321" s="184"/>
      <c r="AE321" s="183"/>
      <c r="AF321" s="184"/>
      <c r="AG321" s="185"/>
      <c r="AH321" s="58"/>
      <c r="AI321" s="58"/>
      <c r="AJ321" s="58"/>
      <c r="AK321" s="58"/>
      <c r="AL321" s="59"/>
      <c r="AM321" s="254" t="str">
        <f>VLOOKUP(K321,'[1]SKO 2019 Attendees'!$D:$G,4,FALSE)</f>
        <v>32LDNL2W</v>
      </c>
      <c r="AN321" s="52">
        <v>43478</v>
      </c>
      <c r="AO321" s="52">
        <v>43481</v>
      </c>
    </row>
    <row r="322" spans="1:42" customFormat="1">
      <c r="A322" s="46" t="s">
        <v>161</v>
      </c>
      <c r="B322" s="232">
        <v>43396</v>
      </c>
      <c r="C322" s="232">
        <v>43396.940262696757</v>
      </c>
      <c r="D322" s="232" t="s">
        <v>4693</v>
      </c>
      <c r="E322" s="232" t="s">
        <v>5676</v>
      </c>
      <c r="F322" s="49" t="s">
        <v>25</v>
      </c>
      <c r="G322" s="61" t="s">
        <v>26</v>
      </c>
      <c r="H322" s="61" t="s">
        <v>27</v>
      </c>
      <c r="I322" s="46" t="s">
        <v>162</v>
      </c>
      <c r="J322" s="46" t="s">
        <v>163</v>
      </c>
      <c r="K322" s="46" t="s">
        <v>164</v>
      </c>
      <c r="L322" s="100" t="s">
        <v>31</v>
      </c>
      <c r="M322" s="350" t="s">
        <v>6412</v>
      </c>
      <c r="N322" s="279" t="s">
        <v>6508</v>
      </c>
      <c r="O322" s="325"/>
      <c r="P322" s="284" t="s">
        <v>5086</v>
      </c>
      <c r="Q322" s="311" t="s">
        <v>6508</v>
      </c>
      <c r="R322" s="322">
        <v>16</v>
      </c>
      <c r="S322" s="289" t="s">
        <v>5083</v>
      </c>
      <c r="T322" s="306" t="s">
        <v>6513</v>
      </c>
      <c r="U322" s="47" t="s">
        <v>74</v>
      </c>
      <c r="V322" s="47" t="s">
        <v>34</v>
      </c>
      <c r="W322" s="47" t="s">
        <v>103</v>
      </c>
      <c r="X322" s="46" t="s">
        <v>27</v>
      </c>
      <c r="Y322" s="58"/>
      <c r="Z322" s="57"/>
      <c r="AA322" s="58"/>
      <c r="AB322" s="183"/>
      <c r="AC322" s="184"/>
      <c r="AD322" s="184"/>
      <c r="AE322" s="183"/>
      <c r="AF322" s="184"/>
      <c r="AG322" s="185"/>
      <c r="AH322" s="58"/>
      <c r="AI322" s="58" t="s">
        <v>6462</v>
      </c>
      <c r="AJ322" s="57" t="s">
        <v>6518</v>
      </c>
      <c r="AK322" s="320">
        <v>43113.625</v>
      </c>
      <c r="AL322" s="59"/>
      <c r="AM322" s="254" t="str">
        <f>VLOOKUP(K322,'[1]SKO 2019 Attendees'!$D:$G,4,FALSE)</f>
        <v>32LDNL2X</v>
      </c>
      <c r="AN322" s="52">
        <v>43477</v>
      </c>
      <c r="AO322" s="52">
        <v>43481</v>
      </c>
    </row>
    <row r="323" spans="1:42" customFormat="1">
      <c r="A323" s="46" t="s">
        <v>165</v>
      </c>
      <c r="B323" s="232">
        <v>43396</v>
      </c>
      <c r="C323" s="232">
        <v>43416.872556099537</v>
      </c>
      <c r="D323" s="232" t="s">
        <v>4693</v>
      </c>
      <c r="E323" s="232" t="s">
        <v>5677</v>
      </c>
      <c r="F323" s="49" t="s">
        <v>25</v>
      </c>
      <c r="G323" s="61" t="s">
        <v>26</v>
      </c>
      <c r="H323" s="61" t="s">
        <v>27</v>
      </c>
      <c r="I323" s="46" t="s">
        <v>166</v>
      </c>
      <c r="J323" s="46" t="s">
        <v>167</v>
      </c>
      <c r="K323" s="46" t="s">
        <v>168</v>
      </c>
      <c r="L323" s="152" t="s">
        <v>31</v>
      </c>
      <c r="M323" s="350" t="s">
        <v>6412</v>
      </c>
      <c r="N323" s="279" t="s">
        <v>6508</v>
      </c>
      <c r="O323" s="325"/>
      <c r="P323" s="284" t="s">
        <v>5086</v>
      </c>
      <c r="Q323" s="311" t="s">
        <v>6508</v>
      </c>
      <c r="R323" s="322">
        <v>16</v>
      </c>
      <c r="S323" s="289" t="s">
        <v>5083</v>
      </c>
      <c r="T323" s="306" t="s">
        <v>6513</v>
      </c>
      <c r="U323" s="125" t="s">
        <v>74</v>
      </c>
      <c r="V323" s="125" t="s">
        <v>34</v>
      </c>
      <c r="W323" s="125" t="s">
        <v>75</v>
      </c>
      <c r="X323" s="46" t="s">
        <v>27</v>
      </c>
      <c r="Y323" s="58"/>
      <c r="Z323" s="57"/>
      <c r="AA323" s="58"/>
      <c r="AB323" s="183"/>
      <c r="AC323" s="184"/>
      <c r="AD323" s="184"/>
      <c r="AE323" s="183"/>
      <c r="AF323" s="184"/>
      <c r="AG323" s="185"/>
      <c r="AH323" s="58"/>
      <c r="AI323" s="58" t="s">
        <v>6462</v>
      </c>
      <c r="AJ323" s="57" t="s">
        <v>6518</v>
      </c>
      <c r="AK323" s="320">
        <v>43113.625</v>
      </c>
      <c r="AL323" s="59"/>
      <c r="AM323" s="254" t="str">
        <f>VLOOKUP(K323,'[1]SKO 2019 Attendees'!$D:$G,4,FALSE)</f>
        <v>32LDNL32</v>
      </c>
      <c r="AN323" s="52">
        <v>43477</v>
      </c>
      <c r="AO323" s="52">
        <v>43481</v>
      </c>
    </row>
    <row r="324" spans="1:42" customFormat="1">
      <c r="A324" s="46" t="s">
        <v>3836</v>
      </c>
      <c r="B324" s="232">
        <v>43396</v>
      </c>
      <c r="C324" s="232">
        <v>43434.564192743055</v>
      </c>
      <c r="D324" s="232"/>
      <c r="E324" s="348"/>
      <c r="F324" s="49" t="s">
        <v>25</v>
      </c>
      <c r="G324" s="61" t="s">
        <v>26</v>
      </c>
      <c r="H324" s="61" t="s">
        <v>3126</v>
      </c>
      <c r="I324" s="46" t="s">
        <v>3837</v>
      </c>
      <c r="J324" s="46" t="s">
        <v>3838</v>
      </c>
      <c r="K324" s="46" t="s">
        <v>3839</v>
      </c>
      <c r="L324" s="152" t="s">
        <v>31</v>
      </c>
      <c r="M324" s="350" t="s">
        <v>6412</v>
      </c>
      <c r="N324" s="279" t="s">
        <v>6508</v>
      </c>
      <c r="O324" s="325"/>
      <c r="P324" s="284" t="s">
        <v>5086</v>
      </c>
      <c r="Q324" s="311" t="s">
        <v>6508</v>
      </c>
      <c r="R324" s="322">
        <v>6</v>
      </c>
      <c r="S324" s="289" t="s">
        <v>2393</v>
      </c>
      <c r="T324" s="289" t="s">
        <v>6509</v>
      </c>
      <c r="U324" s="125" t="s">
        <v>3326</v>
      </c>
      <c r="V324" s="125" t="s">
        <v>90</v>
      </c>
      <c r="W324" s="125" t="s">
        <v>2284</v>
      </c>
      <c r="X324" s="46" t="s">
        <v>2076</v>
      </c>
      <c r="Y324" s="58"/>
      <c r="Z324" s="57"/>
      <c r="AA324" s="58"/>
      <c r="AB324" s="183"/>
      <c r="AC324" s="184"/>
      <c r="AD324" s="184"/>
      <c r="AE324" s="183"/>
      <c r="AF324" s="184"/>
      <c r="AG324" s="185"/>
      <c r="AH324" s="58"/>
      <c r="AI324" s="58"/>
      <c r="AJ324" s="58"/>
      <c r="AK324" s="58"/>
      <c r="AL324" s="59"/>
      <c r="AM324" s="254" t="str">
        <f>VLOOKUP(K324,'[1]SKO 2019 Attendees'!$D:$G,4,FALSE)</f>
        <v>32LDNL33</v>
      </c>
      <c r="AN324" s="52">
        <v>43478</v>
      </c>
      <c r="AO324" s="52">
        <v>43481</v>
      </c>
    </row>
    <row r="325" spans="1:42" customFormat="1">
      <c r="A325" s="116" t="s">
        <v>1098</v>
      </c>
      <c r="B325" s="232">
        <v>43396</v>
      </c>
      <c r="C325" s="232">
        <v>43397.123433796296</v>
      </c>
      <c r="D325" s="232" t="s">
        <v>4693</v>
      </c>
      <c r="E325" s="232" t="s">
        <v>6712</v>
      </c>
      <c r="F325" s="49" t="s">
        <v>25</v>
      </c>
      <c r="G325" s="61" t="s">
        <v>26</v>
      </c>
      <c r="H325" s="61" t="s">
        <v>633</v>
      </c>
      <c r="I325" s="116" t="s">
        <v>260</v>
      </c>
      <c r="J325" s="116" t="s">
        <v>1099</v>
      </c>
      <c r="K325" s="46" t="s">
        <v>1100</v>
      </c>
      <c r="L325" s="126" t="s">
        <v>31</v>
      </c>
      <c r="M325" s="278" t="s">
        <v>374</v>
      </c>
      <c r="N325" s="310" t="s">
        <v>6507</v>
      </c>
      <c r="O325" s="325"/>
      <c r="P325" s="284" t="s">
        <v>374</v>
      </c>
      <c r="Q325" s="285" t="s">
        <v>6507</v>
      </c>
      <c r="R325" s="322">
        <v>14</v>
      </c>
      <c r="S325" s="289" t="s">
        <v>4672</v>
      </c>
      <c r="T325" s="289" t="s">
        <v>6508</v>
      </c>
      <c r="U325" s="117" t="s">
        <v>738</v>
      </c>
      <c r="V325" s="117" t="s">
        <v>34</v>
      </c>
      <c r="W325" s="117" t="s">
        <v>645</v>
      </c>
      <c r="X325" s="46" t="s">
        <v>633</v>
      </c>
      <c r="Y325" s="58"/>
      <c r="Z325" s="57"/>
      <c r="AA325" s="58"/>
      <c r="AB325" s="183"/>
      <c r="AC325" s="184"/>
      <c r="AD325" s="184"/>
      <c r="AE325" s="183"/>
      <c r="AF325" s="184"/>
      <c r="AG325" s="185"/>
      <c r="AH325" s="58"/>
      <c r="AI325" s="58" t="s">
        <v>6463</v>
      </c>
      <c r="AJ325" s="57" t="s">
        <v>6518</v>
      </c>
      <c r="AK325" s="320">
        <v>43113.666666666664</v>
      </c>
      <c r="AL325" s="59"/>
      <c r="AM325" s="254" t="str">
        <f>VLOOKUP(K325,'[1]SKO 2019 Attendees'!$D:$G,4,FALSE)</f>
        <v>32LDNL34</v>
      </c>
      <c r="AN325" s="52">
        <v>43477</v>
      </c>
      <c r="AO325" s="52">
        <v>43481</v>
      </c>
    </row>
    <row r="326" spans="1:42" customFormat="1">
      <c r="A326" s="116" t="s">
        <v>3840</v>
      </c>
      <c r="B326" s="232">
        <v>43396</v>
      </c>
      <c r="C326" s="232">
        <v>43411.771809722217</v>
      </c>
      <c r="D326" s="232" t="s">
        <v>4693</v>
      </c>
      <c r="E326" s="232" t="s">
        <v>6711</v>
      </c>
      <c r="F326" s="49" t="s">
        <v>25</v>
      </c>
      <c r="G326" s="61" t="s">
        <v>26</v>
      </c>
      <c r="H326" s="61" t="s">
        <v>3126</v>
      </c>
      <c r="I326" s="116" t="s">
        <v>38</v>
      </c>
      <c r="J326" s="116" t="s">
        <v>331</v>
      </c>
      <c r="K326" s="46" t="s">
        <v>3841</v>
      </c>
      <c r="L326" s="126" t="s">
        <v>31</v>
      </c>
      <c r="M326" s="278" t="s">
        <v>374</v>
      </c>
      <c r="N326" s="310" t="s">
        <v>6507</v>
      </c>
      <c r="O326" s="325"/>
      <c r="P326" s="284" t="s">
        <v>374</v>
      </c>
      <c r="Q326" s="285" t="s">
        <v>6507</v>
      </c>
      <c r="R326" s="322">
        <v>20</v>
      </c>
      <c r="S326" s="289" t="s">
        <v>2374</v>
      </c>
      <c r="T326" s="289" t="s">
        <v>6517</v>
      </c>
      <c r="U326" s="117" t="s">
        <v>3183</v>
      </c>
      <c r="V326" s="117" t="s">
        <v>90</v>
      </c>
      <c r="W326" s="117" t="s">
        <v>2259</v>
      </c>
      <c r="X326" s="46" t="s">
        <v>2076</v>
      </c>
      <c r="Y326" s="58"/>
      <c r="Z326" s="57"/>
      <c r="AA326" s="58"/>
      <c r="AB326" s="183"/>
      <c r="AC326" s="184"/>
      <c r="AD326" s="184"/>
      <c r="AE326" s="183"/>
      <c r="AF326" s="184"/>
      <c r="AG326" s="185"/>
      <c r="AH326" s="58"/>
      <c r="AI326" s="58"/>
      <c r="AJ326" s="58"/>
      <c r="AK326" s="58"/>
      <c r="AL326" s="59"/>
      <c r="AM326" s="254" t="str">
        <f>VLOOKUP(K326,'[1]SKO 2019 Attendees'!$D:$G,4,FALSE)</f>
        <v>32LDNL35</v>
      </c>
      <c r="AN326" s="52">
        <v>43478</v>
      </c>
      <c r="AO326" s="52">
        <v>43481</v>
      </c>
    </row>
    <row r="327" spans="1:42" customFormat="1">
      <c r="A327" s="116" t="s">
        <v>3842</v>
      </c>
      <c r="B327" s="232">
        <v>43396</v>
      </c>
      <c r="C327" s="232">
        <v>43416.434440358797</v>
      </c>
      <c r="D327" s="232" t="s">
        <v>4693</v>
      </c>
      <c r="E327" s="232" t="s">
        <v>5678</v>
      </c>
      <c r="F327" s="49" t="s">
        <v>25</v>
      </c>
      <c r="G327" s="61" t="s">
        <v>26</v>
      </c>
      <c r="H327" s="61" t="s">
        <v>3126</v>
      </c>
      <c r="I327" s="116" t="s">
        <v>77</v>
      </c>
      <c r="J327" s="116" t="s">
        <v>2727</v>
      </c>
      <c r="K327" s="46" t="s">
        <v>3843</v>
      </c>
      <c r="L327" s="126" t="s">
        <v>31</v>
      </c>
      <c r="M327" s="278" t="s">
        <v>346</v>
      </c>
      <c r="N327" s="279" t="s">
        <v>6505</v>
      </c>
      <c r="O327" s="325"/>
      <c r="P327" s="284" t="s">
        <v>346</v>
      </c>
      <c r="Q327" s="285" t="s">
        <v>6505</v>
      </c>
      <c r="R327" s="322">
        <v>9</v>
      </c>
      <c r="S327" s="289" t="s">
        <v>2636</v>
      </c>
      <c r="T327" s="289" t="s">
        <v>6519</v>
      </c>
      <c r="U327" s="117" t="s">
        <v>3319</v>
      </c>
      <c r="V327" s="117" t="s">
        <v>90</v>
      </c>
      <c r="W327" s="117" t="s">
        <v>2317</v>
      </c>
      <c r="X327" s="46" t="s">
        <v>2076</v>
      </c>
      <c r="Y327" s="58"/>
      <c r="Z327" s="57"/>
      <c r="AA327" s="58"/>
      <c r="AB327" s="183"/>
      <c r="AC327" s="184"/>
      <c r="AD327" s="184"/>
      <c r="AE327" s="183"/>
      <c r="AF327" s="184"/>
      <c r="AG327" s="185"/>
      <c r="AH327" s="58"/>
      <c r="AI327" s="58"/>
      <c r="AJ327" s="58"/>
      <c r="AK327" s="58"/>
      <c r="AL327" s="59"/>
      <c r="AM327" s="254" t="str">
        <f>VLOOKUP(K327,'[1]SKO 2019 Attendees'!$D:$G,4,FALSE)</f>
        <v>32LDNL36</v>
      </c>
      <c r="AN327" s="52">
        <v>43478</v>
      </c>
      <c r="AO327" s="52">
        <v>43481</v>
      </c>
    </row>
    <row r="328" spans="1:42" customFormat="1">
      <c r="A328" s="116" t="s">
        <v>3846</v>
      </c>
      <c r="B328" s="232">
        <v>43396</v>
      </c>
      <c r="C328" s="232">
        <v>43409.574740891199</v>
      </c>
      <c r="D328" s="349" t="s">
        <v>4693</v>
      </c>
      <c r="E328" s="348" t="s">
        <v>6767</v>
      </c>
      <c r="F328" s="49" t="s">
        <v>25</v>
      </c>
      <c r="G328" s="61" t="s">
        <v>26</v>
      </c>
      <c r="H328" s="61" t="s">
        <v>3126</v>
      </c>
      <c r="I328" s="116" t="s">
        <v>2271</v>
      </c>
      <c r="J328" s="116" t="s">
        <v>3847</v>
      </c>
      <c r="K328" s="46" t="s">
        <v>3848</v>
      </c>
      <c r="L328" s="126" t="s">
        <v>31</v>
      </c>
      <c r="M328" s="278" t="s">
        <v>500</v>
      </c>
      <c r="N328" s="279" t="s">
        <v>6504</v>
      </c>
      <c r="O328" s="325"/>
      <c r="P328" s="284" t="s">
        <v>500</v>
      </c>
      <c r="Q328" s="285" t="s">
        <v>6504</v>
      </c>
      <c r="R328" s="322">
        <v>12</v>
      </c>
      <c r="S328" s="289" t="s">
        <v>2380</v>
      </c>
      <c r="T328" s="289" t="s">
        <v>6507</v>
      </c>
      <c r="U328" s="117" t="s">
        <v>3145</v>
      </c>
      <c r="V328" s="117" t="s">
        <v>90</v>
      </c>
      <c r="W328" s="117" t="s">
        <v>2284</v>
      </c>
      <c r="X328" s="46" t="s">
        <v>2076</v>
      </c>
      <c r="Y328" s="58"/>
      <c r="Z328" s="57"/>
      <c r="AA328" s="58"/>
      <c r="AB328" s="183"/>
      <c r="AC328" s="184"/>
      <c r="AD328" s="184"/>
      <c r="AE328" s="183"/>
      <c r="AF328" s="184"/>
      <c r="AG328" s="185"/>
      <c r="AH328" s="58"/>
      <c r="AI328" s="58"/>
      <c r="AJ328" s="58"/>
      <c r="AK328" s="58"/>
      <c r="AL328" s="59"/>
      <c r="AM328" s="254" t="str">
        <f>VLOOKUP(K328,'[1]SKO 2019 Attendees'!$D:$G,4,FALSE)</f>
        <v>32LDNL38</v>
      </c>
      <c r="AN328" s="52">
        <v>43478</v>
      </c>
      <c r="AO328" s="52">
        <v>43481</v>
      </c>
    </row>
    <row r="329" spans="1:42" customFormat="1">
      <c r="A329" s="116" t="s">
        <v>3849</v>
      </c>
      <c r="B329" s="232">
        <v>43396</v>
      </c>
      <c r="C329" s="232">
        <v>43397.821877199072</v>
      </c>
      <c r="D329" s="232" t="s">
        <v>4693</v>
      </c>
      <c r="E329" s="232" t="s">
        <v>5679</v>
      </c>
      <c r="F329" s="49" t="s">
        <v>25</v>
      </c>
      <c r="G329" s="61" t="s">
        <v>26</v>
      </c>
      <c r="H329" s="61" t="s">
        <v>2236</v>
      </c>
      <c r="I329" s="116" t="s">
        <v>2598</v>
      </c>
      <c r="J329" s="116" t="s">
        <v>3850</v>
      </c>
      <c r="K329" s="46" t="s">
        <v>3851</v>
      </c>
      <c r="L329" s="126" t="s">
        <v>31</v>
      </c>
      <c r="M329" s="278" t="s">
        <v>379</v>
      </c>
      <c r="N329" s="279" t="s">
        <v>6503</v>
      </c>
      <c r="O329" s="325"/>
      <c r="P329" s="284" t="s">
        <v>379</v>
      </c>
      <c r="Q329" s="285" t="s">
        <v>6503</v>
      </c>
      <c r="R329" s="322">
        <v>16</v>
      </c>
      <c r="S329" s="289" t="s">
        <v>2472</v>
      </c>
      <c r="T329" s="289" t="s">
        <v>6505</v>
      </c>
      <c r="U329" s="117" t="s">
        <v>3271</v>
      </c>
      <c r="V329" s="117" t="s">
        <v>90</v>
      </c>
      <c r="W329" s="117" t="s">
        <v>2284</v>
      </c>
      <c r="X329" s="46" t="s">
        <v>2076</v>
      </c>
      <c r="Y329" s="57"/>
      <c r="Z329" s="57"/>
      <c r="AA329" s="58"/>
      <c r="AB329" s="183"/>
      <c r="AC329" s="184"/>
      <c r="AD329" s="184"/>
      <c r="AE329" s="183"/>
      <c r="AF329" s="184"/>
      <c r="AG329" s="185"/>
      <c r="AH329" s="58"/>
      <c r="AI329" s="58"/>
      <c r="AJ329" s="58"/>
      <c r="AK329" s="58"/>
      <c r="AL329" s="59"/>
      <c r="AM329" s="254" t="str">
        <f>VLOOKUP(K329,'[1]SKO 2019 Attendees'!$D:$G,4,FALSE)</f>
        <v>32LDNL39</v>
      </c>
      <c r="AN329" s="52">
        <v>43477</v>
      </c>
      <c r="AO329" s="52">
        <v>43481</v>
      </c>
      <c r="AP329" s="18"/>
    </row>
    <row r="330" spans="1:42" customFormat="1" ht="13.2">
      <c r="A330" s="116" t="s">
        <v>3852</v>
      </c>
      <c r="B330" s="232">
        <v>43396</v>
      </c>
      <c r="C330" s="232">
        <v>43402.430215243054</v>
      </c>
      <c r="D330" s="232" t="s">
        <v>4693</v>
      </c>
      <c r="E330" s="232" t="s">
        <v>5680</v>
      </c>
      <c r="F330" s="49" t="s">
        <v>25</v>
      </c>
      <c r="G330" s="61" t="s">
        <v>26</v>
      </c>
      <c r="H330" s="61" t="s">
        <v>3126</v>
      </c>
      <c r="I330" s="116" t="s">
        <v>2169</v>
      </c>
      <c r="J330" s="116" t="s">
        <v>3853</v>
      </c>
      <c r="K330" s="46" t="s">
        <v>3854</v>
      </c>
      <c r="L330" s="126" t="s">
        <v>31</v>
      </c>
      <c r="M330" s="279" t="s">
        <v>357</v>
      </c>
      <c r="N330" s="279" t="s">
        <v>6506</v>
      </c>
      <c r="O330" s="325"/>
      <c r="P330" s="285" t="s">
        <v>357</v>
      </c>
      <c r="Q330" s="285" t="s">
        <v>6506</v>
      </c>
      <c r="R330" s="322">
        <v>10</v>
      </c>
      <c r="S330" s="289" t="s">
        <v>2411</v>
      </c>
      <c r="T330" s="289" t="s">
        <v>6510</v>
      </c>
      <c r="U330" s="117" t="s">
        <v>3287</v>
      </c>
      <c r="V330" s="117" t="s">
        <v>90</v>
      </c>
      <c r="W330" s="117" t="s">
        <v>2125</v>
      </c>
      <c r="X330" s="46" t="s">
        <v>2076</v>
      </c>
      <c r="Y330" s="58"/>
      <c r="Z330" s="57"/>
      <c r="AA330" s="58"/>
      <c r="AB330" s="183"/>
      <c r="AC330" s="184"/>
      <c r="AD330" s="184"/>
      <c r="AE330" s="183"/>
      <c r="AF330" s="184"/>
      <c r="AG330" s="185"/>
      <c r="AH330" s="58"/>
      <c r="AI330" s="58"/>
      <c r="AJ330" s="58"/>
      <c r="AK330" s="58"/>
      <c r="AL330" s="59"/>
      <c r="AM330" s="254" t="str">
        <f>VLOOKUP(K330,'[1]SKO 2019 Attendees'!$D:$G,4,FALSE)</f>
        <v>32LDNL3B</v>
      </c>
      <c r="AN330" s="52">
        <v>43478</v>
      </c>
      <c r="AO330" s="52">
        <v>43481</v>
      </c>
    </row>
    <row r="331" spans="1:42" customFormat="1" ht="13.2">
      <c r="A331" s="116" t="s">
        <v>1101</v>
      </c>
      <c r="B331" s="232">
        <v>43409</v>
      </c>
      <c r="C331" s="232">
        <v>43419.07999471065</v>
      </c>
      <c r="D331" s="232" t="s">
        <v>4693</v>
      </c>
      <c r="E331" s="232" t="s">
        <v>5681</v>
      </c>
      <c r="F331" s="49" t="s">
        <v>25</v>
      </c>
      <c r="G331" s="61" t="s">
        <v>26</v>
      </c>
      <c r="H331" s="61" t="s">
        <v>633</v>
      </c>
      <c r="I331" s="116" t="s">
        <v>1102</v>
      </c>
      <c r="J331" s="116" t="s">
        <v>1103</v>
      </c>
      <c r="K331" s="46" t="s">
        <v>1104</v>
      </c>
      <c r="L331" s="126" t="s">
        <v>31</v>
      </c>
      <c r="M331" s="279" t="s">
        <v>357</v>
      </c>
      <c r="N331" s="279" t="s">
        <v>6506</v>
      </c>
      <c r="O331" s="325"/>
      <c r="P331" s="285" t="s">
        <v>357</v>
      </c>
      <c r="Q331" s="285" t="s">
        <v>6506</v>
      </c>
      <c r="R331" s="322">
        <v>29</v>
      </c>
      <c r="S331" s="289" t="s">
        <v>4671</v>
      </c>
      <c r="T331" s="289" t="s">
        <v>6503</v>
      </c>
      <c r="U331" s="117" t="s">
        <v>650</v>
      </c>
      <c r="V331" s="117" t="s">
        <v>34</v>
      </c>
      <c r="W331" s="117" t="s">
        <v>795</v>
      </c>
      <c r="X331" s="46" t="s">
        <v>633</v>
      </c>
      <c r="Y331" s="58"/>
      <c r="Z331" s="57"/>
      <c r="AA331" s="58"/>
      <c r="AB331" s="183"/>
      <c r="AC331" s="184"/>
      <c r="AD331" s="184"/>
      <c r="AE331" s="183"/>
      <c r="AF331" s="184"/>
      <c r="AG331" s="185"/>
      <c r="AH331" s="58"/>
      <c r="AI331" s="58" t="s">
        <v>6465</v>
      </c>
      <c r="AJ331" s="57" t="s">
        <v>6518</v>
      </c>
      <c r="AK331" s="320">
        <v>43115.5</v>
      </c>
      <c r="AL331" s="59"/>
      <c r="AM331" s="254" t="str">
        <f>VLOOKUP(K331,'[1]SKO 2019 Attendees'!$D:$G,4,FALSE)</f>
        <v>32LDNL3C</v>
      </c>
      <c r="AN331" s="52">
        <v>43477</v>
      </c>
      <c r="AO331" s="52">
        <v>43481</v>
      </c>
    </row>
    <row r="332" spans="1:42" customFormat="1">
      <c r="A332" s="124" t="s">
        <v>169</v>
      </c>
      <c r="B332" s="232">
        <v>43396</v>
      </c>
      <c r="C332" s="232">
        <v>43411.378688773148</v>
      </c>
      <c r="D332" s="232" t="s">
        <v>4693</v>
      </c>
      <c r="E332" s="232" t="s">
        <v>5682</v>
      </c>
      <c r="F332" s="49" t="s">
        <v>25</v>
      </c>
      <c r="G332" s="61" t="s">
        <v>26</v>
      </c>
      <c r="H332" s="61" t="s">
        <v>27</v>
      </c>
      <c r="I332" s="124" t="s">
        <v>170</v>
      </c>
      <c r="J332" s="124" t="s">
        <v>171</v>
      </c>
      <c r="K332" s="46" t="s">
        <v>172</v>
      </c>
      <c r="L332" s="152" t="s">
        <v>31</v>
      </c>
      <c r="M332" s="278" t="s">
        <v>374</v>
      </c>
      <c r="N332" s="310" t="s">
        <v>6507</v>
      </c>
      <c r="O332" s="325"/>
      <c r="P332" s="284" t="s">
        <v>374</v>
      </c>
      <c r="Q332" s="285" t="s">
        <v>6507</v>
      </c>
      <c r="R332" s="322">
        <v>6</v>
      </c>
      <c r="S332" s="289" t="s">
        <v>5083</v>
      </c>
      <c r="T332" s="306" t="s">
        <v>6513</v>
      </c>
      <c r="U332" s="125" t="s">
        <v>74</v>
      </c>
      <c r="V332" s="125" t="s">
        <v>34</v>
      </c>
      <c r="W332" s="125" t="s">
        <v>103</v>
      </c>
      <c r="X332" s="46" t="s">
        <v>27</v>
      </c>
      <c r="Y332" s="58"/>
      <c r="Z332" s="57"/>
      <c r="AA332" s="58"/>
      <c r="AB332" s="183"/>
      <c r="AC332" s="184"/>
      <c r="AD332" s="184"/>
      <c r="AE332" s="183"/>
      <c r="AF332" s="184"/>
      <c r="AG332" s="185"/>
      <c r="AH332" s="58"/>
      <c r="AI332" s="58" t="s">
        <v>6463</v>
      </c>
      <c r="AJ332" s="57" t="s">
        <v>6518</v>
      </c>
      <c r="AK332" s="320">
        <v>43113.666666666664</v>
      </c>
      <c r="AL332" s="59"/>
      <c r="AM332" s="254" t="str">
        <f>VLOOKUP(K332,'[1]SKO 2019 Attendees'!$D:$G,4,FALSE)</f>
        <v>32LDNL3D</v>
      </c>
      <c r="AN332" s="52">
        <v>43477</v>
      </c>
      <c r="AO332" s="52">
        <v>43481</v>
      </c>
    </row>
    <row r="333" spans="1:42" customFormat="1">
      <c r="A333" s="124" t="s">
        <v>3855</v>
      </c>
      <c r="B333" s="232">
        <v>43396</v>
      </c>
      <c r="C333" s="232">
        <v>43431.485764120371</v>
      </c>
      <c r="D333" s="232" t="s">
        <v>4693</v>
      </c>
      <c r="E333" s="232" t="s">
        <v>6479</v>
      </c>
      <c r="F333" s="49" t="s">
        <v>25</v>
      </c>
      <c r="G333" s="61" t="s">
        <v>26</v>
      </c>
      <c r="H333" s="61" t="s">
        <v>3126</v>
      </c>
      <c r="I333" s="124" t="s">
        <v>3856</v>
      </c>
      <c r="J333" s="124" t="s">
        <v>3857</v>
      </c>
      <c r="K333" s="46" t="s">
        <v>3858</v>
      </c>
      <c r="L333" s="152" t="s">
        <v>31</v>
      </c>
      <c r="M333" s="350" t="s">
        <v>6412</v>
      </c>
      <c r="N333" s="279" t="s">
        <v>6508</v>
      </c>
      <c r="O333" s="325"/>
      <c r="P333" s="284" t="s">
        <v>5086</v>
      </c>
      <c r="Q333" s="311" t="s">
        <v>6508</v>
      </c>
      <c r="R333" s="322">
        <v>29</v>
      </c>
      <c r="S333" s="289" t="s">
        <v>2500</v>
      </c>
      <c r="T333" s="289" t="s">
        <v>6516</v>
      </c>
      <c r="U333" s="125" t="s">
        <v>3365</v>
      </c>
      <c r="V333" s="125" t="s">
        <v>90</v>
      </c>
      <c r="W333" s="125" t="s">
        <v>2275</v>
      </c>
      <c r="X333" s="46" t="s">
        <v>2076</v>
      </c>
      <c r="Y333" s="58"/>
      <c r="Z333" s="57"/>
      <c r="AA333" s="58"/>
      <c r="AB333" s="183"/>
      <c r="AC333" s="184"/>
      <c r="AD333" s="184"/>
      <c r="AE333" s="183"/>
      <c r="AF333" s="184"/>
      <c r="AG333" s="185"/>
      <c r="AH333" s="58"/>
      <c r="AI333" s="58"/>
      <c r="AJ333" s="58"/>
      <c r="AK333" s="58"/>
      <c r="AL333" s="59"/>
      <c r="AM333" s="254" t="str">
        <f>VLOOKUP(K333,'[1]SKO 2019 Attendees'!$D:$G,4,FALSE)</f>
        <v>32LDNL3F</v>
      </c>
      <c r="AN333" s="52">
        <v>43478</v>
      </c>
      <c r="AO333" s="52">
        <v>43481</v>
      </c>
    </row>
    <row r="334" spans="1:42" customFormat="1">
      <c r="A334" s="46" t="s">
        <v>5183</v>
      </c>
      <c r="B334" s="232">
        <v>43416</v>
      </c>
      <c r="C334" s="232">
        <v>43437.023182523146</v>
      </c>
      <c r="D334" s="232" t="s">
        <v>4693</v>
      </c>
      <c r="E334" s="348"/>
      <c r="F334" s="49" t="s">
        <v>25</v>
      </c>
      <c r="G334" s="61" t="s">
        <v>26</v>
      </c>
      <c r="H334" s="61" t="s">
        <v>27</v>
      </c>
      <c r="I334" s="46" t="s">
        <v>5074</v>
      </c>
      <c r="J334" s="46" t="s">
        <v>5075</v>
      </c>
      <c r="K334" s="46" t="s">
        <v>5076</v>
      </c>
      <c r="L334" s="100" t="s">
        <v>31</v>
      </c>
      <c r="M334" s="278" t="s">
        <v>379</v>
      </c>
      <c r="N334" s="279" t="s">
        <v>6503</v>
      </c>
      <c r="O334" s="325"/>
      <c r="P334" s="284" t="s">
        <v>379</v>
      </c>
      <c r="Q334" s="285" t="s">
        <v>6503</v>
      </c>
      <c r="R334" s="322">
        <v>7</v>
      </c>
      <c r="S334" s="289" t="s">
        <v>58</v>
      </c>
      <c r="T334" s="289" t="s">
        <v>6514</v>
      </c>
      <c r="U334" s="47" t="s">
        <v>59</v>
      </c>
      <c r="V334" s="47" t="s">
        <v>34</v>
      </c>
      <c r="W334" s="47" t="s">
        <v>60</v>
      </c>
      <c r="X334" s="46" t="s">
        <v>58</v>
      </c>
      <c r="Y334" s="57"/>
      <c r="Z334" s="57"/>
      <c r="AA334" s="58"/>
      <c r="AB334" s="183"/>
      <c r="AC334" s="184"/>
      <c r="AD334" s="184"/>
      <c r="AE334" s="183"/>
      <c r="AF334" s="184"/>
      <c r="AG334" s="185"/>
      <c r="AH334" s="58"/>
      <c r="AI334" s="58" t="s">
        <v>6460</v>
      </c>
      <c r="AJ334" s="57" t="s">
        <v>6518</v>
      </c>
      <c r="AK334" s="320">
        <v>43113.541666666664</v>
      </c>
      <c r="AL334" s="59"/>
      <c r="AM334" s="254" t="str">
        <f>VLOOKUP(K334,'[1]SKO 2019 Attendees'!$D:$G,4,FALSE)</f>
        <v>32LG4NFL</v>
      </c>
      <c r="AN334" s="52">
        <v>43477</v>
      </c>
      <c r="AO334" s="52">
        <v>43482</v>
      </c>
      <c r="AP334" t="s">
        <v>104</v>
      </c>
    </row>
    <row r="335" spans="1:42" customFormat="1">
      <c r="A335" s="124" t="s">
        <v>3859</v>
      </c>
      <c r="B335" s="232">
        <v>43396</v>
      </c>
      <c r="C335" s="232">
        <v>43396.687766319439</v>
      </c>
      <c r="D335" s="232" t="s">
        <v>4693</v>
      </c>
      <c r="E335" s="232" t="s">
        <v>5683</v>
      </c>
      <c r="F335" s="49" t="s">
        <v>3159</v>
      </c>
      <c r="G335" s="61" t="s">
        <v>26</v>
      </c>
      <c r="H335" s="61" t="s">
        <v>3126</v>
      </c>
      <c r="I335" s="124" t="s">
        <v>3860</v>
      </c>
      <c r="J335" s="124" t="s">
        <v>3861</v>
      </c>
      <c r="K335" s="46" t="s">
        <v>3862</v>
      </c>
      <c r="L335" s="152" t="s">
        <v>3175</v>
      </c>
      <c r="M335" s="278" t="s">
        <v>500</v>
      </c>
      <c r="N335" s="279" t="s">
        <v>6504</v>
      </c>
      <c r="O335" s="325"/>
      <c r="P335" s="284" t="s">
        <v>500</v>
      </c>
      <c r="Q335" s="285" t="s">
        <v>6504</v>
      </c>
      <c r="R335" s="322">
        <v>5</v>
      </c>
      <c r="S335" s="289" t="s">
        <v>2380</v>
      </c>
      <c r="T335" s="289" t="s">
        <v>6507</v>
      </c>
      <c r="U335" s="125" t="s">
        <v>3163</v>
      </c>
      <c r="V335" s="125" t="s">
        <v>1183</v>
      </c>
      <c r="W335" s="125" t="s">
        <v>2075</v>
      </c>
      <c r="X335" s="46" t="s">
        <v>2076</v>
      </c>
      <c r="Y335" s="58"/>
      <c r="Z335" s="57"/>
      <c r="AA335" s="58"/>
      <c r="AB335" s="183"/>
      <c r="AC335" s="184"/>
      <c r="AD335" s="184"/>
      <c r="AE335" s="183"/>
      <c r="AF335" s="184"/>
      <c r="AG335" s="185"/>
      <c r="AH335" s="58"/>
      <c r="AI335" s="58"/>
      <c r="AJ335" s="58"/>
      <c r="AK335" s="58"/>
      <c r="AL335" s="59"/>
      <c r="AM335" s="254" t="str">
        <f>VLOOKUP(K335,'[1]SKO 2019 Attendees'!$D:$G,4,FALSE)</f>
        <v>32LDNL3G</v>
      </c>
      <c r="AN335" s="52">
        <v>43478</v>
      </c>
      <c r="AO335" s="52">
        <v>43481</v>
      </c>
    </row>
    <row r="336" spans="1:42" customFormat="1">
      <c r="A336" s="124" t="s">
        <v>1105</v>
      </c>
      <c r="B336" s="232">
        <v>43409</v>
      </c>
      <c r="C336" s="232">
        <v>43423.522138310182</v>
      </c>
      <c r="D336" s="232" t="s">
        <v>4693</v>
      </c>
      <c r="E336" s="232" t="s">
        <v>5684</v>
      </c>
      <c r="F336" s="49" t="s">
        <v>25</v>
      </c>
      <c r="G336" s="61" t="s">
        <v>26</v>
      </c>
      <c r="H336" s="61" t="s">
        <v>633</v>
      </c>
      <c r="I336" s="124" t="s">
        <v>1106</v>
      </c>
      <c r="J336" s="124" t="s">
        <v>1107</v>
      </c>
      <c r="K336" s="46" t="s">
        <v>1108</v>
      </c>
      <c r="L336" s="152" t="s">
        <v>31</v>
      </c>
      <c r="M336" s="278" t="s">
        <v>346</v>
      </c>
      <c r="N336" s="279" t="s">
        <v>6505</v>
      </c>
      <c r="O336" s="325"/>
      <c r="P336" s="284" t="s">
        <v>346</v>
      </c>
      <c r="Q336" s="285" t="s">
        <v>6505</v>
      </c>
      <c r="R336" s="322">
        <v>15</v>
      </c>
      <c r="S336" s="289" t="s">
        <v>4671</v>
      </c>
      <c r="T336" s="289" t="s">
        <v>6503</v>
      </c>
      <c r="U336" s="125" t="s">
        <v>727</v>
      </c>
      <c r="V336" s="125" t="s">
        <v>34</v>
      </c>
      <c r="W336" s="125" t="s">
        <v>789</v>
      </c>
      <c r="X336" s="46" t="s">
        <v>633</v>
      </c>
      <c r="Y336" s="58"/>
      <c r="Z336" s="57"/>
      <c r="AA336" s="58"/>
      <c r="AB336" s="183"/>
      <c r="AC336" s="184"/>
      <c r="AD336" s="184"/>
      <c r="AE336" s="183"/>
      <c r="AF336" s="184"/>
      <c r="AG336" s="185"/>
      <c r="AH336" s="58"/>
      <c r="AI336" s="58" t="s">
        <v>6464</v>
      </c>
      <c r="AJ336" s="57" t="s">
        <v>6518</v>
      </c>
      <c r="AK336" s="320">
        <v>43114.5</v>
      </c>
      <c r="AL336" s="59"/>
      <c r="AM336" s="254" t="str">
        <f>VLOOKUP(K336,'[1]SKO 2019 Attendees'!$D:$G,4,FALSE)</f>
        <v>32LDNL3H</v>
      </c>
      <c r="AN336" s="52">
        <v>43477</v>
      </c>
      <c r="AO336" s="52">
        <v>43481</v>
      </c>
    </row>
    <row r="337" spans="1:42" customFormat="1">
      <c r="A337" s="124" t="s">
        <v>1109</v>
      </c>
      <c r="B337" s="232">
        <v>43409</v>
      </c>
      <c r="C337" s="232">
        <v>43410.172318865742</v>
      </c>
      <c r="D337" s="232" t="s">
        <v>4693</v>
      </c>
      <c r="E337" s="232" t="s">
        <v>5685</v>
      </c>
      <c r="F337" s="49" t="s">
        <v>25</v>
      </c>
      <c r="G337" s="61" t="s">
        <v>26</v>
      </c>
      <c r="H337" s="61" t="s">
        <v>633</v>
      </c>
      <c r="I337" s="124" t="s">
        <v>1032</v>
      </c>
      <c r="J337" s="124" t="s">
        <v>1110</v>
      </c>
      <c r="K337" s="46" t="s">
        <v>1111</v>
      </c>
      <c r="L337" s="152" t="s">
        <v>31</v>
      </c>
      <c r="M337" s="350" t="s">
        <v>6413</v>
      </c>
      <c r="N337" s="310" t="s">
        <v>6509</v>
      </c>
      <c r="O337" s="325"/>
      <c r="P337" s="284" t="s">
        <v>6263</v>
      </c>
      <c r="Q337" s="311" t="s">
        <v>6509</v>
      </c>
      <c r="R337" s="322">
        <v>10</v>
      </c>
      <c r="S337" s="289" t="s">
        <v>4670</v>
      </c>
      <c r="T337" s="289" t="s">
        <v>6504</v>
      </c>
      <c r="U337" s="125" t="s">
        <v>663</v>
      </c>
      <c r="V337" s="125" t="s">
        <v>34</v>
      </c>
      <c r="W337" s="125" t="s">
        <v>664</v>
      </c>
      <c r="X337" s="46" t="s">
        <v>633</v>
      </c>
      <c r="Y337" s="58"/>
      <c r="Z337" s="57"/>
      <c r="AA337" s="58"/>
      <c r="AB337" s="183"/>
      <c r="AC337" s="184"/>
      <c r="AD337" s="184"/>
      <c r="AE337" s="183"/>
      <c r="AF337" s="184"/>
      <c r="AG337" s="185"/>
      <c r="AH337" s="58"/>
      <c r="AI337" s="58" t="s">
        <v>6461</v>
      </c>
      <c r="AJ337" s="57" t="s">
        <v>6518</v>
      </c>
      <c r="AK337" s="320">
        <v>43113.583333333336</v>
      </c>
      <c r="AL337" s="59"/>
      <c r="AM337" s="254" t="str">
        <f>VLOOKUP(K337,'[1]SKO 2019 Attendees'!$D:$G,4,FALSE)</f>
        <v>32LDNL3J</v>
      </c>
      <c r="AN337" s="52">
        <v>43477</v>
      </c>
      <c r="AO337" s="52">
        <v>43481</v>
      </c>
    </row>
    <row r="338" spans="1:42" customFormat="1" ht="13.2">
      <c r="A338" s="46" t="s">
        <v>5174</v>
      </c>
      <c r="B338" s="232">
        <v>43416</v>
      </c>
      <c r="C338" s="232">
        <v>43417.884441516202</v>
      </c>
      <c r="D338" s="232" t="s">
        <v>4693</v>
      </c>
      <c r="E338" s="232" t="s">
        <v>5686</v>
      </c>
      <c r="F338" s="49" t="s">
        <v>5175</v>
      </c>
      <c r="G338" s="61" t="s">
        <v>26</v>
      </c>
      <c r="H338" s="61" t="s">
        <v>3126</v>
      </c>
      <c r="I338" s="46" t="s">
        <v>5176</v>
      </c>
      <c r="J338" s="46" t="s">
        <v>5177</v>
      </c>
      <c r="K338" s="46" t="s">
        <v>5178</v>
      </c>
      <c r="L338" s="100" t="s">
        <v>2081</v>
      </c>
      <c r="M338" s="279" t="s">
        <v>374</v>
      </c>
      <c r="N338" s="279"/>
      <c r="O338" s="325"/>
      <c r="P338" s="285" t="s">
        <v>374</v>
      </c>
      <c r="Q338" s="285" t="s">
        <v>4728</v>
      </c>
      <c r="R338" s="322" t="s">
        <v>4662</v>
      </c>
      <c r="S338" s="289" t="s">
        <v>2411</v>
      </c>
      <c r="T338" s="289" t="s">
        <v>6510</v>
      </c>
      <c r="U338" s="47" t="s">
        <v>2954</v>
      </c>
      <c r="V338" s="47" t="s">
        <v>90</v>
      </c>
      <c r="W338" s="47" t="s">
        <v>2075</v>
      </c>
      <c r="X338" s="46" t="s">
        <v>2076</v>
      </c>
      <c r="Y338" s="57"/>
      <c r="Z338" s="57"/>
      <c r="AA338" s="58"/>
      <c r="AB338" s="183"/>
      <c r="AC338" s="184"/>
      <c r="AD338" s="184"/>
      <c r="AE338" s="183"/>
      <c r="AF338" s="184"/>
      <c r="AG338" s="185"/>
      <c r="AH338" s="58"/>
      <c r="AI338" s="58"/>
      <c r="AJ338" s="58"/>
      <c r="AK338" s="58"/>
      <c r="AL338" s="59"/>
      <c r="AM338" s="254" t="str">
        <f>VLOOKUP(K338,'[1]SKO 2019 Attendees'!$D:$G,4,FALSE)</f>
        <v>32LG4NFD</v>
      </c>
      <c r="AN338" s="52">
        <v>43478</v>
      </c>
      <c r="AO338" s="52">
        <v>43481</v>
      </c>
    </row>
    <row r="339" spans="1:42" customFormat="1">
      <c r="A339" s="124" t="s">
        <v>1116</v>
      </c>
      <c r="B339" s="232">
        <v>43402</v>
      </c>
      <c r="C339" s="232">
        <v>43403.280968402774</v>
      </c>
      <c r="D339" s="232" t="s">
        <v>4693</v>
      </c>
      <c r="E339" s="232" t="s">
        <v>5687</v>
      </c>
      <c r="F339" s="49" t="s">
        <v>174</v>
      </c>
      <c r="G339" s="61" t="s">
        <v>175</v>
      </c>
      <c r="H339" s="61" t="s">
        <v>633</v>
      </c>
      <c r="I339" s="124" t="s">
        <v>1117</v>
      </c>
      <c r="J339" s="124" t="s">
        <v>1118</v>
      </c>
      <c r="K339" s="46" t="s">
        <v>1119</v>
      </c>
      <c r="L339" s="152" t="s">
        <v>179</v>
      </c>
      <c r="M339" s="350" t="s">
        <v>6413</v>
      </c>
      <c r="N339" s="310" t="s">
        <v>6509</v>
      </c>
      <c r="O339" s="325"/>
      <c r="P339" s="284" t="s">
        <v>6263</v>
      </c>
      <c r="Q339" s="311" t="s">
        <v>6509</v>
      </c>
      <c r="R339" s="322">
        <v>16</v>
      </c>
      <c r="S339" s="289" t="s">
        <v>4673</v>
      </c>
      <c r="T339" s="289" t="s">
        <v>6518</v>
      </c>
      <c r="U339" s="125" t="s">
        <v>1120</v>
      </c>
      <c r="V339" s="125" t="s">
        <v>34</v>
      </c>
      <c r="W339" s="125" t="s">
        <v>801</v>
      </c>
      <c r="X339" s="46" t="s">
        <v>633</v>
      </c>
      <c r="Y339" s="58"/>
      <c r="Z339" s="57" t="s">
        <v>36</v>
      </c>
      <c r="AA339" s="58"/>
      <c r="AB339" s="183"/>
      <c r="AC339" s="184"/>
      <c r="AD339" s="184"/>
      <c r="AE339" s="183"/>
      <c r="AF339" s="184"/>
      <c r="AG339" s="185"/>
      <c r="AH339" s="58"/>
      <c r="AI339" s="58"/>
      <c r="AJ339" s="58"/>
      <c r="AK339" s="58"/>
      <c r="AL339" s="59"/>
      <c r="AM339" s="254" t="str">
        <f>VLOOKUP(K339,'[1]SKO 2019 Attendees'!$D:$G,4,FALSE)</f>
        <v>32LDNL3K</v>
      </c>
      <c r="AN339" s="52">
        <v>43477</v>
      </c>
      <c r="AO339" s="52">
        <v>43481</v>
      </c>
    </row>
    <row r="340" spans="1:42" customFormat="1" ht="13.2">
      <c r="A340" s="46" t="s">
        <v>2235</v>
      </c>
      <c r="B340" s="232">
        <v>43396</v>
      </c>
      <c r="C340" s="232">
        <v>43396.809329976852</v>
      </c>
      <c r="D340" s="232" t="s">
        <v>4693</v>
      </c>
      <c r="E340" s="232" t="s">
        <v>5688</v>
      </c>
      <c r="F340" s="49" t="s">
        <v>174</v>
      </c>
      <c r="G340" s="61" t="s">
        <v>175</v>
      </c>
      <c r="H340" s="61" t="s">
        <v>4038</v>
      </c>
      <c r="I340" s="46" t="s">
        <v>2237</v>
      </c>
      <c r="J340" s="46" t="s">
        <v>2238</v>
      </c>
      <c r="K340" s="46" t="s">
        <v>2239</v>
      </c>
      <c r="L340" s="100" t="s">
        <v>179</v>
      </c>
      <c r="M340" s="279" t="s">
        <v>357</v>
      </c>
      <c r="N340" s="279" t="s">
        <v>6506</v>
      </c>
      <c r="O340" s="325"/>
      <c r="P340" s="285" t="s">
        <v>357</v>
      </c>
      <c r="Q340" s="285" t="s">
        <v>6506</v>
      </c>
      <c r="R340" s="322">
        <v>11</v>
      </c>
      <c r="S340" s="289" t="s">
        <v>2411</v>
      </c>
      <c r="T340" s="289" t="s">
        <v>6510</v>
      </c>
      <c r="U340" s="47" t="s">
        <v>2241</v>
      </c>
      <c r="V340" s="47" t="s">
        <v>90</v>
      </c>
      <c r="W340" s="47" t="s">
        <v>2242</v>
      </c>
      <c r="X340" s="46" t="s">
        <v>2076</v>
      </c>
      <c r="Y340" s="58"/>
      <c r="Z340" s="57" t="s">
        <v>36</v>
      </c>
      <c r="AA340" s="58"/>
      <c r="AB340" s="183"/>
      <c r="AC340" s="184"/>
      <c r="AD340" s="184"/>
      <c r="AE340" s="183"/>
      <c r="AF340" s="184"/>
      <c r="AG340" s="185"/>
      <c r="AH340" s="58"/>
      <c r="AI340" s="58"/>
      <c r="AJ340" s="58"/>
      <c r="AK340" s="58"/>
      <c r="AL340" s="59"/>
      <c r="AM340" s="254" t="str">
        <f>VLOOKUP(K340,'[1]SKO 2019 Attendees'!$D:$G,4,FALSE)</f>
        <v>32LDNL3L</v>
      </c>
      <c r="AN340" s="52">
        <v>43478</v>
      </c>
      <c r="AO340" s="52">
        <v>43481</v>
      </c>
    </row>
    <row r="341" spans="1:42" customFormat="1">
      <c r="A341" s="46" t="s">
        <v>1121</v>
      </c>
      <c r="B341" s="232">
        <v>43402</v>
      </c>
      <c r="C341" s="232">
        <v>43413.438109027775</v>
      </c>
      <c r="D341" s="232" t="s">
        <v>4693</v>
      </c>
      <c r="E341" s="232" t="s">
        <v>5689</v>
      </c>
      <c r="F341" s="49" t="s">
        <v>174</v>
      </c>
      <c r="G341" s="61" t="s">
        <v>175</v>
      </c>
      <c r="H341" s="61" t="s">
        <v>633</v>
      </c>
      <c r="I341" s="46" t="s">
        <v>62</v>
      </c>
      <c r="J341" s="46" t="s">
        <v>1122</v>
      </c>
      <c r="K341" s="46" t="s">
        <v>1123</v>
      </c>
      <c r="L341" s="100" t="s">
        <v>1124</v>
      </c>
      <c r="M341" s="350" t="s">
        <v>6412</v>
      </c>
      <c r="N341" s="279" t="s">
        <v>6508</v>
      </c>
      <c r="O341" s="325"/>
      <c r="P341" s="284" t="s">
        <v>5086</v>
      </c>
      <c r="Q341" s="311" t="s">
        <v>6508</v>
      </c>
      <c r="R341" s="322">
        <v>25</v>
      </c>
      <c r="S341" s="289" t="s">
        <v>4673</v>
      </c>
      <c r="T341" s="289" t="s">
        <v>6518</v>
      </c>
      <c r="U341" s="47" t="s">
        <v>197</v>
      </c>
      <c r="V341" s="47" t="s">
        <v>34</v>
      </c>
      <c r="W341" s="47" t="s">
        <v>745</v>
      </c>
      <c r="X341" s="46" t="s">
        <v>633</v>
      </c>
      <c r="Y341" s="58"/>
      <c r="Z341" s="57" t="s">
        <v>36</v>
      </c>
      <c r="AA341" s="58"/>
      <c r="AB341" s="183"/>
      <c r="AC341" s="184"/>
      <c r="AD341" s="184"/>
      <c r="AE341" s="183"/>
      <c r="AF341" s="184"/>
      <c r="AG341" s="185"/>
      <c r="AH341" s="58"/>
      <c r="AI341" s="58"/>
      <c r="AJ341" s="58"/>
      <c r="AK341" s="58"/>
      <c r="AL341" s="59"/>
      <c r="AM341" s="254" t="str">
        <f>VLOOKUP(K341,'[1]SKO 2019 Attendees'!$D:$G,4,FALSE)</f>
        <v>32LDNL3M</v>
      </c>
      <c r="AN341" s="52">
        <v>43477</v>
      </c>
      <c r="AO341" s="52">
        <v>43481</v>
      </c>
      <c r="AP341" t="s">
        <v>5237</v>
      </c>
    </row>
    <row r="342" spans="1:42" customFormat="1">
      <c r="A342" s="46" t="s">
        <v>1125</v>
      </c>
      <c r="B342" s="232">
        <v>43396</v>
      </c>
      <c r="C342" s="232">
        <v>43396.771596678242</v>
      </c>
      <c r="D342" s="232" t="s">
        <v>4693</v>
      </c>
      <c r="E342" s="232" t="s">
        <v>5690</v>
      </c>
      <c r="F342" s="49" t="s">
        <v>174</v>
      </c>
      <c r="G342" s="61" t="s">
        <v>175</v>
      </c>
      <c r="H342" s="61" t="s">
        <v>633</v>
      </c>
      <c r="I342" s="46" t="s">
        <v>162</v>
      </c>
      <c r="J342" s="46" t="s">
        <v>1126</v>
      </c>
      <c r="K342" s="46" t="s">
        <v>1127</v>
      </c>
      <c r="L342" s="100" t="s">
        <v>179</v>
      </c>
      <c r="M342" s="350" t="s">
        <v>6412</v>
      </c>
      <c r="N342" s="279" t="s">
        <v>6508</v>
      </c>
      <c r="O342" s="325"/>
      <c r="P342" s="284" t="s">
        <v>5086</v>
      </c>
      <c r="Q342" s="311" t="s">
        <v>6508</v>
      </c>
      <c r="R342" s="322">
        <v>23</v>
      </c>
      <c r="S342" s="289" t="s">
        <v>6262</v>
      </c>
      <c r="T342" s="289" t="s">
        <v>4662</v>
      </c>
      <c r="U342" s="47" t="s">
        <v>1128</v>
      </c>
      <c r="V342" s="47" t="s">
        <v>34</v>
      </c>
      <c r="W342" s="47" t="s">
        <v>658</v>
      </c>
      <c r="X342" s="46" t="s">
        <v>633</v>
      </c>
      <c r="Y342" s="58"/>
      <c r="Z342" s="57" t="s">
        <v>36</v>
      </c>
      <c r="AA342" s="58"/>
      <c r="AB342" s="183"/>
      <c r="AC342" s="184"/>
      <c r="AD342" s="184"/>
      <c r="AE342" s="183"/>
      <c r="AF342" s="184"/>
      <c r="AG342" s="185"/>
      <c r="AH342" s="58"/>
      <c r="AI342" s="58"/>
      <c r="AJ342" s="58"/>
      <c r="AK342" s="58"/>
      <c r="AL342" s="59"/>
      <c r="AM342" s="254" t="str">
        <f>VLOOKUP(K342,'[1]SKO 2019 Attendees'!$D:$G,4,FALSE)</f>
        <v>32LDNL3N</v>
      </c>
      <c r="AN342" s="52">
        <v>43477</v>
      </c>
      <c r="AO342" s="52">
        <v>43481</v>
      </c>
    </row>
    <row r="343" spans="1:42" customFormat="1">
      <c r="A343" s="46" t="s">
        <v>2243</v>
      </c>
      <c r="B343" s="232">
        <v>43396</v>
      </c>
      <c r="C343" s="232">
        <v>43397.662231516202</v>
      </c>
      <c r="D343" s="232" t="s">
        <v>4693</v>
      </c>
      <c r="E343" s="232" t="s">
        <v>5691</v>
      </c>
      <c r="F343" s="49" t="s">
        <v>174</v>
      </c>
      <c r="G343" s="61" t="s">
        <v>175</v>
      </c>
      <c r="H343" s="61" t="s">
        <v>4038</v>
      </c>
      <c r="I343" s="46" t="s">
        <v>2133</v>
      </c>
      <c r="J343" s="46" t="s">
        <v>2244</v>
      </c>
      <c r="K343" s="46" t="s">
        <v>2245</v>
      </c>
      <c r="L343" s="100" t="s">
        <v>179</v>
      </c>
      <c r="M343" s="278" t="s">
        <v>379</v>
      </c>
      <c r="N343" s="279" t="s">
        <v>6503</v>
      </c>
      <c r="O343" s="323"/>
      <c r="P343" s="284" t="s">
        <v>379</v>
      </c>
      <c r="Q343" s="285" t="s">
        <v>6503</v>
      </c>
      <c r="R343" s="322">
        <v>17</v>
      </c>
      <c r="S343" s="289" t="s">
        <v>2472</v>
      </c>
      <c r="T343" s="289" t="s">
        <v>6505</v>
      </c>
      <c r="U343" s="47" t="s">
        <v>1128</v>
      </c>
      <c r="V343" s="47" t="s">
        <v>90</v>
      </c>
      <c r="W343" s="47" t="s">
        <v>2153</v>
      </c>
      <c r="X343" s="46" t="s">
        <v>2076</v>
      </c>
      <c r="Y343" s="58"/>
      <c r="Z343" s="57" t="s">
        <v>36</v>
      </c>
      <c r="AA343" s="58"/>
      <c r="AB343" s="183"/>
      <c r="AC343" s="184"/>
      <c r="AD343" s="184"/>
      <c r="AE343" s="183"/>
      <c r="AF343" s="184"/>
      <c r="AG343" s="185"/>
      <c r="AH343" s="58"/>
      <c r="AI343" s="58"/>
      <c r="AJ343" s="58"/>
      <c r="AK343" s="58"/>
      <c r="AL343" s="59"/>
      <c r="AM343" s="254" t="str">
        <f>VLOOKUP(K343,'[1]SKO 2019 Attendees'!$D:$G,4,FALSE)</f>
        <v>32LDNL3P</v>
      </c>
      <c r="AN343" s="52">
        <v>43478</v>
      </c>
      <c r="AO343" s="52">
        <v>43481</v>
      </c>
    </row>
    <row r="344" spans="1:42" customFormat="1" ht="24">
      <c r="A344" s="46" t="s">
        <v>2246</v>
      </c>
      <c r="B344" s="232">
        <v>43396</v>
      </c>
      <c r="C344" s="232">
        <v>43396.99843028935</v>
      </c>
      <c r="D344" s="232" t="s">
        <v>4693</v>
      </c>
      <c r="E344" s="232" t="s">
        <v>5692</v>
      </c>
      <c r="F344" s="49" t="s">
        <v>174</v>
      </c>
      <c r="G344" s="61" t="s">
        <v>175</v>
      </c>
      <c r="H344" s="61" t="s">
        <v>4038</v>
      </c>
      <c r="I344" s="46" t="s">
        <v>1581</v>
      </c>
      <c r="J344" s="46" t="s">
        <v>2247</v>
      </c>
      <c r="K344" s="46" t="s">
        <v>2248</v>
      </c>
      <c r="L344" s="100" t="s">
        <v>179</v>
      </c>
      <c r="M344" s="350" t="s">
        <v>6413</v>
      </c>
      <c r="N344" s="310" t="s">
        <v>6509</v>
      </c>
      <c r="O344" s="325"/>
      <c r="P344" s="284" t="s">
        <v>6263</v>
      </c>
      <c r="Q344" s="311" t="s">
        <v>6509</v>
      </c>
      <c r="R344" s="322">
        <v>22</v>
      </c>
      <c r="S344" s="289" t="s">
        <v>2500</v>
      </c>
      <c r="T344" s="289" t="s">
        <v>6516</v>
      </c>
      <c r="U344" s="47" t="s">
        <v>2249</v>
      </c>
      <c r="V344" s="47" t="s">
        <v>90</v>
      </c>
      <c r="W344" s="47" t="s">
        <v>2250</v>
      </c>
      <c r="X344" s="46" t="s">
        <v>2076</v>
      </c>
      <c r="Y344" s="58"/>
      <c r="Z344" s="57" t="s">
        <v>36</v>
      </c>
      <c r="AA344" s="58"/>
      <c r="AB344" s="183"/>
      <c r="AC344" s="184"/>
      <c r="AD344" s="184"/>
      <c r="AE344" s="183"/>
      <c r="AF344" s="184"/>
      <c r="AG344" s="185"/>
      <c r="AH344" s="58"/>
      <c r="AI344" s="58"/>
      <c r="AJ344" s="58"/>
      <c r="AK344" s="58"/>
      <c r="AL344" s="59"/>
      <c r="AM344" s="254" t="str">
        <f>VLOOKUP(K344,'[1]SKO 2019 Attendees'!$D:$G,4,FALSE)</f>
        <v>32LDNL3Q</v>
      </c>
      <c r="AN344" s="52">
        <v>43478</v>
      </c>
      <c r="AO344" s="52">
        <v>43481</v>
      </c>
    </row>
    <row r="345" spans="1:42" customFormat="1">
      <c r="A345" s="46" t="s">
        <v>2251</v>
      </c>
      <c r="B345" s="232">
        <v>43396</v>
      </c>
      <c r="C345" s="232">
        <v>43434.431322569442</v>
      </c>
      <c r="D345" s="232"/>
      <c r="E345" s="348"/>
      <c r="F345" s="49" t="s">
        <v>174</v>
      </c>
      <c r="G345" s="61" t="s">
        <v>175</v>
      </c>
      <c r="H345" s="61" t="s">
        <v>4038</v>
      </c>
      <c r="I345" s="46" t="s">
        <v>229</v>
      </c>
      <c r="J345" s="46" t="s">
        <v>2252</v>
      </c>
      <c r="K345" s="46" t="s">
        <v>2253</v>
      </c>
      <c r="L345" s="100" t="s">
        <v>179</v>
      </c>
      <c r="M345" s="278" t="s">
        <v>374</v>
      </c>
      <c r="N345" s="310" t="s">
        <v>6507</v>
      </c>
      <c r="O345" s="323"/>
      <c r="P345" s="284" t="s">
        <v>374</v>
      </c>
      <c r="Q345" s="285" t="s">
        <v>6507</v>
      </c>
      <c r="R345" s="322">
        <v>18</v>
      </c>
      <c r="S345" s="289" t="s">
        <v>2374</v>
      </c>
      <c r="T345" s="289" t="s">
        <v>6517</v>
      </c>
      <c r="U345" s="47" t="s">
        <v>1128</v>
      </c>
      <c r="V345" s="47" t="s">
        <v>90</v>
      </c>
      <c r="W345" s="47" t="s">
        <v>2254</v>
      </c>
      <c r="X345" s="46" t="s">
        <v>2076</v>
      </c>
      <c r="Y345" s="58"/>
      <c r="Z345" s="57" t="s">
        <v>36</v>
      </c>
      <c r="AA345" s="58"/>
      <c r="AB345" s="183"/>
      <c r="AC345" s="184"/>
      <c r="AD345" s="184"/>
      <c r="AE345" s="183"/>
      <c r="AF345" s="184"/>
      <c r="AG345" s="185"/>
      <c r="AH345" s="58"/>
      <c r="AI345" s="58"/>
      <c r="AJ345" s="58"/>
      <c r="AK345" s="58"/>
      <c r="AL345" s="59"/>
      <c r="AM345" s="254" t="str">
        <f>VLOOKUP(K345,'[1]SKO 2019 Attendees'!$D:$G,4,FALSE)</f>
        <v>32LDNL3T</v>
      </c>
      <c r="AN345" s="52">
        <v>43478</v>
      </c>
      <c r="AO345" s="52">
        <v>43481</v>
      </c>
    </row>
    <row r="346" spans="1:42" s="133" customFormat="1">
      <c r="A346" s="46" t="s">
        <v>2255</v>
      </c>
      <c r="B346" s="232">
        <v>43396</v>
      </c>
      <c r="C346" s="232">
        <v>43416.881787812497</v>
      </c>
      <c r="D346" s="232" t="s">
        <v>4693</v>
      </c>
      <c r="E346" s="232" t="s">
        <v>5693</v>
      </c>
      <c r="F346" s="49" t="s">
        <v>174</v>
      </c>
      <c r="G346" s="61" t="s">
        <v>175</v>
      </c>
      <c r="H346" s="61" t="s">
        <v>4038</v>
      </c>
      <c r="I346" s="124" t="s">
        <v>2256</v>
      </c>
      <c r="J346" s="124" t="s">
        <v>2257</v>
      </c>
      <c r="K346" s="46" t="s">
        <v>2258</v>
      </c>
      <c r="L346" s="152" t="s">
        <v>179</v>
      </c>
      <c r="M346" s="350" t="s">
        <v>6412</v>
      </c>
      <c r="N346" s="279" t="s">
        <v>6508</v>
      </c>
      <c r="O346" s="325"/>
      <c r="P346" s="284" t="s">
        <v>5086</v>
      </c>
      <c r="Q346" s="311" t="s">
        <v>6508</v>
      </c>
      <c r="R346" s="322">
        <v>7</v>
      </c>
      <c r="S346" s="289" t="s">
        <v>2393</v>
      </c>
      <c r="T346" s="289" t="s">
        <v>6509</v>
      </c>
      <c r="U346" s="47" t="s">
        <v>2249</v>
      </c>
      <c r="V346" s="47" t="s">
        <v>90</v>
      </c>
      <c r="W346" s="47" t="s">
        <v>2259</v>
      </c>
      <c r="X346" s="46" t="s">
        <v>2076</v>
      </c>
      <c r="Y346" s="58"/>
      <c r="Z346" s="57" t="s">
        <v>36</v>
      </c>
      <c r="AA346" s="58"/>
      <c r="AB346" s="183"/>
      <c r="AC346" s="184"/>
      <c r="AD346" s="184"/>
      <c r="AE346" s="183"/>
      <c r="AF346" s="184"/>
      <c r="AG346" s="185"/>
      <c r="AH346" s="58"/>
      <c r="AI346" s="58"/>
      <c r="AJ346" s="58"/>
      <c r="AK346" s="58"/>
      <c r="AL346" s="59"/>
      <c r="AM346" s="254" t="str">
        <f>VLOOKUP(K346,'[1]SKO 2019 Attendees'!$D:$G,4,FALSE)</f>
        <v>32LDNL3V</v>
      </c>
      <c r="AN346" s="52">
        <v>43478</v>
      </c>
      <c r="AO346" s="52">
        <v>43481</v>
      </c>
      <c r="AP346"/>
    </row>
    <row r="347" spans="1:42" customFormat="1" ht="36">
      <c r="A347" s="46" t="s">
        <v>5011</v>
      </c>
      <c r="B347" s="232">
        <v>43416</v>
      </c>
      <c r="C347" s="232">
        <v>43417.599778206015</v>
      </c>
      <c r="D347" s="232" t="s">
        <v>4693</v>
      </c>
      <c r="E347" s="348" t="s">
        <v>6825</v>
      </c>
      <c r="F347" s="49" t="s">
        <v>174</v>
      </c>
      <c r="G347" s="61" t="s">
        <v>175</v>
      </c>
      <c r="H347" s="61" t="s">
        <v>4038</v>
      </c>
      <c r="I347" s="46" t="s">
        <v>81</v>
      </c>
      <c r="J347" s="46" t="s">
        <v>5012</v>
      </c>
      <c r="K347" s="46" t="s">
        <v>5013</v>
      </c>
      <c r="L347" s="100" t="s">
        <v>179</v>
      </c>
      <c r="M347" s="278" t="s">
        <v>379</v>
      </c>
      <c r="N347" s="279" t="s">
        <v>6503</v>
      </c>
      <c r="O347" s="325"/>
      <c r="P347" s="284" t="s">
        <v>379</v>
      </c>
      <c r="Q347" s="285" t="s">
        <v>6503</v>
      </c>
      <c r="R347" s="322">
        <v>12</v>
      </c>
      <c r="S347" s="289" t="s">
        <v>2472</v>
      </c>
      <c r="T347" s="289" t="s">
        <v>6505</v>
      </c>
      <c r="U347" s="47" t="s">
        <v>2249</v>
      </c>
      <c r="V347" s="47" t="s">
        <v>1183</v>
      </c>
      <c r="W347" s="47" t="s">
        <v>2279</v>
      </c>
      <c r="X347" s="46" t="s">
        <v>2076</v>
      </c>
      <c r="Y347" s="57"/>
      <c r="Z347" s="57" t="s">
        <v>36</v>
      </c>
      <c r="AA347" s="58"/>
      <c r="AB347" s="183"/>
      <c r="AC347" s="184"/>
      <c r="AD347" s="184"/>
      <c r="AE347" s="183"/>
      <c r="AF347" s="184"/>
      <c r="AG347" s="185"/>
      <c r="AH347" s="58"/>
      <c r="AI347" s="58"/>
      <c r="AJ347" s="58"/>
      <c r="AK347" s="58"/>
      <c r="AL347" s="59"/>
      <c r="AM347" s="254" t="str">
        <f>VLOOKUP(K347,'[1]SKO 2019 Attendees'!$D:$G,4,FALSE)</f>
        <v>32LG4NFG</v>
      </c>
      <c r="AN347" s="52">
        <v>43478</v>
      </c>
      <c r="AO347" s="52">
        <v>43481</v>
      </c>
    </row>
    <row r="348" spans="1:42" customFormat="1">
      <c r="A348" s="46" t="s">
        <v>1129</v>
      </c>
      <c r="B348" s="232">
        <v>43396</v>
      </c>
      <c r="C348" s="232">
        <v>43417.255201851847</v>
      </c>
      <c r="D348" s="232" t="s">
        <v>4693</v>
      </c>
      <c r="E348" s="232" t="s">
        <v>5694</v>
      </c>
      <c r="F348" s="49" t="s">
        <v>174</v>
      </c>
      <c r="G348" s="61" t="s">
        <v>175</v>
      </c>
      <c r="H348" s="61" t="s">
        <v>633</v>
      </c>
      <c r="I348" s="46" t="s">
        <v>1095</v>
      </c>
      <c r="J348" s="46" t="s">
        <v>1130</v>
      </c>
      <c r="K348" s="46" t="s">
        <v>1131</v>
      </c>
      <c r="L348" s="100" t="s">
        <v>1124</v>
      </c>
      <c r="M348" s="278" t="s">
        <v>379</v>
      </c>
      <c r="N348" s="279" t="s">
        <v>6503</v>
      </c>
      <c r="O348" s="323"/>
      <c r="P348" s="284" t="s">
        <v>379</v>
      </c>
      <c r="Q348" s="285" t="s">
        <v>6503</v>
      </c>
      <c r="R348" s="322">
        <v>4</v>
      </c>
      <c r="S348" s="289" t="s">
        <v>4672</v>
      </c>
      <c r="T348" s="289" t="s">
        <v>6508</v>
      </c>
      <c r="U348" s="47" t="s">
        <v>197</v>
      </c>
      <c r="V348" s="47" t="s">
        <v>34</v>
      </c>
      <c r="W348" s="47" t="s">
        <v>645</v>
      </c>
      <c r="X348" s="46" t="s">
        <v>633</v>
      </c>
      <c r="Y348" s="58"/>
      <c r="Z348" s="57" t="s">
        <v>36</v>
      </c>
      <c r="AA348" s="58"/>
      <c r="AB348" s="183"/>
      <c r="AC348" s="184"/>
      <c r="AD348" s="184"/>
      <c r="AE348" s="183"/>
      <c r="AF348" s="184"/>
      <c r="AG348" s="185"/>
      <c r="AH348" s="58"/>
      <c r="AI348" s="58"/>
      <c r="AJ348" s="58"/>
      <c r="AK348" s="58"/>
      <c r="AL348" s="59"/>
      <c r="AM348" s="254" t="str">
        <f>VLOOKUP(K348,'[1]SKO 2019 Attendees'!$D:$G,4,FALSE)</f>
        <v>32LDNL3X</v>
      </c>
      <c r="AN348" s="52">
        <v>43477</v>
      </c>
      <c r="AO348" s="52">
        <v>43481</v>
      </c>
    </row>
    <row r="349" spans="1:42" customFormat="1">
      <c r="A349" s="46" t="s">
        <v>2260</v>
      </c>
      <c r="B349" s="232">
        <v>43396</v>
      </c>
      <c r="C349" s="232">
        <v>43416.491474965274</v>
      </c>
      <c r="D349" s="232" t="s">
        <v>4693</v>
      </c>
      <c r="E349" s="232" t="s">
        <v>5695</v>
      </c>
      <c r="F349" s="49" t="s">
        <v>174</v>
      </c>
      <c r="G349" s="61" t="s">
        <v>175</v>
      </c>
      <c r="H349" s="61" t="s">
        <v>4038</v>
      </c>
      <c r="I349" s="46" t="s">
        <v>2261</v>
      </c>
      <c r="J349" s="46" t="s">
        <v>2262</v>
      </c>
      <c r="K349" s="46" t="s">
        <v>2263</v>
      </c>
      <c r="L349" s="100" t="s">
        <v>179</v>
      </c>
      <c r="M349" s="350" t="s">
        <v>6413</v>
      </c>
      <c r="N349" s="310" t="s">
        <v>6509</v>
      </c>
      <c r="O349" s="325"/>
      <c r="P349" s="284" t="s">
        <v>6263</v>
      </c>
      <c r="Q349" s="311" t="s">
        <v>6509</v>
      </c>
      <c r="R349" s="322">
        <v>18</v>
      </c>
      <c r="S349" s="289" t="s">
        <v>2411</v>
      </c>
      <c r="T349" s="289" t="s">
        <v>6510</v>
      </c>
      <c r="U349" s="47" t="s">
        <v>2241</v>
      </c>
      <c r="V349" s="47" t="s">
        <v>90</v>
      </c>
      <c r="W349" s="47" t="s">
        <v>2075</v>
      </c>
      <c r="X349" s="46" t="s">
        <v>2076</v>
      </c>
      <c r="Y349" s="58"/>
      <c r="Z349" s="57" t="s">
        <v>36</v>
      </c>
      <c r="AA349" s="58"/>
      <c r="AB349" s="183"/>
      <c r="AC349" s="184"/>
      <c r="AD349" s="184"/>
      <c r="AE349" s="183"/>
      <c r="AF349" s="184"/>
      <c r="AG349" s="185"/>
      <c r="AH349" s="58"/>
      <c r="AI349" s="58"/>
      <c r="AJ349" s="58"/>
      <c r="AK349" s="58"/>
      <c r="AL349" s="59"/>
      <c r="AM349" s="254" t="str">
        <f>VLOOKUP(K349,'[1]SKO 2019 Attendees'!$D:$G,4,FALSE)</f>
        <v>32LDNL3Z</v>
      </c>
      <c r="AN349" s="52">
        <v>43478</v>
      </c>
      <c r="AO349" s="52">
        <v>43481</v>
      </c>
    </row>
    <row r="350" spans="1:42" customFormat="1">
      <c r="A350" s="46" t="s">
        <v>2264</v>
      </c>
      <c r="B350" s="232">
        <v>43396</v>
      </c>
      <c r="C350" s="232">
        <v>43420.499594942128</v>
      </c>
      <c r="D350" s="232" t="s">
        <v>4693</v>
      </c>
      <c r="E350" s="232" t="s">
        <v>5696</v>
      </c>
      <c r="F350" s="49" t="s">
        <v>174</v>
      </c>
      <c r="G350" s="61" t="s">
        <v>175</v>
      </c>
      <c r="H350" s="61" t="s">
        <v>4038</v>
      </c>
      <c r="I350" s="46" t="s">
        <v>2265</v>
      </c>
      <c r="J350" s="46" t="s">
        <v>2266</v>
      </c>
      <c r="K350" s="46" t="s">
        <v>2267</v>
      </c>
      <c r="L350" s="100" t="s">
        <v>179</v>
      </c>
      <c r="M350" s="278" t="s">
        <v>500</v>
      </c>
      <c r="N350" s="279" t="s">
        <v>6504</v>
      </c>
      <c r="O350" s="325"/>
      <c r="P350" s="284" t="s">
        <v>500</v>
      </c>
      <c r="Q350" s="285" t="s">
        <v>6504</v>
      </c>
      <c r="R350" s="322">
        <v>9</v>
      </c>
      <c r="S350" s="289" t="s">
        <v>2380</v>
      </c>
      <c r="T350" s="289" t="s">
        <v>6507</v>
      </c>
      <c r="U350" s="47" t="s">
        <v>2249</v>
      </c>
      <c r="V350" s="47" t="s">
        <v>90</v>
      </c>
      <c r="W350" s="47" t="s">
        <v>2075</v>
      </c>
      <c r="X350" s="46" t="s">
        <v>2076</v>
      </c>
      <c r="Y350" s="58"/>
      <c r="Z350" s="57" t="s">
        <v>36</v>
      </c>
      <c r="AA350" s="58"/>
      <c r="AB350" s="183"/>
      <c r="AC350" s="184"/>
      <c r="AD350" s="184"/>
      <c r="AE350" s="183"/>
      <c r="AF350" s="184"/>
      <c r="AG350" s="185"/>
      <c r="AH350" s="58"/>
      <c r="AI350" s="58"/>
      <c r="AJ350" s="58"/>
      <c r="AK350" s="58"/>
      <c r="AL350" s="59"/>
      <c r="AM350" s="254" t="str">
        <f>VLOOKUP(K350,'[1]SKO 2019 Attendees'!$D:$G,4,FALSE)</f>
        <v>32LDNL43</v>
      </c>
      <c r="AN350" s="52">
        <v>43478</v>
      </c>
      <c r="AO350" s="52">
        <v>43481</v>
      </c>
    </row>
    <row r="351" spans="1:42" customFormat="1" ht="13.2">
      <c r="A351" s="46" t="s">
        <v>2268</v>
      </c>
      <c r="B351" s="232">
        <v>43396</v>
      </c>
      <c r="C351" s="232">
        <v>43418.525965821755</v>
      </c>
      <c r="D351" s="232" t="s">
        <v>4693</v>
      </c>
      <c r="E351" s="232" t="s">
        <v>5697</v>
      </c>
      <c r="F351" s="49" t="s">
        <v>174</v>
      </c>
      <c r="G351" s="61" t="s">
        <v>175</v>
      </c>
      <c r="H351" s="61" t="s">
        <v>4038</v>
      </c>
      <c r="I351" s="46" t="s">
        <v>641</v>
      </c>
      <c r="J351" s="46" t="s">
        <v>1664</v>
      </c>
      <c r="K351" s="46" t="s">
        <v>2269</v>
      </c>
      <c r="L351" s="100" t="s">
        <v>179</v>
      </c>
      <c r="M351" s="279" t="s">
        <v>357</v>
      </c>
      <c r="N351" s="279" t="s">
        <v>6506</v>
      </c>
      <c r="O351" s="325"/>
      <c r="P351" s="285" t="s">
        <v>357</v>
      </c>
      <c r="Q351" s="285" t="s">
        <v>6506</v>
      </c>
      <c r="R351" s="322">
        <v>13</v>
      </c>
      <c r="S351" s="289" t="s">
        <v>2442</v>
      </c>
      <c r="T351" s="289" t="s">
        <v>6506</v>
      </c>
      <c r="U351" s="47" t="s">
        <v>1128</v>
      </c>
      <c r="V351" s="47" t="s">
        <v>90</v>
      </c>
      <c r="W351" s="47" t="s">
        <v>2250</v>
      </c>
      <c r="X351" s="46" t="s">
        <v>2076</v>
      </c>
      <c r="Y351" s="58"/>
      <c r="Z351" s="57" t="s">
        <v>36</v>
      </c>
      <c r="AA351" s="58"/>
      <c r="AB351" s="183"/>
      <c r="AC351" s="184"/>
      <c r="AD351" s="184"/>
      <c r="AE351" s="183"/>
      <c r="AF351" s="184"/>
      <c r="AG351" s="185"/>
      <c r="AH351" s="58"/>
      <c r="AI351" s="58"/>
      <c r="AJ351" s="58"/>
      <c r="AK351" s="58"/>
      <c r="AL351" s="59"/>
      <c r="AM351" s="254" t="str">
        <f>VLOOKUP(K351,'[1]SKO 2019 Attendees'!$D:$G,4,FALSE)</f>
        <v>32LDNL45</v>
      </c>
      <c r="AN351" s="52">
        <v>43478</v>
      </c>
      <c r="AO351" s="52">
        <v>43481</v>
      </c>
    </row>
    <row r="352" spans="1:42" customFormat="1">
      <c r="A352" s="46" t="s">
        <v>1138</v>
      </c>
      <c r="B352" s="232">
        <v>43402</v>
      </c>
      <c r="C352" s="232">
        <v>43410.30908796296</v>
      </c>
      <c r="D352" s="232" t="s">
        <v>4693</v>
      </c>
      <c r="E352" s="232" t="s">
        <v>5698</v>
      </c>
      <c r="F352" s="49" t="s">
        <v>174</v>
      </c>
      <c r="G352" s="61" t="s">
        <v>175</v>
      </c>
      <c r="H352" s="61" t="s">
        <v>633</v>
      </c>
      <c r="I352" s="46" t="s">
        <v>1139</v>
      </c>
      <c r="J352" s="46" t="s">
        <v>1140</v>
      </c>
      <c r="K352" s="46" t="s">
        <v>1141</v>
      </c>
      <c r="L352" s="100" t="s">
        <v>1142</v>
      </c>
      <c r="M352" s="278" t="s">
        <v>374</v>
      </c>
      <c r="N352" s="310" t="s">
        <v>6507</v>
      </c>
      <c r="O352" s="325"/>
      <c r="P352" s="284" t="s">
        <v>374</v>
      </c>
      <c r="Q352" s="285" t="s">
        <v>6507</v>
      </c>
      <c r="R352" s="322">
        <v>9</v>
      </c>
      <c r="S352" s="289" t="s">
        <v>4670</v>
      </c>
      <c r="T352" s="289" t="s">
        <v>6504</v>
      </c>
      <c r="U352" s="47" t="s">
        <v>1143</v>
      </c>
      <c r="V352" s="47" t="s">
        <v>34</v>
      </c>
      <c r="W352" s="47" t="s">
        <v>664</v>
      </c>
      <c r="X352" s="46" t="s">
        <v>633</v>
      </c>
      <c r="Y352" s="58"/>
      <c r="Z352" s="57" t="s">
        <v>36</v>
      </c>
      <c r="AA352" s="58"/>
      <c r="AB352" s="183"/>
      <c r="AC352" s="184"/>
      <c r="AD352" s="184"/>
      <c r="AE352" s="183"/>
      <c r="AF352" s="184"/>
      <c r="AG352" s="185"/>
      <c r="AH352" s="58"/>
      <c r="AI352" s="58"/>
      <c r="AJ352" s="58"/>
      <c r="AK352" s="58"/>
      <c r="AL352" s="59"/>
      <c r="AM352" s="254" t="str">
        <f>VLOOKUP(K352,'[1]SKO 2019 Attendees'!$D:$G,4,FALSE)</f>
        <v>32LDNL46</v>
      </c>
      <c r="AN352" s="52">
        <v>43477</v>
      </c>
      <c r="AO352" s="52">
        <v>43481</v>
      </c>
    </row>
    <row r="353" spans="1:42" customFormat="1">
      <c r="A353" s="46" t="s">
        <v>5014</v>
      </c>
      <c r="B353" s="232">
        <v>43409</v>
      </c>
      <c r="C353" s="232">
        <v>43417.391750844909</v>
      </c>
      <c r="D353" s="232" t="s">
        <v>4693</v>
      </c>
      <c r="E353" s="232" t="s">
        <v>6454</v>
      </c>
      <c r="F353" s="49" t="s">
        <v>5065</v>
      </c>
      <c r="G353" s="61" t="s">
        <v>175</v>
      </c>
      <c r="H353" s="61" t="s">
        <v>27</v>
      </c>
      <c r="I353" s="46" t="s">
        <v>5278</v>
      </c>
      <c r="J353" s="46" t="s">
        <v>215</v>
      </c>
      <c r="K353" s="46" t="s">
        <v>5242</v>
      </c>
      <c r="L353" s="100"/>
      <c r="M353" s="279" t="s">
        <v>357</v>
      </c>
      <c r="N353" s="279" t="s">
        <v>6506</v>
      </c>
      <c r="O353" s="325"/>
      <c r="P353" s="285" t="s">
        <v>357</v>
      </c>
      <c r="Q353" s="285" t="s">
        <v>6506</v>
      </c>
      <c r="R353" s="322">
        <v>26</v>
      </c>
      <c r="S353" s="289" t="s">
        <v>5083</v>
      </c>
      <c r="T353" s="306" t="s">
        <v>6513</v>
      </c>
      <c r="U353" s="47"/>
      <c r="V353" s="47"/>
      <c r="W353" s="47"/>
      <c r="X353" s="46" t="s">
        <v>92</v>
      </c>
      <c r="Y353" s="58"/>
      <c r="Z353" s="57" t="s">
        <v>36</v>
      </c>
      <c r="AA353" s="58"/>
      <c r="AB353" s="183"/>
      <c r="AC353" s="184"/>
      <c r="AD353" s="184"/>
      <c r="AE353" s="183"/>
      <c r="AF353" s="184"/>
      <c r="AG353" s="185"/>
      <c r="AH353" s="58"/>
      <c r="AI353" s="58"/>
      <c r="AJ353" s="58"/>
      <c r="AK353" s="58"/>
      <c r="AL353" s="59"/>
      <c r="AM353" s="254" t="str">
        <f>VLOOKUP(K353,'[1]SKO 2019 Attendees'!$D:$G,4,FALSE)</f>
        <v>32LDNL56</v>
      </c>
      <c r="AN353" s="52">
        <v>43476</v>
      </c>
      <c r="AO353" s="52">
        <v>43481</v>
      </c>
    </row>
    <row r="354" spans="1:42" customFormat="1">
      <c r="A354" s="46" t="s">
        <v>182</v>
      </c>
      <c r="B354" s="232">
        <v>43396</v>
      </c>
      <c r="C354" s="232">
        <v>43396.897673611107</v>
      </c>
      <c r="D354" s="232" t="s">
        <v>4693</v>
      </c>
      <c r="E354" s="348"/>
      <c r="F354" s="49" t="s">
        <v>174</v>
      </c>
      <c r="G354" s="61" t="s">
        <v>175</v>
      </c>
      <c r="H354" s="61" t="s">
        <v>27</v>
      </c>
      <c r="I354" s="46" t="s">
        <v>183</v>
      </c>
      <c r="J354" s="46" t="s">
        <v>184</v>
      </c>
      <c r="K354" s="46" t="s">
        <v>185</v>
      </c>
      <c r="L354" s="100" t="s">
        <v>179</v>
      </c>
      <c r="M354" s="278" t="s">
        <v>374</v>
      </c>
      <c r="N354" s="310" t="s">
        <v>6507</v>
      </c>
      <c r="O354" s="325"/>
      <c r="P354" s="284" t="s">
        <v>374</v>
      </c>
      <c r="Q354" s="285" t="s">
        <v>6507</v>
      </c>
      <c r="R354" s="322">
        <v>6</v>
      </c>
      <c r="S354" s="289" t="s">
        <v>58</v>
      </c>
      <c r="T354" s="289" t="s">
        <v>6514</v>
      </c>
      <c r="U354" s="47" t="s">
        <v>59</v>
      </c>
      <c r="V354" s="47" t="s">
        <v>34</v>
      </c>
      <c r="W354" s="47" t="s">
        <v>60</v>
      </c>
      <c r="X354" s="46" t="s">
        <v>58</v>
      </c>
      <c r="Y354" s="58"/>
      <c r="Z354" s="57" t="s">
        <v>36</v>
      </c>
      <c r="AA354" s="58"/>
      <c r="AB354" s="183"/>
      <c r="AC354" s="184"/>
      <c r="AD354" s="184"/>
      <c r="AE354" s="183"/>
      <c r="AF354" s="184"/>
      <c r="AG354" s="185"/>
      <c r="AH354" s="58"/>
      <c r="AI354" s="58"/>
      <c r="AJ354" s="58"/>
      <c r="AK354" s="58"/>
      <c r="AL354" s="59"/>
      <c r="AM354" s="254" t="str">
        <f>VLOOKUP(K354,'[1]SKO 2019 Attendees'!$D:$G,4,FALSE)</f>
        <v>32LDNL47</v>
      </c>
      <c r="AN354" s="52">
        <v>43476</v>
      </c>
      <c r="AO354" s="52">
        <v>43482</v>
      </c>
      <c r="AP354" t="s">
        <v>104</v>
      </c>
    </row>
    <row r="355" spans="1:42" customFormat="1">
      <c r="A355" s="46" t="s">
        <v>1144</v>
      </c>
      <c r="B355" s="232">
        <v>43402</v>
      </c>
      <c r="C355" s="232">
        <v>43411.194564502315</v>
      </c>
      <c r="D355" s="232" t="s">
        <v>4693</v>
      </c>
      <c r="E355" s="232" t="s">
        <v>5699</v>
      </c>
      <c r="F355" s="49" t="s">
        <v>174</v>
      </c>
      <c r="G355" s="61" t="s">
        <v>175</v>
      </c>
      <c r="H355" s="61" t="s">
        <v>633</v>
      </c>
      <c r="I355" s="46" t="s">
        <v>1145</v>
      </c>
      <c r="J355" s="46" t="s">
        <v>1146</v>
      </c>
      <c r="K355" s="46" t="s">
        <v>1147</v>
      </c>
      <c r="L355" s="100" t="s">
        <v>179</v>
      </c>
      <c r="M355" s="350" t="s">
        <v>6412</v>
      </c>
      <c r="N355" s="279" t="s">
        <v>6508</v>
      </c>
      <c r="O355" s="325"/>
      <c r="P355" s="284" t="s">
        <v>5086</v>
      </c>
      <c r="Q355" s="311" t="s">
        <v>6508</v>
      </c>
      <c r="R355" s="322">
        <v>19</v>
      </c>
      <c r="S355" s="289" t="s">
        <v>4670</v>
      </c>
      <c r="T355" s="289" t="s">
        <v>6504</v>
      </c>
      <c r="U355" s="47" t="s">
        <v>197</v>
      </c>
      <c r="V355" s="47" t="s">
        <v>34</v>
      </c>
      <c r="W355" s="47" t="s">
        <v>812</v>
      </c>
      <c r="X355" s="46" t="s">
        <v>633</v>
      </c>
      <c r="Y355" s="58"/>
      <c r="Z355" s="57" t="s">
        <v>36</v>
      </c>
      <c r="AA355" s="58"/>
      <c r="AB355" s="183"/>
      <c r="AC355" s="184"/>
      <c r="AD355" s="184"/>
      <c r="AE355" s="183"/>
      <c r="AF355" s="184"/>
      <c r="AG355" s="185"/>
      <c r="AH355" s="58"/>
      <c r="AI355" s="58"/>
      <c r="AJ355" s="58"/>
      <c r="AK355" s="58"/>
      <c r="AL355" s="59"/>
      <c r="AM355" s="254" t="str">
        <f>VLOOKUP(K355,'[1]SKO 2019 Attendees'!$D:$G,4,FALSE)</f>
        <v>32LDNL48</v>
      </c>
      <c r="AN355" s="52">
        <v>43476</v>
      </c>
      <c r="AO355" s="52">
        <v>43482</v>
      </c>
      <c r="AP355" t="s">
        <v>6847</v>
      </c>
    </row>
    <row r="356" spans="1:42" customFormat="1" ht="13.2">
      <c r="A356" s="46" t="s">
        <v>2270</v>
      </c>
      <c r="B356" s="232">
        <v>43396</v>
      </c>
      <c r="C356" s="232">
        <v>43396.68716400463</v>
      </c>
      <c r="D356" s="232" t="s">
        <v>4693</v>
      </c>
      <c r="E356" s="232" t="s">
        <v>6479</v>
      </c>
      <c r="F356" s="49" t="s">
        <v>174</v>
      </c>
      <c r="G356" s="61" t="s">
        <v>175</v>
      </c>
      <c r="H356" s="61" t="s">
        <v>4038</v>
      </c>
      <c r="I356" s="46" t="s">
        <v>2271</v>
      </c>
      <c r="J356" s="46" t="s">
        <v>2272</v>
      </c>
      <c r="K356" s="46" t="s">
        <v>2273</v>
      </c>
      <c r="L356" s="100" t="s">
        <v>2274</v>
      </c>
      <c r="M356" s="279" t="s">
        <v>357</v>
      </c>
      <c r="N356" s="279" t="s">
        <v>6506</v>
      </c>
      <c r="O356" s="325"/>
      <c r="P356" s="285" t="s">
        <v>357</v>
      </c>
      <c r="Q356" s="285" t="s">
        <v>6506</v>
      </c>
      <c r="R356" s="322">
        <v>14</v>
      </c>
      <c r="S356" s="289" t="s">
        <v>2442</v>
      </c>
      <c r="T356" s="289" t="s">
        <v>6506</v>
      </c>
      <c r="U356" s="47" t="s">
        <v>2249</v>
      </c>
      <c r="V356" s="47" t="s">
        <v>90</v>
      </c>
      <c r="W356" s="47" t="s">
        <v>2275</v>
      </c>
      <c r="X356" s="46" t="s">
        <v>2076</v>
      </c>
      <c r="Y356" s="58"/>
      <c r="Z356" s="57" t="s">
        <v>36</v>
      </c>
      <c r="AA356" s="58"/>
      <c r="AB356" s="183"/>
      <c r="AC356" s="184"/>
      <c r="AD356" s="184"/>
      <c r="AE356" s="183"/>
      <c r="AF356" s="184"/>
      <c r="AG356" s="185"/>
      <c r="AH356" s="58"/>
      <c r="AI356" s="58"/>
      <c r="AJ356" s="58"/>
      <c r="AK356" s="58"/>
      <c r="AL356" s="59"/>
      <c r="AM356" s="254" t="str">
        <f>VLOOKUP(K356,'[1]SKO 2019 Attendees'!$D:$G,4,FALSE)</f>
        <v>32LDNL4B</v>
      </c>
      <c r="AN356" s="52">
        <v>43478</v>
      </c>
      <c r="AO356" s="52">
        <v>43481</v>
      </c>
    </row>
    <row r="357" spans="1:42" customFormat="1">
      <c r="A357" s="46" t="s">
        <v>2276</v>
      </c>
      <c r="B357" s="232">
        <v>43396</v>
      </c>
      <c r="C357" s="232">
        <v>43397.875741006945</v>
      </c>
      <c r="D357" s="232" t="s">
        <v>4693</v>
      </c>
      <c r="E357" s="232" t="s">
        <v>5700</v>
      </c>
      <c r="F357" s="49" t="s">
        <v>174</v>
      </c>
      <c r="G357" s="61" t="s">
        <v>175</v>
      </c>
      <c r="H357" s="61" t="s">
        <v>2236</v>
      </c>
      <c r="I357" s="46" t="s">
        <v>118</v>
      </c>
      <c r="J357" s="46" t="s">
        <v>2277</v>
      </c>
      <c r="K357" s="46" t="s">
        <v>2278</v>
      </c>
      <c r="L357" s="100" t="s">
        <v>179</v>
      </c>
      <c r="M357" s="278" t="s">
        <v>374</v>
      </c>
      <c r="N357" s="310" t="s">
        <v>6507</v>
      </c>
      <c r="O357" s="323"/>
      <c r="P357" s="284" t="s">
        <v>374</v>
      </c>
      <c r="Q357" s="285" t="s">
        <v>6507</v>
      </c>
      <c r="R357" s="322">
        <v>1</v>
      </c>
      <c r="S357" s="289" t="s">
        <v>2411</v>
      </c>
      <c r="T357" s="289" t="s">
        <v>6510</v>
      </c>
      <c r="U357" s="47" t="s">
        <v>2241</v>
      </c>
      <c r="V357" s="47" t="s">
        <v>90</v>
      </c>
      <c r="W357" s="47" t="s">
        <v>2279</v>
      </c>
      <c r="X357" s="46" t="s">
        <v>2076</v>
      </c>
      <c r="Y357" s="58"/>
      <c r="Z357" s="57" t="s">
        <v>36</v>
      </c>
      <c r="AA357" s="58"/>
      <c r="AB357" s="183"/>
      <c r="AC357" s="184"/>
      <c r="AD357" s="184"/>
      <c r="AE357" s="183"/>
      <c r="AF357" s="184"/>
      <c r="AG357" s="185"/>
      <c r="AH357" s="58"/>
      <c r="AI357" s="58"/>
      <c r="AJ357" s="58"/>
      <c r="AK357" s="58"/>
      <c r="AL357" s="59"/>
      <c r="AM357" s="254" t="str">
        <f>VLOOKUP(K357,'[1]SKO 2019 Attendees'!$D:$G,4,FALSE)</f>
        <v>32LDNL4D</v>
      </c>
      <c r="AN357" s="52">
        <v>43477</v>
      </c>
      <c r="AO357" s="52">
        <v>43481</v>
      </c>
    </row>
    <row r="358" spans="1:42" customFormat="1">
      <c r="A358" s="46" t="s">
        <v>1148</v>
      </c>
      <c r="B358" s="232">
        <v>43402</v>
      </c>
      <c r="C358" s="232">
        <v>43403.133991932868</v>
      </c>
      <c r="D358" s="232" t="s">
        <v>4693</v>
      </c>
      <c r="E358" s="232" t="s">
        <v>5701</v>
      </c>
      <c r="F358" s="49" t="s">
        <v>174</v>
      </c>
      <c r="G358" s="61" t="s">
        <v>175</v>
      </c>
      <c r="H358" s="61" t="s">
        <v>633</v>
      </c>
      <c r="I358" s="46" t="s">
        <v>1149</v>
      </c>
      <c r="J358" s="46" t="s">
        <v>1150</v>
      </c>
      <c r="K358" s="46" t="s">
        <v>1151</v>
      </c>
      <c r="L358" s="100" t="s">
        <v>179</v>
      </c>
      <c r="M358" s="278" t="s">
        <v>379</v>
      </c>
      <c r="N358" s="279" t="s">
        <v>6503</v>
      </c>
      <c r="O358" s="325"/>
      <c r="P358" s="284" t="s">
        <v>379</v>
      </c>
      <c r="Q358" s="285" t="s">
        <v>6503</v>
      </c>
      <c r="R358" s="322">
        <v>18</v>
      </c>
      <c r="S358" s="289" t="s">
        <v>4673</v>
      </c>
      <c r="T358" s="289" t="s">
        <v>6518</v>
      </c>
      <c r="U358" s="47" t="s">
        <v>1120</v>
      </c>
      <c r="V358" s="47" t="s">
        <v>34</v>
      </c>
      <c r="W358" s="47" t="s">
        <v>693</v>
      </c>
      <c r="X358" s="46" t="s">
        <v>633</v>
      </c>
      <c r="Y358" s="58"/>
      <c r="Z358" s="57" t="s">
        <v>36</v>
      </c>
      <c r="AA358" s="58"/>
      <c r="AB358" s="183"/>
      <c r="AC358" s="184"/>
      <c r="AD358" s="184"/>
      <c r="AE358" s="183"/>
      <c r="AF358" s="184"/>
      <c r="AG358" s="185"/>
      <c r="AH358" s="58"/>
      <c r="AI358" s="58"/>
      <c r="AJ358" s="58"/>
      <c r="AK358" s="58"/>
      <c r="AL358" s="59"/>
      <c r="AM358" s="254" t="str">
        <f>VLOOKUP(K358,'[1]SKO 2019 Attendees'!$D:$G,4,FALSE)</f>
        <v>32LDNL4G</v>
      </c>
      <c r="AN358" s="52">
        <v>43477</v>
      </c>
      <c r="AO358" s="52">
        <v>43482</v>
      </c>
      <c r="AP358" t="s">
        <v>5266</v>
      </c>
    </row>
    <row r="359" spans="1:42" customFormat="1">
      <c r="A359" s="46" t="s">
        <v>2285</v>
      </c>
      <c r="B359" s="232">
        <v>43396</v>
      </c>
      <c r="C359" s="232">
        <v>43417.48762688657</v>
      </c>
      <c r="D359" s="232" t="s">
        <v>4693</v>
      </c>
      <c r="E359" s="232" t="s">
        <v>5702</v>
      </c>
      <c r="F359" s="49" t="s">
        <v>174</v>
      </c>
      <c r="G359" s="61" t="s">
        <v>175</v>
      </c>
      <c r="H359" s="61" t="s">
        <v>2236</v>
      </c>
      <c r="I359" s="46" t="s">
        <v>2286</v>
      </c>
      <c r="J359" s="46" t="s">
        <v>2287</v>
      </c>
      <c r="K359" s="46" t="s">
        <v>2288</v>
      </c>
      <c r="L359" s="100" t="s">
        <v>179</v>
      </c>
      <c r="M359" s="278" t="s">
        <v>346</v>
      </c>
      <c r="N359" s="279" t="s">
        <v>6505</v>
      </c>
      <c r="O359" s="325"/>
      <c r="P359" s="284" t="s">
        <v>346</v>
      </c>
      <c r="Q359" s="285" t="s">
        <v>6505</v>
      </c>
      <c r="R359" s="322">
        <v>1</v>
      </c>
      <c r="S359" s="289" t="s">
        <v>2636</v>
      </c>
      <c r="T359" s="289" t="s">
        <v>6519</v>
      </c>
      <c r="U359" s="47" t="s">
        <v>2249</v>
      </c>
      <c r="V359" s="47" t="s">
        <v>90</v>
      </c>
      <c r="W359" s="47" t="s">
        <v>2289</v>
      </c>
      <c r="X359" s="46" t="s">
        <v>2076</v>
      </c>
      <c r="Y359" s="58"/>
      <c r="Z359" s="57" t="s">
        <v>36</v>
      </c>
      <c r="AA359" s="58"/>
      <c r="AB359" s="183"/>
      <c r="AC359" s="184"/>
      <c r="AD359" s="184"/>
      <c r="AE359" s="183"/>
      <c r="AF359" s="184"/>
      <c r="AG359" s="185"/>
      <c r="AH359" s="58"/>
      <c r="AI359" s="58"/>
      <c r="AJ359" s="58"/>
      <c r="AK359" s="58"/>
      <c r="AL359" s="59"/>
      <c r="AM359" s="254" t="str">
        <f>VLOOKUP(K359,'[1]SKO 2019 Attendees'!$D:$G,4,FALSE)</f>
        <v>32LDNL4J</v>
      </c>
      <c r="AN359" s="52">
        <v>43477</v>
      </c>
      <c r="AO359" s="52">
        <v>43481</v>
      </c>
    </row>
    <row r="360" spans="1:42" customFormat="1">
      <c r="A360" s="46" t="s">
        <v>2290</v>
      </c>
      <c r="B360" s="232">
        <v>43396</v>
      </c>
      <c r="C360" s="232">
        <v>43409.426008564813</v>
      </c>
      <c r="D360" s="232" t="s">
        <v>4693</v>
      </c>
      <c r="E360" s="232" t="s">
        <v>5703</v>
      </c>
      <c r="F360" s="49" t="s">
        <v>174</v>
      </c>
      <c r="G360" s="61" t="s">
        <v>175</v>
      </c>
      <c r="H360" s="61" t="s">
        <v>2236</v>
      </c>
      <c r="I360" s="46" t="s">
        <v>952</v>
      </c>
      <c r="J360" s="46" t="s">
        <v>2291</v>
      </c>
      <c r="K360" s="46" t="s">
        <v>2292</v>
      </c>
      <c r="L360" s="100" t="s">
        <v>2293</v>
      </c>
      <c r="M360" s="350" t="s">
        <v>6412</v>
      </c>
      <c r="N360" s="279" t="s">
        <v>6508</v>
      </c>
      <c r="O360" s="325"/>
      <c r="P360" s="284" t="s">
        <v>5086</v>
      </c>
      <c r="Q360" s="311" t="s">
        <v>6508</v>
      </c>
      <c r="R360" s="322">
        <v>8</v>
      </c>
      <c r="S360" s="289" t="s">
        <v>2393</v>
      </c>
      <c r="T360" s="289" t="s">
        <v>6509</v>
      </c>
      <c r="U360" s="47" t="s">
        <v>1128</v>
      </c>
      <c r="V360" s="47" t="s">
        <v>90</v>
      </c>
      <c r="W360" s="47" t="s">
        <v>2294</v>
      </c>
      <c r="X360" s="46" t="s">
        <v>2076</v>
      </c>
      <c r="Y360" s="58" t="s">
        <v>36</v>
      </c>
      <c r="Z360" s="57" t="s">
        <v>36</v>
      </c>
      <c r="AA360" s="58"/>
      <c r="AB360" s="183"/>
      <c r="AC360" s="184"/>
      <c r="AD360" s="184"/>
      <c r="AE360" s="183"/>
      <c r="AF360" s="184"/>
      <c r="AG360" s="185"/>
      <c r="AH360" s="58"/>
      <c r="AI360" s="58"/>
      <c r="AJ360" s="58"/>
      <c r="AK360" s="58"/>
      <c r="AL360" s="59"/>
      <c r="AM360" s="254" t="str">
        <f>VLOOKUP(K360,'[1]SKO 2019 Attendees'!$D:$G,4,FALSE)</f>
        <v>32LDNL4K</v>
      </c>
      <c r="AN360" s="52">
        <v>43477</v>
      </c>
      <c r="AO360" s="52">
        <v>43481</v>
      </c>
    </row>
    <row r="361" spans="1:42" customFormat="1">
      <c r="A361" s="46" t="s">
        <v>192</v>
      </c>
      <c r="B361" s="232">
        <v>43396</v>
      </c>
      <c r="C361" s="232">
        <v>43397.875839583328</v>
      </c>
      <c r="D361" s="232" t="s">
        <v>4693</v>
      </c>
      <c r="E361" s="232" t="s">
        <v>6523</v>
      </c>
      <c r="F361" s="49" t="s">
        <v>174</v>
      </c>
      <c r="G361" s="61" t="s">
        <v>175</v>
      </c>
      <c r="H361" s="61" t="s">
        <v>27</v>
      </c>
      <c r="I361" s="46" t="s">
        <v>193</v>
      </c>
      <c r="J361" s="46" t="s">
        <v>194</v>
      </c>
      <c r="K361" s="46" t="s">
        <v>195</v>
      </c>
      <c r="L361" s="100" t="s">
        <v>196</v>
      </c>
      <c r="M361" s="278" t="s">
        <v>5284</v>
      </c>
      <c r="N361" s="279" t="s">
        <v>6505</v>
      </c>
      <c r="O361" s="325"/>
      <c r="P361" s="284" t="s">
        <v>346</v>
      </c>
      <c r="Q361" s="285" t="s">
        <v>6505</v>
      </c>
      <c r="R361" s="322">
        <v>17</v>
      </c>
      <c r="S361" s="289" t="s">
        <v>5082</v>
      </c>
      <c r="T361" s="289" t="s">
        <v>6512</v>
      </c>
      <c r="U361" s="47" t="s">
        <v>197</v>
      </c>
      <c r="V361" s="47" t="s">
        <v>34</v>
      </c>
      <c r="W361" s="47" t="s">
        <v>48</v>
      </c>
      <c r="X361" s="46" t="s">
        <v>27</v>
      </c>
      <c r="Y361" s="58" t="s">
        <v>36</v>
      </c>
      <c r="Z361" s="57" t="s">
        <v>36</v>
      </c>
      <c r="AA361" s="58"/>
      <c r="AB361" s="183"/>
      <c r="AC361" s="184"/>
      <c r="AD361" s="184"/>
      <c r="AE361" s="183"/>
      <c r="AF361" s="184"/>
      <c r="AG361" s="185"/>
      <c r="AH361" s="58"/>
      <c r="AI361" s="58"/>
      <c r="AJ361" s="58"/>
      <c r="AK361" s="58"/>
      <c r="AL361" s="59"/>
      <c r="AM361" s="254" t="str">
        <f>VLOOKUP(K361,'[1]SKO 2019 Attendees'!$D:$G,4,FALSE)</f>
        <v>32LDNL4L</v>
      </c>
      <c r="AN361" s="52">
        <v>43475</v>
      </c>
      <c r="AO361" s="52">
        <v>43481</v>
      </c>
      <c r="AP361" t="s">
        <v>198</v>
      </c>
    </row>
    <row r="362" spans="1:42" customFormat="1">
      <c r="A362" s="46" t="s">
        <v>2295</v>
      </c>
      <c r="B362" s="232">
        <v>43396</v>
      </c>
      <c r="C362" s="232">
        <v>43397.462917326389</v>
      </c>
      <c r="D362" s="232"/>
      <c r="E362" s="348"/>
      <c r="F362" s="49" t="s">
        <v>174</v>
      </c>
      <c r="G362" s="61" t="s">
        <v>175</v>
      </c>
      <c r="H362" s="61" t="s">
        <v>2236</v>
      </c>
      <c r="I362" s="46" t="s">
        <v>135</v>
      </c>
      <c r="J362" s="46" t="s">
        <v>2296</v>
      </c>
      <c r="K362" s="46" t="s">
        <v>2297</v>
      </c>
      <c r="L362" s="100" t="s">
        <v>2298</v>
      </c>
      <c r="M362" s="278" t="s">
        <v>379</v>
      </c>
      <c r="N362" s="279" t="s">
        <v>6503</v>
      </c>
      <c r="O362" s="323"/>
      <c r="P362" s="284" t="s">
        <v>379</v>
      </c>
      <c r="Q362" s="285" t="s">
        <v>6503</v>
      </c>
      <c r="R362" s="322">
        <v>9</v>
      </c>
      <c r="S362" s="289" t="s">
        <v>2472</v>
      </c>
      <c r="T362" s="289" t="s">
        <v>6505</v>
      </c>
      <c r="U362" s="47" t="s">
        <v>90</v>
      </c>
      <c r="V362" s="47" t="s">
        <v>90</v>
      </c>
      <c r="W362" s="47" t="s">
        <v>2075</v>
      </c>
      <c r="X362" s="46" t="s">
        <v>2076</v>
      </c>
      <c r="Y362" s="58" t="s">
        <v>36</v>
      </c>
      <c r="Z362" s="57" t="s">
        <v>36</v>
      </c>
      <c r="AA362" s="58"/>
      <c r="AB362" s="183"/>
      <c r="AC362" s="184"/>
      <c r="AD362" s="184"/>
      <c r="AE362" s="183"/>
      <c r="AF362" s="184"/>
      <c r="AG362" s="185"/>
      <c r="AH362" s="58"/>
      <c r="AI362" s="58"/>
      <c r="AJ362" s="58"/>
      <c r="AK362" s="58"/>
      <c r="AL362" s="59"/>
      <c r="AM362" s="254" t="str">
        <f>VLOOKUP(K362,'[1]SKO 2019 Attendees'!$D:$G,4,FALSE)</f>
        <v>32KNCVN8</v>
      </c>
      <c r="AN362" s="52">
        <v>43477</v>
      </c>
      <c r="AO362" s="52">
        <v>43481</v>
      </c>
    </row>
    <row r="363" spans="1:42" customFormat="1">
      <c r="A363" s="46" t="s">
        <v>2299</v>
      </c>
      <c r="B363" s="232">
        <v>43396</v>
      </c>
      <c r="C363" s="232">
        <v>43396.698253043978</v>
      </c>
      <c r="D363" s="232" t="s">
        <v>4693</v>
      </c>
      <c r="E363" s="348"/>
      <c r="F363" s="49" t="s">
        <v>174</v>
      </c>
      <c r="G363" s="61" t="s">
        <v>175</v>
      </c>
      <c r="H363" s="61" t="s">
        <v>4038</v>
      </c>
      <c r="I363" s="46" t="s">
        <v>264</v>
      </c>
      <c r="J363" s="46" t="s">
        <v>2300</v>
      </c>
      <c r="K363" s="46" t="s">
        <v>2301</v>
      </c>
      <c r="L363" s="100" t="s">
        <v>2302</v>
      </c>
      <c r="M363" s="350" t="s">
        <v>6413</v>
      </c>
      <c r="N363" s="310" t="s">
        <v>6509</v>
      </c>
      <c r="O363" s="325"/>
      <c r="P363" s="284" t="s">
        <v>6263</v>
      </c>
      <c r="Q363" s="311" t="s">
        <v>6509</v>
      </c>
      <c r="R363" s="322">
        <v>7</v>
      </c>
      <c r="S363" s="289" t="s">
        <v>2393</v>
      </c>
      <c r="T363" s="289" t="s">
        <v>6509</v>
      </c>
      <c r="U363" s="47" t="s">
        <v>1128</v>
      </c>
      <c r="V363" s="47" t="s">
        <v>90</v>
      </c>
      <c r="W363" s="47" t="s">
        <v>2075</v>
      </c>
      <c r="X363" s="46" t="s">
        <v>2076</v>
      </c>
      <c r="Y363" s="58"/>
      <c r="Z363" s="57" t="s">
        <v>36</v>
      </c>
      <c r="AA363" s="58"/>
      <c r="AB363" s="183"/>
      <c r="AC363" s="184"/>
      <c r="AD363" s="184"/>
      <c r="AE363" s="183"/>
      <c r="AF363" s="184"/>
      <c r="AG363" s="185"/>
      <c r="AH363" s="58"/>
      <c r="AI363" s="58"/>
      <c r="AJ363" s="58"/>
      <c r="AK363" s="58"/>
      <c r="AL363" s="59"/>
      <c r="AM363" s="254" t="str">
        <f>VLOOKUP(K363,'[1]SKO 2019 Attendees'!$D:$G,4,FALSE)</f>
        <v>32LDNL4M</v>
      </c>
      <c r="AN363" s="52">
        <v>43478</v>
      </c>
      <c r="AO363" s="52">
        <v>43481</v>
      </c>
    </row>
    <row r="364" spans="1:42" customFormat="1" ht="48">
      <c r="A364" s="46" t="s">
        <v>2303</v>
      </c>
      <c r="B364" s="232">
        <v>43396</v>
      </c>
      <c r="C364" s="232">
        <v>43397.469738576387</v>
      </c>
      <c r="D364" s="232" t="s">
        <v>4693</v>
      </c>
      <c r="E364" s="348" t="s">
        <v>6826</v>
      </c>
      <c r="F364" s="49" t="s">
        <v>174</v>
      </c>
      <c r="G364" s="61" t="s">
        <v>175</v>
      </c>
      <c r="H364" s="61" t="s">
        <v>2236</v>
      </c>
      <c r="I364" s="46" t="s">
        <v>2304</v>
      </c>
      <c r="J364" s="46" t="s">
        <v>2305</v>
      </c>
      <c r="K364" s="46" t="s">
        <v>2306</v>
      </c>
      <c r="L364" s="100" t="s">
        <v>2307</v>
      </c>
      <c r="M364" s="350" t="s">
        <v>6412</v>
      </c>
      <c r="N364" s="279" t="s">
        <v>6508</v>
      </c>
      <c r="O364" s="325"/>
      <c r="P364" s="284" t="s">
        <v>5086</v>
      </c>
      <c r="Q364" s="311" t="s">
        <v>6508</v>
      </c>
      <c r="R364" s="322">
        <v>1</v>
      </c>
      <c r="S364" s="289" t="s">
        <v>2411</v>
      </c>
      <c r="T364" s="289" t="s">
        <v>6510</v>
      </c>
      <c r="U364" s="47" t="s">
        <v>1128</v>
      </c>
      <c r="V364" s="47" t="s">
        <v>90</v>
      </c>
      <c r="W364" s="47" t="s">
        <v>2125</v>
      </c>
      <c r="X364" s="46" t="s">
        <v>2076</v>
      </c>
      <c r="Y364" s="58" t="s">
        <v>36</v>
      </c>
      <c r="Z364" s="57" t="s">
        <v>36</v>
      </c>
      <c r="AA364" s="58"/>
      <c r="AB364" s="183"/>
      <c r="AC364" s="184"/>
      <c r="AD364" s="184"/>
      <c r="AE364" s="183"/>
      <c r="AF364" s="184"/>
      <c r="AG364" s="185"/>
      <c r="AH364" s="58"/>
      <c r="AI364" s="58"/>
      <c r="AJ364" s="58"/>
      <c r="AK364" s="58"/>
      <c r="AL364" s="59"/>
      <c r="AM364" s="254" t="str">
        <f>VLOOKUP(K364,'[1]SKO 2019 Attendees'!$D:$G,4,FALSE)</f>
        <v>32LDNL4N</v>
      </c>
      <c r="AN364" s="52">
        <v>43477</v>
      </c>
      <c r="AO364" s="52">
        <v>43481</v>
      </c>
    </row>
    <row r="365" spans="1:42" customFormat="1">
      <c r="A365" s="46" t="s">
        <v>1152</v>
      </c>
      <c r="B365" s="232">
        <v>43402</v>
      </c>
      <c r="C365" s="232">
        <v>43403.357605555553</v>
      </c>
      <c r="D365" s="232" t="s">
        <v>4693</v>
      </c>
      <c r="E365" s="232" t="s">
        <v>6671</v>
      </c>
      <c r="F365" s="49" t="s">
        <v>174</v>
      </c>
      <c r="G365" s="61" t="s">
        <v>175</v>
      </c>
      <c r="H365" s="61" t="s">
        <v>633</v>
      </c>
      <c r="I365" s="46" t="s">
        <v>1153</v>
      </c>
      <c r="J365" s="46" t="s">
        <v>1154</v>
      </c>
      <c r="K365" s="46" t="s">
        <v>1155</v>
      </c>
      <c r="L365" s="100" t="s">
        <v>179</v>
      </c>
      <c r="M365" s="350" t="s">
        <v>6413</v>
      </c>
      <c r="N365" s="310" t="s">
        <v>6509</v>
      </c>
      <c r="O365" s="325"/>
      <c r="P365" s="284" t="s">
        <v>6263</v>
      </c>
      <c r="Q365" s="311" t="s">
        <v>6509</v>
      </c>
      <c r="R365" s="322">
        <v>14</v>
      </c>
      <c r="S365" s="289" t="s">
        <v>4669</v>
      </c>
      <c r="T365" s="289" t="s">
        <v>6515</v>
      </c>
      <c r="U365" s="47" t="s">
        <v>197</v>
      </c>
      <c r="V365" s="47" t="s">
        <v>34</v>
      </c>
      <c r="W365" s="47" t="s">
        <v>670</v>
      </c>
      <c r="X365" s="46" t="s">
        <v>633</v>
      </c>
      <c r="Y365" s="58"/>
      <c r="Z365" s="57" t="s">
        <v>36</v>
      </c>
      <c r="AA365" s="58"/>
      <c r="AB365" s="183"/>
      <c r="AC365" s="184"/>
      <c r="AD365" s="184"/>
      <c r="AE365" s="183"/>
      <c r="AF365" s="184"/>
      <c r="AG365" s="185"/>
      <c r="AH365" s="58"/>
      <c r="AI365" s="58"/>
      <c r="AJ365" s="58"/>
      <c r="AK365" s="58"/>
      <c r="AL365" s="59"/>
      <c r="AM365" s="254" t="str">
        <f>VLOOKUP(K365,'[1]SKO 2019 Attendees'!$D:$G,4,FALSE)</f>
        <v>32LDNL4P</v>
      </c>
      <c r="AN365" s="52">
        <v>43477</v>
      </c>
      <c r="AO365" s="52">
        <v>43481</v>
      </c>
    </row>
    <row r="366" spans="1:42" customFormat="1">
      <c r="A366" s="46" t="s">
        <v>2308</v>
      </c>
      <c r="B366" s="232">
        <v>43396</v>
      </c>
      <c r="C366" s="232">
        <v>43415.4369371875</v>
      </c>
      <c r="D366" s="232"/>
      <c r="E366" s="348"/>
      <c r="F366" s="49" t="s">
        <v>174</v>
      </c>
      <c r="G366" s="61" t="s">
        <v>175</v>
      </c>
      <c r="H366" s="61" t="s">
        <v>4038</v>
      </c>
      <c r="I366" s="46" t="s">
        <v>2309</v>
      </c>
      <c r="J366" s="46" t="s">
        <v>2310</v>
      </c>
      <c r="K366" s="46" t="s">
        <v>2311</v>
      </c>
      <c r="L366" s="100" t="s">
        <v>1136</v>
      </c>
      <c r="M366" s="278" t="s">
        <v>500</v>
      </c>
      <c r="N366" s="279" t="s">
        <v>6504</v>
      </c>
      <c r="O366" s="325"/>
      <c r="P366" s="284" t="s">
        <v>500</v>
      </c>
      <c r="Q366" s="285" t="s">
        <v>6504</v>
      </c>
      <c r="R366" s="322">
        <v>8</v>
      </c>
      <c r="S366" s="289" t="s">
        <v>2380</v>
      </c>
      <c r="T366" s="289" t="s">
        <v>6507</v>
      </c>
      <c r="U366" s="47" t="s">
        <v>1128</v>
      </c>
      <c r="V366" s="47" t="s">
        <v>90</v>
      </c>
      <c r="W366" s="47" t="s">
        <v>2312</v>
      </c>
      <c r="X366" s="46" t="s">
        <v>2076</v>
      </c>
      <c r="Y366" s="58"/>
      <c r="Z366" s="57" t="s">
        <v>36</v>
      </c>
      <c r="AA366" s="58"/>
      <c r="AB366" s="183"/>
      <c r="AC366" s="184"/>
      <c r="AD366" s="184"/>
      <c r="AE366" s="183"/>
      <c r="AF366" s="184"/>
      <c r="AG366" s="185"/>
      <c r="AH366" s="58"/>
      <c r="AI366" s="58"/>
      <c r="AJ366" s="58"/>
      <c r="AK366" s="58"/>
      <c r="AL366" s="59"/>
      <c r="AM366" s="254" t="str">
        <f>VLOOKUP(K366,'[1]SKO 2019 Attendees'!$D:$G,4,FALSE)</f>
        <v>32LDNL4Q</v>
      </c>
      <c r="AN366" s="52">
        <v>43478</v>
      </c>
      <c r="AO366" s="52">
        <v>43481</v>
      </c>
    </row>
    <row r="367" spans="1:42" customFormat="1">
      <c r="A367" s="46" t="s">
        <v>2313</v>
      </c>
      <c r="B367" s="232">
        <v>43396</v>
      </c>
      <c r="C367" s="232">
        <v>43424.643358414352</v>
      </c>
      <c r="D367" s="232" t="s">
        <v>4693</v>
      </c>
      <c r="E367" s="232" t="s">
        <v>5704</v>
      </c>
      <c r="F367" s="49" t="s">
        <v>174</v>
      </c>
      <c r="G367" s="61" t="s">
        <v>175</v>
      </c>
      <c r="H367" s="61" t="s">
        <v>4038</v>
      </c>
      <c r="I367" s="46" t="s">
        <v>2314</v>
      </c>
      <c r="J367" s="46" t="s">
        <v>2315</v>
      </c>
      <c r="K367" s="46" t="s">
        <v>2316</v>
      </c>
      <c r="L367" s="100" t="s">
        <v>179</v>
      </c>
      <c r="M367" s="278" t="s">
        <v>346</v>
      </c>
      <c r="N367" s="279" t="s">
        <v>6505</v>
      </c>
      <c r="O367" s="325"/>
      <c r="P367" s="284" t="s">
        <v>346</v>
      </c>
      <c r="Q367" s="285" t="s">
        <v>6505</v>
      </c>
      <c r="R367" s="322">
        <v>3</v>
      </c>
      <c r="S367" s="289" t="s">
        <v>2636</v>
      </c>
      <c r="T367" s="289" t="s">
        <v>6519</v>
      </c>
      <c r="U367" s="47" t="s">
        <v>2249</v>
      </c>
      <c r="V367" s="47" t="s">
        <v>90</v>
      </c>
      <c r="W367" s="47" t="s">
        <v>2317</v>
      </c>
      <c r="X367" s="46" t="s">
        <v>2076</v>
      </c>
      <c r="Y367" s="58"/>
      <c r="Z367" s="57" t="s">
        <v>36</v>
      </c>
      <c r="AA367" s="58"/>
      <c r="AB367" s="183"/>
      <c r="AC367" s="184"/>
      <c r="AD367" s="184"/>
      <c r="AE367" s="183"/>
      <c r="AF367" s="184"/>
      <c r="AG367" s="185"/>
      <c r="AH367" s="58"/>
      <c r="AI367" s="58"/>
      <c r="AJ367" s="58"/>
      <c r="AK367" s="58"/>
      <c r="AL367" s="59"/>
      <c r="AM367" s="254" t="str">
        <f>VLOOKUP(K367,'[1]SKO 2019 Attendees'!$D:$G,4,FALSE)</f>
        <v>32LDNL4R</v>
      </c>
      <c r="AN367" s="52">
        <v>43478</v>
      </c>
      <c r="AO367" s="52">
        <v>43481</v>
      </c>
    </row>
    <row r="368" spans="1:42" customFormat="1">
      <c r="A368" s="46" t="s">
        <v>199</v>
      </c>
      <c r="B368" s="232">
        <v>43396</v>
      </c>
      <c r="C368" s="232">
        <v>43397.052148842587</v>
      </c>
      <c r="D368" s="232" t="s">
        <v>4693</v>
      </c>
      <c r="E368" s="232" t="s">
        <v>6521</v>
      </c>
      <c r="F368" s="49" t="s">
        <v>174</v>
      </c>
      <c r="G368" s="61" t="s">
        <v>175</v>
      </c>
      <c r="H368" s="61" t="s">
        <v>27</v>
      </c>
      <c r="I368" s="46" t="s">
        <v>200</v>
      </c>
      <c r="J368" s="46" t="s">
        <v>201</v>
      </c>
      <c r="K368" s="46" t="s">
        <v>202</v>
      </c>
      <c r="L368" s="100" t="s">
        <v>179</v>
      </c>
      <c r="M368" s="278" t="s">
        <v>374</v>
      </c>
      <c r="N368" s="310" t="s">
        <v>6507</v>
      </c>
      <c r="O368" s="325"/>
      <c r="P368" s="284" t="s">
        <v>374</v>
      </c>
      <c r="Q368" s="285" t="s">
        <v>6507</v>
      </c>
      <c r="R368" s="322">
        <v>19</v>
      </c>
      <c r="S368" s="289" t="s">
        <v>2374</v>
      </c>
      <c r="T368" s="289" t="s">
        <v>6517</v>
      </c>
      <c r="U368" s="47" t="s">
        <v>181</v>
      </c>
      <c r="V368" s="47" t="s">
        <v>90</v>
      </c>
      <c r="W368" s="47" t="s">
        <v>98</v>
      </c>
      <c r="X368" s="46" t="s">
        <v>92</v>
      </c>
      <c r="Y368" s="58"/>
      <c r="Z368" s="57" t="s">
        <v>36</v>
      </c>
      <c r="AA368" s="58"/>
      <c r="AB368" s="183"/>
      <c r="AC368" s="184"/>
      <c r="AD368" s="184"/>
      <c r="AE368" s="183"/>
      <c r="AF368" s="184"/>
      <c r="AG368" s="185"/>
      <c r="AH368" s="58"/>
      <c r="AI368" s="58"/>
      <c r="AJ368" s="58"/>
      <c r="AK368" s="58"/>
      <c r="AL368" s="59"/>
      <c r="AM368" s="254" t="str">
        <f>VLOOKUP(K368,'[1]SKO 2019 Attendees'!$D:$G,4,FALSE)</f>
        <v>32LDNL4S</v>
      </c>
      <c r="AN368" s="52">
        <v>43476</v>
      </c>
      <c r="AO368" s="52">
        <v>43481</v>
      </c>
    </row>
    <row r="369" spans="1:42" customFormat="1">
      <c r="A369" s="46" t="s">
        <v>2318</v>
      </c>
      <c r="B369" s="232">
        <v>43396</v>
      </c>
      <c r="C369" s="232">
        <v>43413.601030636572</v>
      </c>
      <c r="D369" s="232" t="s">
        <v>4693</v>
      </c>
      <c r="E369" s="232" t="s">
        <v>5705</v>
      </c>
      <c r="F369" s="49" t="s">
        <v>174</v>
      </c>
      <c r="G369" s="61" t="s">
        <v>175</v>
      </c>
      <c r="H369" s="61" t="s">
        <v>2236</v>
      </c>
      <c r="I369" s="46" t="s">
        <v>854</v>
      </c>
      <c r="J369" s="46" t="s">
        <v>2319</v>
      </c>
      <c r="K369" s="46" t="s">
        <v>2320</v>
      </c>
      <c r="L369" s="100" t="s">
        <v>179</v>
      </c>
      <c r="M369" s="278" t="s">
        <v>500</v>
      </c>
      <c r="N369" s="279" t="s">
        <v>6504</v>
      </c>
      <c r="O369" s="325"/>
      <c r="P369" s="284" t="s">
        <v>500</v>
      </c>
      <c r="Q369" s="285" t="s">
        <v>6504</v>
      </c>
      <c r="R369" s="322">
        <v>10</v>
      </c>
      <c r="S369" s="289" t="s">
        <v>2380</v>
      </c>
      <c r="T369" s="289" t="s">
        <v>6507</v>
      </c>
      <c r="U369" s="47" t="s">
        <v>1128</v>
      </c>
      <c r="V369" s="47" t="s">
        <v>90</v>
      </c>
      <c r="W369" s="47" t="s">
        <v>2289</v>
      </c>
      <c r="X369" s="46" t="s">
        <v>2076</v>
      </c>
      <c r="Y369" s="58"/>
      <c r="Z369" s="57" t="s">
        <v>36</v>
      </c>
      <c r="AA369" s="58"/>
      <c r="AB369" s="183"/>
      <c r="AC369" s="184"/>
      <c r="AD369" s="184"/>
      <c r="AE369" s="183"/>
      <c r="AF369" s="184"/>
      <c r="AG369" s="185"/>
      <c r="AH369" s="58"/>
      <c r="AI369" s="58"/>
      <c r="AJ369" s="58"/>
      <c r="AK369" s="58"/>
      <c r="AL369" s="59"/>
      <c r="AM369" s="254" t="str">
        <f>VLOOKUP(K369,'[1]SKO 2019 Attendees'!$D:$G,4,FALSE)</f>
        <v>32LDNL4T</v>
      </c>
      <c r="AN369" s="52">
        <v>43477</v>
      </c>
      <c r="AO369" s="52">
        <v>43481</v>
      </c>
    </row>
    <row r="370" spans="1:42" customFormat="1">
      <c r="A370" s="46" t="s">
        <v>1156</v>
      </c>
      <c r="B370" s="232">
        <v>43396</v>
      </c>
      <c r="C370" s="232">
        <v>43397.258820717594</v>
      </c>
      <c r="D370" s="232" t="s">
        <v>4693</v>
      </c>
      <c r="E370" s="232" t="s">
        <v>6692</v>
      </c>
      <c r="F370" s="49" t="s">
        <v>174</v>
      </c>
      <c r="G370" s="61" t="s">
        <v>175</v>
      </c>
      <c r="H370" s="61" t="s">
        <v>633</v>
      </c>
      <c r="I370" s="46" t="s">
        <v>110</v>
      </c>
      <c r="J370" s="46" t="s">
        <v>1157</v>
      </c>
      <c r="K370" s="46" t="s">
        <v>1158</v>
      </c>
      <c r="L370" s="100" t="s">
        <v>179</v>
      </c>
      <c r="M370" s="350" t="s">
        <v>6413</v>
      </c>
      <c r="N370" s="310" t="s">
        <v>6509</v>
      </c>
      <c r="O370" s="325"/>
      <c r="P370" s="284" t="s">
        <v>6263</v>
      </c>
      <c r="Q370" s="311" t="s">
        <v>6509</v>
      </c>
      <c r="R370" s="322">
        <v>15</v>
      </c>
      <c r="S370" s="289" t="s">
        <v>4672</v>
      </c>
      <c r="T370" s="289" t="s">
        <v>6508</v>
      </c>
      <c r="U370" s="47" t="s">
        <v>1159</v>
      </c>
      <c r="V370" s="47" t="s">
        <v>34</v>
      </c>
      <c r="W370" s="47" t="s">
        <v>645</v>
      </c>
      <c r="X370" s="46" t="s">
        <v>633</v>
      </c>
      <c r="Y370" s="58"/>
      <c r="Z370" s="57" t="s">
        <v>36</v>
      </c>
      <c r="AA370" s="58"/>
      <c r="AB370" s="183"/>
      <c r="AC370" s="184"/>
      <c r="AD370" s="184"/>
      <c r="AE370" s="183"/>
      <c r="AF370" s="184"/>
      <c r="AG370" s="185"/>
      <c r="AH370" s="58"/>
      <c r="AI370" s="58"/>
      <c r="AJ370" s="58"/>
      <c r="AK370" s="58"/>
      <c r="AL370" s="59"/>
      <c r="AM370" s="254" t="str">
        <f>VLOOKUP(K370,'[1]SKO 2019 Attendees'!$D:$G,4,FALSE)</f>
        <v>32LDNL4V</v>
      </c>
      <c r="AN370" s="52">
        <v>43477</v>
      </c>
      <c r="AO370" s="52">
        <v>43481</v>
      </c>
    </row>
    <row r="371" spans="1:42" customFormat="1">
      <c r="A371" s="46" t="s">
        <v>203</v>
      </c>
      <c r="B371" s="232">
        <v>43396</v>
      </c>
      <c r="C371" s="232">
        <v>43397.016984374997</v>
      </c>
      <c r="D371" s="232" t="s">
        <v>4693</v>
      </c>
      <c r="E371" s="232" t="s">
        <v>6451</v>
      </c>
      <c r="F371" s="49" t="s">
        <v>174</v>
      </c>
      <c r="G371" s="61" t="s">
        <v>175</v>
      </c>
      <c r="H371" s="61" t="s">
        <v>27</v>
      </c>
      <c r="I371" s="46" t="s">
        <v>204</v>
      </c>
      <c r="J371" s="46" t="s">
        <v>205</v>
      </c>
      <c r="K371" s="46" t="s">
        <v>206</v>
      </c>
      <c r="L371" s="100" t="s">
        <v>207</v>
      </c>
      <c r="M371" s="278" t="s">
        <v>346</v>
      </c>
      <c r="N371" s="279" t="s">
        <v>6505</v>
      </c>
      <c r="O371" s="325"/>
      <c r="P371" s="284" t="s">
        <v>346</v>
      </c>
      <c r="Q371" s="285" t="s">
        <v>6505</v>
      </c>
      <c r="R371" s="322">
        <v>2</v>
      </c>
      <c r="S371" s="289" t="s">
        <v>2442</v>
      </c>
      <c r="T371" s="289" t="s">
        <v>6506</v>
      </c>
      <c r="U371" s="47" t="s">
        <v>89</v>
      </c>
      <c r="V371" s="47" t="s">
        <v>208</v>
      </c>
      <c r="W371" s="47" t="s">
        <v>209</v>
      </c>
      <c r="X371" s="46" t="s">
        <v>92</v>
      </c>
      <c r="Y371" s="58"/>
      <c r="Z371" s="57" t="s">
        <v>36</v>
      </c>
      <c r="AA371" s="58"/>
      <c r="AB371" s="183"/>
      <c r="AC371" s="184"/>
      <c r="AD371" s="184"/>
      <c r="AE371" s="183"/>
      <c r="AF371" s="184"/>
      <c r="AG371" s="185"/>
      <c r="AH371" s="58"/>
      <c r="AI371" s="58"/>
      <c r="AJ371" s="58"/>
      <c r="AK371" s="58"/>
      <c r="AL371" s="59"/>
      <c r="AM371" s="254" t="str">
        <f>VLOOKUP(K371,'[1]SKO 2019 Attendees'!$D:$G,4,FALSE)</f>
        <v>32LDNL4W</v>
      </c>
      <c r="AN371" s="52">
        <v>43476</v>
      </c>
      <c r="AO371" s="52">
        <v>43481</v>
      </c>
    </row>
    <row r="372" spans="1:42" customFormat="1">
      <c r="A372" s="46" t="s">
        <v>1160</v>
      </c>
      <c r="B372" s="232">
        <v>43396</v>
      </c>
      <c r="C372" s="232">
        <v>43397.167387118054</v>
      </c>
      <c r="D372" s="232" t="s">
        <v>4693</v>
      </c>
      <c r="E372" s="232" t="s">
        <v>5706</v>
      </c>
      <c r="F372" s="49" t="s">
        <v>174</v>
      </c>
      <c r="G372" s="61" t="s">
        <v>175</v>
      </c>
      <c r="H372" s="61" t="s">
        <v>633</v>
      </c>
      <c r="I372" s="46" t="s">
        <v>1161</v>
      </c>
      <c r="J372" s="46" t="s">
        <v>1162</v>
      </c>
      <c r="K372" s="46" t="s">
        <v>1163</v>
      </c>
      <c r="L372" s="100" t="s">
        <v>1164</v>
      </c>
      <c r="M372" s="350" t="s">
        <v>6412</v>
      </c>
      <c r="N372" s="279" t="s">
        <v>6508</v>
      </c>
      <c r="O372" s="325"/>
      <c r="P372" s="284" t="s">
        <v>5086</v>
      </c>
      <c r="Q372" s="311" t="s">
        <v>6508</v>
      </c>
      <c r="R372" s="322">
        <v>26</v>
      </c>
      <c r="S372" s="289" t="s">
        <v>4673</v>
      </c>
      <c r="T372" s="289"/>
      <c r="U372" s="47" t="s">
        <v>34</v>
      </c>
      <c r="V372" s="47" t="s">
        <v>34</v>
      </c>
      <c r="W372" s="47" t="s">
        <v>745</v>
      </c>
      <c r="X372" s="46" t="s">
        <v>633</v>
      </c>
      <c r="Y372" s="58" t="s">
        <v>36</v>
      </c>
      <c r="Z372" s="57" t="s">
        <v>36</v>
      </c>
      <c r="AA372" s="58"/>
      <c r="AB372" s="183"/>
      <c r="AC372" s="184"/>
      <c r="AD372" s="184"/>
      <c r="AE372" s="183"/>
      <c r="AF372" s="184"/>
      <c r="AG372" s="185"/>
      <c r="AH372" s="58"/>
      <c r="AI372" s="58"/>
      <c r="AJ372" s="58"/>
      <c r="AK372" s="58"/>
      <c r="AL372" s="59" t="s">
        <v>36</v>
      </c>
      <c r="AM372" s="254" t="str">
        <f>VLOOKUP(K372,'[1]SKO 2019 Attendees'!$D:$G,4,FALSE)</f>
        <v>32KNCVN5</v>
      </c>
      <c r="AN372" s="52">
        <v>43477</v>
      </c>
      <c r="AO372" s="52">
        <v>43483</v>
      </c>
      <c r="AP372" t="s">
        <v>5310</v>
      </c>
    </row>
    <row r="373" spans="1:42" customFormat="1" ht="13.2">
      <c r="A373" s="46" t="s">
        <v>1165</v>
      </c>
      <c r="B373" s="232">
        <v>43402</v>
      </c>
      <c r="C373" s="232">
        <v>43408.574037650462</v>
      </c>
      <c r="D373" s="232" t="s">
        <v>4693</v>
      </c>
      <c r="E373" s="232" t="s">
        <v>5707</v>
      </c>
      <c r="F373" s="49" t="s">
        <v>174</v>
      </c>
      <c r="G373" s="61" t="s">
        <v>175</v>
      </c>
      <c r="H373" s="61" t="s">
        <v>633</v>
      </c>
      <c r="I373" s="46" t="s">
        <v>1166</v>
      </c>
      <c r="J373" s="46" t="s">
        <v>1167</v>
      </c>
      <c r="K373" s="46" t="s">
        <v>1168</v>
      </c>
      <c r="L373" s="100" t="s">
        <v>179</v>
      </c>
      <c r="M373" s="279" t="s">
        <v>357</v>
      </c>
      <c r="N373" s="279" t="s">
        <v>6506</v>
      </c>
      <c r="O373" s="325"/>
      <c r="P373" s="285" t="s">
        <v>357</v>
      </c>
      <c r="Q373" s="285" t="s">
        <v>6506</v>
      </c>
      <c r="R373" s="322">
        <v>29</v>
      </c>
      <c r="S373" s="289" t="s">
        <v>4671</v>
      </c>
      <c r="T373" s="289" t="s">
        <v>6503</v>
      </c>
      <c r="U373" s="47" t="s">
        <v>197</v>
      </c>
      <c r="V373" s="47" t="s">
        <v>34</v>
      </c>
      <c r="W373" s="47" t="s">
        <v>651</v>
      </c>
      <c r="X373" s="46" t="s">
        <v>633</v>
      </c>
      <c r="Y373" s="58"/>
      <c r="Z373" s="57" t="s">
        <v>36</v>
      </c>
      <c r="AA373" s="58"/>
      <c r="AB373" s="183"/>
      <c r="AC373" s="184"/>
      <c r="AD373" s="184"/>
      <c r="AE373" s="183"/>
      <c r="AF373" s="184"/>
      <c r="AG373" s="185"/>
      <c r="AH373" s="58"/>
      <c r="AI373" s="58"/>
      <c r="AJ373" s="58"/>
      <c r="AK373" s="58"/>
      <c r="AL373" s="59"/>
      <c r="AM373" s="254" t="str">
        <f>VLOOKUP(K373,'[1]SKO 2019 Attendees'!$D:$G,4,FALSE)</f>
        <v>32LDNL4X</v>
      </c>
      <c r="AN373" s="52">
        <v>43477</v>
      </c>
      <c r="AO373" s="52">
        <v>43481</v>
      </c>
    </row>
    <row r="374" spans="1:42" customFormat="1">
      <c r="A374" s="46" t="s">
        <v>1169</v>
      </c>
      <c r="B374" s="232">
        <v>43396</v>
      </c>
      <c r="C374" s="232">
        <v>43397.169263344906</v>
      </c>
      <c r="D374" s="232" t="s">
        <v>4693</v>
      </c>
      <c r="E374" s="232" t="s">
        <v>5708</v>
      </c>
      <c r="F374" s="49" t="s">
        <v>174</v>
      </c>
      <c r="G374" s="61" t="s">
        <v>175</v>
      </c>
      <c r="H374" s="61" t="s">
        <v>633</v>
      </c>
      <c r="I374" s="46" t="s">
        <v>254</v>
      </c>
      <c r="J374" s="46" t="s">
        <v>1170</v>
      </c>
      <c r="K374" s="46" t="s">
        <v>1171</v>
      </c>
      <c r="L374" s="100" t="s">
        <v>179</v>
      </c>
      <c r="M374" s="350" t="s">
        <v>6413</v>
      </c>
      <c r="N374" s="310" t="s">
        <v>6509</v>
      </c>
      <c r="O374" s="325"/>
      <c r="P374" s="284" t="s">
        <v>6263</v>
      </c>
      <c r="Q374" s="311" t="s">
        <v>6509</v>
      </c>
      <c r="R374" s="322">
        <v>16</v>
      </c>
      <c r="S374" s="289" t="s">
        <v>4672</v>
      </c>
      <c r="T374" s="289" t="s">
        <v>6508</v>
      </c>
      <c r="U374" s="47" t="s">
        <v>1128</v>
      </c>
      <c r="V374" s="47" t="s">
        <v>90</v>
      </c>
      <c r="W374" s="47" t="s">
        <v>658</v>
      </c>
      <c r="X374" s="46" t="s">
        <v>633</v>
      </c>
      <c r="Y374" s="58"/>
      <c r="Z374" s="57" t="s">
        <v>36</v>
      </c>
      <c r="AA374" s="58"/>
      <c r="AB374" s="183"/>
      <c r="AC374" s="184"/>
      <c r="AD374" s="184"/>
      <c r="AE374" s="183"/>
      <c r="AF374" s="184"/>
      <c r="AG374" s="185"/>
      <c r="AH374" s="58"/>
      <c r="AI374" s="58"/>
      <c r="AJ374" s="58"/>
      <c r="AK374" s="58"/>
      <c r="AL374" s="59"/>
      <c r="AM374" s="254" t="str">
        <f>VLOOKUP(K374,'[1]SKO 2019 Attendees'!$D:$G,4,FALSE)</f>
        <v>32LDNL4Z</v>
      </c>
      <c r="AN374" s="52">
        <v>43477</v>
      </c>
      <c r="AO374" s="52">
        <v>43481</v>
      </c>
    </row>
    <row r="375" spans="1:42" customFormat="1">
      <c r="A375" s="46" t="s">
        <v>1172</v>
      </c>
      <c r="B375" s="232">
        <v>43402</v>
      </c>
      <c r="C375" s="232">
        <v>43405.318269907402</v>
      </c>
      <c r="D375" s="344" t="s">
        <v>4693</v>
      </c>
      <c r="E375" s="232" t="s">
        <v>6705</v>
      </c>
      <c r="F375" s="49" t="s">
        <v>174</v>
      </c>
      <c r="G375" s="61" t="s">
        <v>175</v>
      </c>
      <c r="H375" s="61" t="s">
        <v>633</v>
      </c>
      <c r="I375" s="46" t="s">
        <v>410</v>
      </c>
      <c r="J375" s="46" t="s">
        <v>1173</v>
      </c>
      <c r="K375" s="46" t="s">
        <v>1174</v>
      </c>
      <c r="L375" s="100" t="s">
        <v>1124</v>
      </c>
      <c r="M375" s="350" t="s">
        <v>6412</v>
      </c>
      <c r="N375" s="279" t="s">
        <v>6508</v>
      </c>
      <c r="O375" s="325"/>
      <c r="P375" s="284" t="s">
        <v>5086</v>
      </c>
      <c r="Q375" s="311" t="s">
        <v>6508</v>
      </c>
      <c r="R375" s="322">
        <v>18</v>
      </c>
      <c r="S375" s="289" t="s">
        <v>4670</v>
      </c>
      <c r="T375" s="289" t="s">
        <v>6504</v>
      </c>
      <c r="U375" s="47" t="s">
        <v>197</v>
      </c>
      <c r="V375" s="47" t="s">
        <v>34</v>
      </c>
      <c r="W375" s="47" t="s">
        <v>639</v>
      </c>
      <c r="X375" s="46" t="s">
        <v>633</v>
      </c>
      <c r="Y375" s="58"/>
      <c r="Z375" s="57" t="s">
        <v>36</v>
      </c>
      <c r="AA375" s="58"/>
      <c r="AB375" s="183"/>
      <c r="AC375" s="184"/>
      <c r="AD375" s="184"/>
      <c r="AE375" s="183"/>
      <c r="AF375" s="184"/>
      <c r="AG375" s="185"/>
      <c r="AH375" s="58"/>
      <c r="AI375" s="58"/>
      <c r="AJ375" s="58"/>
      <c r="AK375" s="58"/>
      <c r="AL375" s="59"/>
      <c r="AM375" s="254" t="str">
        <f>VLOOKUP(K375,'[1]SKO 2019 Attendees'!$D:$G,4,FALSE)</f>
        <v>32LDNL52</v>
      </c>
      <c r="AN375" s="52">
        <v>43477</v>
      </c>
      <c r="AO375" s="52">
        <v>43481</v>
      </c>
    </row>
    <row r="376" spans="1:42" customFormat="1">
      <c r="A376" s="46" t="s">
        <v>5172</v>
      </c>
      <c r="B376" s="232">
        <v>43416</v>
      </c>
      <c r="C376" s="232">
        <v>43418.725993518514</v>
      </c>
      <c r="D376" s="232" t="s">
        <v>4693</v>
      </c>
      <c r="E376" s="232" t="s">
        <v>5709</v>
      </c>
      <c r="F376" s="49" t="s">
        <v>174</v>
      </c>
      <c r="G376" s="61" t="s">
        <v>175</v>
      </c>
      <c r="H376" s="61" t="s">
        <v>2236</v>
      </c>
      <c r="I376" s="46" t="s">
        <v>3769</v>
      </c>
      <c r="J376" s="46" t="s">
        <v>5170</v>
      </c>
      <c r="K376" s="46" t="s">
        <v>5171</v>
      </c>
      <c r="L376" s="100" t="s">
        <v>179</v>
      </c>
      <c r="M376" s="278" t="s">
        <v>374</v>
      </c>
      <c r="N376" s="310" t="s">
        <v>6507</v>
      </c>
      <c r="O376" s="325"/>
      <c r="P376" s="284" t="s">
        <v>374</v>
      </c>
      <c r="Q376" s="285" t="s">
        <v>6507</v>
      </c>
      <c r="R376" s="322">
        <v>17</v>
      </c>
      <c r="S376" s="289" t="s">
        <v>2374</v>
      </c>
      <c r="T376" s="289" t="s">
        <v>6517</v>
      </c>
      <c r="U376" s="47" t="s">
        <v>2249</v>
      </c>
      <c r="V376" s="47" t="s">
        <v>90</v>
      </c>
      <c r="W376" s="47" t="s">
        <v>2259</v>
      </c>
      <c r="X376" s="46" t="s">
        <v>2076</v>
      </c>
      <c r="Y376" s="58"/>
      <c r="Z376" s="57" t="s">
        <v>36</v>
      </c>
      <c r="AA376" s="58"/>
      <c r="AB376" s="183"/>
      <c r="AC376" s="184"/>
      <c r="AD376" s="184"/>
      <c r="AE376" s="183"/>
      <c r="AF376" s="184"/>
      <c r="AG376" s="185"/>
      <c r="AH376" s="58"/>
      <c r="AI376" s="58"/>
      <c r="AJ376" s="58"/>
      <c r="AK376" s="58"/>
      <c r="AL376" s="59"/>
      <c r="AM376" s="254" t="str">
        <f>VLOOKUP(K376,'[1]SKO 2019 Attendees'!$D:$G,4,FALSE)</f>
        <v>32LG4NFF</v>
      </c>
      <c r="AN376" s="52">
        <v>43477</v>
      </c>
      <c r="AO376" s="52">
        <v>43481</v>
      </c>
    </row>
    <row r="377" spans="1:42" customFormat="1">
      <c r="A377" s="46" t="s">
        <v>210</v>
      </c>
      <c r="B377" s="232">
        <v>43396</v>
      </c>
      <c r="C377" s="232">
        <v>43411.176457557871</v>
      </c>
      <c r="D377" s="232" t="s">
        <v>4693</v>
      </c>
      <c r="E377" s="232" t="s">
        <v>5710</v>
      </c>
      <c r="F377" s="49" t="s">
        <v>174</v>
      </c>
      <c r="G377" s="61" t="s">
        <v>175</v>
      </c>
      <c r="H377" s="61" t="s">
        <v>27</v>
      </c>
      <c r="I377" s="46" t="s">
        <v>211</v>
      </c>
      <c r="J377" s="46" t="s">
        <v>212</v>
      </c>
      <c r="K377" s="46" t="s">
        <v>213</v>
      </c>
      <c r="L377" s="100" t="s">
        <v>179</v>
      </c>
      <c r="M377" s="350" t="s">
        <v>6413</v>
      </c>
      <c r="N377" s="310" t="s">
        <v>6509</v>
      </c>
      <c r="O377" s="325"/>
      <c r="P377" s="284" t="s">
        <v>6263</v>
      </c>
      <c r="Q377" s="311" t="s">
        <v>6509</v>
      </c>
      <c r="R377" s="322">
        <v>11</v>
      </c>
      <c r="S377" s="289" t="s">
        <v>5083</v>
      </c>
      <c r="T377" s="306" t="s">
        <v>6513</v>
      </c>
      <c r="U377" s="47" t="s">
        <v>191</v>
      </c>
      <c r="V377" s="47" t="s">
        <v>34</v>
      </c>
      <c r="W377" s="47" t="s">
        <v>103</v>
      </c>
      <c r="X377" s="46" t="s">
        <v>27</v>
      </c>
      <c r="Y377" s="58"/>
      <c r="Z377" s="57" t="s">
        <v>36</v>
      </c>
      <c r="AA377" s="58"/>
      <c r="AB377" s="183"/>
      <c r="AC377" s="184"/>
      <c r="AD377" s="184"/>
      <c r="AE377" s="183"/>
      <c r="AF377" s="184"/>
      <c r="AG377" s="185"/>
      <c r="AH377" s="58"/>
      <c r="AI377" s="58"/>
      <c r="AJ377" s="58"/>
      <c r="AK377" s="58"/>
      <c r="AL377" s="59"/>
      <c r="AM377" s="254" t="str">
        <f>VLOOKUP(K377,'[1]SKO 2019 Attendees'!$D:$G,4,FALSE)</f>
        <v>32LDNL55</v>
      </c>
      <c r="AN377" s="52">
        <v>43476</v>
      </c>
      <c r="AO377" s="52">
        <v>43481</v>
      </c>
    </row>
    <row r="378" spans="1:42" customFormat="1">
      <c r="A378" s="46" t="s">
        <v>2324</v>
      </c>
      <c r="B378" s="232">
        <v>43396</v>
      </c>
      <c r="C378" s="232">
        <v>43409.575348761573</v>
      </c>
      <c r="D378" s="232" t="s">
        <v>4693</v>
      </c>
      <c r="E378" s="232" t="s">
        <v>5711</v>
      </c>
      <c r="F378" s="49" t="s">
        <v>1176</v>
      </c>
      <c r="G378" s="61" t="s">
        <v>1177</v>
      </c>
      <c r="H378" s="61" t="s">
        <v>2236</v>
      </c>
      <c r="I378" s="46" t="s">
        <v>2325</v>
      </c>
      <c r="J378" s="129" t="s">
        <v>2326</v>
      </c>
      <c r="K378" s="46" t="s">
        <v>2327</v>
      </c>
      <c r="L378" s="100" t="s">
        <v>2328</v>
      </c>
      <c r="M378" s="278" t="s">
        <v>374</v>
      </c>
      <c r="N378" s="310" t="s">
        <v>6507</v>
      </c>
      <c r="O378" s="323"/>
      <c r="P378" s="284" t="s">
        <v>374</v>
      </c>
      <c r="Q378" s="285" t="s">
        <v>6507</v>
      </c>
      <c r="R378" s="322" t="s">
        <v>6545</v>
      </c>
      <c r="S378" s="289" t="s">
        <v>2393</v>
      </c>
      <c r="T378" s="289" t="s">
        <v>6509</v>
      </c>
      <c r="U378" s="47" t="s">
        <v>1182</v>
      </c>
      <c r="V378" s="47" t="s">
        <v>1183</v>
      </c>
      <c r="W378" s="47" t="s">
        <v>2075</v>
      </c>
      <c r="X378" s="46" t="s">
        <v>2076</v>
      </c>
      <c r="Y378" s="58" t="s">
        <v>36</v>
      </c>
      <c r="Z378" s="57"/>
      <c r="AA378" s="58"/>
      <c r="AB378" s="183"/>
      <c r="AC378" s="184"/>
      <c r="AD378" s="184"/>
      <c r="AE378" s="183"/>
      <c r="AF378" s="184"/>
      <c r="AG378" s="185"/>
      <c r="AH378" s="58"/>
      <c r="AI378" s="58"/>
      <c r="AJ378" s="58"/>
      <c r="AK378" s="58"/>
      <c r="AL378" s="59"/>
      <c r="AM378" s="254" t="str">
        <f>VLOOKUP(K378,'[1]SKO 2019 Attendees'!$D:$G,4,FALSE)</f>
        <v>32LDNL57</v>
      </c>
      <c r="AN378" s="52">
        <v>43477</v>
      </c>
      <c r="AO378" s="52">
        <v>43481</v>
      </c>
    </row>
    <row r="379" spans="1:42">
      <c r="A379" s="26" t="s">
        <v>5033</v>
      </c>
      <c r="B379" s="232">
        <v>43430</v>
      </c>
      <c r="C379" s="232">
        <v>43431.55597862268</v>
      </c>
      <c r="D379" s="232" t="s">
        <v>4693</v>
      </c>
      <c r="E379" s="232" t="s">
        <v>5712</v>
      </c>
      <c r="F379" s="212" t="s">
        <v>5312</v>
      </c>
      <c r="G379" s="60" t="s">
        <v>1177</v>
      </c>
      <c r="H379" s="60" t="s">
        <v>2236</v>
      </c>
      <c r="I379" s="26" t="s">
        <v>5036</v>
      </c>
      <c r="J379" s="26" t="s">
        <v>5037</v>
      </c>
      <c r="K379" s="46" t="s">
        <v>5040</v>
      </c>
      <c r="L379" s="26" t="s">
        <v>5043</v>
      </c>
      <c r="M379" s="280" t="s">
        <v>6262</v>
      </c>
      <c r="N379" s="279" t="s">
        <v>4662</v>
      </c>
      <c r="O379" s="325" t="s">
        <v>4662</v>
      </c>
      <c r="P379" s="286" t="s">
        <v>6262</v>
      </c>
      <c r="Q379" s="285" t="s">
        <v>4662</v>
      </c>
      <c r="R379" s="322" t="s">
        <v>4662</v>
      </c>
      <c r="S379" s="289" t="s">
        <v>4728</v>
      </c>
      <c r="T379" s="289" t="s">
        <v>4662</v>
      </c>
      <c r="U379" s="26" t="s">
        <v>5046</v>
      </c>
      <c r="V379" s="26" t="s">
        <v>1183</v>
      </c>
      <c r="W379" s="26" t="s">
        <v>2075</v>
      </c>
      <c r="X379" s="26" t="s">
        <v>2076</v>
      </c>
      <c r="Y379" s="50" t="s">
        <v>36</v>
      </c>
      <c r="AM379" s="254" t="str">
        <f>VLOOKUP(K379,'[1]SKO 2019 Attendees'!$D:$G,4,FALSE)</f>
        <v>32LG4NGF</v>
      </c>
      <c r="AN379" s="53">
        <v>43477</v>
      </c>
      <c r="AO379" s="53">
        <v>43481</v>
      </c>
    </row>
    <row r="380" spans="1:42" customFormat="1">
      <c r="A380" s="129" t="s">
        <v>3108</v>
      </c>
      <c r="B380" s="232">
        <v>43430</v>
      </c>
      <c r="C380" s="232">
        <v>43433.651193518519</v>
      </c>
      <c r="D380" s="232" t="s">
        <v>4693</v>
      </c>
      <c r="E380" s="232" t="s">
        <v>6743</v>
      </c>
      <c r="F380" s="130" t="s">
        <v>5312</v>
      </c>
      <c r="G380" s="196" t="s">
        <v>1177</v>
      </c>
      <c r="H380" s="196" t="s">
        <v>2236</v>
      </c>
      <c r="I380" s="129" t="s">
        <v>2339</v>
      </c>
      <c r="J380" s="129" t="s">
        <v>3109</v>
      </c>
      <c r="K380" s="46" t="s">
        <v>3110</v>
      </c>
      <c r="L380" s="132" t="s">
        <v>3111</v>
      </c>
      <c r="M380" s="278" t="s">
        <v>374</v>
      </c>
      <c r="N380" s="310" t="s">
        <v>6507</v>
      </c>
      <c r="O380" s="323"/>
      <c r="P380" s="284" t="s">
        <v>374</v>
      </c>
      <c r="Q380" s="285" t="s">
        <v>6507</v>
      </c>
      <c r="R380" s="322"/>
      <c r="S380" s="289" t="s">
        <v>2374</v>
      </c>
      <c r="T380" s="289" t="s">
        <v>6517</v>
      </c>
      <c r="U380" s="26" t="s">
        <v>3112</v>
      </c>
      <c r="V380" s="26" t="s">
        <v>1183</v>
      </c>
      <c r="W380" s="26" t="s">
        <v>2075</v>
      </c>
      <c r="X380" s="26" t="s">
        <v>2076</v>
      </c>
      <c r="Y380" s="50"/>
      <c r="Z380" s="50"/>
      <c r="AA380" s="50"/>
      <c r="AB380" s="186"/>
      <c r="AC380" s="187"/>
      <c r="AD380" s="187"/>
      <c r="AE380" s="186"/>
      <c r="AF380" s="187"/>
      <c r="AG380" s="188"/>
      <c r="AH380" s="50"/>
      <c r="AI380" s="50"/>
      <c r="AJ380" s="50"/>
      <c r="AK380" s="50"/>
      <c r="AL380" s="51"/>
      <c r="AM380" s="254" t="str">
        <f>VLOOKUP(K380,'[1]SKO 2019 Attendees'!$D:$G,4,FALSE)</f>
        <v>32LDZJW4</v>
      </c>
      <c r="AN380" s="53">
        <v>43477</v>
      </c>
      <c r="AO380" s="53">
        <v>43481</v>
      </c>
      <c r="AP380" s="40"/>
    </row>
    <row r="381" spans="1:42" customFormat="1">
      <c r="A381" s="46" t="s">
        <v>2329</v>
      </c>
      <c r="B381" s="232">
        <v>43396</v>
      </c>
      <c r="C381" s="232">
        <v>43417.409847071758</v>
      </c>
      <c r="D381" s="232" t="s">
        <v>4693</v>
      </c>
      <c r="E381" s="232" t="s">
        <v>5713</v>
      </c>
      <c r="F381" s="49" t="s">
        <v>1176</v>
      </c>
      <c r="G381" s="61" t="s">
        <v>1177</v>
      </c>
      <c r="H381" s="61" t="s">
        <v>2236</v>
      </c>
      <c r="I381" s="46" t="s">
        <v>2330</v>
      </c>
      <c r="J381" s="129" t="s">
        <v>2331</v>
      </c>
      <c r="K381" s="46" t="s">
        <v>2332</v>
      </c>
      <c r="L381" s="100" t="s">
        <v>2333</v>
      </c>
      <c r="M381" s="278" t="s">
        <v>5284</v>
      </c>
      <c r="N381" s="279" t="s">
        <v>6505</v>
      </c>
      <c r="O381" s="325"/>
      <c r="P381" s="284" t="s">
        <v>346</v>
      </c>
      <c r="Q381" s="285" t="s">
        <v>6505</v>
      </c>
      <c r="R381" s="322"/>
      <c r="S381" s="289" t="s">
        <v>2636</v>
      </c>
      <c r="T381" s="289" t="s">
        <v>6519</v>
      </c>
      <c r="U381" s="47" t="s">
        <v>1182</v>
      </c>
      <c r="V381" s="47" t="s">
        <v>1183</v>
      </c>
      <c r="W381" s="47" t="s">
        <v>2075</v>
      </c>
      <c r="X381" s="46" t="s">
        <v>2076</v>
      </c>
      <c r="Y381" s="58"/>
      <c r="Z381" s="57"/>
      <c r="AA381" s="58"/>
      <c r="AB381" s="183"/>
      <c r="AC381" s="184"/>
      <c r="AD381" s="184"/>
      <c r="AE381" s="183"/>
      <c r="AF381" s="184"/>
      <c r="AG381" s="185"/>
      <c r="AH381" s="58"/>
      <c r="AI381" s="58"/>
      <c r="AJ381" s="58"/>
      <c r="AK381" s="58"/>
      <c r="AL381" s="59"/>
      <c r="AM381" s="254" t="str">
        <f>VLOOKUP(K381,'[1]SKO 2019 Attendees'!$D:$G,4,FALSE)</f>
        <v>32LDNNCH</v>
      </c>
      <c r="AN381" s="52">
        <v>43477</v>
      </c>
      <c r="AO381" s="52">
        <v>43481</v>
      </c>
    </row>
    <row r="382" spans="1:42" customFormat="1">
      <c r="A382" s="46" t="s">
        <v>2334</v>
      </c>
      <c r="B382" s="232">
        <v>43396</v>
      </c>
      <c r="C382" s="232">
        <v>43404.592172881945</v>
      </c>
      <c r="D382" s="232" t="s">
        <v>4693</v>
      </c>
      <c r="E382" s="232" t="s">
        <v>5714</v>
      </c>
      <c r="F382" s="49" t="s">
        <v>1176</v>
      </c>
      <c r="G382" s="61" t="s">
        <v>1177</v>
      </c>
      <c r="H382" s="61" t="s">
        <v>2070</v>
      </c>
      <c r="I382" s="46" t="s">
        <v>62</v>
      </c>
      <c r="J382" s="129" t="s">
        <v>2335</v>
      </c>
      <c r="K382" s="46" t="s">
        <v>2336</v>
      </c>
      <c r="L382" s="100" t="s">
        <v>2337</v>
      </c>
      <c r="M382" s="278" t="s">
        <v>379</v>
      </c>
      <c r="N382" s="279" t="s">
        <v>6503</v>
      </c>
      <c r="O382" s="325"/>
      <c r="P382" s="286" t="s">
        <v>379</v>
      </c>
      <c r="Q382" s="285" t="s">
        <v>6503</v>
      </c>
      <c r="R382" s="322"/>
      <c r="S382" s="289" t="s">
        <v>2393</v>
      </c>
      <c r="T382" s="289" t="s">
        <v>6509</v>
      </c>
      <c r="U382" s="47" t="s">
        <v>1183</v>
      </c>
      <c r="V382" s="47" t="s">
        <v>1183</v>
      </c>
      <c r="W382" s="47" t="s">
        <v>2075</v>
      </c>
      <c r="X382" s="46" t="s">
        <v>2076</v>
      </c>
      <c r="Y382" s="58" t="s">
        <v>36</v>
      </c>
      <c r="Z382" s="57"/>
      <c r="AA382" s="58"/>
      <c r="AB382" s="183"/>
      <c r="AC382" s="184"/>
      <c r="AD382" s="184"/>
      <c r="AE382" s="183"/>
      <c r="AF382" s="184"/>
      <c r="AG382" s="185"/>
      <c r="AH382" s="58"/>
      <c r="AI382" s="58"/>
      <c r="AJ382" s="58"/>
      <c r="AK382" s="58"/>
      <c r="AL382" s="59"/>
      <c r="AM382" s="254" t="str">
        <f>VLOOKUP(K382,'[1]SKO 2019 Attendees'!$D:$G,4,FALSE)</f>
        <v>32KNCVLS</v>
      </c>
      <c r="AN382" s="52">
        <v>43475</v>
      </c>
      <c r="AO382" s="52">
        <v>43481</v>
      </c>
      <c r="AP382" t="s">
        <v>5023</v>
      </c>
    </row>
    <row r="383" spans="1:42" customFormat="1">
      <c r="A383" s="46" t="s">
        <v>2338</v>
      </c>
      <c r="B383" s="232">
        <v>43396</v>
      </c>
      <c r="C383" s="232">
        <v>43397.449985995372</v>
      </c>
      <c r="D383" s="232" t="s">
        <v>4693</v>
      </c>
      <c r="E383" s="232" t="s">
        <v>5715</v>
      </c>
      <c r="F383" s="49" t="s">
        <v>1176</v>
      </c>
      <c r="G383" s="61" t="s">
        <v>1177</v>
      </c>
      <c r="H383" s="61" t="s">
        <v>2236</v>
      </c>
      <c r="I383" s="46" t="s">
        <v>2339</v>
      </c>
      <c r="J383" s="129" t="s">
        <v>2340</v>
      </c>
      <c r="K383" s="46" t="s">
        <v>2341</v>
      </c>
      <c r="L383" s="100" t="s">
        <v>2342</v>
      </c>
      <c r="M383" s="278" t="s">
        <v>500</v>
      </c>
      <c r="N383" s="279" t="s">
        <v>6504</v>
      </c>
      <c r="O383" s="325"/>
      <c r="P383" s="284" t="s">
        <v>500</v>
      </c>
      <c r="Q383" s="285" t="s">
        <v>6504</v>
      </c>
      <c r="R383" s="322"/>
      <c r="S383" s="289" t="s">
        <v>2380</v>
      </c>
      <c r="T383" s="289" t="s">
        <v>6507</v>
      </c>
      <c r="U383" s="47" t="s">
        <v>1182</v>
      </c>
      <c r="V383" s="47" t="s">
        <v>1183</v>
      </c>
      <c r="W383" s="47" t="s">
        <v>2075</v>
      </c>
      <c r="X383" s="46" t="s">
        <v>2076</v>
      </c>
      <c r="Y383" s="58"/>
      <c r="Z383" s="57"/>
      <c r="AA383" s="58"/>
      <c r="AB383" s="183"/>
      <c r="AC383" s="184"/>
      <c r="AD383" s="184"/>
      <c r="AE383" s="183"/>
      <c r="AF383" s="184"/>
      <c r="AG383" s="185"/>
      <c r="AH383" s="58"/>
      <c r="AI383" s="58"/>
      <c r="AJ383" s="58"/>
      <c r="AK383" s="58"/>
      <c r="AL383" s="59"/>
      <c r="AM383" s="254" t="str">
        <f>VLOOKUP(K383,'[1]SKO 2019 Attendees'!$D:$G,4,FALSE)</f>
        <v>32LDNL58</v>
      </c>
      <c r="AN383" s="52">
        <v>43477</v>
      </c>
      <c r="AO383" s="52">
        <v>43481</v>
      </c>
    </row>
    <row r="384" spans="1:42">
      <c r="A384" s="26" t="s">
        <v>3889</v>
      </c>
      <c r="B384" s="232">
        <v>43430</v>
      </c>
      <c r="C384" s="232">
        <v>43431.696072569444</v>
      </c>
      <c r="D384" s="232" t="s">
        <v>4693</v>
      </c>
      <c r="E384" s="232" t="s">
        <v>5716</v>
      </c>
      <c r="F384" s="212" t="s">
        <v>5312</v>
      </c>
      <c r="G384" s="60" t="s">
        <v>1177</v>
      </c>
      <c r="H384" s="60" t="s">
        <v>2236</v>
      </c>
      <c r="I384" s="26" t="s">
        <v>3890</v>
      </c>
      <c r="J384" s="26" t="s">
        <v>3891</v>
      </c>
      <c r="K384" s="46" t="s">
        <v>3892</v>
      </c>
      <c r="L384" s="26" t="s">
        <v>3893</v>
      </c>
      <c r="M384" s="350" t="s">
        <v>6412</v>
      </c>
      <c r="N384" s="279" t="s">
        <v>6508</v>
      </c>
      <c r="O384" s="325"/>
      <c r="P384" s="284" t="s">
        <v>5086</v>
      </c>
      <c r="Q384" s="311" t="s">
        <v>6508</v>
      </c>
      <c r="R384" s="322"/>
      <c r="S384" s="289" t="s">
        <v>2393</v>
      </c>
      <c r="T384" s="289" t="s">
        <v>6509</v>
      </c>
      <c r="U384" s="26" t="s">
        <v>3894</v>
      </c>
      <c r="V384" s="26" t="s">
        <v>1183</v>
      </c>
      <c r="W384" s="26" t="s">
        <v>2382</v>
      </c>
      <c r="X384" s="26" t="s">
        <v>2076</v>
      </c>
      <c r="AM384" s="254" t="str">
        <f>VLOOKUP(K384,'[1]SKO 2019 Attendees'!$D:$G,4,FALSE)</f>
        <v>32LDZJWB</v>
      </c>
      <c r="AN384" s="53">
        <v>43477</v>
      </c>
      <c r="AO384" s="53">
        <v>43481</v>
      </c>
    </row>
    <row r="385" spans="1:42">
      <c r="A385" s="26" t="s">
        <v>3121</v>
      </c>
      <c r="B385" s="232">
        <v>43430</v>
      </c>
      <c r="C385" s="232">
        <v>43431.34408599537</v>
      </c>
      <c r="D385" s="232" t="s">
        <v>4693</v>
      </c>
      <c r="E385" s="232" t="s">
        <v>5717</v>
      </c>
      <c r="F385" s="212" t="s">
        <v>5312</v>
      </c>
      <c r="G385" s="60" t="s">
        <v>1177</v>
      </c>
      <c r="H385" s="60" t="s">
        <v>2236</v>
      </c>
      <c r="I385" s="26" t="s">
        <v>62</v>
      </c>
      <c r="J385" s="26" t="s">
        <v>3122</v>
      </c>
      <c r="K385" s="46" t="s">
        <v>3123</v>
      </c>
      <c r="L385" s="26" t="s">
        <v>3124</v>
      </c>
      <c r="M385" s="350" t="s">
        <v>6413</v>
      </c>
      <c r="N385" s="310" t="s">
        <v>6509</v>
      </c>
      <c r="O385" s="325"/>
      <c r="P385" s="284" t="s">
        <v>6263</v>
      </c>
      <c r="Q385" s="311" t="s">
        <v>6509</v>
      </c>
      <c r="R385" s="322"/>
      <c r="S385" s="289" t="s">
        <v>2393</v>
      </c>
      <c r="T385" s="289" t="s">
        <v>6509</v>
      </c>
      <c r="U385" s="26" t="s">
        <v>3120</v>
      </c>
      <c r="V385" s="26" t="s">
        <v>1183</v>
      </c>
      <c r="W385" s="26" t="s">
        <v>2075</v>
      </c>
      <c r="X385" s="26" t="s">
        <v>2076</v>
      </c>
      <c r="AM385" s="254" t="str">
        <f>VLOOKUP(K385,'[1]SKO 2019 Attendees'!$D:$G,4,FALSE)</f>
        <v>32LDZJW7</v>
      </c>
      <c r="AN385" s="53">
        <v>43477</v>
      </c>
      <c r="AO385" s="53">
        <v>43481</v>
      </c>
    </row>
    <row r="386" spans="1:42">
      <c r="A386" s="26" t="s">
        <v>3113</v>
      </c>
      <c r="B386" s="232">
        <v>43430</v>
      </c>
      <c r="C386" s="232">
        <v>43431.335490543977</v>
      </c>
      <c r="D386" s="232" t="s">
        <v>4693</v>
      </c>
      <c r="E386" s="232" t="s">
        <v>5718</v>
      </c>
      <c r="F386" s="212" t="s">
        <v>5312</v>
      </c>
      <c r="G386" s="60" t="s">
        <v>1177</v>
      </c>
      <c r="H386" s="60" t="s">
        <v>2236</v>
      </c>
      <c r="I386" s="26" t="s">
        <v>917</v>
      </c>
      <c r="J386" s="26" t="s">
        <v>3114</v>
      </c>
      <c r="K386" s="46" t="s">
        <v>3115</v>
      </c>
      <c r="L386" s="26" t="s">
        <v>3111</v>
      </c>
      <c r="M386" s="350" t="s">
        <v>6413</v>
      </c>
      <c r="N386" s="310" t="s">
        <v>6509</v>
      </c>
      <c r="O386" s="325"/>
      <c r="P386" s="284" t="s">
        <v>6263</v>
      </c>
      <c r="Q386" s="311" t="s">
        <v>6509</v>
      </c>
      <c r="R386" s="322"/>
      <c r="S386" s="289" t="s">
        <v>2393</v>
      </c>
      <c r="T386" s="289" t="s">
        <v>6509</v>
      </c>
      <c r="U386" s="26" t="s">
        <v>3112</v>
      </c>
      <c r="V386" s="26" t="s">
        <v>1183</v>
      </c>
      <c r="W386" s="26" t="s">
        <v>2075</v>
      </c>
      <c r="X386" s="26" t="s">
        <v>2076</v>
      </c>
      <c r="AM386" s="254" t="str">
        <f>VLOOKUP(K386,'[1]SKO 2019 Attendees'!$D:$G,4,FALSE)</f>
        <v>32LDZJW5</v>
      </c>
      <c r="AN386" s="53">
        <v>43477</v>
      </c>
      <c r="AO386" s="53">
        <v>43481</v>
      </c>
    </row>
    <row r="387" spans="1:42" customFormat="1" ht="13.2">
      <c r="A387" s="46" t="s">
        <v>4815</v>
      </c>
      <c r="B387" s="232">
        <v>43409</v>
      </c>
      <c r="C387" s="232">
        <v>43431.558487268514</v>
      </c>
      <c r="D387" s="232"/>
      <c r="E387" s="348"/>
      <c r="F387" s="49" t="s">
        <v>4816</v>
      </c>
      <c r="G387" s="61" t="s">
        <v>1177</v>
      </c>
      <c r="H387" s="61" t="s">
        <v>2070</v>
      </c>
      <c r="I387" s="46" t="s">
        <v>1210</v>
      </c>
      <c r="J387" s="129" t="s">
        <v>4817</v>
      </c>
      <c r="K387" s="46" t="s">
        <v>4818</v>
      </c>
      <c r="L387" s="100" t="s">
        <v>4819</v>
      </c>
      <c r="M387" s="280" t="s">
        <v>6262</v>
      </c>
      <c r="N387" s="279" t="s">
        <v>4662</v>
      </c>
      <c r="O387" s="325" t="s">
        <v>4662</v>
      </c>
      <c r="P387" s="286" t="s">
        <v>6262</v>
      </c>
      <c r="Q387" s="285" t="s">
        <v>4662</v>
      </c>
      <c r="R387" s="322" t="s">
        <v>4662</v>
      </c>
      <c r="S387" s="289" t="s">
        <v>4728</v>
      </c>
      <c r="T387" s="289" t="s">
        <v>4662</v>
      </c>
      <c r="U387" s="47" t="s">
        <v>1183</v>
      </c>
      <c r="V387" s="47" t="s">
        <v>1183</v>
      </c>
      <c r="W387" s="47" t="s">
        <v>2075</v>
      </c>
      <c r="X387" s="46" t="s">
        <v>2076</v>
      </c>
      <c r="Y387" s="58" t="s">
        <v>36</v>
      </c>
      <c r="Z387" s="57"/>
      <c r="AA387" s="58"/>
      <c r="AB387" s="183"/>
      <c r="AC387" s="184"/>
      <c r="AD387" s="184"/>
      <c r="AE387" s="183"/>
      <c r="AF387" s="184"/>
      <c r="AG387" s="185"/>
      <c r="AH387" s="58"/>
      <c r="AI387" s="58"/>
      <c r="AJ387" s="58"/>
      <c r="AK387" s="58"/>
      <c r="AL387" s="59" t="s">
        <v>36</v>
      </c>
      <c r="AM387" s="254" t="str">
        <f>VLOOKUP(K387,'[1]SKO 2019 Attendees'!$D:$G,4,FALSE)</f>
        <v>32LFHH7J</v>
      </c>
      <c r="AN387" s="52">
        <v>43476</v>
      </c>
      <c r="AO387" s="52">
        <v>43483</v>
      </c>
      <c r="AP387" t="s">
        <v>5123</v>
      </c>
    </row>
    <row r="388" spans="1:42">
      <c r="A388" s="26" t="s">
        <v>3116</v>
      </c>
      <c r="B388" s="232">
        <v>43430</v>
      </c>
      <c r="C388" s="232">
        <v>43431.548969062496</v>
      </c>
      <c r="D388" s="232" t="s">
        <v>4693</v>
      </c>
      <c r="E388" s="232" t="s">
        <v>6744</v>
      </c>
      <c r="F388" s="212" t="s">
        <v>5312</v>
      </c>
      <c r="G388" s="60" t="s">
        <v>1177</v>
      </c>
      <c r="H388" s="60" t="s">
        <v>2236</v>
      </c>
      <c r="I388" s="26" t="s">
        <v>952</v>
      </c>
      <c r="J388" s="26" t="s">
        <v>3117</v>
      </c>
      <c r="K388" s="46" t="s">
        <v>3118</v>
      </c>
      <c r="L388" s="26" t="s">
        <v>3119</v>
      </c>
      <c r="M388" s="278" t="s">
        <v>379</v>
      </c>
      <c r="N388" s="279" t="s">
        <v>6503</v>
      </c>
      <c r="P388" s="284" t="s">
        <v>379</v>
      </c>
      <c r="Q388" s="285" t="s">
        <v>6503</v>
      </c>
      <c r="R388" s="322"/>
      <c r="S388" s="289" t="s">
        <v>2472</v>
      </c>
      <c r="T388" s="289" t="s">
        <v>6505</v>
      </c>
      <c r="U388" s="26" t="s">
        <v>3120</v>
      </c>
      <c r="V388" s="26" t="s">
        <v>1183</v>
      </c>
      <c r="W388" s="26" t="s">
        <v>2075</v>
      </c>
      <c r="X388" s="26" t="s">
        <v>2076</v>
      </c>
      <c r="AM388" s="254" t="str">
        <f>VLOOKUP(K388,'[1]SKO 2019 Attendees'!$D:$G,4,FALSE)</f>
        <v>32LDZJW6</v>
      </c>
      <c r="AN388" s="53">
        <v>43477</v>
      </c>
      <c r="AO388" s="53">
        <v>43481</v>
      </c>
    </row>
    <row r="389" spans="1:42" customFormat="1">
      <c r="A389" s="46" t="s">
        <v>2343</v>
      </c>
      <c r="B389" s="232">
        <v>43396</v>
      </c>
      <c r="C389" s="232">
        <v>43398.497909409722</v>
      </c>
      <c r="D389" s="232" t="s">
        <v>4693</v>
      </c>
      <c r="E389" s="232" t="s">
        <v>6657</v>
      </c>
      <c r="F389" s="49" t="s">
        <v>1176</v>
      </c>
      <c r="G389" s="61" t="s">
        <v>1177</v>
      </c>
      <c r="H389" s="61" t="s">
        <v>2070</v>
      </c>
      <c r="I389" s="46" t="s">
        <v>2344</v>
      </c>
      <c r="J389" s="129" t="s">
        <v>2345</v>
      </c>
      <c r="K389" s="46" t="s">
        <v>2346</v>
      </c>
      <c r="L389" s="100" t="s">
        <v>2347</v>
      </c>
      <c r="M389" s="350" t="s">
        <v>6413</v>
      </c>
      <c r="N389" s="310" t="s">
        <v>6509</v>
      </c>
      <c r="O389" s="325"/>
      <c r="P389" s="284" t="s">
        <v>6263</v>
      </c>
      <c r="Q389" s="311" t="s">
        <v>6509</v>
      </c>
      <c r="R389" s="322"/>
      <c r="S389" s="289" t="s">
        <v>2393</v>
      </c>
      <c r="T389" s="289" t="s">
        <v>6509</v>
      </c>
      <c r="U389" s="47" t="s">
        <v>1182</v>
      </c>
      <c r="V389" s="47" t="s">
        <v>1183</v>
      </c>
      <c r="W389" s="47" t="s">
        <v>2075</v>
      </c>
      <c r="X389" s="46" t="s">
        <v>2076</v>
      </c>
      <c r="Y389" s="58" t="s">
        <v>36</v>
      </c>
      <c r="Z389" s="57"/>
      <c r="AA389" s="58"/>
      <c r="AB389" s="183"/>
      <c r="AC389" s="184"/>
      <c r="AD389" s="184"/>
      <c r="AE389" s="183"/>
      <c r="AF389" s="184"/>
      <c r="AG389" s="185"/>
      <c r="AH389" s="58"/>
      <c r="AI389" s="58"/>
      <c r="AJ389" s="58"/>
      <c r="AK389" s="58"/>
      <c r="AL389" s="59"/>
      <c r="AM389" s="254" t="str">
        <f>VLOOKUP(K389,'[1]SKO 2019 Attendees'!$D:$G,4,FALSE)</f>
        <v>32LDNL59</v>
      </c>
      <c r="AN389" s="52">
        <v>43475</v>
      </c>
      <c r="AO389" s="52">
        <v>43481</v>
      </c>
      <c r="AP389" t="s">
        <v>5023</v>
      </c>
    </row>
    <row r="390" spans="1:42">
      <c r="A390" s="26" t="s">
        <v>2061</v>
      </c>
      <c r="B390" s="232">
        <v>43430</v>
      </c>
      <c r="C390" s="232">
        <v>43431.566215011575</v>
      </c>
      <c r="D390" s="232" t="s">
        <v>4693</v>
      </c>
      <c r="E390" s="232" t="s">
        <v>6668</v>
      </c>
      <c r="F390" s="212" t="s">
        <v>5312</v>
      </c>
      <c r="G390" s="60" t="s">
        <v>1177</v>
      </c>
      <c r="H390" s="60" t="s">
        <v>633</v>
      </c>
      <c r="I390" s="26" t="s">
        <v>386</v>
      </c>
      <c r="J390" s="26" t="s">
        <v>2063</v>
      </c>
      <c r="K390" s="46" t="s">
        <v>2064</v>
      </c>
      <c r="L390" s="26" t="s">
        <v>2065</v>
      </c>
      <c r="M390" s="278" t="s">
        <v>346</v>
      </c>
      <c r="N390" s="279" t="s">
        <v>6505</v>
      </c>
      <c r="O390" s="325"/>
      <c r="P390" s="284" t="s">
        <v>346</v>
      </c>
      <c r="Q390" s="285" t="s">
        <v>6505</v>
      </c>
      <c r="R390" s="322"/>
      <c r="S390" s="289" t="s">
        <v>2636</v>
      </c>
      <c r="T390" s="289"/>
      <c r="U390" s="26" t="s">
        <v>2066</v>
      </c>
      <c r="V390" s="26" t="s">
        <v>1183</v>
      </c>
      <c r="W390" s="26" t="s">
        <v>658</v>
      </c>
      <c r="X390" s="26" t="s">
        <v>633</v>
      </c>
      <c r="Y390" s="205" t="s">
        <v>36</v>
      </c>
      <c r="AM390" s="254" t="str">
        <f>VLOOKUP(K390,'[1]SKO 2019 Attendees'!$D:$G,4,FALSE)</f>
        <v>32LDZJW3</v>
      </c>
      <c r="AN390" s="53">
        <v>43477</v>
      </c>
      <c r="AO390" s="53">
        <v>43482</v>
      </c>
      <c r="AP390" s="386" t="s">
        <v>6842</v>
      </c>
    </row>
    <row r="391" spans="1:42">
      <c r="A391" s="26" t="s">
        <v>3895</v>
      </c>
      <c r="B391" s="232">
        <v>43430</v>
      </c>
      <c r="C391" s="232">
        <v>43431.314263541666</v>
      </c>
      <c r="D391" s="232" t="s">
        <v>4693</v>
      </c>
      <c r="E391" s="232" t="s">
        <v>6479</v>
      </c>
      <c r="F391" s="212" t="s">
        <v>5312</v>
      </c>
      <c r="G391" s="60" t="s">
        <v>1177</v>
      </c>
      <c r="H391" s="60" t="s">
        <v>2236</v>
      </c>
      <c r="I391" s="26" t="s">
        <v>952</v>
      </c>
      <c r="J391" s="26" t="s">
        <v>3896</v>
      </c>
      <c r="K391" s="46" t="s">
        <v>3897</v>
      </c>
      <c r="L391" s="26" t="s">
        <v>3898</v>
      </c>
      <c r="M391" s="278" t="s">
        <v>374</v>
      </c>
      <c r="N391" s="310" t="s">
        <v>6507</v>
      </c>
      <c r="O391" s="325"/>
      <c r="P391" s="284" t="s">
        <v>374</v>
      </c>
      <c r="Q391" s="285" t="s">
        <v>6507</v>
      </c>
      <c r="R391" s="322"/>
      <c r="S391" s="289" t="s">
        <v>2393</v>
      </c>
      <c r="T391" s="289" t="s">
        <v>6509</v>
      </c>
      <c r="U391" s="26" t="s">
        <v>3894</v>
      </c>
      <c r="V391" s="26" t="s">
        <v>1183</v>
      </c>
      <c r="W391" s="26" t="s">
        <v>2275</v>
      </c>
      <c r="X391" s="26" t="s">
        <v>2076</v>
      </c>
      <c r="AM391" s="254" t="str">
        <f>VLOOKUP(K391,'[1]SKO 2019 Attendees'!$D:$G,4,FALSE)</f>
        <v>32LDZJWC</v>
      </c>
      <c r="AN391" s="53">
        <v>43477</v>
      </c>
      <c r="AO391" s="53">
        <v>43481</v>
      </c>
    </row>
    <row r="392" spans="1:42" customFormat="1" ht="13.2">
      <c r="A392" s="46" t="s">
        <v>2348</v>
      </c>
      <c r="B392" s="232">
        <v>43396</v>
      </c>
      <c r="C392" s="232">
        <v>43409.783373067126</v>
      </c>
      <c r="D392" s="232" t="s">
        <v>4693</v>
      </c>
      <c r="E392" s="232" t="s">
        <v>5719</v>
      </c>
      <c r="F392" s="49" t="s">
        <v>1176</v>
      </c>
      <c r="G392" s="61" t="s">
        <v>1177</v>
      </c>
      <c r="H392" s="61" t="s">
        <v>2236</v>
      </c>
      <c r="I392" s="46" t="s">
        <v>2349</v>
      </c>
      <c r="J392" s="129" t="s">
        <v>2350</v>
      </c>
      <c r="K392" s="46" t="s">
        <v>2351</v>
      </c>
      <c r="L392" s="100" t="s">
        <v>2352</v>
      </c>
      <c r="M392" s="279" t="s">
        <v>357</v>
      </c>
      <c r="N392" s="279" t="s">
        <v>6506</v>
      </c>
      <c r="O392" s="325"/>
      <c r="P392" s="285" t="s">
        <v>357</v>
      </c>
      <c r="Q392" s="285" t="s">
        <v>6506</v>
      </c>
      <c r="R392" s="322"/>
      <c r="S392" s="289" t="s">
        <v>2442</v>
      </c>
      <c r="T392" s="289" t="s">
        <v>6506</v>
      </c>
      <c r="U392" s="47" t="s">
        <v>2353</v>
      </c>
      <c r="V392" s="47" t="s">
        <v>1183</v>
      </c>
      <c r="W392" s="47" t="s">
        <v>2075</v>
      </c>
      <c r="X392" s="46" t="s">
        <v>2076</v>
      </c>
      <c r="Y392" s="58" t="s">
        <v>36</v>
      </c>
      <c r="Z392" s="57"/>
      <c r="AA392" s="58"/>
      <c r="AB392" s="183"/>
      <c r="AC392" s="184"/>
      <c r="AD392" s="184"/>
      <c r="AE392" s="183"/>
      <c r="AF392" s="184"/>
      <c r="AG392" s="185"/>
      <c r="AH392" s="58"/>
      <c r="AI392" s="58"/>
      <c r="AJ392" s="58"/>
      <c r="AK392" s="58"/>
      <c r="AL392" s="59"/>
      <c r="AM392" s="254" t="str">
        <f>VLOOKUP(K392,'[1]SKO 2019 Attendees'!$D:$G,4,FALSE)</f>
        <v>32LDNL5B</v>
      </c>
      <c r="AN392" s="52">
        <v>43477</v>
      </c>
      <c r="AO392" s="52">
        <v>43481</v>
      </c>
    </row>
    <row r="393" spans="1:42" customFormat="1">
      <c r="A393" s="46" t="s">
        <v>2354</v>
      </c>
      <c r="B393" s="232">
        <v>43396</v>
      </c>
      <c r="C393" s="232">
        <v>43396.6922571412</v>
      </c>
      <c r="D393" s="232" t="s">
        <v>4693</v>
      </c>
      <c r="E393" s="232" t="s">
        <v>5720</v>
      </c>
      <c r="F393" s="49" t="s">
        <v>1176</v>
      </c>
      <c r="G393" s="61" t="s">
        <v>1177</v>
      </c>
      <c r="H393" s="61" t="s">
        <v>2236</v>
      </c>
      <c r="I393" s="46" t="s">
        <v>2355</v>
      </c>
      <c r="J393" s="129" t="s">
        <v>2356</v>
      </c>
      <c r="K393" s="46" t="s">
        <v>2357</v>
      </c>
      <c r="L393" s="100" t="s">
        <v>2358</v>
      </c>
      <c r="M393" s="278" t="s">
        <v>346</v>
      </c>
      <c r="N393" s="279" t="s">
        <v>6505</v>
      </c>
      <c r="O393" s="325"/>
      <c r="P393" s="284" t="s">
        <v>346</v>
      </c>
      <c r="Q393" s="285" t="s">
        <v>6505</v>
      </c>
      <c r="R393" s="322"/>
      <c r="S393" s="289" t="s">
        <v>2472</v>
      </c>
      <c r="T393" s="289" t="s">
        <v>6505</v>
      </c>
      <c r="U393" s="47" t="s">
        <v>1182</v>
      </c>
      <c r="V393" s="47" t="s">
        <v>1183</v>
      </c>
      <c r="W393" s="47" t="s">
        <v>2075</v>
      </c>
      <c r="X393" s="46" t="s">
        <v>2076</v>
      </c>
      <c r="Y393" s="58" t="s">
        <v>36</v>
      </c>
      <c r="Z393" s="57"/>
      <c r="AA393" s="58"/>
      <c r="AB393" s="183"/>
      <c r="AC393" s="184"/>
      <c r="AD393" s="184"/>
      <c r="AE393" s="183"/>
      <c r="AF393" s="184"/>
      <c r="AG393" s="185"/>
      <c r="AH393" s="58"/>
      <c r="AI393" s="58"/>
      <c r="AJ393" s="58"/>
      <c r="AK393" s="58"/>
      <c r="AL393" s="59"/>
      <c r="AM393" s="254" t="str">
        <f>VLOOKUP(K393,'[1]SKO 2019 Attendees'!$D:$G,4,FALSE)</f>
        <v>32LDNL5C</v>
      </c>
      <c r="AN393" s="52">
        <v>43477</v>
      </c>
      <c r="AO393" s="52">
        <v>43481</v>
      </c>
      <c r="AP393" t="s">
        <v>5375</v>
      </c>
    </row>
    <row r="394" spans="1:42" customFormat="1">
      <c r="A394" s="46" t="s">
        <v>2359</v>
      </c>
      <c r="B394" s="232">
        <v>43396</v>
      </c>
      <c r="C394" s="232">
        <v>43404.919283715273</v>
      </c>
      <c r="D394" s="232" t="s">
        <v>4693</v>
      </c>
      <c r="E394" s="232" t="s">
        <v>5721</v>
      </c>
      <c r="F394" s="49" t="s">
        <v>1176</v>
      </c>
      <c r="G394" s="61" t="s">
        <v>1177</v>
      </c>
      <c r="H394" s="61" t="s">
        <v>2236</v>
      </c>
      <c r="I394" s="46" t="s">
        <v>341</v>
      </c>
      <c r="J394" s="129" t="s">
        <v>2360</v>
      </c>
      <c r="K394" s="46" t="s">
        <v>2361</v>
      </c>
      <c r="L394" s="100" t="s">
        <v>2362</v>
      </c>
      <c r="M394" s="278" t="s">
        <v>379</v>
      </c>
      <c r="N394" s="279" t="s">
        <v>6503</v>
      </c>
      <c r="O394" s="325"/>
      <c r="P394" s="286" t="s">
        <v>379</v>
      </c>
      <c r="Q394" s="285" t="s">
        <v>6503</v>
      </c>
      <c r="R394" s="322"/>
      <c r="S394" s="289" t="s">
        <v>2393</v>
      </c>
      <c r="T394" s="289" t="s">
        <v>6509</v>
      </c>
      <c r="U394" s="47" t="s">
        <v>1182</v>
      </c>
      <c r="V394" s="47" t="s">
        <v>1183</v>
      </c>
      <c r="W394" s="47" t="s">
        <v>2284</v>
      </c>
      <c r="X394" s="46" t="s">
        <v>2076</v>
      </c>
      <c r="Y394" s="58"/>
      <c r="Z394" s="57"/>
      <c r="AA394" s="58"/>
      <c r="AB394" s="183"/>
      <c r="AC394" s="184"/>
      <c r="AD394" s="184"/>
      <c r="AE394" s="183"/>
      <c r="AF394" s="184"/>
      <c r="AG394" s="185"/>
      <c r="AH394" s="58"/>
      <c r="AI394" s="58"/>
      <c r="AJ394" s="58"/>
      <c r="AK394" s="58"/>
      <c r="AL394" s="59"/>
      <c r="AM394" s="254" t="str">
        <f>VLOOKUP(K394,'[1]SKO 2019 Attendees'!$D:$G,4,FALSE)</f>
        <v>32LDNL5F</v>
      </c>
      <c r="AN394" s="52">
        <v>43477</v>
      </c>
      <c r="AO394" s="52">
        <v>43481</v>
      </c>
    </row>
    <row r="395" spans="1:42">
      <c r="A395" s="26" t="s">
        <v>5182</v>
      </c>
      <c r="B395" s="232">
        <v>43430</v>
      </c>
      <c r="C395" s="232">
        <v>43431.558326041668</v>
      </c>
      <c r="D395" s="344" t="s">
        <v>4693</v>
      </c>
      <c r="E395" s="232" t="s">
        <v>6709</v>
      </c>
      <c r="F395" s="212" t="s">
        <v>5312</v>
      </c>
      <c r="G395" s="60" t="s">
        <v>1177</v>
      </c>
      <c r="H395" s="60" t="s">
        <v>2236</v>
      </c>
      <c r="I395" s="26" t="s">
        <v>264</v>
      </c>
      <c r="J395" s="26" t="s">
        <v>4036</v>
      </c>
      <c r="K395" s="46" t="s">
        <v>5275</v>
      </c>
      <c r="M395" s="278" t="s">
        <v>500</v>
      </c>
      <c r="N395" s="279" t="s">
        <v>6504</v>
      </c>
      <c r="O395" s="325"/>
      <c r="P395" s="284" t="s">
        <v>500</v>
      </c>
      <c r="Q395" s="285" t="s">
        <v>6504</v>
      </c>
      <c r="R395" s="322"/>
      <c r="S395" s="289" t="s">
        <v>2380</v>
      </c>
      <c r="T395" s="289" t="s">
        <v>6507</v>
      </c>
      <c r="U395" s="26" t="s">
        <v>1182</v>
      </c>
      <c r="V395" s="26" t="s">
        <v>1183</v>
      </c>
      <c r="X395" s="26" t="s">
        <v>2076</v>
      </c>
      <c r="AM395" s="254" t="str">
        <f>VLOOKUP(K395,'[1]SKO 2019 Attendees'!$D:$G,4,FALSE)</f>
        <v>32LFHH8L</v>
      </c>
      <c r="AN395" s="53">
        <v>43477</v>
      </c>
      <c r="AO395" s="53">
        <v>43481</v>
      </c>
    </row>
    <row r="396" spans="1:42" customFormat="1" ht="13.2">
      <c r="A396" s="46" t="s">
        <v>1175</v>
      </c>
      <c r="B396" s="232">
        <v>43396</v>
      </c>
      <c r="C396" s="232">
        <v>43413.500253321756</v>
      </c>
      <c r="D396" s="232" t="s">
        <v>4693</v>
      </c>
      <c r="E396" s="232" t="s">
        <v>6742</v>
      </c>
      <c r="F396" s="49" t="s">
        <v>1176</v>
      </c>
      <c r="G396" s="61" t="s">
        <v>1177</v>
      </c>
      <c r="H396" s="61" t="s">
        <v>633</v>
      </c>
      <c r="I396" s="46" t="s">
        <v>1178</v>
      </c>
      <c r="J396" s="129" t="s">
        <v>1179</v>
      </c>
      <c r="K396" s="46" t="s">
        <v>1180</v>
      </c>
      <c r="L396" s="100" t="s">
        <v>1181</v>
      </c>
      <c r="M396" s="279" t="s">
        <v>357</v>
      </c>
      <c r="N396" s="279" t="s">
        <v>6506</v>
      </c>
      <c r="O396" s="325"/>
      <c r="P396" s="285" t="s">
        <v>357</v>
      </c>
      <c r="Q396" s="285" t="s">
        <v>6506</v>
      </c>
      <c r="R396" s="322"/>
      <c r="S396" s="289" t="s">
        <v>4672</v>
      </c>
      <c r="T396" s="289"/>
      <c r="U396" s="47" t="s">
        <v>1182</v>
      </c>
      <c r="V396" s="47" t="s">
        <v>1183</v>
      </c>
      <c r="W396" s="47" t="s">
        <v>658</v>
      </c>
      <c r="X396" s="46" t="s">
        <v>633</v>
      </c>
      <c r="Y396" s="58" t="s">
        <v>36</v>
      </c>
      <c r="Z396" s="57"/>
      <c r="AA396" s="58"/>
      <c r="AB396" s="183"/>
      <c r="AC396" s="184"/>
      <c r="AD396" s="184"/>
      <c r="AE396" s="183"/>
      <c r="AF396" s="184"/>
      <c r="AG396" s="185"/>
      <c r="AH396" s="58"/>
      <c r="AI396" s="58"/>
      <c r="AJ396" s="58"/>
      <c r="AK396" s="58"/>
      <c r="AL396" s="59"/>
      <c r="AM396" s="254" t="str">
        <f>VLOOKUP(K396,'[1]SKO 2019 Attendees'!$D:$G,4,FALSE)</f>
        <v>32LDNL5G</v>
      </c>
      <c r="AN396" s="52">
        <v>43476</v>
      </c>
      <c r="AO396" s="52">
        <v>43481</v>
      </c>
      <c r="AP396" t="s">
        <v>5187</v>
      </c>
    </row>
    <row r="397" spans="1:42" customFormat="1" ht="13.2">
      <c r="A397" s="46" t="s">
        <v>2067</v>
      </c>
      <c r="B397" s="232">
        <v>43395</v>
      </c>
      <c r="C397" s="232">
        <v>43395.792618206018</v>
      </c>
      <c r="D397" s="232" t="s">
        <v>4693</v>
      </c>
      <c r="E397" s="232" t="s">
        <v>5722</v>
      </c>
      <c r="F397" s="49" t="s">
        <v>2068</v>
      </c>
      <c r="G397" s="61" t="s">
        <v>2069</v>
      </c>
      <c r="H397" s="61" t="s">
        <v>2070</v>
      </c>
      <c r="I397" s="46" t="s">
        <v>77</v>
      </c>
      <c r="J397" s="46" t="s">
        <v>2071</v>
      </c>
      <c r="K397" s="46" t="s">
        <v>2072</v>
      </c>
      <c r="L397" s="100" t="s">
        <v>2073</v>
      </c>
      <c r="M397" s="280" t="s">
        <v>6262</v>
      </c>
      <c r="N397" s="279" t="s">
        <v>4662</v>
      </c>
      <c r="O397" s="325" t="s">
        <v>4662</v>
      </c>
      <c r="P397" s="286" t="s">
        <v>6262</v>
      </c>
      <c r="Q397" s="285" t="s">
        <v>4662</v>
      </c>
      <c r="R397" s="322" t="s">
        <v>4662</v>
      </c>
      <c r="S397" s="289" t="s">
        <v>6262</v>
      </c>
      <c r="T397" s="289" t="s">
        <v>4662</v>
      </c>
      <c r="U397" s="47" t="s">
        <v>240</v>
      </c>
      <c r="V397" s="47" t="s">
        <v>240</v>
      </c>
      <c r="W397" s="47" t="s">
        <v>2075</v>
      </c>
      <c r="X397" s="46" t="s">
        <v>2076</v>
      </c>
      <c r="Y397" s="58"/>
      <c r="Z397" s="57"/>
      <c r="AA397" s="58"/>
      <c r="AB397" s="183"/>
      <c r="AC397" s="184"/>
      <c r="AD397" s="184"/>
      <c r="AE397" s="183"/>
      <c r="AF397" s="184"/>
      <c r="AG397" s="185"/>
      <c r="AH397" s="58"/>
      <c r="AI397" s="58"/>
      <c r="AJ397" s="58"/>
      <c r="AK397" s="58"/>
      <c r="AL397" s="59"/>
      <c r="AM397" s="254" t="str">
        <f>VLOOKUP(K397,'[1]SKO 2019 Attendees'!$D:$G,4,FALSE)</f>
        <v>32KNCVPB</v>
      </c>
      <c r="AN397" s="52">
        <v>43474</v>
      </c>
      <c r="AO397" s="52">
        <v>43479</v>
      </c>
    </row>
    <row r="398" spans="1:42" customFormat="1" ht="13.2">
      <c r="A398" s="46" t="s">
        <v>2077</v>
      </c>
      <c r="B398" s="232">
        <v>43395</v>
      </c>
      <c r="C398" s="232">
        <v>43396.645968321754</v>
      </c>
      <c r="D398" s="232" t="s">
        <v>4693</v>
      </c>
      <c r="E398" s="232" t="s">
        <v>5723</v>
      </c>
      <c r="F398" s="49" t="s">
        <v>2078</v>
      </c>
      <c r="G398" s="61" t="s">
        <v>2069</v>
      </c>
      <c r="H398" s="61" t="s">
        <v>2070</v>
      </c>
      <c r="I398" s="46" t="s">
        <v>2079</v>
      </c>
      <c r="J398" s="129" t="s">
        <v>261</v>
      </c>
      <c r="K398" s="46" t="s">
        <v>2080</v>
      </c>
      <c r="L398" s="100" t="s">
        <v>2081</v>
      </c>
      <c r="M398" s="280" t="s">
        <v>6262</v>
      </c>
      <c r="N398" s="279" t="s">
        <v>4662</v>
      </c>
      <c r="O398" s="325" t="s">
        <v>4662</v>
      </c>
      <c r="P398" s="286" t="s">
        <v>6262</v>
      </c>
      <c r="Q398" s="285" t="s">
        <v>4662</v>
      </c>
      <c r="R398" s="322" t="s">
        <v>4662</v>
      </c>
      <c r="S398" s="289" t="s">
        <v>6262</v>
      </c>
      <c r="T398" s="289" t="s">
        <v>4662</v>
      </c>
      <c r="U398" s="47" t="s">
        <v>90</v>
      </c>
      <c r="V398" s="47" t="s">
        <v>90</v>
      </c>
      <c r="W398" s="47" t="s">
        <v>2075</v>
      </c>
      <c r="X398" s="46" t="s">
        <v>2076</v>
      </c>
      <c r="Y398" s="58"/>
      <c r="Z398" s="57"/>
      <c r="AA398" s="58"/>
      <c r="AB398" s="183"/>
      <c r="AC398" s="184"/>
      <c r="AD398" s="184"/>
      <c r="AE398" s="183"/>
      <c r="AF398" s="184"/>
      <c r="AG398" s="185"/>
      <c r="AH398" s="58"/>
      <c r="AI398" s="58"/>
      <c r="AJ398" s="58"/>
      <c r="AK398" s="58"/>
      <c r="AL398" s="59"/>
      <c r="AM398" s="254" t="str">
        <f>VLOOKUP(K398,'[1]SKO 2019 Attendees'!$D:$G,4,FALSE)</f>
        <v>32LDP699</v>
      </c>
      <c r="AN398" s="52">
        <v>43476</v>
      </c>
      <c r="AO398" s="52">
        <v>43481</v>
      </c>
    </row>
    <row r="399" spans="1:42" customFormat="1">
      <c r="A399" s="46" t="s">
        <v>2082</v>
      </c>
      <c r="B399" s="232">
        <v>43396</v>
      </c>
      <c r="C399" s="232">
        <v>43410.421562349533</v>
      </c>
      <c r="D399" s="349" t="s">
        <v>4693</v>
      </c>
      <c r="E399" s="348" t="s">
        <v>6768</v>
      </c>
      <c r="F399" s="49" t="s">
        <v>2068</v>
      </c>
      <c r="G399" s="61" t="s">
        <v>2069</v>
      </c>
      <c r="H399" s="61" t="s">
        <v>2070</v>
      </c>
      <c r="I399" s="46" t="s">
        <v>2083</v>
      </c>
      <c r="J399" s="129" t="s">
        <v>2084</v>
      </c>
      <c r="K399" s="46" t="s">
        <v>2085</v>
      </c>
      <c r="L399" s="100" t="s">
        <v>2086</v>
      </c>
      <c r="M399" s="280" t="s">
        <v>6262</v>
      </c>
      <c r="N399" s="279" t="s">
        <v>4662</v>
      </c>
      <c r="O399" s="325" t="s">
        <v>4662</v>
      </c>
      <c r="P399" s="286" t="s">
        <v>6262</v>
      </c>
      <c r="Q399" s="285" t="s">
        <v>4662</v>
      </c>
      <c r="R399" s="322" t="s">
        <v>4662</v>
      </c>
      <c r="S399" s="289" t="s">
        <v>6262</v>
      </c>
      <c r="T399" s="289" t="s">
        <v>4662</v>
      </c>
      <c r="U399" s="47" t="s">
        <v>2087</v>
      </c>
      <c r="V399" s="47" t="s">
        <v>223</v>
      </c>
      <c r="W399" s="47" t="s">
        <v>2075</v>
      </c>
      <c r="X399" s="46" t="s">
        <v>2076</v>
      </c>
      <c r="Y399" s="58"/>
      <c r="Z399" s="57"/>
      <c r="AA399" s="58"/>
      <c r="AB399" s="183"/>
      <c r="AC399" s="184"/>
      <c r="AD399" s="184"/>
      <c r="AE399" s="183"/>
      <c r="AF399" s="184"/>
      <c r="AG399" s="185"/>
      <c r="AH399" s="58"/>
      <c r="AI399" s="58"/>
      <c r="AJ399" s="58"/>
      <c r="AK399" s="58"/>
      <c r="AL399" s="59"/>
      <c r="AM399" s="254" t="str">
        <f>VLOOKUP(K399,'[1]SKO 2019 Attendees'!$D:$G,4,FALSE)</f>
        <v>32LDP69B</v>
      </c>
      <c r="AN399" s="52">
        <v>43476</v>
      </c>
      <c r="AO399" s="52">
        <v>43481</v>
      </c>
    </row>
    <row r="400" spans="1:42" customFormat="1">
      <c r="A400" s="46" t="s">
        <v>2088</v>
      </c>
      <c r="B400" s="232">
        <v>43396</v>
      </c>
      <c r="C400" s="232">
        <v>43409.629918402774</v>
      </c>
      <c r="D400" s="349" t="s">
        <v>4693</v>
      </c>
      <c r="E400" s="348" t="s">
        <v>6769</v>
      </c>
      <c r="F400" s="49" t="s">
        <v>2068</v>
      </c>
      <c r="G400" s="61" t="s">
        <v>2069</v>
      </c>
      <c r="H400" s="61" t="s">
        <v>2070</v>
      </c>
      <c r="I400" s="46" t="s">
        <v>2089</v>
      </c>
      <c r="J400" s="129" t="s">
        <v>2090</v>
      </c>
      <c r="K400" s="46" t="s">
        <v>2091</v>
      </c>
      <c r="L400" s="100" t="s">
        <v>2092</v>
      </c>
      <c r="M400" s="280" t="s">
        <v>6262</v>
      </c>
      <c r="N400" s="279" t="s">
        <v>4662</v>
      </c>
      <c r="O400" s="325" t="s">
        <v>4662</v>
      </c>
      <c r="P400" s="286" t="s">
        <v>6262</v>
      </c>
      <c r="Q400" s="285" t="s">
        <v>4662</v>
      </c>
      <c r="R400" s="322" t="s">
        <v>4662</v>
      </c>
      <c r="S400" s="289" t="s">
        <v>6262</v>
      </c>
      <c r="T400" s="289" t="s">
        <v>4662</v>
      </c>
      <c r="U400" s="47" t="s">
        <v>222</v>
      </c>
      <c r="V400" s="47" t="s">
        <v>223</v>
      </c>
      <c r="W400" s="47" t="s">
        <v>2075</v>
      </c>
      <c r="X400" s="46" t="s">
        <v>2076</v>
      </c>
      <c r="Y400" s="58"/>
      <c r="Z400" s="57"/>
      <c r="AA400" s="58"/>
      <c r="AB400" s="183"/>
      <c r="AC400" s="184"/>
      <c r="AD400" s="184"/>
      <c r="AE400" s="183"/>
      <c r="AF400" s="184"/>
      <c r="AG400" s="185"/>
      <c r="AH400" s="58"/>
      <c r="AI400" s="58"/>
      <c r="AJ400" s="58"/>
      <c r="AK400" s="58"/>
      <c r="AL400" s="59"/>
      <c r="AM400" s="254" t="str">
        <f>VLOOKUP(K400,'[1]SKO 2019 Attendees'!$D:$G,4,FALSE)</f>
        <v>32LDP69C</v>
      </c>
      <c r="AN400" s="52">
        <v>43476</v>
      </c>
      <c r="AO400" s="52">
        <v>43481</v>
      </c>
      <c r="AP400" t="s">
        <v>2093</v>
      </c>
    </row>
    <row r="401" spans="1:42" customFormat="1" ht="24">
      <c r="A401" s="46" t="s">
        <v>2100</v>
      </c>
      <c r="B401" s="232">
        <v>43395</v>
      </c>
      <c r="C401" s="232">
        <v>43396.338800347221</v>
      </c>
      <c r="D401" s="232" t="s">
        <v>4693</v>
      </c>
      <c r="E401" s="232" t="s">
        <v>5724</v>
      </c>
      <c r="F401" s="49" t="s">
        <v>1190</v>
      </c>
      <c r="G401" s="61" t="s">
        <v>2069</v>
      </c>
      <c r="H401" s="61" t="s">
        <v>2070</v>
      </c>
      <c r="I401" s="46" t="s">
        <v>2101</v>
      </c>
      <c r="J401" s="129" t="s">
        <v>2102</v>
      </c>
      <c r="K401" s="46" t="s">
        <v>2103</v>
      </c>
      <c r="L401" s="100" t="s">
        <v>2081</v>
      </c>
      <c r="M401" s="280" t="s">
        <v>6262</v>
      </c>
      <c r="N401" s="279" t="s">
        <v>4662</v>
      </c>
      <c r="O401" s="325" t="s">
        <v>4662</v>
      </c>
      <c r="P401" s="286" t="s">
        <v>6262</v>
      </c>
      <c r="Q401" s="285" t="s">
        <v>4662</v>
      </c>
      <c r="R401" s="322" t="s">
        <v>4662</v>
      </c>
      <c r="S401" s="289" t="s">
        <v>6262</v>
      </c>
      <c r="T401" s="289" t="s">
        <v>4662</v>
      </c>
      <c r="U401" s="47" t="s">
        <v>34</v>
      </c>
      <c r="V401" s="47" t="s">
        <v>34</v>
      </c>
      <c r="W401" s="47" t="s">
        <v>2075</v>
      </c>
      <c r="X401" s="46" t="s">
        <v>2076</v>
      </c>
      <c r="Y401" s="58"/>
      <c r="Z401" s="57"/>
      <c r="AA401" s="58"/>
      <c r="AB401" s="183"/>
      <c r="AC401" s="184"/>
      <c r="AD401" s="184"/>
      <c r="AE401" s="183"/>
      <c r="AF401" s="184"/>
      <c r="AG401" s="185"/>
      <c r="AH401" s="58"/>
      <c r="AI401" s="58"/>
      <c r="AJ401" s="58"/>
      <c r="AK401" s="58"/>
      <c r="AL401" s="59" t="s">
        <v>36</v>
      </c>
      <c r="AM401" s="254" t="str">
        <f>VLOOKUP(K401,'[1]SKO 2019 Attendees'!$D:$G,4,FALSE)</f>
        <v>32LDP69F</v>
      </c>
      <c r="AN401" s="52">
        <v>43476</v>
      </c>
      <c r="AO401" s="52">
        <v>43483</v>
      </c>
    </row>
    <row r="402" spans="1:42" customFormat="1" ht="13.2">
      <c r="A402" s="46" t="s">
        <v>2104</v>
      </c>
      <c r="B402" s="232">
        <v>43395</v>
      </c>
      <c r="C402" s="232">
        <v>43395.803186342593</v>
      </c>
      <c r="D402" s="232" t="s">
        <v>4693</v>
      </c>
      <c r="E402" s="232" t="s">
        <v>5725</v>
      </c>
      <c r="F402" s="49" t="s">
        <v>2068</v>
      </c>
      <c r="G402" s="61" t="s">
        <v>2069</v>
      </c>
      <c r="H402" s="61" t="s">
        <v>2070</v>
      </c>
      <c r="I402" s="46" t="s">
        <v>2105</v>
      </c>
      <c r="J402" s="46" t="s">
        <v>2106</v>
      </c>
      <c r="K402" s="46" t="s">
        <v>2107</v>
      </c>
      <c r="L402" s="100" t="s">
        <v>2108</v>
      </c>
      <c r="M402" s="280" t="s">
        <v>6262</v>
      </c>
      <c r="N402" s="279" t="s">
        <v>4662</v>
      </c>
      <c r="O402" s="325" t="s">
        <v>4662</v>
      </c>
      <c r="P402" s="286" t="s">
        <v>6262</v>
      </c>
      <c r="Q402" s="285" t="s">
        <v>4662</v>
      </c>
      <c r="R402" s="322" t="s">
        <v>4662</v>
      </c>
      <c r="S402" s="289" t="s">
        <v>6262</v>
      </c>
      <c r="T402" s="289" t="s">
        <v>4662</v>
      </c>
      <c r="U402" s="47" t="s">
        <v>2109</v>
      </c>
      <c r="V402" s="47" t="s">
        <v>240</v>
      </c>
      <c r="W402" s="47" t="s">
        <v>2075</v>
      </c>
      <c r="X402" s="46" t="s">
        <v>2076</v>
      </c>
      <c r="Y402" s="58"/>
      <c r="Z402" s="57"/>
      <c r="AA402" s="58"/>
      <c r="AB402" s="183"/>
      <c r="AC402" s="184"/>
      <c r="AD402" s="184"/>
      <c r="AE402" s="183"/>
      <c r="AF402" s="184"/>
      <c r="AG402" s="185"/>
      <c r="AH402" s="58"/>
      <c r="AI402" s="58"/>
      <c r="AJ402" s="58"/>
      <c r="AK402" s="58"/>
      <c r="AL402" s="59"/>
      <c r="AM402" s="254" t="str">
        <f>VLOOKUP(K402,'[1]SKO 2019 Attendees'!$D:$G,4,FALSE)</f>
        <v>32KNCVLR</v>
      </c>
      <c r="AN402" s="52">
        <v>43475</v>
      </c>
      <c r="AO402" s="52">
        <v>43483</v>
      </c>
    </row>
    <row r="403" spans="1:42" customFormat="1" ht="13.2">
      <c r="A403" s="124" t="s">
        <v>2110</v>
      </c>
      <c r="B403" s="232">
        <v>43395</v>
      </c>
      <c r="C403" s="232">
        <v>43396.354714699075</v>
      </c>
      <c r="D403" s="232" t="s">
        <v>4693</v>
      </c>
      <c r="E403" s="232" t="s">
        <v>5726</v>
      </c>
      <c r="F403" s="49" t="s">
        <v>2068</v>
      </c>
      <c r="G403" s="61" t="s">
        <v>2069</v>
      </c>
      <c r="H403" s="61" t="s">
        <v>2070</v>
      </c>
      <c r="I403" s="124" t="s">
        <v>1485</v>
      </c>
      <c r="J403" s="124" t="s">
        <v>67</v>
      </c>
      <c r="K403" s="46" t="s">
        <v>2111</v>
      </c>
      <c r="L403" s="152" t="s">
        <v>2112</v>
      </c>
      <c r="M403" s="280" t="s">
        <v>6262</v>
      </c>
      <c r="N403" s="279" t="s">
        <v>4662</v>
      </c>
      <c r="O403" s="325" t="s">
        <v>4662</v>
      </c>
      <c r="P403" s="286" t="s">
        <v>6262</v>
      </c>
      <c r="Q403" s="285" t="s">
        <v>4662</v>
      </c>
      <c r="R403" s="322" t="s">
        <v>4662</v>
      </c>
      <c r="S403" s="289" t="s">
        <v>6262</v>
      </c>
      <c r="T403" s="289" t="s">
        <v>4662</v>
      </c>
      <c r="U403" s="125" t="s">
        <v>2109</v>
      </c>
      <c r="V403" s="125" t="s">
        <v>240</v>
      </c>
      <c r="W403" s="125" t="s">
        <v>2075</v>
      </c>
      <c r="X403" s="46" t="s">
        <v>2076</v>
      </c>
      <c r="Y403" s="58"/>
      <c r="Z403" s="57"/>
      <c r="AA403" s="58"/>
      <c r="AB403" s="183"/>
      <c r="AC403" s="184"/>
      <c r="AD403" s="184"/>
      <c r="AE403" s="183"/>
      <c r="AF403" s="184"/>
      <c r="AG403" s="185"/>
      <c r="AH403" s="58"/>
      <c r="AI403" s="58"/>
      <c r="AJ403" s="58"/>
      <c r="AK403" s="58"/>
      <c r="AL403" s="59"/>
      <c r="AM403" s="254" t="str">
        <f>VLOOKUP(K403,'[1]SKO 2019 Attendees'!$D:$G,4,FALSE)</f>
        <v>32LDP69G</v>
      </c>
      <c r="AN403" s="52">
        <v>43475</v>
      </c>
      <c r="AO403" s="52">
        <v>43481</v>
      </c>
    </row>
    <row r="404" spans="1:42" customFormat="1" ht="13.2">
      <c r="A404" s="124" t="s">
        <v>2113</v>
      </c>
      <c r="B404" s="232">
        <v>43396</v>
      </c>
      <c r="C404" s="232">
        <v>43431.545107523147</v>
      </c>
      <c r="D404" s="232"/>
      <c r="E404" s="348"/>
      <c r="F404" s="49" t="s">
        <v>2068</v>
      </c>
      <c r="G404" s="61" t="s">
        <v>2069</v>
      </c>
      <c r="H404" s="61" t="s">
        <v>2070</v>
      </c>
      <c r="I404" s="124" t="s">
        <v>77</v>
      </c>
      <c r="J404" s="124" t="s">
        <v>2114</v>
      </c>
      <c r="K404" s="46" t="s">
        <v>2115</v>
      </c>
      <c r="L404" s="152" t="s">
        <v>2116</v>
      </c>
      <c r="M404" s="280" t="s">
        <v>6262</v>
      </c>
      <c r="N404" s="279" t="s">
        <v>4662</v>
      </c>
      <c r="O404" s="325" t="s">
        <v>4662</v>
      </c>
      <c r="P404" s="286" t="s">
        <v>6262</v>
      </c>
      <c r="Q404" s="285" t="s">
        <v>4662</v>
      </c>
      <c r="R404" s="322" t="s">
        <v>4662</v>
      </c>
      <c r="S404" s="289" t="s">
        <v>6262</v>
      </c>
      <c r="T404" s="289" t="s">
        <v>4662</v>
      </c>
      <c r="U404" s="125" t="s">
        <v>2117</v>
      </c>
      <c r="V404" s="125" t="s">
        <v>240</v>
      </c>
      <c r="W404" s="125" t="s">
        <v>2075</v>
      </c>
      <c r="X404" s="46" t="s">
        <v>2076</v>
      </c>
      <c r="Y404" s="58"/>
      <c r="Z404" s="57"/>
      <c r="AA404" s="58"/>
      <c r="AB404" s="183"/>
      <c r="AC404" s="184"/>
      <c r="AD404" s="184"/>
      <c r="AE404" s="183"/>
      <c r="AF404" s="184"/>
      <c r="AG404" s="185"/>
      <c r="AH404" s="58"/>
      <c r="AI404" s="58"/>
      <c r="AJ404" s="58"/>
      <c r="AK404" s="58"/>
      <c r="AL404" s="59"/>
      <c r="AM404" s="254" t="str">
        <f>VLOOKUP(K404,'[1]SKO 2019 Attendees'!$D:$G,4,FALSE)</f>
        <v>32LDP69J</v>
      </c>
      <c r="AN404" s="52">
        <v>43475</v>
      </c>
      <c r="AO404" s="52">
        <v>43483</v>
      </c>
      <c r="AP404" s="245" t="s">
        <v>5024</v>
      </c>
    </row>
    <row r="405" spans="1:42" customFormat="1" ht="13.2">
      <c r="A405" s="46" t="s">
        <v>2118</v>
      </c>
      <c r="B405" s="232">
        <v>43396</v>
      </c>
      <c r="C405" s="232">
        <v>43396.719791087962</v>
      </c>
      <c r="D405" s="232" t="s">
        <v>4693</v>
      </c>
      <c r="E405" s="232" t="s">
        <v>5727</v>
      </c>
      <c r="F405" s="49" t="s">
        <v>2068</v>
      </c>
      <c r="G405" s="61" t="s">
        <v>2069</v>
      </c>
      <c r="H405" s="61" t="s">
        <v>2070</v>
      </c>
      <c r="I405" s="46" t="s">
        <v>2119</v>
      </c>
      <c r="J405" s="46" t="s">
        <v>2120</v>
      </c>
      <c r="K405" s="46" t="s">
        <v>2121</v>
      </c>
      <c r="L405" s="100" t="s">
        <v>2122</v>
      </c>
      <c r="M405" s="280" t="s">
        <v>6262</v>
      </c>
      <c r="N405" s="279" t="s">
        <v>4662</v>
      </c>
      <c r="O405" s="325" t="s">
        <v>4662</v>
      </c>
      <c r="P405" s="286" t="s">
        <v>6262</v>
      </c>
      <c r="Q405" s="285" t="s">
        <v>4662</v>
      </c>
      <c r="R405" s="322" t="s">
        <v>4662</v>
      </c>
      <c r="S405" s="289" t="s">
        <v>6262</v>
      </c>
      <c r="T405" s="289" t="s">
        <v>4662</v>
      </c>
      <c r="U405" s="47" t="s">
        <v>2124</v>
      </c>
      <c r="V405" s="47" t="s">
        <v>223</v>
      </c>
      <c r="W405" s="47" t="s">
        <v>2125</v>
      </c>
      <c r="X405" s="46" t="s">
        <v>2076</v>
      </c>
      <c r="Y405" s="58"/>
      <c r="Z405" s="57"/>
      <c r="AA405" s="58"/>
      <c r="AB405" s="183"/>
      <c r="AC405" s="184"/>
      <c r="AD405" s="184"/>
      <c r="AE405" s="183"/>
      <c r="AF405" s="184"/>
      <c r="AG405" s="185"/>
      <c r="AH405" s="58"/>
      <c r="AI405" s="58"/>
      <c r="AJ405" s="58"/>
      <c r="AK405" s="58"/>
      <c r="AL405" s="59"/>
      <c r="AM405" s="254" t="str">
        <f>VLOOKUP(K405,'[1]SKO 2019 Attendees'!$D:$G,4,FALSE)</f>
        <v>32LDP69K</v>
      </c>
      <c r="AN405" s="52">
        <v>43476</v>
      </c>
      <c r="AO405" s="52">
        <v>43483</v>
      </c>
    </row>
    <row r="406" spans="1:42" customFormat="1" ht="13.2">
      <c r="A406" s="46" t="s">
        <v>2126</v>
      </c>
      <c r="B406" s="232">
        <v>43396</v>
      </c>
      <c r="C406" s="232">
        <v>43417.232169178242</v>
      </c>
      <c r="D406" s="232"/>
      <c r="E406" s="348"/>
      <c r="F406" s="49" t="s">
        <v>2068</v>
      </c>
      <c r="G406" s="61" t="s">
        <v>2069</v>
      </c>
      <c r="H406" s="61" t="s">
        <v>2070</v>
      </c>
      <c r="I406" s="46" t="s">
        <v>2127</v>
      </c>
      <c r="J406" s="129" t="s">
        <v>2128</v>
      </c>
      <c r="K406" s="46" t="s">
        <v>2129</v>
      </c>
      <c r="L406" s="100" t="s">
        <v>2130</v>
      </c>
      <c r="M406" s="280" t="s">
        <v>6262</v>
      </c>
      <c r="N406" s="279" t="s">
        <v>4662</v>
      </c>
      <c r="O406" s="325" t="s">
        <v>4662</v>
      </c>
      <c r="P406" s="286" t="s">
        <v>6262</v>
      </c>
      <c r="Q406" s="285" t="s">
        <v>4662</v>
      </c>
      <c r="R406" s="322" t="s">
        <v>4662</v>
      </c>
      <c r="S406" s="289" t="s">
        <v>6262</v>
      </c>
      <c r="T406" s="289" t="s">
        <v>4662</v>
      </c>
      <c r="U406" s="47" t="s">
        <v>2131</v>
      </c>
      <c r="V406" s="47" t="s">
        <v>223</v>
      </c>
      <c r="W406" s="47" t="s">
        <v>2075</v>
      </c>
      <c r="X406" s="46" t="s">
        <v>2076</v>
      </c>
      <c r="Y406" s="58"/>
      <c r="Z406" s="57"/>
      <c r="AA406" s="58"/>
      <c r="AB406" s="183"/>
      <c r="AC406" s="184"/>
      <c r="AD406" s="184"/>
      <c r="AE406" s="183"/>
      <c r="AF406" s="184"/>
      <c r="AG406" s="185"/>
      <c r="AH406" s="58"/>
      <c r="AI406" s="58"/>
      <c r="AJ406" s="58"/>
      <c r="AK406" s="58"/>
      <c r="AL406" s="59"/>
      <c r="AM406" s="254" t="str">
        <f>VLOOKUP(K406,'[1]SKO 2019 Attendees'!$D:$G,4,FALSE)</f>
        <v>32LDP69L</v>
      </c>
      <c r="AN406" s="52">
        <v>43474</v>
      </c>
      <c r="AO406" s="52">
        <v>43483</v>
      </c>
    </row>
    <row r="407" spans="1:42" customFormat="1" ht="13.2">
      <c r="A407" s="46" t="s">
        <v>2132</v>
      </c>
      <c r="B407" s="232">
        <v>43396</v>
      </c>
      <c r="C407" s="232">
        <v>43397.543154548606</v>
      </c>
      <c r="D407" s="232" t="s">
        <v>4693</v>
      </c>
      <c r="E407" s="232" t="s">
        <v>5728</v>
      </c>
      <c r="F407" s="49" t="s">
        <v>2068</v>
      </c>
      <c r="G407" s="61" t="s">
        <v>2069</v>
      </c>
      <c r="H407" s="61" t="s">
        <v>2070</v>
      </c>
      <c r="I407" s="46" t="s">
        <v>2133</v>
      </c>
      <c r="J407" s="46" t="s">
        <v>2134</v>
      </c>
      <c r="K407" s="46" t="s">
        <v>2135</v>
      </c>
      <c r="L407" s="100" t="s">
        <v>2122</v>
      </c>
      <c r="M407" s="280" t="s">
        <v>6262</v>
      </c>
      <c r="N407" s="279" t="s">
        <v>4662</v>
      </c>
      <c r="O407" s="325" t="s">
        <v>4662</v>
      </c>
      <c r="P407" s="286" t="s">
        <v>6262</v>
      </c>
      <c r="Q407" s="285" t="s">
        <v>4662</v>
      </c>
      <c r="R407" s="322" t="s">
        <v>4662</v>
      </c>
      <c r="S407" s="289" t="s">
        <v>6262</v>
      </c>
      <c r="T407" s="289" t="s">
        <v>4662</v>
      </c>
      <c r="U407" s="47" t="s">
        <v>2124</v>
      </c>
      <c r="V407" s="47" t="s">
        <v>223</v>
      </c>
      <c r="W407" s="47" t="s">
        <v>2075</v>
      </c>
      <c r="X407" s="46" t="s">
        <v>2076</v>
      </c>
      <c r="Y407" s="58"/>
      <c r="Z407" s="57"/>
      <c r="AA407" s="58"/>
      <c r="AB407" s="183"/>
      <c r="AC407" s="184"/>
      <c r="AD407" s="184"/>
      <c r="AE407" s="183"/>
      <c r="AF407" s="184"/>
      <c r="AG407" s="185"/>
      <c r="AH407" s="58"/>
      <c r="AI407" s="58"/>
      <c r="AJ407" s="58"/>
      <c r="AK407" s="58"/>
      <c r="AL407" s="59"/>
      <c r="AM407" s="254" t="str">
        <f>VLOOKUP(K407,'[1]SKO 2019 Attendees'!$D:$G,4,FALSE)</f>
        <v>32LDP69N</v>
      </c>
      <c r="AN407" s="52">
        <v>43476</v>
      </c>
      <c r="AO407" s="52">
        <v>43481</v>
      </c>
      <c r="AP407" t="s">
        <v>5302</v>
      </c>
    </row>
    <row r="408" spans="1:42" customFormat="1" ht="13.2">
      <c r="A408" s="46" t="s">
        <v>2136</v>
      </c>
      <c r="B408" s="232">
        <v>43395</v>
      </c>
      <c r="C408" s="232">
        <v>43396.651687881946</v>
      </c>
      <c r="D408" s="232" t="s">
        <v>4693</v>
      </c>
      <c r="E408" s="232" t="s">
        <v>5729</v>
      </c>
      <c r="F408" s="49" t="s">
        <v>2068</v>
      </c>
      <c r="G408" s="61" t="s">
        <v>2069</v>
      </c>
      <c r="H408" s="61" t="s">
        <v>2070</v>
      </c>
      <c r="I408" s="46" t="s">
        <v>2137</v>
      </c>
      <c r="J408" s="46" t="s">
        <v>2138</v>
      </c>
      <c r="K408" s="46" t="s">
        <v>2139</v>
      </c>
      <c r="L408" s="100" t="s">
        <v>2140</v>
      </c>
      <c r="M408" s="280" t="s">
        <v>6262</v>
      </c>
      <c r="N408" s="279" t="s">
        <v>4662</v>
      </c>
      <c r="O408" s="325" t="s">
        <v>4662</v>
      </c>
      <c r="P408" s="286" t="s">
        <v>6262</v>
      </c>
      <c r="Q408" s="285" t="s">
        <v>4662</v>
      </c>
      <c r="R408" s="322" t="s">
        <v>4662</v>
      </c>
      <c r="S408" s="289" t="s">
        <v>6262</v>
      </c>
      <c r="T408" s="289" t="s">
        <v>4662</v>
      </c>
      <c r="U408" s="47" t="s">
        <v>2141</v>
      </c>
      <c r="V408" s="47" t="s">
        <v>223</v>
      </c>
      <c r="W408" s="47" t="s">
        <v>2075</v>
      </c>
      <c r="X408" s="46" t="s">
        <v>2076</v>
      </c>
      <c r="Y408" s="58"/>
      <c r="Z408" s="57"/>
      <c r="AA408" s="58"/>
      <c r="AB408" s="183"/>
      <c r="AC408" s="184"/>
      <c r="AD408" s="184"/>
      <c r="AE408" s="183"/>
      <c r="AF408" s="184"/>
      <c r="AG408" s="185"/>
      <c r="AH408" s="58"/>
      <c r="AI408" s="58"/>
      <c r="AJ408" s="58"/>
      <c r="AK408" s="58"/>
      <c r="AL408" s="59"/>
      <c r="AM408" s="254" t="str">
        <f>VLOOKUP(K408,'[1]SKO 2019 Attendees'!$D:$G,4,FALSE)</f>
        <v>32KNCVLP</v>
      </c>
      <c r="AN408" s="52">
        <v>43476</v>
      </c>
      <c r="AO408" s="52">
        <v>43483</v>
      </c>
    </row>
    <row r="409" spans="1:42" customFormat="1">
      <c r="A409" s="46" t="s">
        <v>2142</v>
      </c>
      <c r="B409" s="232">
        <v>43396</v>
      </c>
      <c r="C409" s="232">
        <v>43397.33288321759</v>
      </c>
      <c r="D409" s="349" t="s">
        <v>4693</v>
      </c>
      <c r="E409" s="348" t="s">
        <v>6770</v>
      </c>
      <c r="F409" s="49" t="s">
        <v>2068</v>
      </c>
      <c r="G409" s="61" t="s">
        <v>2069</v>
      </c>
      <c r="H409" s="61" t="s">
        <v>2070</v>
      </c>
      <c r="I409" s="46" t="s">
        <v>956</v>
      </c>
      <c r="J409" s="129" t="s">
        <v>2143</v>
      </c>
      <c r="K409" s="46" t="s">
        <v>2144</v>
      </c>
      <c r="L409" s="100" t="s">
        <v>2145</v>
      </c>
      <c r="M409" s="280" t="s">
        <v>6262</v>
      </c>
      <c r="N409" s="279" t="s">
        <v>4662</v>
      </c>
      <c r="O409" s="325" t="s">
        <v>4662</v>
      </c>
      <c r="P409" s="286" t="s">
        <v>6262</v>
      </c>
      <c r="Q409" s="285" t="s">
        <v>4662</v>
      </c>
      <c r="R409" s="322" t="s">
        <v>4662</v>
      </c>
      <c r="S409" s="289" t="s">
        <v>6262</v>
      </c>
      <c r="T409" s="289" t="s">
        <v>4662</v>
      </c>
      <c r="U409" s="47" t="s">
        <v>2146</v>
      </c>
      <c r="V409" s="47" t="s">
        <v>223</v>
      </c>
      <c r="W409" s="47" t="s">
        <v>2075</v>
      </c>
      <c r="X409" s="46" t="s">
        <v>2076</v>
      </c>
      <c r="Y409" s="58"/>
      <c r="Z409" s="57"/>
      <c r="AA409" s="58"/>
      <c r="AB409" s="183"/>
      <c r="AC409" s="184"/>
      <c r="AD409" s="184"/>
      <c r="AE409" s="183"/>
      <c r="AF409" s="184"/>
      <c r="AG409" s="185"/>
      <c r="AH409" s="58"/>
      <c r="AI409" s="58"/>
      <c r="AJ409" s="58"/>
      <c r="AK409" s="58"/>
      <c r="AL409" s="59"/>
      <c r="AM409" s="254" t="str">
        <f>VLOOKUP(K409,'[1]SKO 2019 Attendees'!$D:$G,4,FALSE)</f>
        <v>32LDP69P</v>
      </c>
      <c r="AN409" s="52">
        <v>43476</v>
      </c>
      <c r="AO409" s="52">
        <v>43481</v>
      </c>
    </row>
    <row r="410" spans="1:42" customFormat="1">
      <c r="A410" s="46" t="s">
        <v>2147</v>
      </c>
      <c r="B410" s="232">
        <v>43396</v>
      </c>
      <c r="C410" s="232">
        <v>43434.415672071758</v>
      </c>
      <c r="D410" s="349" t="s">
        <v>4693</v>
      </c>
      <c r="E410" s="348" t="s">
        <v>6771</v>
      </c>
      <c r="F410" s="49" t="s">
        <v>2068</v>
      </c>
      <c r="G410" s="61" t="s">
        <v>2069</v>
      </c>
      <c r="H410" s="61" t="s">
        <v>2070</v>
      </c>
      <c r="I410" s="46" t="s">
        <v>2148</v>
      </c>
      <c r="J410" s="129" t="s">
        <v>2149</v>
      </c>
      <c r="K410" s="46" t="s">
        <v>2150</v>
      </c>
      <c r="L410" s="100" t="s">
        <v>2151</v>
      </c>
      <c r="M410" s="280" t="s">
        <v>6262</v>
      </c>
      <c r="N410" s="279" t="s">
        <v>4662</v>
      </c>
      <c r="O410" s="325" t="s">
        <v>4662</v>
      </c>
      <c r="P410" s="286" t="s">
        <v>6262</v>
      </c>
      <c r="Q410" s="285" t="s">
        <v>4662</v>
      </c>
      <c r="R410" s="322" t="s">
        <v>4662</v>
      </c>
      <c r="S410" s="289" t="s">
        <v>6262</v>
      </c>
      <c r="T410" s="289" t="s">
        <v>4662</v>
      </c>
      <c r="U410" s="47" t="s">
        <v>2152</v>
      </c>
      <c r="V410" s="47" t="s">
        <v>223</v>
      </c>
      <c r="W410" s="47" t="s">
        <v>2153</v>
      </c>
      <c r="X410" s="46" t="s">
        <v>2076</v>
      </c>
      <c r="Y410" s="58"/>
      <c r="Z410" s="57"/>
      <c r="AA410" s="58"/>
      <c r="AB410" s="183"/>
      <c r="AC410" s="184"/>
      <c r="AD410" s="184"/>
      <c r="AE410" s="183"/>
      <c r="AF410" s="184"/>
      <c r="AG410" s="185"/>
      <c r="AH410" s="58"/>
      <c r="AI410" s="58"/>
      <c r="AJ410" s="58"/>
      <c r="AK410" s="58"/>
      <c r="AL410" s="59"/>
      <c r="AM410" s="254" t="str">
        <f>VLOOKUP(K410,'[1]SKO 2019 Attendees'!$D:$G,4,FALSE)</f>
        <v>32KNCVLN</v>
      </c>
      <c r="AN410" s="52">
        <v>43474</v>
      </c>
      <c r="AO410" s="52">
        <v>43483</v>
      </c>
    </row>
    <row r="411" spans="1:42" customFormat="1" ht="13.2">
      <c r="A411" s="46" t="s">
        <v>2154</v>
      </c>
      <c r="B411" s="232">
        <v>43396</v>
      </c>
      <c r="C411" s="232">
        <v>43409.625192557869</v>
      </c>
      <c r="D411" s="232" t="s">
        <v>4693</v>
      </c>
      <c r="E411" s="232" t="s">
        <v>6724</v>
      </c>
      <c r="F411" s="49" t="s">
        <v>2068</v>
      </c>
      <c r="G411" s="61" t="s">
        <v>2069</v>
      </c>
      <c r="H411" s="61" t="s">
        <v>2070</v>
      </c>
      <c r="I411" s="46" t="s">
        <v>1329</v>
      </c>
      <c r="J411" s="129" t="s">
        <v>2155</v>
      </c>
      <c r="K411" s="46" t="s">
        <v>2156</v>
      </c>
      <c r="L411" s="100" t="s">
        <v>2157</v>
      </c>
      <c r="M411" s="280" t="s">
        <v>6262</v>
      </c>
      <c r="N411" s="279" t="s">
        <v>4662</v>
      </c>
      <c r="O411" s="325" t="s">
        <v>4662</v>
      </c>
      <c r="P411" s="286" t="s">
        <v>6262</v>
      </c>
      <c r="Q411" s="285" t="s">
        <v>4662</v>
      </c>
      <c r="R411" s="322" t="s">
        <v>4662</v>
      </c>
      <c r="S411" s="289" t="s">
        <v>6262</v>
      </c>
      <c r="T411" s="289" t="s">
        <v>4662</v>
      </c>
      <c r="U411" s="47" t="s">
        <v>222</v>
      </c>
      <c r="V411" s="47" t="s">
        <v>223</v>
      </c>
      <c r="W411" s="47" t="s">
        <v>2075</v>
      </c>
      <c r="X411" s="46" t="s">
        <v>2076</v>
      </c>
      <c r="Y411" s="58"/>
      <c r="Z411" s="57"/>
      <c r="AA411" s="58"/>
      <c r="AB411" s="183"/>
      <c r="AC411" s="184"/>
      <c r="AD411" s="184"/>
      <c r="AE411" s="183"/>
      <c r="AF411" s="184"/>
      <c r="AG411" s="185"/>
      <c r="AH411" s="58"/>
      <c r="AI411" s="58"/>
      <c r="AJ411" s="58"/>
      <c r="AK411" s="58"/>
      <c r="AL411" s="59"/>
      <c r="AM411" s="254" t="str">
        <f>VLOOKUP(K411,'[1]SKO 2019 Attendees'!$D:$G,4,FALSE)</f>
        <v>32LDP69Q</v>
      </c>
      <c r="AN411" s="52">
        <v>43475</v>
      </c>
      <c r="AO411" s="52">
        <v>43482</v>
      </c>
      <c r="AP411" t="s">
        <v>2093</v>
      </c>
    </row>
    <row r="412" spans="1:42" customFormat="1" ht="13.2">
      <c r="A412" s="46" t="s">
        <v>2158</v>
      </c>
      <c r="B412" s="232">
        <v>43395</v>
      </c>
      <c r="C412" s="232">
        <v>43396.586496793978</v>
      </c>
      <c r="D412" s="232" t="s">
        <v>4693</v>
      </c>
      <c r="E412" s="232" t="s">
        <v>5730</v>
      </c>
      <c r="F412" s="49" t="s">
        <v>2068</v>
      </c>
      <c r="G412" s="61" t="s">
        <v>2069</v>
      </c>
      <c r="H412" s="61" t="s">
        <v>2070</v>
      </c>
      <c r="I412" s="46" t="s">
        <v>2159</v>
      </c>
      <c r="J412" s="46" t="s">
        <v>2160</v>
      </c>
      <c r="K412" s="46" t="s">
        <v>2161</v>
      </c>
      <c r="L412" s="100" t="s">
        <v>2162</v>
      </c>
      <c r="M412" s="280" t="s">
        <v>6262</v>
      </c>
      <c r="N412" s="279" t="s">
        <v>4662</v>
      </c>
      <c r="O412" s="325" t="s">
        <v>4662</v>
      </c>
      <c r="P412" s="286" t="s">
        <v>6262</v>
      </c>
      <c r="Q412" s="285" t="s">
        <v>4662</v>
      </c>
      <c r="R412" s="322" t="s">
        <v>4662</v>
      </c>
      <c r="S412" s="289" t="s">
        <v>6262</v>
      </c>
      <c r="T412" s="289" t="s">
        <v>4662</v>
      </c>
      <c r="U412" s="47" t="s">
        <v>2163</v>
      </c>
      <c r="V412" s="47" t="s">
        <v>240</v>
      </c>
      <c r="W412" s="47" t="s">
        <v>2075</v>
      </c>
      <c r="X412" s="46" t="s">
        <v>2076</v>
      </c>
      <c r="Y412" s="58"/>
      <c r="Z412" s="57"/>
      <c r="AA412" s="58"/>
      <c r="AB412" s="183"/>
      <c r="AC412" s="184"/>
      <c r="AD412" s="184"/>
      <c r="AE412" s="183"/>
      <c r="AF412" s="184"/>
      <c r="AG412" s="185"/>
      <c r="AH412" s="58"/>
      <c r="AI412" s="58"/>
      <c r="AJ412" s="58"/>
      <c r="AK412" s="58"/>
      <c r="AL412" s="59"/>
      <c r="AM412" s="254" t="str">
        <f>VLOOKUP(K412,'[1]SKO 2019 Attendees'!$D:$G,4,FALSE)</f>
        <v>32KNCVLK</v>
      </c>
      <c r="AN412" s="52">
        <v>43476</v>
      </c>
      <c r="AO412" s="52">
        <v>43484</v>
      </c>
      <c r="AP412" t="s">
        <v>5024</v>
      </c>
    </row>
    <row r="413" spans="1:42" customFormat="1" ht="24">
      <c r="A413" s="46" t="s">
        <v>2168</v>
      </c>
      <c r="B413" s="232">
        <v>43395</v>
      </c>
      <c r="C413" s="232">
        <v>43396.423316782406</v>
      </c>
      <c r="D413" s="232" t="s">
        <v>4693</v>
      </c>
      <c r="E413" s="232" t="s">
        <v>6728</v>
      </c>
      <c r="F413" s="49" t="s">
        <v>2068</v>
      </c>
      <c r="G413" s="61" t="s">
        <v>2069</v>
      </c>
      <c r="H413" s="61" t="s">
        <v>2070</v>
      </c>
      <c r="I413" s="46" t="s">
        <v>689</v>
      </c>
      <c r="J413" s="46" t="s">
        <v>2169</v>
      </c>
      <c r="K413" s="46" t="s">
        <v>2170</v>
      </c>
      <c r="L413" s="100" t="s">
        <v>2171</v>
      </c>
      <c r="M413" s="280" t="s">
        <v>6262</v>
      </c>
      <c r="N413" s="279" t="s">
        <v>4662</v>
      </c>
      <c r="O413" s="325" t="s">
        <v>4662</v>
      </c>
      <c r="P413" s="286" t="s">
        <v>6262</v>
      </c>
      <c r="Q413" s="285" t="s">
        <v>4662</v>
      </c>
      <c r="R413" s="322" t="s">
        <v>4662</v>
      </c>
      <c r="S413" s="289" t="s">
        <v>6262</v>
      </c>
      <c r="T413" s="289" t="s">
        <v>4662</v>
      </c>
      <c r="U413" s="47" t="s">
        <v>2109</v>
      </c>
      <c r="V413" s="47" t="s">
        <v>240</v>
      </c>
      <c r="W413" s="47" t="s">
        <v>2075</v>
      </c>
      <c r="X413" s="46" t="s">
        <v>2076</v>
      </c>
      <c r="Y413" s="58"/>
      <c r="Z413" s="57"/>
      <c r="AA413" s="58"/>
      <c r="AB413" s="183"/>
      <c r="AC413" s="184"/>
      <c r="AD413" s="184"/>
      <c r="AE413" s="183"/>
      <c r="AF413" s="184"/>
      <c r="AG413" s="185"/>
      <c r="AH413" s="58"/>
      <c r="AI413" s="58"/>
      <c r="AJ413" s="58"/>
      <c r="AK413" s="58"/>
      <c r="AL413" s="59"/>
      <c r="AM413" s="254" t="str">
        <f>VLOOKUP(K413,'[1]SKO 2019 Attendees'!$D:$G,4,FALSE)</f>
        <v>32KNCVLJ</v>
      </c>
      <c r="AN413" s="52">
        <v>43476</v>
      </c>
      <c r="AO413" s="52">
        <v>43483</v>
      </c>
    </row>
    <row r="414" spans="1:42" customFormat="1">
      <c r="A414" s="46" t="s">
        <v>6247</v>
      </c>
      <c r="B414" s="232">
        <v>43437</v>
      </c>
      <c r="C414" s="232">
        <v>43437.5778965625</v>
      </c>
      <c r="D414" s="349" t="s">
        <v>4693</v>
      </c>
      <c r="E414" s="348" t="s">
        <v>6772</v>
      </c>
      <c r="F414" s="49" t="s">
        <v>2068</v>
      </c>
      <c r="G414" s="61" t="s">
        <v>2069</v>
      </c>
      <c r="H414" s="61" t="s">
        <v>2070</v>
      </c>
      <c r="I414" s="46" t="s">
        <v>2083</v>
      </c>
      <c r="J414" s="46" t="s">
        <v>6246</v>
      </c>
      <c r="K414" s="46" t="s">
        <v>6248</v>
      </c>
      <c r="L414" s="100" t="s">
        <v>2196</v>
      </c>
      <c r="M414" s="280" t="s">
        <v>6262</v>
      </c>
      <c r="N414" s="279" t="s">
        <v>4662</v>
      </c>
      <c r="O414" s="325" t="s">
        <v>4662</v>
      </c>
      <c r="P414" s="286" t="s">
        <v>6262</v>
      </c>
      <c r="Q414" s="285" t="s">
        <v>4662</v>
      </c>
      <c r="R414" s="322" t="s">
        <v>4662</v>
      </c>
      <c r="S414" s="289" t="s">
        <v>6262</v>
      </c>
      <c r="T414" s="289" t="s">
        <v>4662</v>
      </c>
      <c r="U414" s="47" t="s">
        <v>2109</v>
      </c>
      <c r="V414" s="47" t="s">
        <v>240</v>
      </c>
      <c r="W414" s="47" t="s">
        <v>2075</v>
      </c>
      <c r="X414" s="46" t="s">
        <v>2076</v>
      </c>
      <c r="Y414" s="58"/>
      <c r="Z414" s="57"/>
      <c r="AA414" s="58"/>
      <c r="AB414" s="183"/>
      <c r="AC414" s="184"/>
      <c r="AD414" s="184"/>
      <c r="AE414" s="183"/>
      <c r="AF414" s="184"/>
      <c r="AG414" s="185"/>
      <c r="AH414" s="58"/>
      <c r="AI414" s="58"/>
      <c r="AJ414" s="58"/>
      <c r="AK414" s="58"/>
      <c r="AL414" s="59"/>
      <c r="AM414" s="254" t="str">
        <f>VLOOKUP(K414,'[2]SKO 2019 Attendees'!$D:$G,4,FALSE)</f>
        <v>32LDNLDP</v>
      </c>
      <c r="AN414" s="52">
        <v>43476</v>
      </c>
      <c r="AO414" s="52">
        <v>43481</v>
      </c>
    </row>
    <row r="415" spans="1:42" customFormat="1">
      <c r="A415" s="46" t="s">
        <v>2172</v>
      </c>
      <c r="B415" s="232">
        <v>43395</v>
      </c>
      <c r="C415" s="232">
        <v>43395.811277002314</v>
      </c>
      <c r="D415" s="344" t="s">
        <v>4693</v>
      </c>
      <c r="E415" s="232" t="s">
        <v>6707</v>
      </c>
      <c r="F415" s="49" t="s">
        <v>2068</v>
      </c>
      <c r="G415" s="61" t="s">
        <v>2069</v>
      </c>
      <c r="H415" s="61" t="s">
        <v>2070</v>
      </c>
      <c r="I415" s="46" t="s">
        <v>2173</v>
      </c>
      <c r="J415" s="46" t="s">
        <v>2174</v>
      </c>
      <c r="K415" s="46" t="s">
        <v>2175</v>
      </c>
      <c r="L415" s="100" t="s">
        <v>2176</v>
      </c>
      <c r="M415" s="280" t="s">
        <v>6262</v>
      </c>
      <c r="N415" s="279" t="s">
        <v>4662</v>
      </c>
      <c r="O415" s="325" t="s">
        <v>4662</v>
      </c>
      <c r="P415" s="286" t="s">
        <v>6262</v>
      </c>
      <c r="Q415" s="285" t="s">
        <v>4662</v>
      </c>
      <c r="R415" s="322" t="s">
        <v>4662</v>
      </c>
      <c r="S415" s="289" t="s">
        <v>6262</v>
      </c>
      <c r="T415" s="289" t="s">
        <v>4662</v>
      </c>
      <c r="U415" s="47" t="s">
        <v>2099</v>
      </c>
      <c r="V415" s="47" t="s">
        <v>240</v>
      </c>
      <c r="W415" s="47" t="s">
        <v>2075</v>
      </c>
      <c r="X415" s="46" t="s">
        <v>2076</v>
      </c>
      <c r="Y415" s="58"/>
      <c r="Z415" s="57"/>
      <c r="AA415" s="58"/>
      <c r="AB415" s="183"/>
      <c r="AC415" s="184"/>
      <c r="AD415" s="184"/>
      <c r="AE415" s="183"/>
      <c r="AF415" s="184"/>
      <c r="AG415" s="185"/>
      <c r="AH415" s="58"/>
      <c r="AI415" s="58"/>
      <c r="AJ415" s="58"/>
      <c r="AK415" s="58"/>
      <c r="AL415" s="59"/>
      <c r="AM415" s="254" t="str">
        <f>VLOOKUP(K415,'[1]SKO 2019 Attendees'!$D:$G,4,FALSE)</f>
        <v>32KNCVP7</v>
      </c>
      <c r="AN415" s="52">
        <v>43475</v>
      </c>
      <c r="AO415" s="52">
        <v>43482</v>
      </c>
    </row>
    <row r="416" spans="1:42" customFormat="1" ht="13.2">
      <c r="A416" s="46" t="s">
        <v>2177</v>
      </c>
      <c r="B416" s="232">
        <v>43396</v>
      </c>
      <c r="C416" s="232">
        <v>43431.545149386569</v>
      </c>
      <c r="D416" s="232"/>
      <c r="E416" s="348"/>
      <c r="F416" s="49" t="s">
        <v>2068</v>
      </c>
      <c r="G416" s="61" t="s">
        <v>2069</v>
      </c>
      <c r="H416" s="61" t="s">
        <v>2070</v>
      </c>
      <c r="I416" s="46" t="s">
        <v>363</v>
      </c>
      <c r="J416" s="46" t="s">
        <v>2178</v>
      </c>
      <c r="K416" s="46" t="s">
        <v>2179</v>
      </c>
      <c r="L416" s="100" t="s">
        <v>2180</v>
      </c>
      <c r="M416" s="280" t="s">
        <v>6262</v>
      </c>
      <c r="N416" s="279" t="s">
        <v>4662</v>
      </c>
      <c r="O416" s="325" t="s">
        <v>4662</v>
      </c>
      <c r="P416" s="286" t="s">
        <v>6262</v>
      </c>
      <c r="Q416" s="285" t="s">
        <v>4662</v>
      </c>
      <c r="R416" s="322" t="s">
        <v>4662</v>
      </c>
      <c r="S416" s="289" t="s">
        <v>6262</v>
      </c>
      <c r="T416" s="289" t="s">
        <v>4662</v>
      </c>
      <c r="U416" s="47" t="s">
        <v>2181</v>
      </c>
      <c r="V416" s="47" t="s">
        <v>240</v>
      </c>
      <c r="W416" s="47" t="s">
        <v>2075</v>
      </c>
      <c r="X416" s="46" t="s">
        <v>2076</v>
      </c>
      <c r="Y416" s="58"/>
      <c r="Z416" s="57"/>
      <c r="AA416" s="58"/>
      <c r="AB416" s="183"/>
      <c r="AC416" s="184"/>
      <c r="AD416" s="184"/>
      <c r="AE416" s="183"/>
      <c r="AF416" s="184"/>
      <c r="AG416" s="185"/>
      <c r="AH416" s="58"/>
      <c r="AI416" s="58"/>
      <c r="AJ416" s="58"/>
      <c r="AK416" s="58"/>
      <c r="AL416" s="59"/>
      <c r="AM416" s="254" t="str">
        <f>VLOOKUP(K416,'[1]SKO 2019 Attendees'!$D:$G,4,FALSE)</f>
        <v>32LDP69S</v>
      </c>
      <c r="AN416" s="52">
        <v>43475</v>
      </c>
      <c r="AO416" s="52">
        <v>43481</v>
      </c>
    </row>
    <row r="417" spans="1:42" customFormat="1">
      <c r="A417" s="46" t="s">
        <v>2182</v>
      </c>
      <c r="B417" s="232">
        <v>43396</v>
      </c>
      <c r="C417" s="232">
        <v>43409.62085486111</v>
      </c>
      <c r="D417" s="349" t="s">
        <v>4693</v>
      </c>
      <c r="E417" s="348" t="s">
        <v>6773</v>
      </c>
      <c r="F417" s="49" t="s">
        <v>2068</v>
      </c>
      <c r="G417" s="61" t="s">
        <v>2069</v>
      </c>
      <c r="H417" s="61" t="s">
        <v>2070</v>
      </c>
      <c r="I417" s="46" t="s">
        <v>2183</v>
      </c>
      <c r="J417" s="129" t="s">
        <v>171</v>
      </c>
      <c r="K417" s="46" t="s">
        <v>2184</v>
      </c>
      <c r="L417" s="100" t="s">
        <v>2092</v>
      </c>
      <c r="M417" s="280" t="s">
        <v>6262</v>
      </c>
      <c r="N417" s="279" t="s">
        <v>4662</v>
      </c>
      <c r="O417" s="325" t="s">
        <v>4662</v>
      </c>
      <c r="P417" s="286" t="s">
        <v>6262</v>
      </c>
      <c r="Q417" s="285" t="s">
        <v>4662</v>
      </c>
      <c r="R417" s="322" t="s">
        <v>4662</v>
      </c>
      <c r="S417" s="289" t="s">
        <v>6262</v>
      </c>
      <c r="T417" s="289" t="s">
        <v>4662</v>
      </c>
      <c r="U417" s="47" t="s">
        <v>222</v>
      </c>
      <c r="V417" s="47" t="s">
        <v>223</v>
      </c>
      <c r="W417" s="47" t="s">
        <v>2075</v>
      </c>
      <c r="X417" s="46" t="s">
        <v>2076</v>
      </c>
      <c r="Y417" s="58"/>
      <c r="Z417" s="57"/>
      <c r="AA417" s="58"/>
      <c r="AB417" s="183"/>
      <c r="AC417" s="184"/>
      <c r="AD417" s="184"/>
      <c r="AE417" s="183"/>
      <c r="AF417" s="184"/>
      <c r="AG417" s="185"/>
      <c r="AH417" s="58"/>
      <c r="AI417" s="58"/>
      <c r="AJ417" s="58"/>
      <c r="AK417" s="58"/>
      <c r="AL417" s="59"/>
      <c r="AM417" s="254" t="str">
        <f>VLOOKUP(K417,'[1]SKO 2019 Attendees'!$D:$G,4,FALSE)</f>
        <v>32LDP69T</v>
      </c>
      <c r="AN417" s="52">
        <v>43475</v>
      </c>
      <c r="AO417" s="52">
        <v>43482</v>
      </c>
      <c r="AP417" t="s">
        <v>2093</v>
      </c>
    </row>
    <row r="418" spans="1:42" customFormat="1" ht="13.2">
      <c r="A418" s="46" t="s">
        <v>2185</v>
      </c>
      <c r="B418" s="232">
        <v>43395</v>
      </c>
      <c r="C418" s="232">
        <v>43396.383243634256</v>
      </c>
      <c r="D418" s="232" t="s">
        <v>4693</v>
      </c>
      <c r="E418" s="232" t="s">
        <v>5731</v>
      </c>
      <c r="F418" s="49" t="s">
        <v>2068</v>
      </c>
      <c r="G418" s="61" t="s">
        <v>2069</v>
      </c>
      <c r="H418" s="61" t="s">
        <v>2070</v>
      </c>
      <c r="I418" s="46" t="s">
        <v>2186</v>
      </c>
      <c r="J418" s="46" t="s">
        <v>2187</v>
      </c>
      <c r="K418" s="46" t="s">
        <v>2188</v>
      </c>
      <c r="L418" s="100" t="s">
        <v>2189</v>
      </c>
      <c r="M418" s="280" t="s">
        <v>6262</v>
      </c>
      <c r="N418" s="279" t="s">
        <v>4662</v>
      </c>
      <c r="O418" s="325" t="s">
        <v>4662</v>
      </c>
      <c r="P418" s="286" t="s">
        <v>6262</v>
      </c>
      <c r="Q418" s="285" t="s">
        <v>4662</v>
      </c>
      <c r="R418" s="322" t="s">
        <v>4662</v>
      </c>
      <c r="S418" s="289" t="s">
        <v>6262</v>
      </c>
      <c r="T418" s="289" t="s">
        <v>4662</v>
      </c>
      <c r="U418" s="47" t="s">
        <v>222</v>
      </c>
      <c r="V418" s="47" t="s">
        <v>240</v>
      </c>
      <c r="W418" s="47" t="s">
        <v>2075</v>
      </c>
      <c r="X418" s="46" t="s">
        <v>2076</v>
      </c>
      <c r="Y418" s="58"/>
      <c r="Z418" s="57"/>
      <c r="AA418" s="58"/>
      <c r="AB418" s="183"/>
      <c r="AC418" s="184"/>
      <c r="AD418" s="184"/>
      <c r="AE418" s="183"/>
      <c r="AF418" s="184"/>
      <c r="AG418" s="185"/>
      <c r="AH418" s="58"/>
      <c r="AI418" s="58"/>
      <c r="AJ418" s="58"/>
      <c r="AK418" s="58"/>
      <c r="AL418" s="59"/>
      <c r="AM418" s="254" t="str">
        <f>VLOOKUP(K418,'[1]SKO 2019 Attendees'!$D:$G,4,FALSE)</f>
        <v>32LDP69V</v>
      </c>
      <c r="AN418" s="52">
        <v>43476</v>
      </c>
      <c r="AO418" s="52">
        <v>43483</v>
      </c>
    </row>
    <row r="419" spans="1:42" customFormat="1" ht="13.2">
      <c r="A419" s="124" t="s">
        <v>2190</v>
      </c>
      <c r="B419" s="232">
        <v>43395</v>
      </c>
      <c r="C419" s="232">
        <v>43397.500486724537</v>
      </c>
      <c r="D419" s="232" t="s">
        <v>4693</v>
      </c>
      <c r="E419" s="232" t="s">
        <v>5732</v>
      </c>
      <c r="F419" s="49" t="s">
        <v>2068</v>
      </c>
      <c r="G419" s="61" t="s">
        <v>2069</v>
      </c>
      <c r="H419" s="61" t="s">
        <v>2070</v>
      </c>
      <c r="I419" s="124" t="s">
        <v>2191</v>
      </c>
      <c r="J419" s="124" t="s">
        <v>2192</v>
      </c>
      <c r="K419" s="46" t="s">
        <v>2193</v>
      </c>
      <c r="L419" s="152" t="s">
        <v>2194</v>
      </c>
      <c r="M419" s="280" t="s">
        <v>6262</v>
      </c>
      <c r="N419" s="279" t="s">
        <v>4662</v>
      </c>
      <c r="O419" s="325" t="s">
        <v>4662</v>
      </c>
      <c r="P419" s="286" t="s">
        <v>6262</v>
      </c>
      <c r="Q419" s="285" t="s">
        <v>4662</v>
      </c>
      <c r="R419" s="322" t="s">
        <v>4662</v>
      </c>
      <c r="S419" s="289" t="s">
        <v>6262</v>
      </c>
      <c r="T419" s="289" t="s">
        <v>4662</v>
      </c>
      <c r="U419" s="125" t="s">
        <v>2109</v>
      </c>
      <c r="V419" s="125" t="s">
        <v>240</v>
      </c>
      <c r="W419" s="125" t="s">
        <v>2195</v>
      </c>
      <c r="X419" s="46" t="s">
        <v>2076</v>
      </c>
      <c r="Y419" s="58"/>
      <c r="Z419" s="57"/>
      <c r="AA419" s="58"/>
      <c r="AB419" s="183"/>
      <c r="AC419" s="184"/>
      <c r="AD419" s="184"/>
      <c r="AE419" s="183"/>
      <c r="AF419" s="184"/>
      <c r="AG419" s="185"/>
      <c r="AH419" s="58"/>
      <c r="AI419" s="58"/>
      <c r="AJ419" s="58"/>
      <c r="AK419" s="58"/>
      <c r="AL419" s="59"/>
      <c r="AM419" s="254" t="str">
        <f>VLOOKUP(K419,'[1]SKO 2019 Attendees'!$D:$G,4,FALSE)</f>
        <v>32LDP69W</v>
      </c>
      <c r="AN419" s="52">
        <v>43476</v>
      </c>
      <c r="AO419" s="52">
        <v>43483</v>
      </c>
    </row>
    <row r="420" spans="1:42" customFormat="1">
      <c r="A420" s="46" t="s">
        <v>2197</v>
      </c>
      <c r="B420" s="232">
        <v>43396</v>
      </c>
      <c r="C420" s="232">
        <v>43396.693678321761</v>
      </c>
      <c r="D420" s="232" t="s">
        <v>4693</v>
      </c>
      <c r="E420" s="232" t="s">
        <v>5733</v>
      </c>
      <c r="F420" s="49" t="s">
        <v>2198</v>
      </c>
      <c r="G420" s="61" t="s">
        <v>2199</v>
      </c>
      <c r="H420" s="61" t="s">
        <v>2070</v>
      </c>
      <c r="I420" s="46" t="s">
        <v>2200</v>
      </c>
      <c r="J420" s="46" t="s">
        <v>2201</v>
      </c>
      <c r="K420" s="46" t="s">
        <v>2202</v>
      </c>
      <c r="L420" s="100" t="s">
        <v>2203</v>
      </c>
      <c r="M420" s="278" t="s">
        <v>4728</v>
      </c>
      <c r="N420" s="279" t="s">
        <v>4662</v>
      </c>
      <c r="O420" s="325" t="s">
        <v>4662</v>
      </c>
      <c r="P420" s="285" t="s">
        <v>4728</v>
      </c>
      <c r="Q420" s="285" t="s">
        <v>4662</v>
      </c>
      <c r="R420" s="322" t="s">
        <v>4662</v>
      </c>
      <c r="S420" s="289" t="s">
        <v>4728</v>
      </c>
      <c r="T420" s="289" t="s">
        <v>4662</v>
      </c>
      <c r="U420" s="47" t="s">
        <v>527</v>
      </c>
      <c r="V420" s="47" t="s">
        <v>208</v>
      </c>
      <c r="W420" s="47" t="s">
        <v>2075</v>
      </c>
      <c r="X420" s="46" t="s">
        <v>2076</v>
      </c>
      <c r="Y420" s="58"/>
      <c r="Z420" s="57"/>
      <c r="AA420" s="58"/>
      <c r="AB420" s="183"/>
      <c r="AC420" s="184"/>
      <c r="AD420" s="184"/>
      <c r="AE420" s="183"/>
      <c r="AF420" s="184"/>
      <c r="AG420" s="185"/>
      <c r="AH420" s="58"/>
      <c r="AI420" s="58"/>
      <c r="AJ420" s="58"/>
      <c r="AK420" s="58"/>
      <c r="AL420" s="59"/>
      <c r="AM420" s="254" t="str">
        <f>VLOOKUP(K420,'[1]SKO 2019 Attendees'!$D:$G,4,FALSE)</f>
        <v>32KNCVMJ</v>
      </c>
      <c r="AN420" s="52">
        <v>43476</v>
      </c>
      <c r="AO420" s="52">
        <v>43481</v>
      </c>
      <c r="AP420" t="s">
        <v>5123</v>
      </c>
    </row>
    <row r="421" spans="1:42" customFormat="1">
      <c r="A421" s="46" t="s">
        <v>2204</v>
      </c>
      <c r="B421" s="232">
        <v>43396</v>
      </c>
      <c r="C421" s="232">
        <v>43397.374858831019</v>
      </c>
      <c r="D421" s="232"/>
      <c r="E421" s="348"/>
      <c r="F421" s="49" t="s">
        <v>2198</v>
      </c>
      <c r="G421" s="61" t="s">
        <v>2199</v>
      </c>
      <c r="H421" s="61" t="s">
        <v>2070</v>
      </c>
      <c r="I421" s="46" t="s">
        <v>2205</v>
      </c>
      <c r="J421" s="46" t="s">
        <v>2206</v>
      </c>
      <c r="K421" s="46" t="s">
        <v>2207</v>
      </c>
      <c r="L421" s="100" t="s">
        <v>2208</v>
      </c>
      <c r="M421" s="278" t="s">
        <v>4728</v>
      </c>
      <c r="N421" s="279" t="s">
        <v>4662</v>
      </c>
      <c r="O421" s="325" t="s">
        <v>4662</v>
      </c>
      <c r="P421" s="285" t="s">
        <v>4728</v>
      </c>
      <c r="Q421" s="285" t="s">
        <v>4662</v>
      </c>
      <c r="R421" s="322" t="s">
        <v>4662</v>
      </c>
      <c r="S421" s="289" t="s">
        <v>4728</v>
      </c>
      <c r="T421" s="289" t="s">
        <v>4662</v>
      </c>
      <c r="U421" s="47" t="s">
        <v>2209</v>
      </c>
      <c r="V421" s="47" t="s">
        <v>2209</v>
      </c>
      <c r="W421" s="47" t="s">
        <v>2075</v>
      </c>
      <c r="X421" s="46" t="s">
        <v>2076</v>
      </c>
      <c r="Y421" s="58"/>
      <c r="Z421" s="57"/>
      <c r="AA421" s="58"/>
      <c r="AB421" s="183"/>
      <c r="AC421" s="184"/>
      <c r="AD421" s="184"/>
      <c r="AE421" s="183"/>
      <c r="AF421" s="184"/>
      <c r="AG421" s="185"/>
      <c r="AH421" s="58"/>
      <c r="AI421" s="58"/>
      <c r="AJ421" s="58"/>
      <c r="AK421" s="58"/>
      <c r="AL421" s="59"/>
      <c r="AM421" s="254" t="str">
        <f>VLOOKUP(K421,'[1]SKO 2019 Attendees'!$D:$G,4,FALSE)</f>
        <v>32KNCVMK</v>
      </c>
      <c r="AN421" s="52">
        <v>43477</v>
      </c>
      <c r="AO421" s="52">
        <v>43481</v>
      </c>
    </row>
    <row r="422" spans="1:42" customFormat="1">
      <c r="A422" s="46" t="s">
        <v>2210</v>
      </c>
      <c r="B422" s="232">
        <v>43396</v>
      </c>
      <c r="C422" s="232">
        <v>43404.422346446758</v>
      </c>
      <c r="D422" s="232"/>
      <c r="E422" s="348"/>
      <c r="F422" s="49" t="s">
        <v>2198</v>
      </c>
      <c r="G422" s="61" t="s">
        <v>2199</v>
      </c>
      <c r="H422" s="61" t="s">
        <v>2070</v>
      </c>
      <c r="I422" s="46" t="s">
        <v>971</v>
      </c>
      <c r="J422" s="129" t="s">
        <v>2211</v>
      </c>
      <c r="K422" s="46" t="s">
        <v>2212</v>
      </c>
      <c r="L422" s="100" t="s">
        <v>2213</v>
      </c>
      <c r="M422" s="278" t="s">
        <v>4728</v>
      </c>
      <c r="N422" s="279" t="s">
        <v>4662</v>
      </c>
      <c r="O422" s="325" t="s">
        <v>4662</v>
      </c>
      <c r="P422" s="285" t="s">
        <v>4728</v>
      </c>
      <c r="Q422" s="285" t="s">
        <v>4662</v>
      </c>
      <c r="R422" s="322" t="s">
        <v>4662</v>
      </c>
      <c r="S422" s="289" t="s">
        <v>4728</v>
      </c>
      <c r="T422" s="289" t="s">
        <v>4662</v>
      </c>
      <c r="U422" s="47" t="s">
        <v>2209</v>
      </c>
      <c r="V422" s="47" t="s">
        <v>34</v>
      </c>
      <c r="W422" s="47" t="s">
        <v>2075</v>
      </c>
      <c r="X422" s="46" t="s">
        <v>2076</v>
      </c>
      <c r="Y422" s="58" t="s">
        <v>36</v>
      </c>
      <c r="Z422" s="57"/>
      <c r="AA422" s="58"/>
      <c r="AB422" s="183"/>
      <c r="AC422" s="184"/>
      <c r="AD422" s="184"/>
      <c r="AE422" s="183"/>
      <c r="AF422" s="184"/>
      <c r="AG422" s="185"/>
      <c r="AH422" s="58"/>
      <c r="AI422" s="58"/>
      <c r="AJ422" s="58"/>
      <c r="AK422" s="58"/>
      <c r="AL422" s="59" t="s">
        <v>36</v>
      </c>
      <c r="AM422" s="254" t="str">
        <f>VLOOKUP(K422,'[1]SKO 2019 Attendees'!$D:$G,4,FALSE)</f>
        <v>32KNCTJQ</v>
      </c>
      <c r="AN422" s="52">
        <v>43475</v>
      </c>
      <c r="AO422" s="52">
        <v>43483</v>
      </c>
      <c r="AP422" t="s">
        <v>5123</v>
      </c>
    </row>
    <row r="423" spans="1:42" customFormat="1">
      <c r="A423" s="46" t="s">
        <v>2214</v>
      </c>
      <c r="B423" s="232">
        <v>43396</v>
      </c>
      <c r="C423" s="232">
        <v>43397.320768749996</v>
      </c>
      <c r="D423" s="232" t="s">
        <v>4693</v>
      </c>
      <c r="E423" s="232" t="s">
        <v>5734</v>
      </c>
      <c r="F423" s="49" t="s">
        <v>2198</v>
      </c>
      <c r="G423" s="61" t="s">
        <v>2199</v>
      </c>
      <c r="H423" s="61" t="s">
        <v>2070</v>
      </c>
      <c r="I423" s="46" t="s">
        <v>1792</v>
      </c>
      <c r="J423" s="46" t="s">
        <v>2215</v>
      </c>
      <c r="K423" s="46" t="s">
        <v>2216</v>
      </c>
      <c r="L423" s="100" t="s">
        <v>2217</v>
      </c>
      <c r="M423" s="278" t="s">
        <v>4728</v>
      </c>
      <c r="N423" s="279" t="s">
        <v>4662</v>
      </c>
      <c r="O423" s="325" t="s">
        <v>4662</v>
      </c>
      <c r="P423" s="285" t="s">
        <v>4728</v>
      </c>
      <c r="Q423" s="285" t="s">
        <v>4662</v>
      </c>
      <c r="R423" s="322" t="s">
        <v>4662</v>
      </c>
      <c r="S423" s="289" t="s">
        <v>4728</v>
      </c>
      <c r="T423" s="289" t="s">
        <v>4662</v>
      </c>
      <c r="U423" s="47" t="s">
        <v>2209</v>
      </c>
      <c r="V423" s="47" t="s">
        <v>240</v>
      </c>
      <c r="W423" s="47" t="s">
        <v>2075</v>
      </c>
      <c r="X423" s="46" t="s">
        <v>2076</v>
      </c>
      <c r="Y423" s="58"/>
      <c r="Z423" s="57"/>
      <c r="AA423" s="58"/>
      <c r="AB423" s="183"/>
      <c r="AC423" s="184"/>
      <c r="AD423" s="184"/>
      <c r="AE423" s="183"/>
      <c r="AF423" s="184"/>
      <c r="AG423" s="185"/>
      <c r="AH423" s="58"/>
      <c r="AI423" s="58"/>
      <c r="AJ423" s="58"/>
      <c r="AK423" s="58"/>
      <c r="AL423" s="59"/>
      <c r="AM423" s="254" t="str">
        <f>VLOOKUP(K423,'[1]SKO 2019 Attendees'!$D:$G,4,FALSE)</f>
        <v>32KNCVMM</v>
      </c>
      <c r="AN423" s="52">
        <v>43476</v>
      </c>
      <c r="AO423" s="52">
        <v>43481</v>
      </c>
      <c r="AP423" t="s">
        <v>5123</v>
      </c>
    </row>
    <row r="424" spans="1:42" customFormat="1">
      <c r="A424" s="46" t="s">
        <v>2218</v>
      </c>
      <c r="B424" s="232">
        <v>43396</v>
      </c>
      <c r="C424" s="232">
        <v>43396.693636493052</v>
      </c>
      <c r="D424" s="344" t="s">
        <v>4693</v>
      </c>
      <c r="E424" s="232" t="s">
        <v>6690</v>
      </c>
      <c r="F424" s="49" t="s">
        <v>2198</v>
      </c>
      <c r="G424" s="61" t="s">
        <v>2199</v>
      </c>
      <c r="H424" s="61" t="s">
        <v>2070</v>
      </c>
      <c r="I424" s="46" t="s">
        <v>2219</v>
      </c>
      <c r="J424" s="46" t="s">
        <v>2220</v>
      </c>
      <c r="K424" s="46" t="s">
        <v>2221</v>
      </c>
      <c r="L424" s="100" t="s">
        <v>2222</v>
      </c>
      <c r="M424" s="278" t="s">
        <v>4728</v>
      </c>
      <c r="N424" s="279" t="s">
        <v>4662</v>
      </c>
      <c r="O424" s="325" t="s">
        <v>4662</v>
      </c>
      <c r="P424" s="285" t="s">
        <v>4728</v>
      </c>
      <c r="Q424" s="285" t="s">
        <v>4662</v>
      </c>
      <c r="R424" s="322" t="s">
        <v>4662</v>
      </c>
      <c r="S424" s="289" t="s">
        <v>4728</v>
      </c>
      <c r="T424" s="289" t="s">
        <v>4662</v>
      </c>
      <c r="U424" s="47" t="s">
        <v>2209</v>
      </c>
      <c r="V424" s="47" t="s">
        <v>223</v>
      </c>
      <c r="W424" s="47" t="s">
        <v>2075</v>
      </c>
      <c r="X424" s="46" t="s">
        <v>2076</v>
      </c>
      <c r="Y424" s="58"/>
      <c r="Z424" s="57"/>
      <c r="AA424" s="58"/>
      <c r="AB424" s="183"/>
      <c r="AC424" s="184"/>
      <c r="AD424" s="184"/>
      <c r="AE424" s="183"/>
      <c r="AF424" s="184"/>
      <c r="AG424" s="185"/>
      <c r="AH424" s="58"/>
      <c r="AI424" s="58"/>
      <c r="AJ424" s="58"/>
      <c r="AK424" s="58"/>
      <c r="AL424" s="59"/>
      <c r="AM424" s="254" t="str">
        <f>VLOOKUP(K424,'[1]SKO 2019 Attendees'!$D:$G,4,FALSE)</f>
        <v>32KNCVMP</v>
      </c>
      <c r="AN424" s="52">
        <v>43476</v>
      </c>
      <c r="AO424" s="52">
        <v>43481</v>
      </c>
      <c r="AP424" t="s">
        <v>5123</v>
      </c>
    </row>
    <row r="425" spans="1:42" customFormat="1">
      <c r="A425" s="129" t="s">
        <v>2223</v>
      </c>
      <c r="B425" s="232">
        <v>43396</v>
      </c>
      <c r="C425" s="232">
        <v>43396.689864467589</v>
      </c>
      <c r="D425" s="232" t="s">
        <v>4693</v>
      </c>
      <c r="E425" s="232" t="s">
        <v>5735</v>
      </c>
      <c r="F425" s="130" t="s">
        <v>2198</v>
      </c>
      <c r="G425" s="61" t="s">
        <v>2199</v>
      </c>
      <c r="H425" s="61" t="s">
        <v>2070</v>
      </c>
      <c r="I425" s="129" t="s">
        <v>341</v>
      </c>
      <c r="J425" s="129" t="s">
        <v>1053</v>
      </c>
      <c r="K425" s="46" t="s">
        <v>2224</v>
      </c>
      <c r="L425" s="132" t="s">
        <v>2225</v>
      </c>
      <c r="M425" s="278" t="s">
        <v>4728</v>
      </c>
      <c r="N425" s="279" t="s">
        <v>4662</v>
      </c>
      <c r="O425" s="325" t="s">
        <v>4662</v>
      </c>
      <c r="P425" s="285" t="s">
        <v>4728</v>
      </c>
      <c r="Q425" s="285" t="s">
        <v>4662</v>
      </c>
      <c r="R425" s="322" t="s">
        <v>4662</v>
      </c>
      <c r="S425" s="289" t="s">
        <v>4728</v>
      </c>
      <c r="T425" s="289" t="s">
        <v>4662</v>
      </c>
      <c r="U425" s="131" t="s">
        <v>2209</v>
      </c>
      <c r="V425" s="131" t="s">
        <v>1183</v>
      </c>
      <c r="W425" s="131" t="s">
        <v>2075</v>
      </c>
      <c r="X425" s="129" t="s">
        <v>2076</v>
      </c>
      <c r="Y425" s="57" t="s">
        <v>36</v>
      </c>
      <c r="Z425" s="57"/>
      <c r="AA425" s="58"/>
      <c r="AB425" s="183"/>
      <c r="AC425" s="184"/>
      <c r="AD425" s="184"/>
      <c r="AE425" s="183"/>
      <c r="AF425" s="184"/>
      <c r="AG425" s="185"/>
      <c r="AH425" s="58"/>
      <c r="AI425" s="58"/>
      <c r="AJ425" s="58"/>
      <c r="AK425" s="58"/>
      <c r="AL425" s="59" t="s">
        <v>36</v>
      </c>
      <c r="AM425" s="254" t="str">
        <f>VLOOKUP(K425,'[1]SKO 2019 Attendees'!$D:$G,4,FALSE)</f>
        <v>32KNCVMR</v>
      </c>
      <c r="AN425" s="52">
        <v>43477</v>
      </c>
      <c r="AO425" s="52">
        <v>43483</v>
      </c>
      <c r="AP425" s="133" t="s">
        <v>5122</v>
      </c>
    </row>
    <row r="426" spans="1:42" customFormat="1">
      <c r="A426" s="46" t="s">
        <v>2227</v>
      </c>
      <c r="B426" s="232">
        <v>43396</v>
      </c>
      <c r="C426" s="232">
        <v>43409.58910917824</v>
      </c>
      <c r="D426" s="232"/>
      <c r="E426" s="348"/>
      <c r="F426" s="49" t="s">
        <v>2198</v>
      </c>
      <c r="G426" s="61" t="s">
        <v>2199</v>
      </c>
      <c r="H426" s="61" t="s">
        <v>2070</v>
      </c>
      <c r="I426" s="46" t="s">
        <v>2228</v>
      </c>
      <c r="J426" s="46" t="s">
        <v>2229</v>
      </c>
      <c r="K426" s="46" t="s">
        <v>2230</v>
      </c>
      <c r="L426" s="100" t="s">
        <v>2231</v>
      </c>
      <c r="M426" s="278" t="s">
        <v>4728</v>
      </c>
      <c r="N426" s="279" t="s">
        <v>4662</v>
      </c>
      <c r="O426" s="325" t="s">
        <v>4662</v>
      </c>
      <c r="P426" s="285" t="s">
        <v>4728</v>
      </c>
      <c r="Q426" s="285" t="s">
        <v>4662</v>
      </c>
      <c r="R426" s="322" t="s">
        <v>4662</v>
      </c>
      <c r="S426" s="289" t="s">
        <v>4728</v>
      </c>
      <c r="T426" s="289" t="s">
        <v>4662</v>
      </c>
      <c r="U426" s="47" t="s">
        <v>2209</v>
      </c>
      <c r="V426" s="47" t="s">
        <v>2209</v>
      </c>
      <c r="W426" s="47" t="s">
        <v>2075</v>
      </c>
      <c r="X426" s="46" t="s">
        <v>2076</v>
      </c>
      <c r="Y426" s="57"/>
      <c r="Z426" s="57"/>
      <c r="AA426" s="58"/>
      <c r="AB426" s="183"/>
      <c r="AC426" s="184"/>
      <c r="AD426" s="184"/>
      <c r="AE426" s="183"/>
      <c r="AF426" s="184"/>
      <c r="AG426" s="185"/>
      <c r="AH426" s="58"/>
      <c r="AI426" s="58"/>
      <c r="AJ426" s="58"/>
      <c r="AK426" s="58"/>
      <c r="AL426" s="59"/>
      <c r="AM426" s="254" t="str">
        <f>VLOOKUP(K426,'[1]SKO 2019 Attendees'!$D:$G,4,FALSE)</f>
        <v>32KNCTJN</v>
      </c>
      <c r="AN426" s="52">
        <v>43476</v>
      </c>
      <c r="AO426" s="52">
        <v>43481</v>
      </c>
      <c r="AP426" t="s">
        <v>5123</v>
      </c>
    </row>
    <row r="427" spans="1:42" customFormat="1">
      <c r="A427" s="46" t="s">
        <v>2232</v>
      </c>
      <c r="B427" s="232">
        <v>43396</v>
      </c>
      <c r="C427" s="232">
        <v>43396.689299618054</v>
      </c>
      <c r="D427" s="232" t="s">
        <v>4693</v>
      </c>
      <c r="E427" s="232" t="s">
        <v>5736</v>
      </c>
      <c r="F427" s="49" t="s">
        <v>2198</v>
      </c>
      <c r="G427" s="61" t="s">
        <v>2199</v>
      </c>
      <c r="H427" s="61" t="s">
        <v>2070</v>
      </c>
      <c r="I427" s="46" t="s">
        <v>2233</v>
      </c>
      <c r="J427" s="46" t="s">
        <v>2229</v>
      </c>
      <c r="K427" s="46" t="s">
        <v>2234</v>
      </c>
      <c r="L427" s="100" t="s">
        <v>2213</v>
      </c>
      <c r="M427" s="278" t="s">
        <v>4728</v>
      </c>
      <c r="N427" s="279" t="s">
        <v>4662</v>
      </c>
      <c r="O427" s="325" t="s">
        <v>4662</v>
      </c>
      <c r="P427" s="285" t="s">
        <v>4728</v>
      </c>
      <c r="Q427" s="285" t="s">
        <v>4662</v>
      </c>
      <c r="R427" s="322" t="s">
        <v>4662</v>
      </c>
      <c r="S427" s="289" t="s">
        <v>4728</v>
      </c>
      <c r="T427" s="289" t="s">
        <v>4662</v>
      </c>
      <c r="U427" s="47" t="s">
        <v>2209</v>
      </c>
      <c r="V427" s="47" t="s">
        <v>90</v>
      </c>
      <c r="W427" s="47" t="s">
        <v>2075</v>
      </c>
      <c r="X427" s="46" t="s">
        <v>2076</v>
      </c>
      <c r="Y427" s="58" t="s">
        <v>36</v>
      </c>
      <c r="Z427" s="57"/>
      <c r="AA427" s="58"/>
      <c r="AB427" s="183"/>
      <c r="AC427" s="184"/>
      <c r="AD427" s="184"/>
      <c r="AE427" s="183"/>
      <c r="AF427" s="184"/>
      <c r="AG427" s="185"/>
      <c r="AH427" s="58"/>
      <c r="AI427" s="58"/>
      <c r="AJ427" s="58"/>
      <c r="AK427" s="58"/>
      <c r="AL427" s="59"/>
      <c r="AM427" s="254" t="str">
        <f>VLOOKUP(K427,'[1]SKO 2019 Attendees'!$D:$G,4,FALSE)</f>
        <v>32KNCTJP</v>
      </c>
      <c r="AN427" s="52">
        <v>43474</v>
      </c>
      <c r="AO427" s="52">
        <v>43481</v>
      </c>
      <c r="AP427" t="s">
        <v>5123</v>
      </c>
    </row>
    <row r="428" spans="1:42" customFormat="1" ht="24">
      <c r="A428" s="46" t="s">
        <v>5404</v>
      </c>
      <c r="B428" s="232">
        <v>43430</v>
      </c>
      <c r="C428" s="232">
        <v>43431.699625775458</v>
      </c>
      <c r="D428" s="232" t="s">
        <v>4693</v>
      </c>
      <c r="E428" s="232" t="s">
        <v>5737</v>
      </c>
      <c r="F428" s="49" t="s">
        <v>5087</v>
      </c>
      <c r="G428" s="61" t="s">
        <v>4633</v>
      </c>
      <c r="H428" s="61" t="s">
        <v>2236</v>
      </c>
      <c r="I428" s="46" t="s">
        <v>5297</v>
      </c>
      <c r="J428" s="46" t="s">
        <v>5298</v>
      </c>
      <c r="K428" s="46" t="s">
        <v>5405</v>
      </c>
      <c r="L428" s="100" t="s">
        <v>5406</v>
      </c>
      <c r="M428" s="278" t="s">
        <v>4728</v>
      </c>
      <c r="N428" s="279" t="s">
        <v>4662</v>
      </c>
      <c r="O428" s="325" t="s">
        <v>4662</v>
      </c>
      <c r="P428" s="285" t="s">
        <v>4728</v>
      </c>
      <c r="Q428" s="285" t="s">
        <v>4662</v>
      </c>
      <c r="R428" s="322" t="s">
        <v>4662</v>
      </c>
      <c r="S428" s="289" t="s">
        <v>2411</v>
      </c>
      <c r="T428" s="289" t="s">
        <v>6510</v>
      </c>
      <c r="U428" s="47" t="s">
        <v>4639</v>
      </c>
      <c r="V428" s="47" t="s">
        <v>4639</v>
      </c>
      <c r="W428" s="47" t="s">
        <v>2195</v>
      </c>
      <c r="X428" s="46" t="s">
        <v>2076</v>
      </c>
      <c r="Y428" s="58"/>
      <c r="Z428" s="57"/>
      <c r="AA428" s="58"/>
      <c r="AB428" s="183"/>
      <c r="AC428" s="184"/>
      <c r="AD428" s="184"/>
      <c r="AE428" s="183"/>
      <c r="AF428" s="184"/>
      <c r="AG428" s="185"/>
      <c r="AH428" s="58"/>
      <c r="AI428" s="58"/>
      <c r="AJ428" s="58"/>
      <c r="AK428" s="58"/>
      <c r="AL428" s="59"/>
      <c r="AM428" s="254" t="str">
        <f>VLOOKUP(K428,'[1]SKO 2019 Attendees'!$D:$G,4,FALSE)</f>
        <v>32LGSKW6</v>
      </c>
      <c r="AN428" s="52">
        <v>43477</v>
      </c>
      <c r="AO428" s="52">
        <v>43481</v>
      </c>
    </row>
    <row r="429" spans="1:42" customFormat="1" ht="24">
      <c r="A429" s="129" t="s">
        <v>6423</v>
      </c>
      <c r="B429" s="232">
        <v>43430</v>
      </c>
      <c r="C429" s="232">
        <v>43437.169949340278</v>
      </c>
      <c r="D429" s="232" t="s">
        <v>4693</v>
      </c>
      <c r="E429" s="232" t="s">
        <v>6629</v>
      </c>
      <c r="F429" s="49" t="s">
        <v>3729</v>
      </c>
      <c r="G429" s="61" t="s">
        <v>4633</v>
      </c>
      <c r="H429" s="61" t="s">
        <v>633</v>
      </c>
      <c r="I429" s="46" t="s">
        <v>4891</v>
      </c>
      <c r="J429" s="46" t="s">
        <v>5464</v>
      </c>
      <c r="K429" s="46" t="s">
        <v>5465</v>
      </c>
      <c r="L429" s="100" t="s">
        <v>5466</v>
      </c>
      <c r="M429" s="278" t="s">
        <v>4728</v>
      </c>
      <c r="N429" s="279" t="s">
        <v>4662</v>
      </c>
      <c r="O429" s="325" t="s">
        <v>4662</v>
      </c>
      <c r="P429" s="285" t="s">
        <v>4728</v>
      </c>
      <c r="Q429" s="285" t="s">
        <v>4662</v>
      </c>
      <c r="R429" s="322" t="s">
        <v>4662</v>
      </c>
      <c r="S429" s="289" t="s">
        <v>4728</v>
      </c>
      <c r="T429" s="289" t="s">
        <v>4662</v>
      </c>
      <c r="U429" s="47" t="s">
        <v>4639</v>
      </c>
      <c r="V429" s="47" t="s">
        <v>4639</v>
      </c>
      <c r="W429" s="47" t="s">
        <v>5467</v>
      </c>
      <c r="X429" s="46" t="s">
        <v>633</v>
      </c>
      <c r="Y429" s="58"/>
      <c r="Z429" s="57"/>
      <c r="AA429" s="58"/>
      <c r="AB429" s="183"/>
      <c r="AC429" s="184"/>
      <c r="AD429" s="184"/>
      <c r="AE429" s="183"/>
      <c r="AF429" s="184"/>
      <c r="AG429" s="185"/>
      <c r="AH429" s="58"/>
      <c r="AI429" s="58"/>
      <c r="AJ429" s="58"/>
      <c r="AK429" s="58"/>
      <c r="AL429" s="59"/>
      <c r="AM429" s="254" t="str">
        <f>VLOOKUP(K429,'[1]SKO 2019 Attendees'!$D:$G,4,FALSE)</f>
        <v>32LH3WTK</v>
      </c>
      <c r="AN429" s="52">
        <v>43477</v>
      </c>
      <c r="AO429" s="52">
        <v>43481</v>
      </c>
    </row>
    <row r="430" spans="1:42" customFormat="1" ht="24">
      <c r="A430" s="46" t="s">
        <v>4820</v>
      </c>
      <c r="B430" s="232">
        <v>43409</v>
      </c>
      <c r="C430" s="232">
        <v>43410.441203668983</v>
      </c>
      <c r="D430" s="232" t="s">
        <v>4693</v>
      </c>
      <c r="E430" s="232" t="s">
        <v>5738</v>
      </c>
      <c r="F430" s="49" t="s">
        <v>5087</v>
      </c>
      <c r="G430" s="61" t="s">
        <v>4633</v>
      </c>
      <c r="H430" s="61" t="s">
        <v>2236</v>
      </c>
      <c r="I430" s="46" t="s">
        <v>4821</v>
      </c>
      <c r="J430" s="46" t="s">
        <v>1708</v>
      </c>
      <c r="K430" s="46" t="s">
        <v>4822</v>
      </c>
      <c r="L430" s="100" t="s">
        <v>4823</v>
      </c>
      <c r="M430" s="278" t="s">
        <v>4728</v>
      </c>
      <c r="N430" s="279" t="s">
        <v>4662</v>
      </c>
      <c r="O430" s="325" t="s">
        <v>4662</v>
      </c>
      <c r="P430" s="285" t="s">
        <v>4728</v>
      </c>
      <c r="Q430" s="285" t="s">
        <v>4662</v>
      </c>
      <c r="R430" s="322" t="s">
        <v>4662</v>
      </c>
      <c r="S430" s="289" t="s">
        <v>4728</v>
      </c>
      <c r="T430" s="289" t="s">
        <v>4662</v>
      </c>
      <c r="U430" s="47" t="s">
        <v>4639</v>
      </c>
      <c r="V430" s="47" t="s">
        <v>4639</v>
      </c>
      <c r="W430" s="47" t="s">
        <v>2075</v>
      </c>
      <c r="X430" s="46" t="s">
        <v>2076</v>
      </c>
      <c r="Y430" s="58" t="s">
        <v>36</v>
      </c>
      <c r="Z430" s="57"/>
      <c r="AA430" s="58"/>
      <c r="AB430" s="183"/>
      <c r="AC430" s="184"/>
      <c r="AD430" s="184"/>
      <c r="AE430" s="183"/>
      <c r="AF430" s="184"/>
      <c r="AG430" s="185"/>
      <c r="AH430" s="58"/>
      <c r="AI430" s="58"/>
      <c r="AJ430" s="58"/>
      <c r="AK430" s="58"/>
      <c r="AL430" s="59"/>
      <c r="AM430" s="254" t="str">
        <f>VLOOKUP(K430,'[1]SKO 2019 Attendees'!$D:$G,4,FALSE)</f>
        <v>32LFHH7L</v>
      </c>
      <c r="AN430" s="52">
        <v>43477</v>
      </c>
      <c r="AO430" s="52">
        <v>43481</v>
      </c>
    </row>
    <row r="431" spans="1:42" customFormat="1">
      <c r="A431" s="46" t="s">
        <v>3899</v>
      </c>
      <c r="B431" s="232">
        <v>43396</v>
      </c>
      <c r="C431" s="232">
        <v>43396.688241122683</v>
      </c>
      <c r="D431" s="232" t="s">
        <v>4693</v>
      </c>
      <c r="E431" s="232" t="s">
        <v>5739</v>
      </c>
      <c r="F431" s="49" t="s">
        <v>233</v>
      </c>
      <c r="G431" s="61" t="s">
        <v>3900</v>
      </c>
      <c r="H431" s="61" t="s">
        <v>3126</v>
      </c>
      <c r="I431" s="46" t="s">
        <v>2577</v>
      </c>
      <c r="J431" s="46" t="s">
        <v>3901</v>
      </c>
      <c r="K431" s="46" t="s">
        <v>3902</v>
      </c>
      <c r="L431" s="100" t="s">
        <v>3903</v>
      </c>
      <c r="M431" s="278" t="s">
        <v>346</v>
      </c>
      <c r="N431" s="279" t="s">
        <v>6505</v>
      </c>
      <c r="O431" s="325"/>
      <c r="P431" s="284" t="s">
        <v>346</v>
      </c>
      <c r="Q431" s="285" t="s">
        <v>6505</v>
      </c>
      <c r="R431" s="322"/>
      <c r="S431" s="289" t="s">
        <v>2636</v>
      </c>
      <c r="T431" s="289" t="s">
        <v>6519</v>
      </c>
      <c r="U431" s="47" t="s">
        <v>222</v>
      </c>
      <c r="V431" s="47" t="s">
        <v>240</v>
      </c>
      <c r="W431" s="47" t="s">
        <v>2075</v>
      </c>
      <c r="X431" s="46" t="s">
        <v>2076</v>
      </c>
      <c r="Y431" s="58"/>
      <c r="Z431" s="57"/>
      <c r="AA431" s="58"/>
      <c r="AB431" s="183"/>
      <c r="AC431" s="184"/>
      <c r="AD431" s="184"/>
      <c r="AE431" s="183"/>
      <c r="AF431" s="184"/>
      <c r="AG431" s="185"/>
      <c r="AH431" s="58"/>
      <c r="AI431" s="58"/>
      <c r="AJ431" s="58"/>
      <c r="AK431" s="58"/>
      <c r="AL431" s="59"/>
      <c r="AM431" s="254" t="str">
        <f>VLOOKUP(K431,'[1]SKO 2019 Attendees'!$D:$G,4,FALSE)</f>
        <v>32LDNL5K</v>
      </c>
      <c r="AN431" s="52">
        <v>43478</v>
      </c>
      <c r="AO431" s="52">
        <v>43481</v>
      </c>
    </row>
    <row r="432" spans="1:42" customFormat="1">
      <c r="A432" s="46" t="s">
        <v>3904</v>
      </c>
      <c r="B432" s="232">
        <v>43396</v>
      </c>
      <c r="C432" s="232">
        <v>43413.67623341435</v>
      </c>
      <c r="D432" s="232" t="s">
        <v>4693</v>
      </c>
      <c r="E432" s="232" t="s">
        <v>5740</v>
      </c>
      <c r="F432" s="49" t="s">
        <v>233</v>
      </c>
      <c r="G432" s="61" t="s">
        <v>3900</v>
      </c>
      <c r="H432" s="61" t="s">
        <v>3126</v>
      </c>
      <c r="I432" s="46" t="s">
        <v>135</v>
      </c>
      <c r="J432" s="46" t="s">
        <v>3905</v>
      </c>
      <c r="K432" s="46" t="s">
        <v>4781</v>
      </c>
      <c r="L432" s="100" t="s">
        <v>3906</v>
      </c>
      <c r="M432" s="278" t="s">
        <v>379</v>
      </c>
      <c r="N432" s="279" t="s">
        <v>6503</v>
      </c>
      <c r="O432" s="325"/>
      <c r="P432" s="284" t="s">
        <v>379</v>
      </c>
      <c r="Q432" s="285" t="s">
        <v>6503</v>
      </c>
      <c r="R432" s="322"/>
      <c r="S432" s="289" t="s">
        <v>2472</v>
      </c>
      <c r="T432" s="289" t="s">
        <v>6505</v>
      </c>
      <c r="U432" s="47" t="s">
        <v>222</v>
      </c>
      <c r="V432" s="47" t="s">
        <v>240</v>
      </c>
      <c r="W432" s="47" t="s">
        <v>2382</v>
      </c>
      <c r="X432" s="46" t="s">
        <v>2076</v>
      </c>
      <c r="Y432" s="58"/>
      <c r="Z432" s="57"/>
      <c r="AA432" s="58"/>
      <c r="AB432" s="183"/>
      <c r="AC432" s="184"/>
      <c r="AD432" s="184"/>
      <c r="AE432" s="183"/>
      <c r="AF432" s="184"/>
      <c r="AG432" s="185"/>
      <c r="AH432" s="58"/>
      <c r="AI432" s="58"/>
      <c r="AJ432" s="58"/>
      <c r="AK432" s="58"/>
      <c r="AL432" s="59"/>
      <c r="AM432" s="254" t="str">
        <f>VLOOKUP(K432,'[1]SKO 2019 Attendees'!$D:$G,4,FALSE)</f>
        <v>32LDNL5L</v>
      </c>
      <c r="AN432" s="52">
        <v>43478</v>
      </c>
      <c r="AO432" s="52">
        <v>43481</v>
      </c>
    </row>
    <row r="433" spans="1:42" s="86" customFormat="1">
      <c r="A433" s="46" t="s">
        <v>3907</v>
      </c>
      <c r="B433" s="232">
        <v>43396</v>
      </c>
      <c r="C433" s="232">
        <v>43396.916027430554</v>
      </c>
      <c r="D433" s="232" t="s">
        <v>4693</v>
      </c>
      <c r="E433" s="232" t="s">
        <v>5741</v>
      </c>
      <c r="F433" s="49" t="s">
        <v>233</v>
      </c>
      <c r="G433" s="61" t="s">
        <v>3900</v>
      </c>
      <c r="H433" s="61" t="s">
        <v>3126</v>
      </c>
      <c r="I433" s="46" t="s">
        <v>3908</v>
      </c>
      <c r="J433" s="46" t="s">
        <v>3909</v>
      </c>
      <c r="K433" s="46" t="s">
        <v>3910</v>
      </c>
      <c r="L433" s="100" t="s">
        <v>3911</v>
      </c>
      <c r="M433" s="278" t="s">
        <v>500</v>
      </c>
      <c r="N433" s="279" t="s">
        <v>6504</v>
      </c>
      <c r="O433" s="325"/>
      <c r="P433" s="284" t="s">
        <v>500</v>
      </c>
      <c r="Q433" s="285" t="s">
        <v>6504</v>
      </c>
      <c r="R433" s="322"/>
      <c r="S433" s="289" t="s">
        <v>2380</v>
      </c>
      <c r="T433" s="289" t="s">
        <v>6507</v>
      </c>
      <c r="U433" s="47" t="s">
        <v>222</v>
      </c>
      <c r="V433" s="47" t="s">
        <v>240</v>
      </c>
      <c r="W433" s="47" t="s">
        <v>2075</v>
      </c>
      <c r="X433" s="46" t="s">
        <v>2076</v>
      </c>
      <c r="Y433" s="58"/>
      <c r="Z433" s="57"/>
      <c r="AA433" s="58"/>
      <c r="AB433" s="183"/>
      <c r="AC433" s="184"/>
      <c r="AD433" s="184"/>
      <c r="AE433" s="183"/>
      <c r="AF433" s="184"/>
      <c r="AG433" s="185"/>
      <c r="AH433" s="58"/>
      <c r="AI433" s="58"/>
      <c r="AJ433" s="58"/>
      <c r="AK433" s="58"/>
      <c r="AL433" s="59"/>
      <c r="AM433" s="254" t="str">
        <f>VLOOKUP(K433,'[1]SKO 2019 Attendees'!$D:$G,4,FALSE)</f>
        <v>32KNCVMV</v>
      </c>
      <c r="AN433" s="52">
        <v>43478</v>
      </c>
      <c r="AO433" s="52">
        <v>43481</v>
      </c>
      <c r="AP433"/>
    </row>
    <row r="434" spans="1:42" customFormat="1">
      <c r="A434" s="46" t="s">
        <v>3912</v>
      </c>
      <c r="B434" s="232">
        <v>43402</v>
      </c>
      <c r="C434" s="232">
        <v>43405.549317557867</v>
      </c>
      <c r="D434" s="232" t="s">
        <v>4693</v>
      </c>
      <c r="E434" s="232" t="s">
        <v>5742</v>
      </c>
      <c r="F434" s="49" t="s">
        <v>233</v>
      </c>
      <c r="G434" s="61" t="s">
        <v>3900</v>
      </c>
      <c r="H434" s="61" t="s">
        <v>3126</v>
      </c>
      <c r="I434" s="46" t="s">
        <v>3913</v>
      </c>
      <c r="J434" s="46" t="s">
        <v>3914</v>
      </c>
      <c r="K434" s="46" t="s">
        <v>3915</v>
      </c>
      <c r="L434" s="100" t="s">
        <v>3916</v>
      </c>
      <c r="M434" s="350" t="s">
        <v>6413</v>
      </c>
      <c r="N434" s="310" t="s">
        <v>6509</v>
      </c>
      <c r="O434" s="325"/>
      <c r="P434" s="284" t="s">
        <v>6263</v>
      </c>
      <c r="Q434" s="311" t="s">
        <v>6509</v>
      </c>
      <c r="R434" s="322"/>
      <c r="S434" s="289" t="s">
        <v>2393</v>
      </c>
      <c r="T434" s="289" t="s">
        <v>6509</v>
      </c>
      <c r="U434" s="47" t="s">
        <v>222</v>
      </c>
      <c r="V434" s="47" t="s">
        <v>240</v>
      </c>
      <c r="W434" s="47" t="s">
        <v>2075</v>
      </c>
      <c r="X434" s="46" t="s">
        <v>2076</v>
      </c>
      <c r="Y434" s="58"/>
      <c r="Z434" s="57"/>
      <c r="AA434" s="58"/>
      <c r="AB434" s="183"/>
      <c r="AC434" s="184"/>
      <c r="AD434" s="184"/>
      <c r="AE434" s="183"/>
      <c r="AF434" s="184"/>
      <c r="AG434" s="185"/>
      <c r="AH434" s="58"/>
      <c r="AI434" s="58"/>
      <c r="AJ434" s="58"/>
      <c r="AK434" s="58"/>
      <c r="AL434" s="59"/>
      <c r="AM434" s="254" t="str">
        <f>VLOOKUP(K434,'[1]SKO 2019 Attendees'!$D:$G,4,FALSE)</f>
        <v>32KNCVMX</v>
      </c>
      <c r="AN434" s="52">
        <v>43478</v>
      </c>
      <c r="AO434" s="52">
        <v>43481</v>
      </c>
    </row>
    <row r="435" spans="1:42" customFormat="1">
      <c r="A435" s="46" t="s">
        <v>3917</v>
      </c>
      <c r="B435" s="232">
        <v>43396</v>
      </c>
      <c r="C435" s="232">
        <v>43403.677634374995</v>
      </c>
      <c r="D435" s="232" t="s">
        <v>4693</v>
      </c>
      <c r="E435" s="232" t="s">
        <v>5743</v>
      </c>
      <c r="F435" s="49" t="s">
        <v>233</v>
      </c>
      <c r="G435" s="61" t="s">
        <v>3900</v>
      </c>
      <c r="H435" s="61" t="s">
        <v>3126</v>
      </c>
      <c r="I435" s="46" t="s">
        <v>3918</v>
      </c>
      <c r="J435" s="46" t="s">
        <v>2894</v>
      </c>
      <c r="K435" s="46" t="s">
        <v>3919</v>
      </c>
      <c r="L435" s="100" t="s">
        <v>3920</v>
      </c>
      <c r="M435" s="350" t="s">
        <v>6413</v>
      </c>
      <c r="N435" s="310" t="s">
        <v>6509</v>
      </c>
      <c r="O435" s="325"/>
      <c r="P435" s="284" t="s">
        <v>6263</v>
      </c>
      <c r="Q435" s="311" t="s">
        <v>6509</v>
      </c>
      <c r="R435" s="322"/>
      <c r="S435" s="289" t="s">
        <v>2393</v>
      </c>
      <c r="T435" s="289" t="s">
        <v>6509</v>
      </c>
      <c r="U435" s="47" t="s">
        <v>222</v>
      </c>
      <c r="V435" s="47" t="s">
        <v>240</v>
      </c>
      <c r="W435" s="47" t="s">
        <v>2075</v>
      </c>
      <c r="X435" s="46" t="s">
        <v>2076</v>
      </c>
      <c r="Y435" s="58"/>
      <c r="Z435" s="57"/>
      <c r="AA435" s="58"/>
      <c r="AB435" s="183"/>
      <c r="AC435" s="184"/>
      <c r="AD435" s="184"/>
      <c r="AE435" s="183"/>
      <c r="AF435" s="184"/>
      <c r="AG435" s="185"/>
      <c r="AH435" s="58"/>
      <c r="AI435" s="58"/>
      <c r="AJ435" s="58"/>
      <c r="AK435" s="58"/>
      <c r="AL435" s="59"/>
      <c r="AM435" s="254" t="str">
        <f>VLOOKUP(K435,'[1]SKO 2019 Attendees'!$D:$G,4,FALSE)</f>
        <v>32KNCVN2</v>
      </c>
      <c r="AN435" s="52">
        <v>43478</v>
      </c>
      <c r="AO435" s="52">
        <v>43481</v>
      </c>
    </row>
    <row r="436" spans="1:42" customFormat="1" ht="13.2">
      <c r="A436" s="46" t="s">
        <v>3924</v>
      </c>
      <c r="B436" s="232">
        <v>43396</v>
      </c>
      <c r="C436" s="232">
        <v>43396.756429513887</v>
      </c>
      <c r="D436" s="232" t="s">
        <v>4693</v>
      </c>
      <c r="E436" s="232" t="s">
        <v>5744</v>
      </c>
      <c r="F436" s="49" t="s">
        <v>233</v>
      </c>
      <c r="G436" s="61" t="s">
        <v>3900</v>
      </c>
      <c r="H436" s="61" t="s">
        <v>3126</v>
      </c>
      <c r="I436" s="46" t="s">
        <v>1237</v>
      </c>
      <c r="J436" s="46" t="s">
        <v>3925</v>
      </c>
      <c r="K436" s="46" t="s">
        <v>3926</v>
      </c>
      <c r="L436" s="100" t="s">
        <v>3927</v>
      </c>
      <c r="M436" s="279" t="s">
        <v>357</v>
      </c>
      <c r="N436" s="279" t="s">
        <v>6506</v>
      </c>
      <c r="O436" s="325"/>
      <c r="P436" s="285" t="s">
        <v>357</v>
      </c>
      <c r="Q436" s="285" t="s">
        <v>6506</v>
      </c>
      <c r="R436" s="322"/>
      <c r="S436" s="289" t="s">
        <v>2442</v>
      </c>
      <c r="T436" s="289" t="s">
        <v>6506</v>
      </c>
      <c r="U436" s="47" t="s">
        <v>222</v>
      </c>
      <c r="V436" s="47" t="s">
        <v>240</v>
      </c>
      <c r="W436" s="47" t="s">
        <v>2284</v>
      </c>
      <c r="X436" s="46" t="s">
        <v>2076</v>
      </c>
      <c r="Y436" s="58"/>
      <c r="Z436" s="57"/>
      <c r="AA436" s="58"/>
      <c r="AB436" s="183"/>
      <c r="AC436" s="184"/>
      <c r="AD436" s="184"/>
      <c r="AE436" s="183"/>
      <c r="AF436" s="184"/>
      <c r="AG436" s="185"/>
      <c r="AH436" s="58"/>
      <c r="AI436" s="58"/>
      <c r="AJ436" s="58"/>
      <c r="AK436" s="58"/>
      <c r="AL436" s="59"/>
      <c r="AM436" s="254" t="str">
        <f>VLOOKUP(K436,'[1]SKO 2019 Attendees'!$D:$G,4,FALSE)</f>
        <v>32KNCVN3</v>
      </c>
      <c r="AN436" s="52">
        <v>43478</v>
      </c>
      <c r="AO436" s="52">
        <v>43481</v>
      </c>
    </row>
    <row r="437" spans="1:42" customFormat="1">
      <c r="A437" s="46" t="s">
        <v>3928</v>
      </c>
      <c r="B437" s="232">
        <v>43396</v>
      </c>
      <c r="C437" s="232">
        <v>43409.599002662035</v>
      </c>
      <c r="D437" s="232" t="s">
        <v>4693</v>
      </c>
      <c r="E437" s="232" t="s">
        <v>6479</v>
      </c>
      <c r="F437" s="49" t="s">
        <v>233</v>
      </c>
      <c r="G437" s="61" t="s">
        <v>3900</v>
      </c>
      <c r="H437" s="61" t="s">
        <v>3126</v>
      </c>
      <c r="I437" s="46" t="s">
        <v>3929</v>
      </c>
      <c r="J437" s="46" t="s">
        <v>1053</v>
      </c>
      <c r="K437" s="46" t="s">
        <v>3930</v>
      </c>
      <c r="L437" s="100" t="s">
        <v>3931</v>
      </c>
      <c r="M437" s="278" t="s">
        <v>500</v>
      </c>
      <c r="N437" s="279" t="s">
        <v>6504</v>
      </c>
      <c r="O437" s="325"/>
      <c r="P437" s="284" t="s">
        <v>500</v>
      </c>
      <c r="Q437" s="285" t="s">
        <v>6504</v>
      </c>
      <c r="R437" s="322"/>
      <c r="S437" s="289" t="s">
        <v>2380</v>
      </c>
      <c r="T437" s="289" t="s">
        <v>6507</v>
      </c>
      <c r="U437" s="47" t="s">
        <v>222</v>
      </c>
      <c r="V437" s="47" t="s">
        <v>240</v>
      </c>
      <c r="W437" s="47" t="s">
        <v>2075</v>
      </c>
      <c r="X437" s="46" t="s">
        <v>2076</v>
      </c>
      <c r="Y437" s="58"/>
      <c r="Z437" s="57"/>
      <c r="AA437" s="58"/>
      <c r="AB437" s="183"/>
      <c r="AC437" s="184"/>
      <c r="AD437" s="184"/>
      <c r="AE437" s="183"/>
      <c r="AF437" s="184"/>
      <c r="AG437" s="185"/>
      <c r="AH437" s="58"/>
      <c r="AI437" s="58"/>
      <c r="AJ437" s="58"/>
      <c r="AK437" s="58"/>
      <c r="AL437" s="59"/>
      <c r="AM437" s="254" t="str">
        <f>VLOOKUP(K437,'[1]SKO 2019 Attendees'!$D:$G,4,FALSE)</f>
        <v>32KNCVNB</v>
      </c>
      <c r="AN437" s="52">
        <v>43478</v>
      </c>
      <c r="AO437" s="52">
        <v>43481</v>
      </c>
    </row>
    <row r="438" spans="1:42" customFormat="1">
      <c r="A438" s="46" t="s">
        <v>4792</v>
      </c>
      <c r="B438" s="232">
        <v>43409</v>
      </c>
      <c r="C438" s="232">
        <v>43410.431050115738</v>
      </c>
      <c r="D438" s="232" t="s">
        <v>4693</v>
      </c>
      <c r="E438" s="232" t="s">
        <v>5745</v>
      </c>
      <c r="F438" s="49" t="s">
        <v>217</v>
      </c>
      <c r="G438" s="61" t="s">
        <v>218</v>
      </c>
      <c r="H438" s="61" t="s">
        <v>633</v>
      </c>
      <c r="I438" s="46" t="s">
        <v>2265</v>
      </c>
      <c r="J438" s="46" t="s">
        <v>4789</v>
      </c>
      <c r="K438" s="46" t="s">
        <v>4793</v>
      </c>
      <c r="L438" s="100" t="s">
        <v>1208</v>
      </c>
      <c r="M438" s="350" t="s">
        <v>6413</v>
      </c>
      <c r="N438" s="310" t="s">
        <v>6509</v>
      </c>
      <c r="O438" s="325"/>
      <c r="P438" s="284" t="s">
        <v>6263</v>
      </c>
      <c r="Q438" s="311" t="s">
        <v>6509</v>
      </c>
      <c r="R438" s="322"/>
      <c r="S438" s="289" t="s">
        <v>4672</v>
      </c>
      <c r="T438" s="289" t="s">
        <v>6508</v>
      </c>
      <c r="U438" s="47"/>
      <c r="V438" s="47" t="s">
        <v>223</v>
      </c>
      <c r="W438" s="47" t="s">
        <v>658</v>
      </c>
      <c r="X438" s="46" t="s">
        <v>633</v>
      </c>
      <c r="Y438" s="58"/>
      <c r="Z438" s="57"/>
      <c r="AA438" s="58"/>
      <c r="AB438" s="183"/>
      <c r="AC438" s="184"/>
      <c r="AD438" s="184"/>
      <c r="AE438" s="183"/>
      <c r="AF438" s="184"/>
      <c r="AG438" s="185"/>
      <c r="AH438" s="58"/>
      <c r="AI438" s="58"/>
      <c r="AJ438" s="58"/>
      <c r="AK438" s="58"/>
      <c r="AL438" s="59"/>
      <c r="AM438" s="254" t="str">
        <f>VLOOKUP(K438,'[1]SKO 2019 Attendees'!$D:$G,4,FALSE)</f>
        <v>32LFHH7K</v>
      </c>
      <c r="AN438" s="52">
        <v>43476</v>
      </c>
      <c r="AO438" s="52">
        <v>43482</v>
      </c>
      <c r="AP438" t="s">
        <v>6847</v>
      </c>
    </row>
    <row r="439" spans="1:42" customFormat="1">
      <c r="A439" s="129" t="s">
        <v>6424</v>
      </c>
      <c r="B439" s="232">
        <v>43423</v>
      </c>
      <c r="C439" s="232">
        <v>43427.707746064814</v>
      </c>
      <c r="D439" s="232" t="s">
        <v>4693</v>
      </c>
      <c r="E439" s="232" t="s">
        <v>6576</v>
      </c>
      <c r="F439" s="49"/>
      <c r="G439" s="61" t="s">
        <v>218</v>
      </c>
      <c r="H439" s="61" t="s">
        <v>633</v>
      </c>
      <c r="I439" s="46" t="s">
        <v>1032</v>
      </c>
      <c r="J439" s="46" t="s">
        <v>5163</v>
      </c>
      <c r="K439" s="46" t="s">
        <v>5272</v>
      </c>
      <c r="L439" s="100" t="s">
        <v>1208</v>
      </c>
      <c r="M439" s="278" t="s">
        <v>357</v>
      </c>
      <c r="N439" s="279" t="s">
        <v>6506</v>
      </c>
      <c r="O439" s="325"/>
      <c r="P439" s="285" t="s">
        <v>357</v>
      </c>
      <c r="Q439" s="285" t="s">
        <v>6506</v>
      </c>
      <c r="R439" s="322">
        <v>29</v>
      </c>
      <c r="S439" s="289" t="s">
        <v>4671</v>
      </c>
      <c r="T439" s="289" t="s">
        <v>6503</v>
      </c>
      <c r="U439" s="47"/>
      <c r="V439" s="47"/>
      <c r="W439" s="47"/>
      <c r="X439" s="46" t="s">
        <v>633</v>
      </c>
      <c r="Y439" s="57"/>
      <c r="Z439" s="57"/>
      <c r="AA439" s="58"/>
      <c r="AB439" s="183"/>
      <c r="AC439" s="184"/>
      <c r="AD439" s="184"/>
      <c r="AE439" s="183"/>
      <c r="AF439" s="184"/>
      <c r="AG439" s="185"/>
      <c r="AH439" s="58"/>
      <c r="AI439" s="58"/>
      <c r="AJ439" s="58"/>
      <c r="AK439" s="58"/>
      <c r="AL439" s="59"/>
      <c r="AM439" s="254" t="str">
        <f>VLOOKUP(K439,'[1]SKO 2019 Attendees'!$D:$G,4,FALSE)</f>
        <v>32LG4NG3</v>
      </c>
      <c r="AN439" s="52">
        <v>43477</v>
      </c>
      <c r="AO439" s="52">
        <v>43481</v>
      </c>
    </row>
    <row r="440" spans="1:42" customFormat="1">
      <c r="A440" s="46" t="s">
        <v>1184</v>
      </c>
      <c r="B440" s="232">
        <v>43396</v>
      </c>
      <c r="C440" s="232">
        <v>43409.569118402775</v>
      </c>
      <c r="D440" s="232" t="s">
        <v>4693</v>
      </c>
      <c r="E440" s="232" t="s">
        <v>5746</v>
      </c>
      <c r="F440" s="49" t="s">
        <v>217</v>
      </c>
      <c r="G440" s="61" t="s">
        <v>218</v>
      </c>
      <c r="H440" s="61" t="s">
        <v>633</v>
      </c>
      <c r="I440" s="46" t="s">
        <v>1185</v>
      </c>
      <c r="J440" s="129" t="s">
        <v>1186</v>
      </c>
      <c r="K440" s="46" t="s">
        <v>1187</v>
      </c>
      <c r="L440" s="100" t="s">
        <v>1188</v>
      </c>
      <c r="M440" s="350" t="s">
        <v>6412</v>
      </c>
      <c r="N440" s="279" t="s">
        <v>6508</v>
      </c>
      <c r="O440" s="325"/>
      <c r="P440" s="284" t="s">
        <v>5086</v>
      </c>
      <c r="Q440" s="311" t="s">
        <v>6508</v>
      </c>
      <c r="R440" s="322"/>
      <c r="S440" s="289" t="s">
        <v>4669</v>
      </c>
      <c r="T440" s="289" t="s">
        <v>6515</v>
      </c>
      <c r="U440" s="47" t="s">
        <v>222</v>
      </c>
      <c r="V440" s="47" t="s">
        <v>223</v>
      </c>
      <c r="W440" s="47" t="s">
        <v>658</v>
      </c>
      <c r="X440" s="46" t="s">
        <v>633</v>
      </c>
      <c r="Y440" s="58"/>
      <c r="Z440" s="57"/>
      <c r="AA440" s="58"/>
      <c r="AB440" s="183"/>
      <c r="AC440" s="184"/>
      <c r="AD440" s="184"/>
      <c r="AE440" s="183"/>
      <c r="AF440" s="184"/>
      <c r="AG440" s="185"/>
      <c r="AH440" s="58"/>
      <c r="AI440" s="58"/>
      <c r="AJ440" s="58"/>
      <c r="AK440" s="58"/>
      <c r="AL440" s="59"/>
      <c r="AM440" s="254" t="str">
        <f>VLOOKUP(K440,'[1]SKO 2019 Attendees'!$D:$G,4,FALSE)</f>
        <v>32LDNL5N</v>
      </c>
      <c r="AN440" s="52">
        <v>43477</v>
      </c>
      <c r="AO440" s="52">
        <v>43481</v>
      </c>
    </row>
    <row r="441" spans="1:42" customFormat="1">
      <c r="A441" s="46" t="s">
        <v>3932</v>
      </c>
      <c r="B441" s="232">
        <v>43396</v>
      </c>
      <c r="C441" s="232">
        <v>43420.723887268519</v>
      </c>
      <c r="D441" s="232" t="s">
        <v>4693</v>
      </c>
      <c r="E441" s="232" t="s">
        <v>6579</v>
      </c>
      <c r="F441" s="49" t="s">
        <v>217</v>
      </c>
      <c r="G441" s="61" t="s">
        <v>218</v>
      </c>
      <c r="H441" s="61" t="s">
        <v>3126</v>
      </c>
      <c r="I441" s="46" t="s">
        <v>3046</v>
      </c>
      <c r="J441" s="129" t="s">
        <v>3933</v>
      </c>
      <c r="K441" s="46" t="s">
        <v>3934</v>
      </c>
      <c r="L441" s="100" t="s">
        <v>221</v>
      </c>
      <c r="M441" s="278" t="s">
        <v>374</v>
      </c>
      <c r="N441" s="310" t="s">
        <v>6507</v>
      </c>
      <c r="O441" s="325"/>
      <c r="P441" s="284" t="s">
        <v>374</v>
      </c>
      <c r="Q441" s="285" t="s">
        <v>6507</v>
      </c>
      <c r="R441" s="322"/>
      <c r="S441" s="289" t="s">
        <v>2374</v>
      </c>
      <c r="T441" s="289" t="s">
        <v>6517</v>
      </c>
      <c r="U441" s="47" t="s">
        <v>222</v>
      </c>
      <c r="V441" s="47" t="s">
        <v>223</v>
      </c>
      <c r="W441" s="47" t="s">
        <v>2075</v>
      </c>
      <c r="X441" s="46" t="s">
        <v>2076</v>
      </c>
      <c r="Y441" s="58"/>
      <c r="Z441" s="57"/>
      <c r="AA441" s="58"/>
      <c r="AB441" s="183"/>
      <c r="AC441" s="184"/>
      <c r="AD441" s="184"/>
      <c r="AE441" s="183"/>
      <c r="AF441" s="184"/>
      <c r="AG441" s="185"/>
      <c r="AH441" s="58"/>
      <c r="AI441" s="58"/>
      <c r="AJ441" s="58"/>
      <c r="AK441" s="58"/>
      <c r="AL441" s="59"/>
      <c r="AM441" s="254" t="str">
        <f>VLOOKUP(K441,'[1]SKO 2019 Attendees'!$D:$G,4,FALSE)</f>
        <v>32LDNL5P</v>
      </c>
      <c r="AN441" s="52">
        <v>43478</v>
      </c>
      <c r="AO441" s="52">
        <v>43481</v>
      </c>
    </row>
    <row r="442" spans="1:42" customFormat="1">
      <c r="A442" s="46" t="s">
        <v>1189</v>
      </c>
      <c r="B442" s="232">
        <v>43396</v>
      </c>
      <c r="C442" s="232">
        <v>43410.389712928241</v>
      </c>
      <c r="D442" s="349" t="s">
        <v>4693</v>
      </c>
      <c r="E442" s="348" t="s">
        <v>6774</v>
      </c>
      <c r="F442" s="49" t="s">
        <v>217</v>
      </c>
      <c r="G442" s="61" t="s">
        <v>218</v>
      </c>
      <c r="H442" s="61" t="s">
        <v>633</v>
      </c>
      <c r="I442" s="46" t="s">
        <v>1191</v>
      </c>
      <c r="J442" s="46" t="s">
        <v>1192</v>
      </c>
      <c r="K442" s="46" t="s">
        <v>1193</v>
      </c>
      <c r="L442" s="100" t="s">
        <v>1194</v>
      </c>
      <c r="M442" s="350" t="s">
        <v>6412</v>
      </c>
      <c r="N442" s="279" t="s">
        <v>6508</v>
      </c>
      <c r="O442" s="325"/>
      <c r="P442" s="284" t="s">
        <v>5086</v>
      </c>
      <c r="Q442" s="311" t="s">
        <v>6508</v>
      </c>
      <c r="R442" s="322"/>
      <c r="S442" s="289" t="s">
        <v>4672</v>
      </c>
      <c r="T442" s="289" t="s">
        <v>6508</v>
      </c>
      <c r="U442" s="47" t="s">
        <v>1195</v>
      </c>
      <c r="V442" s="47" t="s">
        <v>223</v>
      </c>
      <c r="W442" s="47" t="s">
        <v>658</v>
      </c>
      <c r="X442" s="46" t="s">
        <v>633</v>
      </c>
      <c r="Y442" s="58" t="s">
        <v>36</v>
      </c>
      <c r="Z442" s="57"/>
      <c r="AA442" s="58"/>
      <c r="AB442" s="183"/>
      <c r="AC442" s="184"/>
      <c r="AD442" s="184"/>
      <c r="AE442" s="183"/>
      <c r="AF442" s="184"/>
      <c r="AG442" s="185"/>
      <c r="AH442" s="58"/>
      <c r="AI442" s="58"/>
      <c r="AJ442" s="58"/>
      <c r="AK442" s="58"/>
      <c r="AL442" s="59" t="s">
        <v>36</v>
      </c>
      <c r="AM442" s="254" t="str">
        <f>VLOOKUP(K442,'[1]SKO 2019 Attendees'!$D:$G,4,FALSE)</f>
        <v>32LDNL5Q</v>
      </c>
      <c r="AN442" s="52">
        <v>43477</v>
      </c>
      <c r="AO442" s="52">
        <v>43483</v>
      </c>
    </row>
    <row r="443" spans="1:42" customFormat="1">
      <c r="A443" s="46" t="s">
        <v>3935</v>
      </c>
      <c r="B443" s="232">
        <v>43396</v>
      </c>
      <c r="C443" s="232">
        <v>43409.756398923608</v>
      </c>
      <c r="D443" s="232" t="s">
        <v>4693</v>
      </c>
      <c r="E443" s="232" t="s">
        <v>5747</v>
      </c>
      <c r="F443" s="49" t="s">
        <v>217</v>
      </c>
      <c r="G443" s="61" t="s">
        <v>218</v>
      </c>
      <c r="H443" s="61" t="s">
        <v>3126</v>
      </c>
      <c r="I443" s="46" t="s">
        <v>3936</v>
      </c>
      <c r="J443" s="46" t="s">
        <v>3937</v>
      </c>
      <c r="K443" s="46" t="s">
        <v>3938</v>
      </c>
      <c r="L443" s="100" t="s">
        <v>221</v>
      </c>
      <c r="M443" s="278" t="s">
        <v>379</v>
      </c>
      <c r="N443" s="279" t="s">
        <v>6503</v>
      </c>
      <c r="O443" s="325"/>
      <c r="P443" s="284" t="s">
        <v>379</v>
      </c>
      <c r="Q443" s="285" t="s">
        <v>6503</v>
      </c>
      <c r="R443" s="322"/>
      <c r="S443" s="289" t="s">
        <v>2472</v>
      </c>
      <c r="T443" s="289" t="s">
        <v>6505</v>
      </c>
      <c r="U443" s="47" t="s">
        <v>222</v>
      </c>
      <c r="V443" s="47" t="s">
        <v>223</v>
      </c>
      <c r="W443" s="47" t="s">
        <v>2075</v>
      </c>
      <c r="X443" s="46" t="s">
        <v>2076</v>
      </c>
      <c r="Y443" s="58"/>
      <c r="Z443" s="57"/>
      <c r="AA443" s="58"/>
      <c r="AB443" s="183"/>
      <c r="AC443" s="184"/>
      <c r="AD443" s="184"/>
      <c r="AE443" s="183"/>
      <c r="AF443" s="184"/>
      <c r="AG443" s="185"/>
      <c r="AH443" s="58"/>
      <c r="AI443" s="58"/>
      <c r="AJ443" s="58"/>
      <c r="AK443" s="58"/>
      <c r="AL443" s="59"/>
      <c r="AM443" s="254" t="str">
        <f>VLOOKUP(K443,'[1]SKO 2019 Attendees'!$D:$G,4,FALSE)</f>
        <v>32LDNL5R</v>
      </c>
      <c r="AN443" s="52">
        <v>43478</v>
      </c>
      <c r="AO443" s="52">
        <v>43481</v>
      </c>
    </row>
    <row r="444" spans="1:42" customFormat="1">
      <c r="A444" s="46" t="s">
        <v>3939</v>
      </c>
      <c r="B444" s="232">
        <v>43396</v>
      </c>
      <c r="C444" s="232">
        <v>43397.478560729163</v>
      </c>
      <c r="D444" s="232" t="s">
        <v>4693</v>
      </c>
      <c r="E444" s="232" t="s">
        <v>5748</v>
      </c>
      <c r="F444" s="49" t="s">
        <v>217</v>
      </c>
      <c r="G444" s="61" t="s">
        <v>218</v>
      </c>
      <c r="H444" s="61" t="s">
        <v>2236</v>
      </c>
      <c r="I444" s="46" t="s">
        <v>1369</v>
      </c>
      <c r="J444" s="129" t="s">
        <v>3940</v>
      </c>
      <c r="K444" s="46" t="s">
        <v>3941</v>
      </c>
      <c r="L444" s="100" t="s">
        <v>3942</v>
      </c>
      <c r="M444" s="278" t="s">
        <v>4728</v>
      </c>
      <c r="N444" s="279" t="s">
        <v>4662</v>
      </c>
      <c r="O444" s="325" t="s">
        <v>4662</v>
      </c>
      <c r="P444" s="285" t="s">
        <v>4728</v>
      </c>
      <c r="Q444" s="285" t="s">
        <v>4662</v>
      </c>
      <c r="R444" s="322" t="s">
        <v>4662</v>
      </c>
      <c r="S444" s="289" t="s">
        <v>4728</v>
      </c>
      <c r="T444" s="289" t="s">
        <v>4662</v>
      </c>
      <c r="U444" s="47" t="s">
        <v>222</v>
      </c>
      <c r="V444" s="47" t="s">
        <v>223</v>
      </c>
      <c r="W444" s="47" t="s">
        <v>2075</v>
      </c>
      <c r="X444" s="46" t="s">
        <v>2076</v>
      </c>
      <c r="Y444" s="58" t="s">
        <v>36</v>
      </c>
      <c r="Z444" s="57"/>
      <c r="AA444" s="58"/>
      <c r="AB444" s="183"/>
      <c r="AC444" s="184"/>
      <c r="AD444" s="184"/>
      <c r="AE444" s="183"/>
      <c r="AF444" s="184"/>
      <c r="AG444" s="185"/>
      <c r="AH444" s="58"/>
      <c r="AI444" s="58"/>
      <c r="AJ444" s="58"/>
      <c r="AK444" s="58"/>
      <c r="AL444" s="59"/>
      <c r="AM444" s="254" t="str">
        <f>VLOOKUP(K444,'[1]SKO 2019 Attendees'!$D:$G,4,FALSE)</f>
        <v>32KNCVNF</v>
      </c>
      <c r="AN444" s="52">
        <v>43477</v>
      </c>
      <c r="AO444" s="52">
        <v>43480</v>
      </c>
      <c r="AP444" t="s">
        <v>4833</v>
      </c>
    </row>
    <row r="445" spans="1:42" customFormat="1">
      <c r="A445" s="46" t="s">
        <v>3943</v>
      </c>
      <c r="B445" s="232">
        <v>43396</v>
      </c>
      <c r="C445" s="232">
        <v>43396.71847068287</v>
      </c>
      <c r="D445" s="349" t="s">
        <v>4693</v>
      </c>
      <c r="E445" s="348" t="s">
        <v>6775</v>
      </c>
      <c r="F445" s="49" t="s">
        <v>217</v>
      </c>
      <c r="G445" s="61" t="s">
        <v>218</v>
      </c>
      <c r="H445" s="61" t="s">
        <v>3126</v>
      </c>
      <c r="I445" s="46" t="s">
        <v>2271</v>
      </c>
      <c r="J445" s="46" t="s">
        <v>3944</v>
      </c>
      <c r="K445" s="46" t="s">
        <v>3945</v>
      </c>
      <c r="L445" s="100" t="s">
        <v>221</v>
      </c>
      <c r="M445" s="278" t="s">
        <v>346</v>
      </c>
      <c r="N445" s="279" t="s">
        <v>6505</v>
      </c>
      <c r="O445" s="325"/>
      <c r="P445" s="284" t="s">
        <v>346</v>
      </c>
      <c r="Q445" s="285" t="s">
        <v>6505</v>
      </c>
      <c r="R445" s="322"/>
      <c r="S445" s="289" t="s">
        <v>2636</v>
      </c>
      <c r="T445" s="289" t="s">
        <v>6519</v>
      </c>
      <c r="U445" s="47" t="s">
        <v>222</v>
      </c>
      <c r="V445" s="47" t="s">
        <v>223</v>
      </c>
      <c r="W445" s="47" t="s">
        <v>2075</v>
      </c>
      <c r="X445" s="46" t="s">
        <v>2076</v>
      </c>
      <c r="Y445" s="58"/>
      <c r="Z445" s="57"/>
      <c r="AA445" s="58"/>
      <c r="AB445" s="183"/>
      <c r="AC445" s="184"/>
      <c r="AD445" s="184"/>
      <c r="AE445" s="183"/>
      <c r="AF445" s="184"/>
      <c r="AG445" s="185"/>
      <c r="AH445" s="58"/>
      <c r="AI445" s="58"/>
      <c r="AJ445" s="58"/>
      <c r="AK445" s="58"/>
      <c r="AL445" s="59"/>
      <c r="AM445" s="254" t="str">
        <f>VLOOKUP(K445,'[1]SKO 2019 Attendees'!$D:$G,4,FALSE)</f>
        <v>32LDNL5S</v>
      </c>
      <c r="AN445" s="52">
        <v>43476</v>
      </c>
      <c r="AO445" s="52">
        <v>43481</v>
      </c>
      <c r="AP445" t="s">
        <v>6450</v>
      </c>
    </row>
    <row r="446" spans="1:42" customFormat="1" ht="13.2">
      <c r="A446" s="46" t="s">
        <v>3946</v>
      </c>
      <c r="B446" s="232">
        <v>43396</v>
      </c>
      <c r="C446" s="232">
        <v>43396.751400381945</v>
      </c>
      <c r="D446" s="232" t="s">
        <v>4693</v>
      </c>
      <c r="E446" s="232" t="s">
        <v>5749</v>
      </c>
      <c r="F446" s="49" t="s">
        <v>217</v>
      </c>
      <c r="G446" s="61" t="s">
        <v>218</v>
      </c>
      <c r="H446" s="61" t="s">
        <v>3126</v>
      </c>
      <c r="I446" s="46" t="s">
        <v>3947</v>
      </c>
      <c r="J446" s="46" t="s">
        <v>3948</v>
      </c>
      <c r="K446" s="46" t="s">
        <v>5032</v>
      </c>
      <c r="L446" s="100" t="s">
        <v>221</v>
      </c>
      <c r="M446" s="279" t="s">
        <v>357</v>
      </c>
      <c r="N446" s="279" t="s">
        <v>6506</v>
      </c>
      <c r="O446" s="325"/>
      <c r="P446" s="285" t="s">
        <v>357</v>
      </c>
      <c r="Q446" s="285" t="s">
        <v>6506</v>
      </c>
      <c r="R446" s="322"/>
      <c r="S446" s="289" t="s">
        <v>2442</v>
      </c>
      <c r="T446" s="289" t="s">
        <v>6506</v>
      </c>
      <c r="U446" s="47" t="s">
        <v>222</v>
      </c>
      <c r="V446" s="47" t="s">
        <v>223</v>
      </c>
      <c r="W446" s="47" t="s">
        <v>2289</v>
      </c>
      <c r="X446" s="46" t="s">
        <v>2076</v>
      </c>
      <c r="Y446" s="58"/>
      <c r="Z446" s="57"/>
      <c r="AA446" s="58"/>
      <c r="AB446" s="183"/>
      <c r="AC446" s="184"/>
      <c r="AD446" s="184"/>
      <c r="AE446" s="183"/>
      <c r="AF446" s="184"/>
      <c r="AG446" s="185"/>
      <c r="AH446" s="58"/>
      <c r="AI446" s="58"/>
      <c r="AJ446" s="58"/>
      <c r="AK446" s="58"/>
      <c r="AL446" s="59"/>
      <c r="AM446" s="254" t="str">
        <f>VLOOKUP(K446,'[1]SKO 2019 Attendees'!$D:$G,4,FALSE)</f>
        <v>32LDNNCJ</v>
      </c>
      <c r="AN446" s="52">
        <v>43478</v>
      </c>
      <c r="AO446" s="52">
        <v>43481</v>
      </c>
    </row>
    <row r="447" spans="1:42" customFormat="1">
      <c r="A447" s="46" t="s">
        <v>5021</v>
      </c>
      <c r="B447" s="232">
        <v>43409</v>
      </c>
      <c r="C447" s="232">
        <v>43409.496903738422</v>
      </c>
      <c r="D447" s="232" t="s">
        <v>4693</v>
      </c>
      <c r="E447" s="232" t="s">
        <v>5750</v>
      </c>
      <c r="F447" s="49" t="s">
        <v>217</v>
      </c>
      <c r="G447" s="61" t="s">
        <v>218</v>
      </c>
      <c r="H447" s="61" t="s">
        <v>3126</v>
      </c>
      <c r="I447" s="46" t="s">
        <v>511</v>
      </c>
      <c r="J447" s="46" t="s">
        <v>4034</v>
      </c>
      <c r="K447" s="46" t="s">
        <v>4035</v>
      </c>
      <c r="L447" s="100" t="s">
        <v>1188</v>
      </c>
      <c r="M447" s="278" t="s">
        <v>374</v>
      </c>
      <c r="N447" s="310" t="s">
        <v>6507</v>
      </c>
      <c r="O447" s="323"/>
      <c r="P447" s="284" t="s">
        <v>374</v>
      </c>
      <c r="Q447" s="285" t="s">
        <v>6507</v>
      </c>
      <c r="R447" s="322"/>
      <c r="S447" s="289" t="s">
        <v>2411</v>
      </c>
      <c r="T447" s="289" t="s">
        <v>6510</v>
      </c>
      <c r="U447" s="47"/>
      <c r="V447" s="47"/>
      <c r="W447" s="47"/>
      <c r="X447" s="46" t="s">
        <v>2076</v>
      </c>
      <c r="Y447" s="58"/>
      <c r="Z447" s="57"/>
      <c r="AA447" s="58"/>
      <c r="AB447" s="183"/>
      <c r="AC447" s="184"/>
      <c r="AD447" s="184"/>
      <c r="AE447" s="183"/>
      <c r="AF447" s="184"/>
      <c r="AG447" s="185"/>
      <c r="AH447" s="58"/>
      <c r="AI447" s="58"/>
      <c r="AJ447" s="58"/>
      <c r="AK447" s="58"/>
      <c r="AL447" s="59"/>
      <c r="AM447" s="254" t="str">
        <f>VLOOKUP(K447,'[1]SKO 2019 Attendees'!$D:$G,4,FALSE)</f>
        <v>32LDNLZR</v>
      </c>
      <c r="AN447" s="52">
        <v>43478</v>
      </c>
      <c r="AO447" s="52">
        <v>43481</v>
      </c>
    </row>
    <row r="448" spans="1:42" s="133" customFormat="1">
      <c r="A448" s="46" t="s">
        <v>3949</v>
      </c>
      <c r="B448" s="232">
        <v>43396</v>
      </c>
      <c r="C448" s="232">
        <v>43416.410671793979</v>
      </c>
      <c r="D448" s="232" t="s">
        <v>4693</v>
      </c>
      <c r="E448" s="232" t="s">
        <v>5751</v>
      </c>
      <c r="F448" s="49" t="s">
        <v>217</v>
      </c>
      <c r="G448" s="61" t="s">
        <v>218</v>
      </c>
      <c r="H448" s="61" t="s">
        <v>3126</v>
      </c>
      <c r="I448" s="46" t="s">
        <v>62</v>
      </c>
      <c r="J448" s="46" t="s">
        <v>5190</v>
      </c>
      <c r="K448" s="46" t="s">
        <v>5191</v>
      </c>
      <c r="L448" s="100" t="s">
        <v>221</v>
      </c>
      <c r="M448" s="350" t="s">
        <v>6412</v>
      </c>
      <c r="N448" s="279" t="s">
        <v>6508</v>
      </c>
      <c r="O448" s="325"/>
      <c r="P448" s="284" t="s">
        <v>5086</v>
      </c>
      <c r="Q448" s="311" t="s">
        <v>6508</v>
      </c>
      <c r="R448" s="322"/>
      <c r="S448" s="289" t="s">
        <v>2393</v>
      </c>
      <c r="T448" s="289" t="s">
        <v>6509</v>
      </c>
      <c r="U448" s="47" t="s">
        <v>3950</v>
      </c>
      <c r="V448" s="47" t="s">
        <v>223</v>
      </c>
      <c r="W448" s="47" t="s">
        <v>3951</v>
      </c>
      <c r="X448" s="46" t="s">
        <v>2076</v>
      </c>
      <c r="Y448" s="58"/>
      <c r="Z448" s="57"/>
      <c r="AA448" s="58"/>
      <c r="AB448" s="183"/>
      <c r="AC448" s="184"/>
      <c r="AD448" s="184"/>
      <c r="AE448" s="183"/>
      <c r="AF448" s="184"/>
      <c r="AG448" s="185"/>
      <c r="AH448" s="58"/>
      <c r="AI448" s="58"/>
      <c r="AJ448" s="58"/>
      <c r="AK448" s="58"/>
      <c r="AL448" s="59"/>
      <c r="AM448" s="254" t="str">
        <f>VLOOKUP(K448,'[1]SKO 2019 Attendees'!$D:$G,4,FALSE)</f>
        <v>32LG7WVG</v>
      </c>
      <c r="AN448" s="52">
        <v>43478</v>
      </c>
      <c r="AO448" s="52">
        <v>43481</v>
      </c>
      <c r="AP448"/>
    </row>
    <row r="449" spans="1:42" s="133" customFormat="1">
      <c r="A449" s="46" t="s">
        <v>216</v>
      </c>
      <c r="B449" s="232">
        <v>43396</v>
      </c>
      <c r="C449" s="232">
        <v>43396.795490081015</v>
      </c>
      <c r="D449" s="232" t="s">
        <v>4693</v>
      </c>
      <c r="E449" s="232" t="s">
        <v>5752</v>
      </c>
      <c r="F449" s="49" t="s">
        <v>217</v>
      </c>
      <c r="G449" s="61" t="s">
        <v>218</v>
      </c>
      <c r="H449" s="61" t="s">
        <v>27</v>
      </c>
      <c r="I449" s="46" t="s">
        <v>62</v>
      </c>
      <c r="J449" s="46" t="s">
        <v>219</v>
      </c>
      <c r="K449" s="46" t="s">
        <v>220</v>
      </c>
      <c r="L449" s="100" t="s">
        <v>221</v>
      </c>
      <c r="M449" s="350" t="s">
        <v>6413</v>
      </c>
      <c r="N449" s="310" t="s">
        <v>6509</v>
      </c>
      <c r="O449" s="325"/>
      <c r="P449" s="284" t="s">
        <v>6263</v>
      </c>
      <c r="Q449" s="311" t="s">
        <v>6509</v>
      </c>
      <c r="R449" s="322"/>
      <c r="S449" s="289" t="s">
        <v>5082</v>
      </c>
      <c r="T449" s="289" t="s">
        <v>6512</v>
      </c>
      <c r="U449" s="47" t="s">
        <v>222</v>
      </c>
      <c r="V449" s="47" t="s">
        <v>223</v>
      </c>
      <c r="W449" s="47" t="s">
        <v>48</v>
      </c>
      <c r="X449" s="46" t="s">
        <v>27</v>
      </c>
      <c r="Y449" s="58"/>
      <c r="Z449" s="57"/>
      <c r="AA449" s="58"/>
      <c r="AB449" s="183"/>
      <c r="AC449" s="184"/>
      <c r="AD449" s="184"/>
      <c r="AE449" s="183"/>
      <c r="AF449" s="184"/>
      <c r="AG449" s="185"/>
      <c r="AH449" s="58"/>
      <c r="AI449" s="58"/>
      <c r="AJ449" s="58"/>
      <c r="AK449" s="58"/>
      <c r="AL449" s="59"/>
      <c r="AM449" s="254" t="str">
        <f>VLOOKUP(K449,'[1]SKO 2019 Attendees'!$D:$G,4,FALSE)</f>
        <v>32LDNL5V</v>
      </c>
      <c r="AN449" s="52">
        <v>43477</v>
      </c>
      <c r="AO449" s="52">
        <v>43481</v>
      </c>
      <c r="AP449"/>
    </row>
    <row r="450" spans="1:42" customFormat="1">
      <c r="A450" s="129" t="s">
        <v>6557</v>
      </c>
      <c r="B450" s="232">
        <v>43423</v>
      </c>
      <c r="C450" s="232">
        <v>43423.716898761573</v>
      </c>
      <c r="D450" s="232" t="s">
        <v>4693</v>
      </c>
      <c r="E450" s="232" t="s">
        <v>6634</v>
      </c>
      <c r="F450" s="49"/>
      <c r="G450" s="61" t="s">
        <v>218</v>
      </c>
      <c r="H450" s="61" t="s">
        <v>633</v>
      </c>
      <c r="I450" s="46" t="s">
        <v>5164</v>
      </c>
      <c r="J450" s="46" t="s">
        <v>5165</v>
      </c>
      <c r="K450" s="46" t="s">
        <v>5271</v>
      </c>
      <c r="L450" s="100" t="s">
        <v>1208</v>
      </c>
      <c r="M450" s="278" t="s">
        <v>346</v>
      </c>
      <c r="N450" s="279" t="s">
        <v>6505</v>
      </c>
      <c r="O450" s="325"/>
      <c r="P450" s="285" t="s">
        <v>346</v>
      </c>
      <c r="Q450" s="285" t="s">
        <v>6505</v>
      </c>
      <c r="R450" s="322">
        <v>15</v>
      </c>
      <c r="S450" s="289" t="s">
        <v>4671</v>
      </c>
      <c r="T450" s="289" t="s">
        <v>6508</v>
      </c>
      <c r="U450" s="47"/>
      <c r="V450" s="47"/>
      <c r="W450" s="47"/>
      <c r="X450" s="46" t="s">
        <v>633</v>
      </c>
      <c r="Y450" s="57"/>
      <c r="Z450" s="57"/>
      <c r="AA450" s="58"/>
      <c r="AB450" s="183"/>
      <c r="AC450" s="184"/>
      <c r="AD450" s="184"/>
      <c r="AE450" s="183"/>
      <c r="AF450" s="184"/>
      <c r="AG450" s="185"/>
      <c r="AH450" s="58"/>
      <c r="AI450" s="58"/>
      <c r="AJ450" s="58"/>
      <c r="AK450" s="58"/>
      <c r="AL450" s="59"/>
      <c r="AM450" s="254" t="str">
        <f>VLOOKUP(K450,'[1]SKO 2019 Attendees'!$D:$G,4,FALSE)</f>
        <v>32LG4NG4</v>
      </c>
      <c r="AN450" s="52">
        <v>43477</v>
      </c>
      <c r="AO450" s="52">
        <v>43481</v>
      </c>
    </row>
    <row r="451" spans="1:42" customFormat="1">
      <c r="A451" s="46" t="s">
        <v>224</v>
      </c>
      <c r="B451" s="232">
        <v>43396</v>
      </c>
      <c r="C451" s="232">
        <v>43398.982881828699</v>
      </c>
      <c r="D451" s="232" t="s">
        <v>4693</v>
      </c>
      <c r="E451" s="348"/>
      <c r="F451" s="49" t="s">
        <v>217</v>
      </c>
      <c r="G451" s="61" t="s">
        <v>218</v>
      </c>
      <c r="H451" s="61" t="s">
        <v>27</v>
      </c>
      <c r="I451" s="46" t="s">
        <v>225</v>
      </c>
      <c r="J451" s="46" t="s">
        <v>226</v>
      </c>
      <c r="K451" s="46" t="s">
        <v>227</v>
      </c>
      <c r="L451" s="100" t="s">
        <v>221</v>
      </c>
      <c r="M451" s="350" t="s">
        <v>6412</v>
      </c>
      <c r="N451" s="279" t="s">
        <v>6508</v>
      </c>
      <c r="O451" s="325"/>
      <c r="P451" s="284" t="s">
        <v>5086</v>
      </c>
      <c r="Q451" s="311" t="s">
        <v>6508</v>
      </c>
      <c r="R451" s="322"/>
      <c r="S451" s="289" t="s">
        <v>58</v>
      </c>
      <c r="T451" s="289" t="s">
        <v>6514</v>
      </c>
      <c r="U451" s="47" t="s">
        <v>222</v>
      </c>
      <c r="V451" s="47" t="s">
        <v>223</v>
      </c>
      <c r="W451" s="47" t="s">
        <v>60</v>
      </c>
      <c r="X451" s="46" t="s">
        <v>58</v>
      </c>
      <c r="Y451" s="58"/>
      <c r="Z451" s="57"/>
      <c r="AA451" s="58"/>
      <c r="AB451" s="183"/>
      <c r="AC451" s="184"/>
      <c r="AD451" s="184"/>
      <c r="AE451" s="183"/>
      <c r="AF451" s="184"/>
      <c r="AG451" s="185"/>
      <c r="AH451" s="58"/>
      <c r="AI451" s="58"/>
      <c r="AJ451" s="58"/>
      <c r="AK451" s="58"/>
      <c r="AL451" s="59"/>
      <c r="AM451" s="254" t="str">
        <f>VLOOKUP(K451,'[1]SKO 2019 Attendees'!$D:$G,4,FALSE)</f>
        <v>32LDNL5X</v>
      </c>
      <c r="AN451" s="52">
        <v>43477</v>
      </c>
      <c r="AO451" s="52">
        <v>43481</v>
      </c>
    </row>
    <row r="452" spans="1:42" customFormat="1" ht="13.2">
      <c r="A452" s="46" t="s">
        <v>1196</v>
      </c>
      <c r="B452" s="232">
        <v>43396</v>
      </c>
      <c r="C452" s="232">
        <v>43413.539794988421</v>
      </c>
      <c r="D452" s="232" t="s">
        <v>4693</v>
      </c>
      <c r="E452" s="232" t="s">
        <v>5753</v>
      </c>
      <c r="F452" s="49" t="s">
        <v>217</v>
      </c>
      <c r="G452" s="61" t="s">
        <v>218</v>
      </c>
      <c r="H452" s="61" t="s">
        <v>633</v>
      </c>
      <c r="I452" s="46" t="s">
        <v>1197</v>
      </c>
      <c r="J452" s="46" t="s">
        <v>1198</v>
      </c>
      <c r="K452" s="46" t="s">
        <v>1199</v>
      </c>
      <c r="L452" s="100" t="s">
        <v>221</v>
      </c>
      <c r="M452" s="279" t="s">
        <v>357</v>
      </c>
      <c r="N452" s="279" t="s">
        <v>6506</v>
      </c>
      <c r="O452" s="325"/>
      <c r="P452" s="285" t="s">
        <v>357</v>
      </c>
      <c r="Q452" s="285" t="s">
        <v>6506</v>
      </c>
      <c r="R452" s="322"/>
      <c r="S452" s="289" t="s">
        <v>4671</v>
      </c>
      <c r="T452" s="289" t="s">
        <v>6503</v>
      </c>
      <c r="U452" s="47" t="s">
        <v>222</v>
      </c>
      <c r="V452" s="47" t="s">
        <v>223</v>
      </c>
      <c r="W452" s="47" t="s">
        <v>658</v>
      </c>
      <c r="X452" s="46" t="s">
        <v>633</v>
      </c>
      <c r="Y452" s="58"/>
      <c r="Z452" s="57"/>
      <c r="AA452" s="58"/>
      <c r="AB452" s="183"/>
      <c r="AC452" s="184"/>
      <c r="AD452" s="184"/>
      <c r="AE452" s="183"/>
      <c r="AF452" s="184"/>
      <c r="AG452" s="185"/>
      <c r="AH452" s="58"/>
      <c r="AI452" s="58"/>
      <c r="AJ452" s="58"/>
      <c r="AK452" s="58"/>
      <c r="AL452" s="59"/>
      <c r="AM452" s="254" t="str">
        <f>VLOOKUP(K452,'[1]SKO 2019 Attendees'!$D:$G,4,FALSE)</f>
        <v>32LDNL5Z</v>
      </c>
      <c r="AN452" s="52">
        <v>43477</v>
      </c>
      <c r="AO452" s="52">
        <v>43481</v>
      </c>
    </row>
    <row r="453" spans="1:42" customFormat="1">
      <c r="A453" s="46" t="s">
        <v>3956</v>
      </c>
      <c r="B453" s="232">
        <v>43396</v>
      </c>
      <c r="C453" s="232">
        <v>43396.751956400461</v>
      </c>
      <c r="D453" s="349" t="s">
        <v>4693</v>
      </c>
      <c r="E453" s="348" t="s">
        <v>6776</v>
      </c>
      <c r="F453" s="49" t="s">
        <v>217</v>
      </c>
      <c r="G453" s="61" t="s">
        <v>218</v>
      </c>
      <c r="H453" s="61" t="s">
        <v>3126</v>
      </c>
      <c r="I453" s="46" t="s">
        <v>3957</v>
      </c>
      <c r="J453" s="46" t="s">
        <v>3958</v>
      </c>
      <c r="K453" s="46" t="s">
        <v>3959</v>
      </c>
      <c r="L453" s="100" t="s">
        <v>1188</v>
      </c>
      <c r="M453" s="278" t="s">
        <v>379</v>
      </c>
      <c r="N453" s="279" t="s">
        <v>6503</v>
      </c>
      <c r="O453" s="325"/>
      <c r="P453" s="284" t="s">
        <v>379</v>
      </c>
      <c r="Q453" s="285" t="s">
        <v>6503</v>
      </c>
      <c r="R453" s="322"/>
      <c r="S453" s="289" t="s">
        <v>2472</v>
      </c>
      <c r="T453" s="289" t="s">
        <v>6505</v>
      </c>
      <c r="U453" s="47" t="s">
        <v>222</v>
      </c>
      <c r="V453" s="47" t="s">
        <v>223</v>
      </c>
      <c r="W453" s="47" t="s">
        <v>2075</v>
      </c>
      <c r="X453" s="46" t="s">
        <v>2076</v>
      </c>
      <c r="Y453" s="58"/>
      <c r="Z453" s="57"/>
      <c r="AA453" s="58"/>
      <c r="AB453" s="183"/>
      <c r="AC453" s="184"/>
      <c r="AD453" s="184"/>
      <c r="AE453" s="183"/>
      <c r="AF453" s="184"/>
      <c r="AG453" s="185"/>
      <c r="AH453" s="58"/>
      <c r="AI453" s="58"/>
      <c r="AJ453" s="58"/>
      <c r="AK453" s="58"/>
      <c r="AL453" s="59"/>
      <c r="AM453" s="254" t="str">
        <f>VLOOKUP(K453,'[1]SKO 2019 Attendees'!$D:$G,4,FALSE)</f>
        <v>32LDNL62</v>
      </c>
      <c r="AN453" s="52">
        <v>43478</v>
      </c>
      <c r="AO453" s="52">
        <v>43481</v>
      </c>
    </row>
    <row r="454" spans="1:42" customFormat="1">
      <c r="A454" s="46" t="s">
        <v>3960</v>
      </c>
      <c r="B454" s="232">
        <v>43396</v>
      </c>
      <c r="C454" s="232">
        <v>43397.754110960646</v>
      </c>
      <c r="D454" s="232" t="s">
        <v>4693</v>
      </c>
      <c r="E454" s="232" t="s">
        <v>5754</v>
      </c>
      <c r="F454" s="49" t="s">
        <v>217</v>
      </c>
      <c r="G454" s="61" t="s">
        <v>218</v>
      </c>
      <c r="H454" s="61" t="s">
        <v>3126</v>
      </c>
      <c r="I454" s="46" t="s">
        <v>3961</v>
      </c>
      <c r="J454" s="46" t="s">
        <v>3962</v>
      </c>
      <c r="K454" s="46" t="s">
        <v>3963</v>
      </c>
      <c r="L454" s="100" t="s">
        <v>221</v>
      </c>
      <c r="M454" s="278" t="s">
        <v>500</v>
      </c>
      <c r="N454" s="279" t="s">
        <v>6504</v>
      </c>
      <c r="O454" s="325"/>
      <c r="P454" s="284" t="s">
        <v>500</v>
      </c>
      <c r="Q454" s="285" t="s">
        <v>6504</v>
      </c>
      <c r="R454" s="322"/>
      <c r="S454" s="289" t="s">
        <v>2380</v>
      </c>
      <c r="T454" s="289" t="s">
        <v>6507</v>
      </c>
      <c r="U454" s="47" t="s">
        <v>222</v>
      </c>
      <c r="V454" s="47" t="s">
        <v>223</v>
      </c>
      <c r="W454" s="47" t="s">
        <v>2075</v>
      </c>
      <c r="X454" s="46" t="s">
        <v>2076</v>
      </c>
      <c r="Y454" s="58"/>
      <c r="Z454" s="57"/>
      <c r="AA454" s="58"/>
      <c r="AB454" s="183"/>
      <c r="AC454" s="184"/>
      <c r="AD454" s="184"/>
      <c r="AE454" s="183"/>
      <c r="AF454" s="184"/>
      <c r="AG454" s="185"/>
      <c r="AH454" s="58"/>
      <c r="AI454" s="58"/>
      <c r="AJ454" s="58"/>
      <c r="AK454" s="58"/>
      <c r="AL454" s="59"/>
      <c r="AM454" s="254" t="str">
        <f>VLOOKUP(K454,'[1]SKO 2019 Attendees'!$D:$G,4,FALSE)</f>
        <v>32LDNL64</v>
      </c>
      <c r="AN454" s="52">
        <v>43477</v>
      </c>
      <c r="AO454" s="52">
        <v>43481</v>
      </c>
      <c r="AP454" t="s">
        <v>5476</v>
      </c>
    </row>
    <row r="455" spans="1:42" customFormat="1">
      <c r="A455" s="46" t="s">
        <v>3964</v>
      </c>
      <c r="B455" s="232">
        <v>43396</v>
      </c>
      <c r="C455" s="232">
        <v>43396.688636145831</v>
      </c>
      <c r="D455" s="232" t="s">
        <v>4693</v>
      </c>
      <c r="E455" s="232" t="s">
        <v>5755</v>
      </c>
      <c r="F455" s="49" t="s">
        <v>217</v>
      </c>
      <c r="G455" s="61" t="s">
        <v>218</v>
      </c>
      <c r="H455" s="61" t="s">
        <v>3126</v>
      </c>
      <c r="I455" s="46" t="s">
        <v>81</v>
      </c>
      <c r="J455" s="46" t="s">
        <v>3965</v>
      </c>
      <c r="K455" s="46" t="s">
        <v>3966</v>
      </c>
      <c r="L455" s="100" t="s">
        <v>221</v>
      </c>
      <c r="M455" s="278" t="s">
        <v>346</v>
      </c>
      <c r="N455" s="279" t="s">
        <v>6505</v>
      </c>
      <c r="O455" s="325"/>
      <c r="P455" s="284" t="s">
        <v>346</v>
      </c>
      <c r="Q455" s="285" t="s">
        <v>6505</v>
      </c>
      <c r="R455" s="322"/>
      <c r="S455" s="289" t="s">
        <v>2636</v>
      </c>
      <c r="T455" s="289" t="s">
        <v>6519</v>
      </c>
      <c r="U455" s="47" t="s">
        <v>222</v>
      </c>
      <c r="V455" s="47" t="s">
        <v>223</v>
      </c>
      <c r="W455" s="47" t="s">
        <v>2075</v>
      </c>
      <c r="X455" s="46" t="s">
        <v>2076</v>
      </c>
      <c r="Y455" s="58"/>
      <c r="Z455" s="57"/>
      <c r="AA455" s="58"/>
      <c r="AB455" s="183"/>
      <c r="AC455" s="184"/>
      <c r="AD455" s="184"/>
      <c r="AE455" s="183"/>
      <c r="AF455" s="184"/>
      <c r="AG455" s="185"/>
      <c r="AH455" s="58"/>
      <c r="AI455" s="58"/>
      <c r="AJ455" s="58"/>
      <c r="AK455" s="58"/>
      <c r="AL455" s="59"/>
      <c r="AM455" s="254" t="str">
        <f>VLOOKUP(K455,'[1]SKO 2019 Attendees'!$D:$G,4,FALSE)</f>
        <v>32LDNL65</v>
      </c>
      <c r="AN455" s="52">
        <v>43478</v>
      </c>
      <c r="AO455" s="52">
        <v>43481</v>
      </c>
    </row>
    <row r="456" spans="1:42" customFormat="1" ht="13.2">
      <c r="A456" s="46" t="s">
        <v>3967</v>
      </c>
      <c r="B456" s="232">
        <v>43396</v>
      </c>
      <c r="C456" s="232">
        <v>43403.536569710646</v>
      </c>
      <c r="D456" s="232" t="s">
        <v>4693</v>
      </c>
      <c r="E456" s="232" t="s">
        <v>5756</v>
      </c>
      <c r="F456" s="49" t="s">
        <v>217</v>
      </c>
      <c r="G456" s="61" t="s">
        <v>218</v>
      </c>
      <c r="H456" s="61" t="s">
        <v>3126</v>
      </c>
      <c r="I456" s="46" t="s">
        <v>2133</v>
      </c>
      <c r="J456" s="46" t="s">
        <v>3968</v>
      </c>
      <c r="K456" s="46" t="s">
        <v>3969</v>
      </c>
      <c r="L456" s="100" t="s">
        <v>3970</v>
      </c>
      <c r="M456" s="279" t="s">
        <v>357</v>
      </c>
      <c r="N456" s="279" t="s">
        <v>6506</v>
      </c>
      <c r="O456" s="325"/>
      <c r="P456" s="285" t="s">
        <v>357</v>
      </c>
      <c r="Q456" s="285" t="s">
        <v>6506</v>
      </c>
      <c r="R456" s="322"/>
      <c r="S456" s="289" t="s">
        <v>2442</v>
      </c>
      <c r="T456" s="289" t="s">
        <v>6506</v>
      </c>
      <c r="U456" s="47" t="s">
        <v>222</v>
      </c>
      <c r="V456" s="47" t="s">
        <v>223</v>
      </c>
      <c r="W456" s="47" t="s">
        <v>2075</v>
      </c>
      <c r="X456" s="46" t="s">
        <v>2076</v>
      </c>
      <c r="Y456" s="58"/>
      <c r="Z456" s="57"/>
      <c r="AA456" s="58"/>
      <c r="AB456" s="183"/>
      <c r="AC456" s="184"/>
      <c r="AD456" s="184"/>
      <c r="AE456" s="183"/>
      <c r="AF456" s="184"/>
      <c r="AG456" s="185"/>
      <c r="AH456" s="58"/>
      <c r="AI456" s="58"/>
      <c r="AJ456" s="58"/>
      <c r="AK456" s="58"/>
      <c r="AL456" s="59"/>
      <c r="AM456" s="254" t="str">
        <f>VLOOKUP(K456,'[1]SKO 2019 Attendees'!$D:$G,4,FALSE)</f>
        <v>32LDNL66</v>
      </c>
      <c r="AN456" s="52">
        <v>43478</v>
      </c>
      <c r="AO456" s="52">
        <v>43481</v>
      </c>
    </row>
    <row r="457" spans="1:42" customFormat="1">
      <c r="A457" s="46" t="s">
        <v>5059</v>
      </c>
      <c r="B457" s="232">
        <v>43416</v>
      </c>
      <c r="C457" s="232">
        <v>43418.638223495371</v>
      </c>
      <c r="D457" s="232" t="s">
        <v>4693</v>
      </c>
      <c r="E457" s="232" t="s">
        <v>5757</v>
      </c>
      <c r="F457" s="49" t="s">
        <v>5087</v>
      </c>
      <c r="G457" s="61" t="s">
        <v>218</v>
      </c>
      <c r="H457" s="61" t="s">
        <v>3126</v>
      </c>
      <c r="I457" s="46" t="s">
        <v>264</v>
      </c>
      <c r="J457" s="46" t="s">
        <v>4829</v>
      </c>
      <c r="K457" s="46" t="s">
        <v>5060</v>
      </c>
      <c r="L457" s="100" t="s">
        <v>5061</v>
      </c>
      <c r="M457" s="278" t="s">
        <v>4728</v>
      </c>
      <c r="N457" s="279" t="s">
        <v>4662</v>
      </c>
      <c r="O457" s="325" t="s">
        <v>4662</v>
      </c>
      <c r="P457" s="285" t="s">
        <v>4728</v>
      </c>
      <c r="Q457" s="285" t="s">
        <v>4662</v>
      </c>
      <c r="R457" s="322" t="s">
        <v>4662</v>
      </c>
      <c r="S457" s="289" t="s">
        <v>2411</v>
      </c>
      <c r="T457" s="289" t="s">
        <v>6510</v>
      </c>
      <c r="U457" s="47" t="s">
        <v>223</v>
      </c>
      <c r="V457" s="47" t="s">
        <v>223</v>
      </c>
      <c r="W457" s="47" t="s">
        <v>2075</v>
      </c>
      <c r="X457" s="46" t="s">
        <v>2076</v>
      </c>
      <c r="Y457" s="57"/>
      <c r="Z457" s="57"/>
      <c r="AA457" s="58"/>
      <c r="AB457" s="183"/>
      <c r="AC457" s="184"/>
      <c r="AD457" s="184"/>
      <c r="AE457" s="183"/>
      <c r="AF457" s="184"/>
      <c r="AG457" s="185"/>
      <c r="AH457" s="58"/>
      <c r="AI457" s="58"/>
      <c r="AJ457" s="58"/>
      <c r="AK457" s="58"/>
      <c r="AL457" s="59"/>
      <c r="AM457" s="254" t="str">
        <f>VLOOKUP(K457,'[1]SKO 2019 Attendees'!$D:$G,4,FALSE)</f>
        <v>32LG4NGJ</v>
      </c>
      <c r="AN457" s="52">
        <v>43478</v>
      </c>
      <c r="AO457" s="52">
        <v>43481</v>
      </c>
    </row>
    <row r="458" spans="1:42" customFormat="1">
      <c r="A458" s="46" t="s">
        <v>3971</v>
      </c>
      <c r="B458" s="232">
        <v>43396</v>
      </c>
      <c r="C458" s="232">
        <v>43409.638274340279</v>
      </c>
      <c r="D458" s="232" t="s">
        <v>4693</v>
      </c>
      <c r="E458" s="232" t="s">
        <v>5758</v>
      </c>
      <c r="F458" s="49" t="s">
        <v>217</v>
      </c>
      <c r="G458" s="61" t="s">
        <v>218</v>
      </c>
      <c r="H458" s="61" t="s">
        <v>2236</v>
      </c>
      <c r="I458" s="46" t="s">
        <v>77</v>
      </c>
      <c r="J458" s="46" t="s">
        <v>3972</v>
      </c>
      <c r="K458" s="46" t="s">
        <v>3973</v>
      </c>
      <c r="L458" s="100" t="s">
        <v>3974</v>
      </c>
      <c r="M458" s="350" t="s">
        <v>6412</v>
      </c>
      <c r="N458" s="279" t="s">
        <v>6508</v>
      </c>
      <c r="O458" s="325"/>
      <c r="P458" s="284" t="s">
        <v>5086</v>
      </c>
      <c r="Q458" s="311" t="s">
        <v>6508</v>
      </c>
      <c r="R458" s="322"/>
      <c r="S458" s="289" t="s">
        <v>2393</v>
      </c>
      <c r="T458" s="289" t="s">
        <v>6509</v>
      </c>
      <c r="U458" s="47" t="s">
        <v>222</v>
      </c>
      <c r="V458" s="47" t="s">
        <v>223</v>
      </c>
      <c r="W458" s="47" t="s">
        <v>2075</v>
      </c>
      <c r="X458" s="46" t="s">
        <v>2076</v>
      </c>
      <c r="Y458" s="57" t="s">
        <v>36</v>
      </c>
      <c r="Z458" s="57"/>
      <c r="AA458" s="58"/>
      <c r="AB458" s="183"/>
      <c r="AC458" s="184"/>
      <c r="AD458" s="184"/>
      <c r="AE458" s="183"/>
      <c r="AF458" s="184"/>
      <c r="AG458" s="185"/>
      <c r="AH458" s="58"/>
      <c r="AI458" s="58"/>
      <c r="AJ458" s="58"/>
      <c r="AK458" s="58"/>
      <c r="AL458" s="59"/>
      <c r="AM458" s="254" t="str">
        <f>VLOOKUP(K458,'[1]SKO 2019 Attendees'!$D:$G,4,FALSE)</f>
        <v>32KNCVNG</v>
      </c>
      <c r="AN458" s="52">
        <v>43477</v>
      </c>
      <c r="AO458" s="52">
        <v>43481</v>
      </c>
    </row>
    <row r="459" spans="1:42" customFormat="1">
      <c r="A459" s="46" t="s">
        <v>1200</v>
      </c>
      <c r="B459" s="232">
        <v>43396</v>
      </c>
      <c r="C459" s="232">
        <v>43397.120398645835</v>
      </c>
      <c r="D459" s="232" t="s">
        <v>4693</v>
      </c>
      <c r="E459" s="232" t="s">
        <v>5759</v>
      </c>
      <c r="F459" s="49" t="s">
        <v>217</v>
      </c>
      <c r="G459" s="61" t="s">
        <v>218</v>
      </c>
      <c r="H459" s="61" t="s">
        <v>633</v>
      </c>
      <c r="I459" s="46" t="s">
        <v>1201</v>
      </c>
      <c r="J459" s="46" t="s">
        <v>1202</v>
      </c>
      <c r="K459" s="46" t="s">
        <v>1203</v>
      </c>
      <c r="L459" s="100" t="s">
        <v>221</v>
      </c>
      <c r="M459" s="278" t="s">
        <v>500</v>
      </c>
      <c r="N459" s="279" t="s">
        <v>6504</v>
      </c>
      <c r="O459" s="325"/>
      <c r="P459" s="284" t="s">
        <v>500</v>
      </c>
      <c r="Q459" s="285" t="s">
        <v>6504</v>
      </c>
      <c r="R459" s="322"/>
      <c r="S459" s="289" t="s">
        <v>4672</v>
      </c>
      <c r="T459" s="289" t="s">
        <v>6508</v>
      </c>
      <c r="U459" s="47" t="s">
        <v>222</v>
      </c>
      <c r="V459" s="47" t="s">
        <v>223</v>
      </c>
      <c r="W459" s="47" t="s">
        <v>658</v>
      </c>
      <c r="X459" s="46" t="s">
        <v>633</v>
      </c>
      <c r="Y459" s="58"/>
      <c r="Z459" s="57"/>
      <c r="AA459" s="58"/>
      <c r="AB459" s="183"/>
      <c r="AC459" s="184"/>
      <c r="AD459" s="184"/>
      <c r="AE459" s="183"/>
      <c r="AF459" s="184"/>
      <c r="AG459" s="185"/>
      <c r="AH459" s="58"/>
      <c r="AI459" s="58"/>
      <c r="AJ459" s="58"/>
      <c r="AK459" s="58"/>
      <c r="AL459" s="59"/>
      <c r="AM459" s="254" t="str">
        <f>VLOOKUP(K459,'[1]SKO 2019 Attendees'!$D:$G,4,FALSE)</f>
        <v>32LDNL67</v>
      </c>
      <c r="AN459" s="52">
        <v>43477</v>
      </c>
      <c r="AO459" s="52">
        <v>43481</v>
      </c>
    </row>
    <row r="460" spans="1:42" customFormat="1">
      <c r="A460" s="46" t="s">
        <v>1204</v>
      </c>
      <c r="B460" s="232">
        <v>43396</v>
      </c>
      <c r="C460" s="232">
        <v>43409.618996412035</v>
      </c>
      <c r="D460" s="232" t="s">
        <v>4693</v>
      </c>
      <c r="E460" s="232" t="s">
        <v>6675</v>
      </c>
      <c r="F460" s="49" t="s">
        <v>217</v>
      </c>
      <c r="G460" s="61" t="s">
        <v>218</v>
      </c>
      <c r="H460" s="61" t="s">
        <v>633</v>
      </c>
      <c r="I460" s="46" t="s">
        <v>1205</v>
      </c>
      <c r="J460" s="46" t="s">
        <v>1206</v>
      </c>
      <c r="K460" s="46" t="s">
        <v>1207</v>
      </c>
      <c r="L460" s="100" t="s">
        <v>1208</v>
      </c>
      <c r="M460" s="278" t="s">
        <v>374</v>
      </c>
      <c r="N460" s="310" t="s">
        <v>6507</v>
      </c>
      <c r="O460" s="325"/>
      <c r="P460" s="284" t="s">
        <v>374</v>
      </c>
      <c r="Q460" s="285" t="s">
        <v>6507</v>
      </c>
      <c r="R460" s="322"/>
      <c r="S460" s="289" t="s">
        <v>4673</v>
      </c>
      <c r="T460" s="289" t="s">
        <v>6518</v>
      </c>
      <c r="U460" s="47" t="s">
        <v>222</v>
      </c>
      <c r="V460" s="47" t="s">
        <v>223</v>
      </c>
      <c r="W460" s="47" t="s">
        <v>658</v>
      </c>
      <c r="X460" s="46" t="s">
        <v>633</v>
      </c>
      <c r="Y460" s="58"/>
      <c r="Z460" s="57"/>
      <c r="AA460" s="58"/>
      <c r="AB460" s="183"/>
      <c r="AC460" s="184"/>
      <c r="AD460" s="184"/>
      <c r="AE460" s="183"/>
      <c r="AF460" s="184"/>
      <c r="AG460" s="185"/>
      <c r="AH460" s="58"/>
      <c r="AI460" s="58"/>
      <c r="AJ460" s="58"/>
      <c r="AK460" s="58"/>
      <c r="AL460" s="59"/>
      <c r="AM460" s="254" t="str">
        <f>VLOOKUP(K460,'[1]SKO 2019 Attendees'!$D:$G,4,FALSE)</f>
        <v>32LDNL68</v>
      </c>
      <c r="AN460" s="52">
        <v>43477</v>
      </c>
      <c r="AO460" s="52">
        <v>43481</v>
      </c>
    </row>
    <row r="461" spans="1:42" s="133" customFormat="1" ht="24">
      <c r="A461" s="46" t="s">
        <v>1209</v>
      </c>
      <c r="B461" s="232">
        <v>43409</v>
      </c>
      <c r="C461" s="232">
        <v>43417.148120104168</v>
      </c>
      <c r="D461" s="232" t="s">
        <v>4693</v>
      </c>
      <c r="E461" s="232" t="s">
        <v>6688</v>
      </c>
      <c r="F461" s="49" t="s">
        <v>217</v>
      </c>
      <c r="G461" s="61" t="s">
        <v>218</v>
      </c>
      <c r="H461" s="61" t="s">
        <v>633</v>
      </c>
      <c r="I461" s="46" t="s">
        <v>1210</v>
      </c>
      <c r="J461" s="46" t="s">
        <v>1211</v>
      </c>
      <c r="K461" s="46" t="s">
        <v>5232</v>
      </c>
      <c r="L461" s="100" t="s">
        <v>221</v>
      </c>
      <c r="M461" s="278" t="s">
        <v>374</v>
      </c>
      <c r="N461" s="310" t="s">
        <v>6507</v>
      </c>
      <c r="O461" s="325"/>
      <c r="P461" s="284" t="s">
        <v>374</v>
      </c>
      <c r="Q461" s="285" t="s">
        <v>6507</v>
      </c>
      <c r="R461" s="322"/>
      <c r="S461" s="289" t="s">
        <v>2374</v>
      </c>
      <c r="T461" s="289"/>
      <c r="U461" s="47" t="s">
        <v>222</v>
      </c>
      <c r="V461" s="47" t="s">
        <v>223</v>
      </c>
      <c r="W461" s="47" t="s">
        <v>745</v>
      </c>
      <c r="X461" s="46" t="s">
        <v>633</v>
      </c>
      <c r="Y461" s="58"/>
      <c r="Z461" s="57"/>
      <c r="AA461" s="58"/>
      <c r="AB461" s="183"/>
      <c r="AC461" s="184"/>
      <c r="AD461" s="184"/>
      <c r="AE461" s="183"/>
      <c r="AF461" s="184"/>
      <c r="AG461" s="185"/>
      <c r="AH461" s="58"/>
      <c r="AI461" s="58"/>
      <c r="AJ461" s="58"/>
      <c r="AK461" s="58"/>
      <c r="AL461" s="59"/>
      <c r="AM461" s="254" t="str">
        <f>VLOOKUP(K461,'[1]SKO 2019 Attendees'!$D:$G,4,FALSE)</f>
        <v>32LDNNCL</v>
      </c>
      <c r="AN461" s="52">
        <v>43477</v>
      </c>
      <c r="AO461" s="52">
        <v>43481</v>
      </c>
      <c r="AP461"/>
    </row>
    <row r="462" spans="1:42" customFormat="1">
      <c r="A462" s="46" t="s">
        <v>4794</v>
      </c>
      <c r="B462" s="232">
        <v>43409</v>
      </c>
      <c r="C462" s="232">
        <v>43423.45237175926</v>
      </c>
      <c r="D462" s="232" t="s">
        <v>4693</v>
      </c>
      <c r="E462" s="232" t="s">
        <v>5760</v>
      </c>
      <c r="F462" s="49" t="s">
        <v>217</v>
      </c>
      <c r="G462" s="61" t="s">
        <v>218</v>
      </c>
      <c r="H462" s="61" t="s">
        <v>2236</v>
      </c>
      <c r="I462" s="46" t="s">
        <v>4790</v>
      </c>
      <c r="J462" s="46" t="s">
        <v>3781</v>
      </c>
      <c r="K462" s="46" t="s">
        <v>4795</v>
      </c>
      <c r="L462" s="100" t="s">
        <v>4791</v>
      </c>
      <c r="M462" s="350" t="s">
        <v>6413</v>
      </c>
      <c r="N462" s="310" t="s">
        <v>6509</v>
      </c>
      <c r="O462" s="325"/>
      <c r="P462" s="284" t="s">
        <v>6263</v>
      </c>
      <c r="Q462" s="311" t="s">
        <v>6509</v>
      </c>
      <c r="R462" s="322"/>
      <c r="S462" s="289" t="s">
        <v>2500</v>
      </c>
      <c r="T462" s="289" t="s">
        <v>6516</v>
      </c>
      <c r="U462" s="47" t="s">
        <v>1195</v>
      </c>
      <c r="V462" s="47" t="s">
        <v>223</v>
      </c>
      <c r="W462" s="47" t="s">
        <v>2075</v>
      </c>
      <c r="X462" s="46" t="s">
        <v>2076</v>
      </c>
      <c r="Y462" s="57" t="s">
        <v>36</v>
      </c>
      <c r="Z462" s="57"/>
      <c r="AA462" s="58"/>
      <c r="AB462" s="183"/>
      <c r="AC462" s="184"/>
      <c r="AD462" s="184"/>
      <c r="AE462" s="183"/>
      <c r="AF462" s="184"/>
      <c r="AG462" s="185"/>
      <c r="AH462" s="58"/>
      <c r="AI462" s="58"/>
      <c r="AJ462" s="58"/>
      <c r="AK462" s="58"/>
      <c r="AL462" s="59"/>
      <c r="AM462" s="254" t="str">
        <f>VLOOKUP(K462,'[1]SKO 2019 Attendees'!$D:$G,4,FALSE)</f>
        <v>32LFHH7M</v>
      </c>
      <c r="AN462" s="52">
        <v>43477</v>
      </c>
      <c r="AO462" s="52">
        <v>43481</v>
      </c>
      <c r="AP462" s="18"/>
    </row>
    <row r="463" spans="1:42" customFormat="1">
      <c r="A463" s="46" t="s">
        <v>5166</v>
      </c>
      <c r="B463" s="232">
        <v>43416</v>
      </c>
      <c r="C463" s="232">
        <v>43417.560151770835</v>
      </c>
      <c r="D463" s="232" t="s">
        <v>4693</v>
      </c>
      <c r="E463" s="232" t="s">
        <v>6696</v>
      </c>
      <c r="F463" s="49" t="s">
        <v>3940</v>
      </c>
      <c r="G463" s="61" t="s">
        <v>218</v>
      </c>
      <c r="H463" s="61" t="s">
        <v>633</v>
      </c>
      <c r="I463" s="46" t="s">
        <v>1106</v>
      </c>
      <c r="J463" s="46" t="s">
        <v>5162</v>
      </c>
      <c r="K463" s="46" t="s">
        <v>5167</v>
      </c>
      <c r="L463" s="100" t="s">
        <v>221</v>
      </c>
      <c r="M463" s="350" t="s">
        <v>6413</v>
      </c>
      <c r="N463" s="310" t="s">
        <v>6509</v>
      </c>
      <c r="O463" s="325"/>
      <c r="P463" s="284" t="s">
        <v>6263</v>
      </c>
      <c r="Q463" s="311" t="s">
        <v>6509</v>
      </c>
      <c r="R463" s="322"/>
      <c r="S463" s="289" t="s">
        <v>4670</v>
      </c>
      <c r="T463" s="289" t="s">
        <v>6504</v>
      </c>
      <c r="U463" s="47" t="s">
        <v>5168</v>
      </c>
      <c r="V463" s="47" t="s">
        <v>223</v>
      </c>
      <c r="W463" s="47" t="s">
        <v>639</v>
      </c>
      <c r="X463" s="46" t="s">
        <v>633</v>
      </c>
      <c r="Y463" s="57"/>
      <c r="Z463" s="57"/>
      <c r="AA463" s="58"/>
      <c r="AB463" s="183"/>
      <c r="AC463" s="184"/>
      <c r="AD463" s="184"/>
      <c r="AE463" s="183"/>
      <c r="AF463" s="184"/>
      <c r="AG463" s="185"/>
      <c r="AH463" s="58"/>
      <c r="AI463" s="58"/>
      <c r="AJ463" s="58"/>
      <c r="AK463" s="58"/>
      <c r="AL463" s="59"/>
      <c r="AM463" s="254" t="str">
        <f>VLOOKUP(K463,'[1]SKO 2019 Attendees'!$D:$G,4,FALSE)</f>
        <v>32LG4NFZ</v>
      </c>
      <c r="AN463" s="52">
        <v>43477</v>
      </c>
      <c r="AO463" s="52">
        <v>43482</v>
      </c>
      <c r="AP463" s="18" t="s">
        <v>6845</v>
      </c>
    </row>
    <row r="464" spans="1:42" customFormat="1">
      <c r="A464" s="46" t="s">
        <v>5379</v>
      </c>
      <c r="B464" s="232">
        <v>43430</v>
      </c>
      <c r="C464" s="232">
        <v>43431.548644675924</v>
      </c>
      <c r="D464" s="232" t="s">
        <v>4693</v>
      </c>
      <c r="E464" s="232" t="s">
        <v>5761</v>
      </c>
      <c r="F464" s="49" t="s">
        <v>5087</v>
      </c>
      <c r="G464" s="61" t="s">
        <v>218</v>
      </c>
      <c r="H464" s="61" t="s">
        <v>3126</v>
      </c>
      <c r="I464" s="46" t="s">
        <v>410</v>
      </c>
      <c r="J464" s="46" t="s">
        <v>5286</v>
      </c>
      <c r="K464" s="46" t="s">
        <v>5377</v>
      </c>
      <c r="L464" s="100" t="s">
        <v>3979</v>
      </c>
      <c r="M464" s="278" t="s">
        <v>379</v>
      </c>
      <c r="N464" s="279" t="s">
        <v>6503</v>
      </c>
      <c r="O464" s="325"/>
      <c r="P464" s="284" t="s">
        <v>379</v>
      </c>
      <c r="Q464" s="285" t="s">
        <v>6503</v>
      </c>
      <c r="R464" s="322">
        <v>8</v>
      </c>
      <c r="S464" s="289" t="s">
        <v>2472</v>
      </c>
      <c r="T464" s="289" t="s">
        <v>6505</v>
      </c>
      <c r="U464" s="47" t="s">
        <v>5400</v>
      </c>
      <c r="V464" s="47" t="s">
        <v>223</v>
      </c>
      <c r="W464" s="47" t="s">
        <v>2195</v>
      </c>
      <c r="X464" s="46" t="s">
        <v>2076</v>
      </c>
      <c r="Y464" s="57"/>
      <c r="Z464" s="57"/>
      <c r="AA464" s="58"/>
      <c r="AB464" s="183"/>
      <c r="AC464" s="184"/>
      <c r="AD464" s="184"/>
      <c r="AE464" s="183"/>
      <c r="AF464" s="184"/>
      <c r="AG464" s="185"/>
      <c r="AH464" s="58"/>
      <c r="AI464" s="58"/>
      <c r="AJ464" s="58"/>
      <c r="AK464" s="58"/>
      <c r="AL464" s="59"/>
      <c r="AM464" s="254" t="str">
        <f>VLOOKUP(K464,'[1]SKO 2019 Attendees'!$D:$G,4,FALSE)</f>
        <v>32LGSKW7</v>
      </c>
      <c r="AN464" s="52">
        <v>43478</v>
      </c>
      <c r="AO464" s="52">
        <v>43481</v>
      </c>
    </row>
    <row r="465" spans="1:42" customFormat="1">
      <c r="A465" s="46" t="s">
        <v>5211</v>
      </c>
      <c r="B465" s="232">
        <v>43409</v>
      </c>
      <c r="C465" s="232">
        <v>43424.414147719908</v>
      </c>
      <c r="D465" s="232" t="s">
        <v>4693</v>
      </c>
      <c r="E465" s="232" t="s">
        <v>5762</v>
      </c>
      <c r="F465" s="49" t="s">
        <v>217</v>
      </c>
      <c r="G465" s="61" t="s">
        <v>218</v>
      </c>
      <c r="H465" s="61" t="s">
        <v>3126</v>
      </c>
      <c r="I465" s="46" t="s">
        <v>3980</v>
      </c>
      <c r="J465" s="46" t="s">
        <v>3981</v>
      </c>
      <c r="K465" s="46" t="s">
        <v>5268</v>
      </c>
      <c r="L465" s="100" t="s">
        <v>221</v>
      </c>
      <c r="M465" s="350" t="s">
        <v>6412</v>
      </c>
      <c r="N465" s="279" t="s">
        <v>6508</v>
      </c>
      <c r="O465" s="325"/>
      <c r="P465" s="284" t="s">
        <v>5086</v>
      </c>
      <c r="Q465" s="311" t="s">
        <v>6508</v>
      </c>
      <c r="R465" s="322"/>
      <c r="S465" s="289" t="s">
        <v>2411</v>
      </c>
      <c r="T465" s="289" t="s">
        <v>6510</v>
      </c>
      <c r="U465" s="47" t="s">
        <v>3950</v>
      </c>
      <c r="V465" s="47" t="s">
        <v>223</v>
      </c>
      <c r="W465" s="47" t="s">
        <v>2075</v>
      </c>
      <c r="X465" s="46" t="s">
        <v>2076</v>
      </c>
      <c r="Y465" s="58"/>
      <c r="Z465" s="57"/>
      <c r="AA465" s="58"/>
      <c r="AB465" s="183"/>
      <c r="AC465" s="184"/>
      <c r="AD465" s="184"/>
      <c r="AE465" s="183"/>
      <c r="AF465" s="184"/>
      <c r="AG465" s="185"/>
      <c r="AH465" s="58"/>
      <c r="AI465" s="58"/>
      <c r="AJ465" s="58"/>
      <c r="AK465" s="58"/>
      <c r="AL465" s="59"/>
      <c r="AM465" s="254" t="str">
        <f>VLOOKUP(K465,'[1]SKO 2019 Attendees'!$D:$G,4,FALSE)</f>
        <v>32LDNNCN</v>
      </c>
      <c r="AN465" s="52">
        <v>43478</v>
      </c>
      <c r="AO465" s="52">
        <v>43481</v>
      </c>
    </row>
    <row r="466" spans="1:42" customFormat="1">
      <c r="A466" s="46" t="s">
        <v>4917</v>
      </c>
      <c r="B466" s="232">
        <v>43409</v>
      </c>
      <c r="C466" s="232">
        <v>43409.663407326385</v>
      </c>
      <c r="D466" s="232" t="s">
        <v>4693</v>
      </c>
      <c r="E466" s="232" t="s">
        <v>5763</v>
      </c>
      <c r="F466" s="49" t="s">
        <v>233</v>
      </c>
      <c r="G466" s="61" t="s">
        <v>234</v>
      </c>
      <c r="H466" s="61" t="s">
        <v>3126</v>
      </c>
      <c r="I466" s="46" t="s">
        <v>825</v>
      </c>
      <c r="J466" s="46" t="s">
        <v>4835</v>
      </c>
      <c r="K466" s="46" t="s">
        <v>4836</v>
      </c>
      <c r="L466" s="100" t="s">
        <v>4954</v>
      </c>
      <c r="M466" s="278" t="s">
        <v>346</v>
      </c>
      <c r="N466" s="279" t="s">
        <v>6505</v>
      </c>
      <c r="O466" s="325"/>
      <c r="P466" s="284" t="s">
        <v>346</v>
      </c>
      <c r="Q466" s="285" t="s">
        <v>6505</v>
      </c>
      <c r="R466" s="322"/>
      <c r="S466" s="289" t="s">
        <v>2636</v>
      </c>
      <c r="T466" s="289" t="s">
        <v>6519</v>
      </c>
      <c r="U466" s="47" t="s">
        <v>4984</v>
      </c>
      <c r="V466" s="47" t="s">
        <v>240</v>
      </c>
      <c r="W466" s="47" t="s">
        <v>2075</v>
      </c>
      <c r="X466" s="46" t="s">
        <v>2076</v>
      </c>
      <c r="Y466" s="58"/>
      <c r="Z466" s="57"/>
      <c r="AA466" s="58"/>
      <c r="AB466" s="183"/>
      <c r="AC466" s="184"/>
      <c r="AD466" s="184"/>
      <c r="AE466" s="183"/>
      <c r="AF466" s="184"/>
      <c r="AG466" s="185"/>
      <c r="AH466" s="58"/>
      <c r="AI466" s="58"/>
      <c r="AJ466" s="58"/>
      <c r="AK466" s="58"/>
      <c r="AL466" s="59"/>
      <c r="AM466" s="254" t="str">
        <f>VLOOKUP(K466,'[1]SKO 2019 Attendees'!$D:$G,4,FALSE)</f>
        <v>32LFHH5V</v>
      </c>
      <c r="AN466" s="52">
        <v>43478</v>
      </c>
      <c r="AO466" s="52">
        <v>43481</v>
      </c>
    </row>
    <row r="467" spans="1:42" customFormat="1">
      <c r="A467" s="46" t="s">
        <v>4918</v>
      </c>
      <c r="B467" s="232">
        <v>43409</v>
      </c>
      <c r="C467" s="232">
        <v>43412.69164957176</v>
      </c>
      <c r="D467" s="232" t="s">
        <v>4693</v>
      </c>
      <c r="E467" s="232" t="s">
        <v>5764</v>
      </c>
      <c r="F467" s="49" t="s">
        <v>233</v>
      </c>
      <c r="G467" s="61" t="s">
        <v>234</v>
      </c>
      <c r="H467" s="61" t="s">
        <v>3126</v>
      </c>
      <c r="I467" s="46" t="s">
        <v>2271</v>
      </c>
      <c r="J467" s="46" t="s">
        <v>4837</v>
      </c>
      <c r="K467" s="46" t="s">
        <v>4838</v>
      </c>
      <c r="L467" s="100" t="s">
        <v>4955</v>
      </c>
      <c r="M467" s="350" t="s">
        <v>6412</v>
      </c>
      <c r="N467" s="279" t="s">
        <v>6508</v>
      </c>
      <c r="O467" s="325"/>
      <c r="P467" s="284" t="s">
        <v>5086</v>
      </c>
      <c r="Q467" s="311" t="s">
        <v>6508</v>
      </c>
      <c r="R467" s="322"/>
      <c r="S467" s="289" t="s">
        <v>2393</v>
      </c>
      <c r="T467" s="289" t="s">
        <v>6509</v>
      </c>
      <c r="U467" s="47" t="s">
        <v>4985</v>
      </c>
      <c r="V467" s="47" t="s">
        <v>240</v>
      </c>
      <c r="W467" s="47" t="s">
        <v>2259</v>
      </c>
      <c r="X467" s="46" t="s">
        <v>2076</v>
      </c>
      <c r="Y467" s="58"/>
      <c r="Z467" s="57"/>
      <c r="AA467" s="58"/>
      <c r="AB467" s="183"/>
      <c r="AC467" s="184"/>
      <c r="AD467" s="184"/>
      <c r="AE467" s="183"/>
      <c r="AF467" s="184"/>
      <c r="AG467" s="185"/>
      <c r="AH467" s="58"/>
      <c r="AI467" s="58"/>
      <c r="AJ467" s="58"/>
      <c r="AK467" s="58"/>
      <c r="AL467" s="59"/>
      <c r="AM467" s="254" t="str">
        <f>VLOOKUP(K467,'[1]SKO 2019 Attendees'!$D:$G,4,FALSE)</f>
        <v>32LFHH5W</v>
      </c>
      <c r="AN467" s="52">
        <v>43478</v>
      </c>
      <c r="AO467" s="52">
        <v>43481</v>
      </c>
    </row>
    <row r="468" spans="1:42" customFormat="1">
      <c r="A468" s="46" t="s">
        <v>4919</v>
      </c>
      <c r="B468" s="232">
        <v>43409</v>
      </c>
      <c r="C468" s="232">
        <v>43409.594192789351</v>
      </c>
      <c r="D468" s="232" t="s">
        <v>4693</v>
      </c>
      <c r="E468" s="232" t="s">
        <v>5765</v>
      </c>
      <c r="F468" s="49" t="s">
        <v>233</v>
      </c>
      <c r="G468" s="61" t="s">
        <v>234</v>
      </c>
      <c r="H468" s="61" t="s">
        <v>3126</v>
      </c>
      <c r="I468" s="46" t="s">
        <v>2715</v>
      </c>
      <c r="J468" s="46" t="s">
        <v>4839</v>
      </c>
      <c r="K468" s="46" t="s">
        <v>4840</v>
      </c>
      <c r="L468" s="100" t="s">
        <v>4956</v>
      </c>
      <c r="M468" s="278" t="s">
        <v>374</v>
      </c>
      <c r="N468" s="310" t="s">
        <v>6507</v>
      </c>
      <c r="O468" s="325"/>
      <c r="P468" s="284" t="s">
        <v>374</v>
      </c>
      <c r="Q468" s="285" t="s">
        <v>6507</v>
      </c>
      <c r="R468" s="322"/>
      <c r="S468" s="289" t="s">
        <v>2374</v>
      </c>
      <c r="T468" s="289" t="s">
        <v>6517</v>
      </c>
      <c r="U468" s="47" t="s">
        <v>4986</v>
      </c>
      <c r="V468" s="47" t="s">
        <v>240</v>
      </c>
      <c r="W468" s="47" t="s">
        <v>2075</v>
      </c>
      <c r="X468" s="46" t="s">
        <v>2076</v>
      </c>
      <c r="Y468" s="58"/>
      <c r="Z468" s="57"/>
      <c r="AA468" s="58"/>
      <c r="AB468" s="183"/>
      <c r="AC468" s="184"/>
      <c r="AD468" s="184"/>
      <c r="AE468" s="183"/>
      <c r="AF468" s="184"/>
      <c r="AG468" s="185"/>
      <c r="AH468" s="58"/>
      <c r="AI468" s="58"/>
      <c r="AJ468" s="58"/>
      <c r="AK468" s="58"/>
      <c r="AL468" s="59"/>
      <c r="AM468" s="254" t="str">
        <f>VLOOKUP(K468,'[1]SKO 2019 Attendees'!$D:$G,4,FALSE)</f>
        <v>32LFHH5X</v>
      </c>
      <c r="AN468" s="52">
        <v>43478</v>
      </c>
      <c r="AO468" s="52">
        <v>43481</v>
      </c>
    </row>
    <row r="469" spans="1:42" customFormat="1">
      <c r="A469" s="46" t="s">
        <v>1212</v>
      </c>
      <c r="B469" s="232">
        <v>43396</v>
      </c>
      <c r="C469" s="232">
        <v>43402.530843831017</v>
      </c>
      <c r="D469" s="232" t="s">
        <v>4693</v>
      </c>
      <c r="E469" s="232" t="s">
        <v>5766</v>
      </c>
      <c r="F469" s="49" t="s">
        <v>233</v>
      </c>
      <c r="G469" s="61" t="s">
        <v>234</v>
      </c>
      <c r="H469" s="61" t="s">
        <v>633</v>
      </c>
      <c r="I469" s="46" t="s">
        <v>679</v>
      </c>
      <c r="J469" s="46" t="s">
        <v>1213</v>
      </c>
      <c r="K469" s="46" t="s">
        <v>1214</v>
      </c>
      <c r="L469" s="100" t="s">
        <v>1215</v>
      </c>
      <c r="M469" s="350" t="s">
        <v>6413</v>
      </c>
      <c r="N469" s="310" t="s">
        <v>6509</v>
      </c>
      <c r="O469" s="325"/>
      <c r="P469" s="284" t="s">
        <v>6263</v>
      </c>
      <c r="Q469" s="311" t="s">
        <v>6509</v>
      </c>
      <c r="R469" s="322"/>
      <c r="S469" s="289" t="s">
        <v>4672</v>
      </c>
      <c r="T469" s="289" t="s">
        <v>6508</v>
      </c>
      <c r="U469" s="47" t="s">
        <v>1216</v>
      </c>
      <c r="V469" s="47" t="s">
        <v>240</v>
      </c>
      <c r="W469" s="47" t="s">
        <v>658</v>
      </c>
      <c r="X469" s="46" t="s">
        <v>633</v>
      </c>
      <c r="Y469" s="58"/>
      <c r="Z469" s="57"/>
      <c r="AA469" s="58"/>
      <c r="AB469" s="183"/>
      <c r="AC469" s="184"/>
      <c r="AD469" s="184"/>
      <c r="AE469" s="183"/>
      <c r="AF469" s="184"/>
      <c r="AG469" s="185"/>
      <c r="AH469" s="58"/>
      <c r="AI469" s="58"/>
      <c r="AJ469" s="58"/>
      <c r="AK469" s="58"/>
      <c r="AL469" s="59" t="s">
        <v>36</v>
      </c>
      <c r="AM469" s="254" t="str">
        <f>VLOOKUP(K469,'[1]SKO 2019 Attendees'!$D:$G,4,FALSE)</f>
        <v>32LDNL6B</v>
      </c>
      <c r="AN469" s="52">
        <v>43477</v>
      </c>
      <c r="AO469" s="52">
        <v>43483</v>
      </c>
    </row>
    <row r="470" spans="1:42" customFormat="1">
      <c r="A470" s="46" t="s">
        <v>3982</v>
      </c>
      <c r="B470" s="232">
        <v>43396</v>
      </c>
      <c r="C470" s="232">
        <v>43396.734069942126</v>
      </c>
      <c r="D470" s="232" t="s">
        <v>4693</v>
      </c>
      <c r="E470" s="232" t="s">
        <v>5767</v>
      </c>
      <c r="F470" s="49" t="s">
        <v>233</v>
      </c>
      <c r="G470" s="61" t="s">
        <v>234</v>
      </c>
      <c r="H470" s="61" t="s">
        <v>3126</v>
      </c>
      <c r="I470" s="46" t="s">
        <v>3983</v>
      </c>
      <c r="J470" s="46" t="s">
        <v>3984</v>
      </c>
      <c r="K470" s="46" t="s">
        <v>3985</v>
      </c>
      <c r="L470" s="100" t="s">
        <v>3986</v>
      </c>
      <c r="M470" s="278" t="s">
        <v>379</v>
      </c>
      <c r="N470" s="279" t="s">
        <v>6503</v>
      </c>
      <c r="O470" s="325"/>
      <c r="P470" s="284" t="s">
        <v>379</v>
      </c>
      <c r="Q470" s="285" t="s">
        <v>6503</v>
      </c>
      <c r="R470" s="322"/>
      <c r="S470" s="289" t="s">
        <v>2472</v>
      </c>
      <c r="T470" s="289" t="s">
        <v>6505</v>
      </c>
      <c r="U470" s="47" t="s">
        <v>3988</v>
      </c>
      <c r="V470" s="47" t="s">
        <v>240</v>
      </c>
      <c r="W470" s="47" t="s">
        <v>2075</v>
      </c>
      <c r="X470" s="46" t="s">
        <v>2076</v>
      </c>
      <c r="Y470" s="58"/>
      <c r="Z470" s="57"/>
      <c r="AA470" s="58"/>
      <c r="AB470" s="183"/>
      <c r="AC470" s="184"/>
      <c r="AD470" s="184"/>
      <c r="AE470" s="183"/>
      <c r="AF470" s="184"/>
      <c r="AG470" s="185"/>
      <c r="AH470" s="58"/>
      <c r="AI470" s="58"/>
      <c r="AJ470" s="58"/>
      <c r="AK470" s="58"/>
      <c r="AL470" s="59"/>
      <c r="AM470" s="254" t="str">
        <f>VLOOKUP(K470,'[1]SKO 2019 Attendees'!$D:$G,4,FALSE)</f>
        <v>32LDNL6C</v>
      </c>
      <c r="AN470" s="52">
        <v>43478</v>
      </c>
      <c r="AO470" s="52">
        <v>43481</v>
      </c>
    </row>
    <row r="471" spans="1:42" customFormat="1">
      <c r="A471" s="46" t="s">
        <v>4920</v>
      </c>
      <c r="B471" s="232">
        <v>43409</v>
      </c>
      <c r="C471" s="232">
        <v>43409.500839618056</v>
      </c>
      <c r="D471" s="232" t="s">
        <v>4693</v>
      </c>
      <c r="E471" s="232" t="s">
        <v>5768</v>
      </c>
      <c r="F471" s="49" t="s">
        <v>233</v>
      </c>
      <c r="G471" s="61" t="s">
        <v>234</v>
      </c>
      <c r="H471" s="61" t="s">
        <v>3126</v>
      </c>
      <c r="I471" s="46" t="s">
        <v>2704</v>
      </c>
      <c r="J471" s="46" t="s">
        <v>4841</v>
      </c>
      <c r="K471" s="46" t="s">
        <v>4842</v>
      </c>
      <c r="L471" s="100" t="s">
        <v>4957</v>
      </c>
      <c r="M471" s="278" t="s">
        <v>346</v>
      </c>
      <c r="N471" s="279" t="s">
        <v>6505</v>
      </c>
      <c r="O471" s="325"/>
      <c r="P471" s="284" t="s">
        <v>346</v>
      </c>
      <c r="Q471" s="285" t="s">
        <v>6505</v>
      </c>
      <c r="R471" s="322"/>
      <c r="S471" s="289" t="s">
        <v>2636</v>
      </c>
      <c r="T471" s="289" t="s">
        <v>6519</v>
      </c>
      <c r="U471" s="47" t="s">
        <v>2966</v>
      </c>
      <c r="V471" s="47" t="s">
        <v>240</v>
      </c>
      <c r="W471" s="47" t="s">
        <v>2075</v>
      </c>
      <c r="X471" s="46" t="s">
        <v>2076</v>
      </c>
      <c r="Y471" s="58"/>
      <c r="Z471" s="57"/>
      <c r="AA471" s="58"/>
      <c r="AB471" s="183"/>
      <c r="AC471" s="184"/>
      <c r="AD471" s="184"/>
      <c r="AE471" s="183"/>
      <c r="AF471" s="184"/>
      <c r="AG471" s="185"/>
      <c r="AH471" s="58"/>
      <c r="AI471" s="58"/>
      <c r="AJ471" s="58"/>
      <c r="AK471" s="58"/>
      <c r="AL471" s="59"/>
      <c r="AM471" s="254" t="str">
        <f>VLOOKUP(K471,'[1]SKO 2019 Attendees'!$D:$G,4,FALSE)</f>
        <v>32LFHH5Z</v>
      </c>
      <c r="AN471" s="52">
        <v>43478</v>
      </c>
      <c r="AO471" s="52">
        <v>43481</v>
      </c>
    </row>
    <row r="472" spans="1:42" customFormat="1">
      <c r="A472" s="46" t="s">
        <v>3989</v>
      </c>
      <c r="B472" s="232">
        <v>43396</v>
      </c>
      <c r="C472" s="232">
        <v>43397.500030752315</v>
      </c>
      <c r="D472" s="232" t="s">
        <v>4693</v>
      </c>
      <c r="E472" s="232" t="s">
        <v>5769</v>
      </c>
      <c r="F472" s="49" t="s">
        <v>233</v>
      </c>
      <c r="G472" s="61" t="s">
        <v>234</v>
      </c>
      <c r="H472" s="61" t="s">
        <v>3126</v>
      </c>
      <c r="I472" s="46" t="s">
        <v>854</v>
      </c>
      <c r="J472" s="46" t="s">
        <v>3990</v>
      </c>
      <c r="K472" s="46" t="s">
        <v>3991</v>
      </c>
      <c r="L472" s="100" t="s">
        <v>3986</v>
      </c>
      <c r="M472" s="278" t="s">
        <v>374</v>
      </c>
      <c r="N472" s="310" t="s">
        <v>6507</v>
      </c>
      <c r="O472" s="325"/>
      <c r="P472" s="284" t="s">
        <v>374</v>
      </c>
      <c r="Q472" s="285" t="s">
        <v>6507</v>
      </c>
      <c r="R472" s="322"/>
      <c r="S472" s="289" t="s">
        <v>2374</v>
      </c>
      <c r="T472" s="289" t="s">
        <v>6517</v>
      </c>
      <c r="U472" s="47" t="s">
        <v>3992</v>
      </c>
      <c r="V472" s="47" t="s">
        <v>240</v>
      </c>
      <c r="W472" s="47" t="s">
        <v>2075</v>
      </c>
      <c r="X472" s="46" t="s">
        <v>2076</v>
      </c>
      <c r="Y472" s="58"/>
      <c r="Z472" s="57"/>
      <c r="AA472" s="58"/>
      <c r="AB472" s="183"/>
      <c r="AC472" s="184"/>
      <c r="AD472" s="184"/>
      <c r="AE472" s="183"/>
      <c r="AF472" s="184"/>
      <c r="AG472" s="185"/>
      <c r="AH472" s="58"/>
      <c r="AI472" s="58"/>
      <c r="AJ472" s="58"/>
      <c r="AK472" s="58"/>
      <c r="AL472" s="59"/>
      <c r="AM472" s="254" t="str">
        <f>VLOOKUP(K472,'[1]SKO 2019 Attendees'!$D:$G,4,FALSE)</f>
        <v>32LDNL6D</v>
      </c>
      <c r="AN472" s="52">
        <v>43478</v>
      </c>
      <c r="AO472" s="52">
        <v>43481</v>
      </c>
    </row>
    <row r="473" spans="1:42" s="133" customFormat="1">
      <c r="A473" s="46" t="s">
        <v>3998</v>
      </c>
      <c r="B473" s="232">
        <v>43396</v>
      </c>
      <c r="C473" s="232">
        <v>43396.71022862268</v>
      </c>
      <c r="D473" s="232" t="s">
        <v>4693</v>
      </c>
      <c r="E473" s="232" t="s">
        <v>5770</v>
      </c>
      <c r="F473" s="49" t="s">
        <v>233</v>
      </c>
      <c r="G473" s="61" t="s">
        <v>234</v>
      </c>
      <c r="H473" s="61" t="s">
        <v>3126</v>
      </c>
      <c r="I473" s="46" t="s">
        <v>204</v>
      </c>
      <c r="J473" s="46" t="s">
        <v>3999</v>
      </c>
      <c r="K473" s="46" t="s">
        <v>4000</v>
      </c>
      <c r="L473" s="100" t="s">
        <v>3986</v>
      </c>
      <c r="M473" s="350" t="s">
        <v>6412</v>
      </c>
      <c r="N473" s="279" t="s">
        <v>6508</v>
      </c>
      <c r="O473" s="325"/>
      <c r="P473" s="284" t="s">
        <v>5086</v>
      </c>
      <c r="Q473" s="311" t="s">
        <v>6508</v>
      </c>
      <c r="R473" s="322"/>
      <c r="S473" s="289" t="s">
        <v>2411</v>
      </c>
      <c r="T473" s="289" t="s">
        <v>6510</v>
      </c>
      <c r="U473" s="47" t="s">
        <v>3988</v>
      </c>
      <c r="V473" s="47" t="s">
        <v>240</v>
      </c>
      <c r="W473" s="47" t="s">
        <v>2075</v>
      </c>
      <c r="X473" s="46" t="s">
        <v>2076</v>
      </c>
      <c r="Y473" s="58"/>
      <c r="Z473" s="57"/>
      <c r="AA473" s="58"/>
      <c r="AB473" s="183"/>
      <c r="AC473" s="184"/>
      <c r="AD473" s="184"/>
      <c r="AE473" s="183"/>
      <c r="AF473" s="184"/>
      <c r="AG473" s="185"/>
      <c r="AH473" s="58"/>
      <c r="AI473" s="58"/>
      <c r="AJ473" s="58"/>
      <c r="AK473" s="58"/>
      <c r="AL473" s="59"/>
      <c r="AM473" s="254" t="str">
        <f>VLOOKUP(K473,'[1]SKO 2019 Attendees'!$D:$G,4,FALSE)</f>
        <v>32LDNL6G</v>
      </c>
      <c r="AN473" s="52">
        <v>43478</v>
      </c>
      <c r="AO473" s="52">
        <v>43481</v>
      </c>
      <c r="AP473"/>
    </row>
    <row r="474" spans="1:42" s="133" customFormat="1">
      <c r="A474" s="46" t="s">
        <v>4921</v>
      </c>
      <c r="B474" s="232">
        <v>43409</v>
      </c>
      <c r="C474" s="232">
        <v>43409.537184918983</v>
      </c>
      <c r="D474" s="232" t="s">
        <v>4693</v>
      </c>
      <c r="E474" s="232" t="s">
        <v>5771</v>
      </c>
      <c r="F474" s="49" t="s">
        <v>233</v>
      </c>
      <c r="G474" s="61" t="s">
        <v>234</v>
      </c>
      <c r="H474" s="61" t="s">
        <v>3126</v>
      </c>
      <c r="I474" s="46" t="s">
        <v>4843</v>
      </c>
      <c r="J474" s="46" t="s">
        <v>4844</v>
      </c>
      <c r="K474" s="46" t="s">
        <v>4845</v>
      </c>
      <c r="L474" s="100" t="s">
        <v>4958</v>
      </c>
      <c r="M474" s="281" t="s">
        <v>379</v>
      </c>
      <c r="N474" s="279" t="s">
        <v>6503</v>
      </c>
      <c r="O474" s="325"/>
      <c r="P474" s="285" t="s">
        <v>379</v>
      </c>
      <c r="Q474" s="285" t="s">
        <v>6503</v>
      </c>
      <c r="R474" s="322"/>
      <c r="S474" s="289" t="s">
        <v>2411</v>
      </c>
      <c r="T474" s="289" t="s">
        <v>6510</v>
      </c>
      <c r="U474" s="47" t="s">
        <v>4987</v>
      </c>
      <c r="V474" s="47" t="s">
        <v>240</v>
      </c>
      <c r="W474" s="47" t="s">
        <v>2075</v>
      </c>
      <c r="X474" s="46" t="s">
        <v>2076</v>
      </c>
      <c r="Y474" s="58"/>
      <c r="Z474" s="57"/>
      <c r="AA474" s="58"/>
      <c r="AB474" s="183"/>
      <c r="AC474" s="184"/>
      <c r="AD474" s="184"/>
      <c r="AE474" s="183"/>
      <c r="AF474" s="184"/>
      <c r="AG474" s="185"/>
      <c r="AH474" s="58"/>
      <c r="AI474" s="58"/>
      <c r="AJ474" s="58"/>
      <c r="AK474" s="58"/>
      <c r="AL474" s="59"/>
      <c r="AM474" s="254" t="str">
        <f>VLOOKUP(K474,'[1]SKO 2019 Attendees'!$D:$G,4,FALSE)</f>
        <v>32LFHH62</v>
      </c>
      <c r="AN474" s="52">
        <v>43478</v>
      </c>
      <c r="AO474" s="52">
        <v>43481</v>
      </c>
      <c r="AP474"/>
    </row>
    <row r="475" spans="1:42" customFormat="1">
      <c r="A475" s="46" t="s">
        <v>232</v>
      </c>
      <c r="B475" s="232">
        <v>43396</v>
      </c>
      <c r="C475" s="232">
        <v>43409.673526620369</v>
      </c>
      <c r="D475" s="232" t="s">
        <v>4693</v>
      </c>
      <c r="E475" s="232" t="s">
        <v>5772</v>
      </c>
      <c r="F475" s="49" t="s">
        <v>233</v>
      </c>
      <c r="G475" s="61" t="s">
        <v>234</v>
      </c>
      <c r="H475" s="61" t="s">
        <v>27</v>
      </c>
      <c r="I475" s="46" t="s">
        <v>235</v>
      </c>
      <c r="J475" s="46" t="s">
        <v>236</v>
      </c>
      <c r="K475" s="46" t="s">
        <v>237</v>
      </c>
      <c r="L475" s="100" t="s">
        <v>238</v>
      </c>
      <c r="M475" s="350" t="s">
        <v>6413</v>
      </c>
      <c r="N475" s="310" t="s">
        <v>6509</v>
      </c>
      <c r="O475" s="325"/>
      <c r="P475" s="284" t="s">
        <v>6263</v>
      </c>
      <c r="Q475" s="311" t="s">
        <v>6509</v>
      </c>
      <c r="R475" s="322"/>
      <c r="S475" s="289" t="s">
        <v>5082</v>
      </c>
      <c r="T475" s="289" t="s">
        <v>6512</v>
      </c>
      <c r="U475" s="47" t="s">
        <v>239</v>
      </c>
      <c r="V475" s="47" t="s">
        <v>240</v>
      </c>
      <c r="W475" s="47" t="s">
        <v>48</v>
      </c>
      <c r="X475" s="46" t="s">
        <v>27</v>
      </c>
      <c r="Y475" s="58"/>
      <c r="Z475" s="57"/>
      <c r="AA475" s="58"/>
      <c r="AB475" s="183"/>
      <c r="AC475" s="184"/>
      <c r="AD475" s="184"/>
      <c r="AE475" s="183"/>
      <c r="AF475" s="184"/>
      <c r="AG475" s="185"/>
      <c r="AH475" s="58"/>
      <c r="AI475" s="58"/>
      <c r="AJ475" s="58"/>
      <c r="AK475" s="58"/>
      <c r="AL475" s="59"/>
      <c r="AM475" s="254" t="str">
        <f>VLOOKUP(K475,'[1]SKO 2019 Attendees'!$D:$G,4,FALSE)</f>
        <v>32LDNL6H</v>
      </c>
      <c r="AN475" s="52">
        <v>43476</v>
      </c>
      <c r="AO475" s="52">
        <v>43481</v>
      </c>
      <c r="AP475" t="s">
        <v>5277</v>
      </c>
    </row>
    <row r="476" spans="1:42" s="133" customFormat="1">
      <c r="A476" s="46" t="s">
        <v>4922</v>
      </c>
      <c r="B476" s="232">
        <v>43409</v>
      </c>
      <c r="C476" s="232">
        <v>43410.196054629625</v>
      </c>
      <c r="D476" s="232" t="s">
        <v>4693</v>
      </c>
      <c r="E476" s="232" t="s">
        <v>5773</v>
      </c>
      <c r="F476" s="49" t="s">
        <v>233</v>
      </c>
      <c r="G476" s="61" t="s">
        <v>234</v>
      </c>
      <c r="H476" s="61" t="s">
        <v>633</v>
      </c>
      <c r="I476" s="46" t="s">
        <v>4846</v>
      </c>
      <c r="J476" s="46" t="s">
        <v>2451</v>
      </c>
      <c r="K476" s="46" t="s">
        <v>4847</v>
      </c>
      <c r="L476" s="100" t="s">
        <v>4959</v>
      </c>
      <c r="M476" s="350" t="s">
        <v>6412</v>
      </c>
      <c r="N476" s="279" t="s">
        <v>6508</v>
      </c>
      <c r="O476" s="325"/>
      <c r="P476" s="284" t="s">
        <v>5086</v>
      </c>
      <c r="Q476" s="311" t="s">
        <v>6508</v>
      </c>
      <c r="R476" s="322"/>
      <c r="S476" s="289" t="s">
        <v>4672</v>
      </c>
      <c r="T476" s="289" t="s">
        <v>6508</v>
      </c>
      <c r="U476" s="47" t="s">
        <v>4988</v>
      </c>
      <c r="V476" s="47" t="s">
        <v>240</v>
      </c>
      <c r="W476" s="47" t="s">
        <v>645</v>
      </c>
      <c r="X476" s="46" t="s">
        <v>633</v>
      </c>
      <c r="Y476" s="58"/>
      <c r="Z476" s="57"/>
      <c r="AA476" s="58"/>
      <c r="AB476" s="183"/>
      <c r="AC476" s="184"/>
      <c r="AD476" s="184"/>
      <c r="AE476" s="183"/>
      <c r="AF476" s="184"/>
      <c r="AG476" s="185"/>
      <c r="AH476" s="58"/>
      <c r="AI476" s="58"/>
      <c r="AJ476" s="58"/>
      <c r="AK476" s="58"/>
      <c r="AL476" s="59"/>
      <c r="AM476" s="254" t="str">
        <f>VLOOKUP(K476,'[1]SKO 2019 Attendees'!$D:$G,4,FALSE)</f>
        <v>32LFHH63</v>
      </c>
      <c r="AN476" s="52">
        <v>43476</v>
      </c>
      <c r="AO476" s="52">
        <v>43481</v>
      </c>
      <c r="AP476" s="18" t="s">
        <v>6843</v>
      </c>
    </row>
    <row r="477" spans="1:42" s="133" customFormat="1">
      <c r="A477" s="46" t="s">
        <v>4923</v>
      </c>
      <c r="B477" s="232">
        <v>43409</v>
      </c>
      <c r="C477" s="232">
        <v>43412.734154710648</v>
      </c>
      <c r="D477" s="232" t="s">
        <v>4693</v>
      </c>
      <c r="E477" s="232" t="s">
        <v>5774</v>
      </c>
      <c r="F477" s="49" t="s">
        <v>233</v>
      </c>
      <c r="G477" s="61" t="s">
        <v>234</v>
      </c>
      <c r="H477" s="61" t="s">
        <v>2236</v>
      </c>
      <c r="I477" s="46" t="s">
        <v>1254</v>
      </c>
      <c r="J477" s="46" t="s">
        <v>1275</v>
      </c>
      <c r="K477" s="46" t="s">
        <v>4848</v>
      </c>
      <c r="L477" s="100" t="s">
        <v>4960</v>
      </c>
      <c r="M477" s="278" t="s">
        <v>379</v>
      </c>
      <c r="N477" s="279" t="s">
        <v>6503</v>
      </c>
      <c r="O477" s="325"/>
      <c r="P477" s="284" t="s">
        <v>379</v>
      </c>
      <c r="Q477" s="285" t="s">
        <v>6503</v>
      </c>
      <c r="R477" s="322"/>
      <c r="S477" s="289" t="s">
        <v>4672</v>
      </c>
      <c r="T477" s="289" t="s">
        <v>6508</v>
      </c>
      <c r="U477" s="47" t="s">
        <v>4988</v>
      </c>
      <c r="V477" s="47" t="s">
        <v>240</v>
      </c>
      <c r="W477" s="47" t="s">
        <v>2284</v>
      </c>
      <c r="X477" s="46" t="s">
        <v>2076</v>
      </c>
      <c r="Y477" s="58"/>
      <c r="Z477" s="57"/>
      <c r="AA477" s="58"/>
      <c r="AB477" s="183"/>
      <c r="AC477" s="184"/>
      <c r="AD477" s="184"/>
      <c r="AE477" s="183"/>
      <c r="AF477" s="184"/>
      <c r="AG477" s="185"/>
      <c r="AH477" s="58"/>
      <c r="AI477" s="58"/>
      <c r="AJ477" s="58"/>
      <c r="AK477" s="58"/>
      <c r="AL477" s="59"/>
      <c r="AM477" s="254" t="str">
        <f>VLOOKUP(K477,'[1]SKO 2019 Attendees'!$D:$G,4,FALSE)</f>
        <v>32LFHH64</v>
      </c>
      <c r="AN477" s="52">
        <v>43477</v>
      </c>
      <c r="AO477" s="52">
        <v>43481</v>
      </c>
      <c r="AP477"/>
    </row>
    <row r="478" spans="1:42" customFormat="1">
      <c r="A478" s="46" t="s">
        <v>1217</v>
      </c>
      <c r="B478" s="232">
        <v>43409</v>
      </c>
      <c r="C478" s="232">
        <v>43416.324363425927</v>
      </c>
      <c r="D478" s="232" t="s">
        <v>4693</v>
      </c>
      <c r="E478" s="232" t="s">
        <v>6601</v>
      </c>
      <c r="F478" s="49" t="s">
        <v>233</v>
      </c>
      <c r="G478" s="61" t="s">
        <v>234</v>
      </c>
      <c r="H478" s="61" t="s">
        <v>633</v>
      </c>
      <c r="I478" s="46" t="s">
        <v>1218</v>
      </c>
      <c r="J478" s="46" t="s">
        <v>1219</v>
      </c>
      <c r="K478" s="46" t="s">
        <v>1220</v>
      </c>
      <c r="L478" s="100" t="s">
        <v>245</v>
      </c>
      <c r="M478" s="278" t="s">
        <v>374</v>
      </c>
      <c r="N478" s="310" t="s">
        <v>6507</v>
      </c>
      <c r="O478" s="325"/>
      <c r="P478" s="284" t="s">
        <v>374</v>
      </c>
      <c r="Q478" s="285" t="s">
        <v>6507</v>
      </c>
      <c r="R478" s="322"/>
      <c r="S478" s="289" t="s">
        <v>4670</v>
      </c>
      <c r="T478" s="289" t="s">
        <v>6504</v>
      </c>
      <c r="U478" s="47" t="s">
        <v>1221</v>
      </c>
      <c r="V478" s="47" t="s">
        <v>240</v>
      </c>
      <c r="W478" s="47" t="s">
        <v>639</v>
      </c>
      <c r="X478" s="46" t="s">
        <v>633</v>
      </c>
      <c r="Y478" s="58"/>
      <c r="Z478" s="57"/>
      <c r="AA478" s="58"/>
      <c r="AB478" s="183"/>
      <c r="AC478" s="184"/>
      <c r="AD478" s="184"/>
      <c r="AE478" s="183"/>
      <c r="AF478" s="184"/>
      <c r="AG478" s="185"/>
      <c r="AH478" s="58"/>
      <c r="AI478" s="58"/>
      <c r="AJ478" s="58"/>
      <c r="AK478" s="58"/>
      <c r="AL478" s="59"/>
      <c r="AM478" s="254" t="str">
        <f>VLOOKUP(K478,'[1]SKO 2019 Attendees'!$D:$G,4,FALSE)</f>
        <v>32LDNL6J</v>
      </c>
      <c r="AN478" s="52">
        <v>43476</v>
      </c>
      <c r="AO478" s="52">
        <v>43482</v>
      </c>
      <c r="AP478" t="s">
        <v>6847</v>
      </c>
    </row>
    <row r="479" spans="1:42" s="133" customFormat="1">
      <c r="A479" s="46" t="s">
        <v>4924</v>
      </c>
      <c r="B479" s="232">
        <v>43409</v>
      </c>
      <c r="C479" s="232">
        <v>43419.638167939811</v>
      </c>
      <c r="D479" s="232" t="s">
        <v>4693</v>
      </c>
      <c r="E479" s="232" t="s">
        <v>5775</v>
      </c>
      <c r="F479" s="49" t="s">
        <v>233</v>
      </c>
      <c r="G479" s="61" t="s">
        <v>234</v>
      </c>
      <c r="H479" s="61" t="s">
        <v>3126</v>
      </c>
      <c r="I479" s="46" t="s">
        <v>4849</v>
      </c>
      <c r="J479" s="46" t="s">
        <v>4850</v>
      </c>
      <c r="K479" s="46" t="s">
        <v>4851</v>
      </c>
      <c r="L479" s="100" t="s">
        <v>4961</v>
      </c>
      <c r="M479" s="278" t="s">
        <v>4728</v>
      </c>
      <c r="N479" s="279" t="s">
        <v>4662</v>
      </c>
      <c r="O479" s="325" t="s">
        <v>4662</v>
      </c>
      <c r="P479" s="285" t="s">
        <v>4728</v>
      </c>
      <c r="Q479" s="285" t="s">
        <v>4662</v>
      </c>
      <c r="R479" s="322" t="s">
        <v>4662</v>
      </c>
      <c r="S479" s="289" t="s">
        <v>4728</v>
      </c>
      <c r="T479" s="289" t="s">
        <v>4662</v>
      </c>
      <c r="U479" s="47" t="s">
        <v>4989</v>
      </c>
      <c r="V479" s="47" t="s">
        <v>240</v>
      </c>
      <c r="W479" s="47" t="s">
        <v>2075</v>
      </c>
      <c r="X479" s="46" t="s">
        <v>2076</v>
      </c>
      <c r="Y479" s="58"/>
      <c r="Z479" s="57"/>
      <c r="AA479" s="58"/>
      <c r="AB479" s="183"/>
      <c r="AC479" s="184"/>
      <c r="AD479" s="184"/>
      <c r="AE479" s="183"/>
      <c r="AF479" s="184"/>
      <c r="AG479" s="185"/>
      <c r="AH479" s="58"/>
      <c r="AI479" s="58"/>
      <c r="AJ479" s="58"/>
      <c r="AK479" s="58"/>
      <c r="AL479" s="59"/>
      <c r="AM479" s="254" t="str">
        <f>VLOOKUP(K479,'[1]SKO 2019 Attendees'!$D:$G,4,FALSE)</f>
        <v>32LFHH65</v>
      </c>
      <c r="AN479" s="52">
        <v>43477</v>
      </c>
      <c r="AO479" s="52">
        <v>43481</v>
      </c>
      <c r="AP479" t="s">
        <v>5463</v>
      </c>
    </row>
    <row r="480" spans="1:42" customFormat="1">
      <c r="A480" s="46" t="s">
        <v>4925</v>
      </c>
      <c r="B480" s="232">
        <v>43409</v>
      </c>
      <c r="C480" s="232">
        <v>43434.432538738423</v>
      </c>
      <c r="D480" s="232" t="s">
        <v>4693</v>
      </c>
      <c r="E480" s="348"/>
      <c r="F480" s="49" t="s">
        <v>233</v>
      </c>
      <c r="G480" s="61" t="s">
        <v>234</v>
      </c>
      <c r="H480" s="61" t="s">
        <v>3126</v>
      </c>
      <c r="I480" s="46" t="s">
        <v>4852</v>
      </c>
      <c r="J480" s="46" t="s">
        <v>4853</v>
      </c>
      <c r="K480" s="46" t="s">
        <v>4854</v>
      </c>
      <c r="L480" s="100" t="s">
        <v>4962</v>
      </c>
      <c r="M480" s="278" t="s">
        <v>4728</v>
      </c>
      <c r="N480" s="279" t="s">
        <v>4662</v>
      </c>
      <c r="O480" s="325" t="s">
        <v>4662</v>
      </c>
      <c r="P480" s="285" t="s">
        <v>4728</v>
      </c>
      <c r="Q480" s="285" t="s">
        <v>4662</v>
      </c>
      <c r="R480" s="322" t="s">
        <v>4662</v>
      </c>
      <c r="S480" s="289" t="s">
        <v>4728</v>
      </c>
      <c r="T480" s="289" t="s">
        <v>4662</v>
      </c>
      <c r="U480" s="47" t="s">
        <v>4989</v>
      </c>
      <c r="V480" s="47" t="s">
        <v>240</v>
      </c>
      <c r="W480" s="47" t="s">
        <v>2075</v>
      </c>
      <c r="X480" s="46" t="s">
        <v>2076</v>
      </c>
      <c r="Y480" s="58"/>
      <c r="Z480" s="57"/>
      <c r="AA480" s="58"/>
      <c r="AB480" s="183"/>
      <c r="AC480" s="184"/>
      <c r="AD480" s="184"/>
      <c r="AE480" s="183"/>
      <c r="AF480" s="184"/>
      <c r="AG480" s="185"/>
      <c r="AH480" s="58"/>
      <c r="AI480" s="58"/>
      <c r="AJ480" s="58"/>
      <c r="AK480" s="58"/>
      <c r="AL480" s="59"/>
      <c r="AM480" s="254" t="str">
        <f>VLOOKUP(K480,'[1]SKO 2019 Attendees'!$D:$G,4,FALSE)</f>
        <v>32LFHH66</v>
      </c>
      <c r="AN480" s="52">
        <v>43478</v>
      </c>
      <c r="AO480" s="52">
        <v>43481</v>
      </c>
    </row>
    <row r="481" spans="1:42" s="133" customFormat="1">
      <c r="A481" s="46" t="s">
        <v>4001</v>
      </c>
      <c r="B481" s="232">
        <v>43396</v>
      </c>
      <c r="C481" s="232">
        <v>43396.691229050921</v>
      </c>
      <c r="D481" s="232" t="s">
        <v>4693</v>
      </c>
      <c r="E481" s="232" t="s">
        <v>5776</v>
      </c>
      <c r="F481" s="49" t="s">
        <v>233</v>
      </c>
      <c r="G481" s="61" t="s">
        <v>234</v>
      </c>
      <c r="H481" s="61" t="s">
        <v>3126</v>
      </c>
      <c r="I481" s="46" t="s">
        <v>1166</v>
      </c>
      <c r="J481" s="46" t="s">
        <v>4002</v>
      </c>
      <c r="K481" s="46" t="s">
        <v>4003</v>
      </c>
      <c r="L481" s="100" t="s">
        <v>1240</v>
      </c>
      <c r="M481" s="350" t="s">
        <v>6413</v>
      </c>
      <c r="N481" s="310" t="s">
        <v>6509</v>
      </c>
      <c r="O481" s="325"/>
      <c r="P481" s="284" t="s">
        <v>6263</v>
      </c>
      <c r="Q481" s="311" t="s">
        <v>6509</v>
      </c>
      <c r="R481" s="322"/>
      <c r="S481" s="289" t="s">
        <v>2393</v>
      </c>
      <c r="T481" s="289" t="s">
        <v>6509</v>
      </c>
      <c r="U481" s="47" t="s">
        <v>3988</v>
      </c>
      <c r="V481" s="47" t="s">
        <v>240</v>
      </c>
      <c r="W481" s="47" t="s">
        <v>2075</v>
      </c>
      <c r="X481" s="46" t="s">
        <v>2076</v>
      </c>
      <c r="Y481" s="58"/>
      <c r="Z481" s="57"/>
      <c r="AA481" s="58"/>
      <c r="AB481" s="183"/>
      <c r="AC481" s="184"/>
      <c r="AD481" s="184"/>
      <c r="AE481" s="183"/>
      <c r="AF481" s="184"/>
      <c r="AG481" s="185"/>
      <c r="AH481" s="58"/>
      <c r="AI481" s="58"/>
      <c r="AJ481" s="58"/>
      <c r="AK481" s="58"/>
      <c r="AL481" s="59"/>
      <c r="AM481" s="254" t="str">
        <f>VLOOKUP(K481,'[1]SKO 2019 Attendees'!$D:$G,4,FALSE)</f>
        <v>32LDNL6K</v>
      </c>
      <c r="AN481" s="52">
        <v>43478</v>
      </c>
      <c r="AO481" s="52">
        <v>43481</v>
      </c>
      <c r="AP481"/>
    </row>
    <row r="482" spans="1:42" customFormat="1">
      <c r="A482" s="46" t="s">
        <v>4926</v>
      </c>
      <c r="B482" s="232">
        <v>43409</v>
      </c>
      <c r="C482" s="232">
        <v>43410.374002233795</v>
      </c>
      <c r="D482" s="232" t="s">
        <v>4693</v>
      </c>
      <c r="E482" s="232" t="s">
        <v>5777</v>
      </c>
      <c r="F482" s="49" t="s">
        <v>233</v>
      </c>
      <c r="G482" s="61" t="s">
        <v>234</v>
      </c>
      <c r="H482" s="61" t="s">
        <v>3126</v>
      </c>
      <c r="I482" s="46" t="s">
        <v>4855</v>
      </c>
      <c r="J482" s="46" t="s">
        <v>4856</v>
      </c>
      <c r="K482" s="46" t="s">
        <v>4857</v>
      </c>
      <c r="L482" s="100" t="s">
        <v>4957</v>
      </c>
      <c r="M482" s="278" t="s">
        <v>379</v>
      </c>
      <c r="N482" s="279" t="s">
        <v>6503</v>
      </c>
      <c r="O482" s="325"/>
      <c r="P482" s="284" t="s">
        <v>379</v>
      </c>
      <c r="Q482" s="285" t="s">
        <v>6503</v>
      </c>
      <c r="R482" s="322"/>
      <c r="S482" s="289" t="s">
        <v>2472</v>
      </c>
      <c r="T482" s="289" t="s">
        <v>6505</v>
      </c>
      <c r="U482" s="47" t="s">
        <v>4990</v>
      </c>
      <c r="V482" s="47" t="s">
        <v>240</v>
      </c>
      <c r="W482" s="47" t="s">
        <v>2075</v>
      </c>
      <c r="X482" s="46" t="s">
        <v>2076</v>
      </c>
      <c r="Y482" s="58"/>
      <c r="Z482" s="57"/>
      <c r="AA482" s="58"/>
      <c r="AB482" s="183"/>
      <c r="AC482" s="184"/>
      <c r="AD482" s="184"/>
      <c r="AE482" s="183"/>
      <c r="AF482" s="184"/>
      <c r="AG482" s="185"/>
      <c r="AH482" s="58"/>
      <c r="AI482" s="58"/>
      <c r="AJ482" s="58"/>
      <c r="AK482" s="58"/>
      <c r="AL482" s="59"/>
      <c r="AM482" s="254" t="str">
        <f>VLOOKUP(K482,'[1]SKO 2019 Attendees'!$D:$G,4,FALSE)</f>
        <v>32LFHH67</v>
      </c>
      <c r="AN482" s="52">
        <v>43478</v>
      </c>
      <c r="AO482" s="52">
        <v>43481</v>
      </c>
    </row>
    <row r="483" spans="1:42" customFormat="1">
      <c r="A483" s="46" t="s">
        <v>4927</v>
      </c>
      <c r="B483" s="232">
        <v>43409</v>
      </c>
      <c r="C483" s="232">
        <v>43430.424111111111</v>
      </c>
      <c r="D483" s="232" t="s">
        <v>4693</v>
      </c>
      <c r="E483" s="232" t="s">
        <v>5778</v>
      </c>
      <c r="F483" s="49" t="s">
        <v>233</v>
      </c>
      <c r="G483" s="61" t="s">
        <v>234</v>
      </c>
      <c r="H483" s="61" t="s">
        <v>2070</v>
      </c>
      <c r="I483" s="46" t="s">
        <v>291</v>
      </c>
      <c r="J483" s="46" t="s">
        <v>4858</v>
      </c>
      <c r="K483" s="46" t="s">
        <v>4859</v>
      </c>
      <c r="L483" s="100" t="s">
        <v>4963</v>
      </c>
      <c r="M483" s="278" t="s">
        <v>4728</v>
      </c>
      <c r="N483" s="279" t="s">
        <v>4662</v>
      </c>
      <c r="O483" s="325" t="s">
        <v>4662</v>
      </c>
      <c r="P483" s="285" t="s">
        <v>4728</v>
      </c>
      <c r="Q483" s="285" t="s">
        <v>4662</v>
      </c>
      <c r="R483" s="322" t="s">
        <v>4662</v>
      </c>
      <c r="S483" s="289" t="s">
        <v>4672</v>
      </c>
      <c r="T483" s="289" t="s">
        <v>6508</v>
      </c>
      <c r="U483" s="47" t="s">
        <v>4991</v>
      </c>
      <c r="V483" s="47" t="s">
        <v>240</v>
      </c>
      <c r="W483" s="47" t="s">
        <v>2075</v>
      </c>
      <c r="X483" s="46" t="s">
        <v>2076</v>
      </c>
      <c r="Y483" s="58"/>
      <c r="Z483" s="57"/>
      <c r="AA483" s="58"/>
      <c r="AB483" s="183"/>
      <c r="AC483" s="184"/>
      <c r="AD483" s="184"/>
      <c r="AE483" s="183"/>
      <c r="AF483" s="184"/>
      <c r="AG483" s="185"/>
      <c r="AH483" s="58"/>
      <c r="AI483" s="58"/>
      <c r="AJ483" s="58"/>
      <c r="AK483" s="58"/>
      <c r="AL483" s="59"/>
      <c r="AM483" s="254" t="str">
        <f>VLOOKUP(K483,'[1]SKO 2019 Attendees'!$D:$G,4,FALSE)</f>
        <v>32LFHH68</v>
      </c>
      <c r="AN483" s="52">
        <v>43476</v>
      </c>
      <c r="AO483" s="52">
        <v>43481</v>
      </c>
      <c r="AP483" t="s">
        <v>5123</v>
      </c>
    </row>
    <row r="484" spans="1:42" s="86" customFormat="1">
      <c r="A484" s="46" t="s">
        <v>4004</v>
      </c>
      <c r="B484" s="232">
        <v>43396</v>
      </c>
      <c r="C484" s="232">
        <v>43396.732673032406</v>
      </c>
      <c r="D484" s="232" t="s">
        <v>4693</v>
      </c>
      <c r="E484" s="232" t="s">
        <v>5779</v>
      </c>
      <c r="F484" s="49" t="s">
        <v>233</v>
      </c>
      <c r="G484" s="61" t="s">
        <v>234</v>
      </c>
      <c r="H484" s="61" t="s">
        <v>3126</v>
      </c>
      <c r="I484" s="46" t="s">
        <v>4005</v>
      </c>
      <c r="J484" s="46" t="s">
        <v>4006</v>
      </c>
      <c r="K484" s="46" t="s">
        <v>4007</v>
      </c>
      <c r="L484" s="100" t="s">
        <v>1240</v>
      </c>
      <c r="M484" s="278" t="s">
        <v>346</v>
      </c>
      <c r="N484" s="279" t="s">
        <v>6505</v>
      </c>
      <c r="O484" s="325"/>
      <c r="P484" s="284" t="s">
        <v>346</v>
      </c>
      <c r="Q484" s="285" t="s">
        <v>6505</v>
      </c>
      <c r="R484" s="322"/>
      <c r="S484" s="289" t="s">
        <v>2636</v>
      </c>
      <c r="T484" s="289" t="s">
        <v>6519</v>
      </c>
      <c r="U484" s="47" t="s">
        <v>3988</v>
      </c>
      <c r="V484" s="47" t="s">
        <v>240</v>
      </c>
      <c r="W484" s="47" t="s">
        <v>2317</v>
      </c>
      <c r="X484" s="46" t="s">
        <v>2076</v>
      </c>
      <c r="Y484" s="58"/>
      <c r="Z484" s="57"/>
      <c r="AA484" s="58"/>
      <c r="AB484" s="183"/>
      <c r="AC484" s="184"/>
      <c r="AD484" s="184"/>
      <c r="AE484" s="183"/>
      <c r="AF484" s="184"/>
      <c r="AG484" s="185"/>
      <c r="AH484" s="58"/>
      <c r="AI484" s="58"/>
      <c r="AJ484" s="58"/>
      <c r="AK484" s="58"/>
      <c r="AL484" s="59"/>
      <c r="AM484" s="254" t="str">
        <f>VLOOKUP(K484,'[1]SKO 2019 Attendees'!$D:$G,4,FALSE)</f>
        <v>32LDNL6L</v>
      </c>
      <c r="AN484" s="52">
        <v>43478</v>
      </c>
      <c r="AO484" s="52">
        <v>43481</v>
      </c>
      <c r="AP484"/>
    </row>
    <row r="485" spans="1:42" s="86" customFormat="1">
      <c r="A485" s="46" t="s">
        <v>4928</v>
      </c>
      <c r="B485" s="232">
        <v>43409</v>
      </c>
      <c r="C485" s="232">
        <v>43417.512357951389</v>
      </c>
      <c r="D485" s="349" t="s">
        <v>4693</v>
      </c>
      <c r="E485" s="348" t="s">
        <v>6777</v>
      </c>
      <c r="F485" s="49" t="s">
        <v>233</v>
      </c>
      <c r="G485" s="61" t="s">
        <v>234</v>
      </c>
      <c r="H485" s="61" t="s">
        <v>3126</v>
      </c>
      <c r="I485" s="46" t="s">
        <v>2593</v>
      </c>
      <c r="J485" s="46" t="s">
        <v>4860</v>
      </c>
      <c r="K485" s="46" t="s">
        <v>4861</v>
      </c>
      <c r="L485" s="100" t="s">
        <v>4957</v>
      </c>
      <c r="M485" s="278" t="s">
        <v>374</v>
      </c>
      <c r="N485" s="310" t="s">
        <v>6507</v>
      </c>
      <c r="O485" s="325"/>
      <c r="P485" s="284" t="s">
        <v>374</v>
      </c>
      <c r="Q485" s="285" t="s">
        <v>6507</v>
      </c>
      <c r="R485" s="322"/>
      <c r="S485" s="289" t="s">
        <v>2374</v>
      </c>
      <c r="T485" s="289" t="s">
        <v>6517</v>
      </c>
      <c r="U485" s="47" t="s">
        <v>4992</v>
      </c>
      <c r="V485" s="47" t="s">
        <v>240</v>
      </c>
      <c r="W485" s="47" t="s">
        <v>3548</v>
      </c>
      <c r="X485" s="46" t="s">
        <v>2076</v>
      </c>
      <c r="Y485" s="58"/>
      <c r="Z485" s="57"/>
      <c r="AA485" s="58"/>
      <c r="AB485" s="183"/>
      <c r="AC485" s="184"/>
      <c r="AD485" s="184"/>
      <c r="AE485" s="183"/>
      <c r="AF485" s="184"/>
      <c r="AG485" s="185"/>
      <c r="AH485" s="58"/>
      <c r="AI485" s="58"/>
      <c r="AJ485" s="58"/>
      <c r="AK485" s="58"/>
      <c r="AL485" s="59"/>
      <c r="AM485" s="254" t="str">
        <f>VLOOKUP(K485,'[1]SKO 2019 Attendees'!$D:$G,4,FALSE)</f>
        <v>32LFHH69</v>
      </c>
      <c r="AN485" s="52">
        <v>43478</v>
      </c>
      <c r="AO485" s="52">
        <v>43481</v>
      </c>
      <c r="AP485"/>
    </row>
    <row r="486" spans="1:42" s="86" customFormat="1">
      <c r="A486" s="46" t="s">
        <v>4008</v>
      </c>
      <c r="B486" s="232">
        <v>43396</v>
      </c>
      <c r="C486" s="232">
        <v>43397.448418518514</v>
      </c>
      <c r="D486" s="232" t="s">
        <v>4693</v>
      </c>
      <c r="E486" s="232" t="s">
        <v>5780</v>
      </c>
      <c r="F486" s="49" t="s">
        <v>233</v>
      </c>
      <c r="G486" s="61" t="s">
        <v>234</v>
      </c>
      <c r="H486" s="61" t="s">
        <v>3126</v>
      </c>
      <c r="I486" s="46" t="s">
        <v>2256</v>
      </c>
      <c r="J486" s="46" t="s">
        <v>4009</v>
      </c>
      <c r="K486" s="46" t="s">
        <v>4010</v>
      </c>
      <c r="L486" s="100" t="s">
        <v>1240</v>
      </c>
      <c r="M486" s="350" t="s">
        <v>6413</v>
      </c>
      <c r="N486" s="310" t="s">
        <v>6509</v>
      </c>
      <c r="O486" s="325"/>
      <c r="P486" s="284" t="s">
        <v>6263</v>
      </c>
      <c r="Q486" s="311" t="s">
        <v>6509</v>
      </c>
      <c r="R486" s="322"/>
      <c r="S486" s="289" t="s">
        <v>2393</v>
      </c>
      <c r="T486" s="289" t="s">
        <v>6509</v>
      </c>
      <c r="U486" s="47" t="s">
        <v>3988</v>
      </c>
      <c r="V486" s="47" t="s">
        <v>240</v>
      </c>
      <c r="W486" s="47" t="s">
        <v>2075</v>
      </c>
      <c r="X486" s="46" t="s">
        <v>2076</v>
      </c>
      <c r="Y486" s="58"/>
      <c r="Z486" s="57"/>
      <c r="AA486" s="58"/>
      <c r="AB486" s="183"/>
      <c r="AC486" s="184"/>
      <c r="AD486" s="184"/>
      <c r="AE486" s="183"/>
      <c r="AF486" s="184"/>
      <c r="AG486" s="185"/>
      <c r="AH486" s="58"/>
      <c r="AI486" s="58"/>
      <c r="AJ486" s="58"/>
      <c r="AK486" s="58"/>
      <c r="AL486" s="59"/>
      <c r="AM486" s="254" t="str">
        <f>VLOOKUP(K486,'[1]SKO 2019 Attendees'!$D:$G,4,FALSE)</f>
        <v>32LDNL6M</v>
      </c>
      <c r="AN486" s="52">
        <v>43478</v>
      </c>
      <c r="AO486" s="52">
        <v>43481</v>
      </c>
      <c r="AP486"/>
    </row>
    <row r="487" spans="1:42" s="86" customFormat="1" ht="13.2">
      <c r="A487" s="46" t="s">
        <v>4929</v>
      </c>
      <c r="B487" s="232">
        <v>43409</v>
      </c>
      <c r="C487" s="232">
        <v>43409.499282442128</v>
      </c>
      <c r="D487" s="232" t="s">
        <v>4693</v>
      </c>
      <c r="E487" s="232" t="s">
        <v>5781</v>
      </c>
      <c r="F487" s="49" t="s">
        <v>233</v>
      </c>
      <c r="G487" s="61" t="s">
        <v>234</v>
      </c>
      <c r="H487" s="61" t="s">
        <v>3126</v>
      </c>
      <c r="I487" s="46" t="s">
        <v>4862</v>
      </c>
      <c r="J487" s="46" t="s">
        <v>4863</v>
      </c>
      <c r="K487" s="46" t="s">
        <v>4864</v>
      </c>
      <c r="L487" s="100" t="s">
        <v>4964</v>
      </c>
      <c r="M487" s="279" t="s">
        <v>357</v>
      </c>
      <c r="N487" s="279" t="s">
        <v>6506</v>
      </c>
      <c r="O487" s="325"/>
      <c r="P487" s="285" t="s">
        <v>357</v>
      </c>
      <c r="Q487" s="285" t="s">
        <v>6506</v>
      </c>
      <c r="R487" s="322"/>
      <c r="S487" s="289" t="s">
        <v>2442</v>
      </c>
      <c r="T487" s="289" t="s">
        <v>6506</v>
      </c>
      <c r="U487" s="47" t="s">
        <v>4991</v>
      </c>
      <c r="V487" s="47" t="s">
        <v>240</v>
      </c>
      <c r="W487" s="47" t="s">
        <v>2075</v>
      </c>
      <c r="X487" s="46" t="s">
        <v>2076</v>
      </c>
      <c r="Y487" s="58"/>
      <c r="Z487" s="57"/>
      <c r="AA487" s="58"/>
      <c r="AB487" s="183"/>
      <c r="AC487" s="184"/>
      <c r="AD487" s="184"/>
      <c r="AE487" s="183"/>
      <c r="AF487" s="184"/>
      <c r="AG487" s="185"/>
      <c r="AH487" s="58"/>
      <c r="AI487" s="58"/>
      <c r="AJ487" s="58"/>
      <c r="AK487" s="58"/>
      <c r="AL487" s="59"/>
      <c r="AM487" s="254" t="str">
        <f>VLOOKUP(K487,'[1]SKO 2019 Attendees'!$D:$G,4,FALSE)</f>
        <v>32LFHH6B</v>
      </c>
      <c r="AN487" s="52">
        <v>43478</v>
      </c>
      <c r="AO487" s="52">
        <v>43481</v>
      </c>
      <c r="AP487"/>
    </row>
    <row r="488" spans="1:42" customFormat="1">
      <c r="A488" s="46" t="s">
        <v>241</v>
      </c>
      <c r="B488" s="232">
        <v>43396</v>
      </c>
      <c r="C488" s="232">
        <v>43406.207627858792</v>
      </c>
      <c r="D488" s="232" t="s">
        <v>4693</v>
      </c>
      <c r="E488" s="348"/>
      <c r="F488" s="49" t="s">
        <v>233</v>
      </c>
      <c r="G488" s="61" t="s">
        <v>234</v>
      </c>
      <c r="H488" s="61" t="s">
        <v>27</v>
      </c>
      <c r="I488" s="46" t="s">
        <v>242</v>
      </c>
      <c r="J488" s="46" t="s">
        <v>243</v>
      </c>
      <c r="K488" s="46" t="s">
        <v>244</v>
      </c>
      <c r="L488" s="100" t="s">
        <v>245</v>
      </c>
      <c r="M488" s="350" t="s">
        <v>6412</v>
      </c>
      <c r="N488" s="279" t="s">
        <v>6508</v>
      </c>
      <c r="O488" s="325"/>
      <c r="P488" s="284" t="s">
        <v>5086</v>
      </c>
      <c r="Q488" s="311" t="s">
        <v>6508</v>
      </c>
      <c r="R488" s="322"/>
      <c r="S488" s="289" t="s">
        <v>58</v>
      </c>
      <c r="T488" s="289" t="s">
        <v>6514</v>
      </c>
      <c r="U488" s="47" t="s">
        <v>239</v>
      </c>
      <c r="V488" s="47" t="s">
        <v>240</v>
      </c>
      <c r="W488" s="47" t="s">
        <v>60</v>
      </c>
      <c r="X488" s="46" t="s">
        <v>58</v>
      </c>
      <c r="Y488" s="58"/>
      <c r="Z488" s="57"/>
      <c r="AA488" s="58"/>
      <c r="AB488" s="183"/>
      <c r="AC488" s="184"/>
      <c r="AD488" s="184"/>
      <c r="AE488" s="183"/>
      <c r="AF488" s="184"/>
      <c r="AG488" s="185"/>
      <c r="AH488" s="58"/>
      <c r="AI488" s="58"/>
      <c r="AJ488" s="58"/>
      <c r="AK488" s="58"/>
      <c r="AL488" s="59"/>
      <c r="AM488" s="254" t="str">
        <f>VLOOKUP(K488,'[1]SKO 2019 Attendees'!$D:$G,4,FALSE)</f>
        <v>32LDNL6N</v>
      </c>
      <c r="AN488" s="52">
        <v>43477</v>
      </c>
      <c r="AO488" s="52">
        <v>43481</v>
      </c>
    </row>
    <row r="489" spans="1:42" s="86" customFormat="1" ht="13.2">
      <c r="A489" s="46" t="s">
        <v>1222</v>
      </c>
      <c r="B489" s="232">
        <v>43409</v>
      </c>
      <c r="C489" s="232">
        <v>43409.530306747685</v>
      </c>
      <c r="D489" s="232" t="s">
        <v>4693</v>
      </c>
      <c r="E489" s="232" t="s">
        <v>5782</v>
      </c>
      <c r="F489" s="49" t="s">
        <v>233</v>
      </c>
      <c r="G489" s="61" t="s">
        <v>234</v>
      </c>
      <c r="H489" s="61" t="s">
        <v>633</v>
      </c>
      <c r="I489" s="46" t="s">
        <v>1223</v>
      </c>
      <c r="J489" s="46" t="s">
        <v>1224</v>
      </c>
      <c r="K489" s="46" t="s">
        <v>1225</v>
      </c>
      <c r="L489" s="100" t="s">
        <v>1226</v>
      </c>
      <c r="M489" s="279" t="s">
        <v>357</v>
      </c>
      <c r="N489" s="279" t="s">
        <v>6506</v>
      </c>
      <c r="O489" s="325"/>
      <c r="P489" s="285" t="s">
        <v>357</v>
      </c>
      <c r="Q489" s="285" t="s">
        <v>6506</v>
      </c>
      <c r="R489" s="322"/>
      <c r="S489" s="289" t="s">
        <v>4671</v>
      </c>
      <c r="T489" s="289" t="s">
        <v>6503</v>
      </c>
      <c r="U489" s="47" t="s">
        <v>1227</v>
      </c>
      <c r="V489" s="47" t="s">
        <v>240</v>
      </c>
      <c r="W489" s="47" t="s">
        <v>651</v>
      </c>
      <c r="X489" s="46" t="s">
        <v>633</v>
      </c>
      <c r="Y489" s="58"/>
      <c r="Z489" s="57"/>
      <c r="AA489" s="58"/>
      <c r="AB489" s="183"/>
      <c r="AC489" s="184"/>
      <c r="AD489" s="184"/>
      <c r="AE489" s="183"/>
      <c r="AF489" s="184"/>
      <c r="AG489" s="185"/>
      <c r="AH489" s="58"/>
      <c r="AI489" s="58"/>
      <c r="AJ489" s="58"/>
      <c r="AK489" s="58"/>
      <c r="AL489" s="59"/>
      <c r="AM489" s="254" t="str">
        <f>VLOOKUP(K489,'[1]SKO 2019 Attendees'!$D:$G,4,FALSE)</f>
        <v>32LDNL6P</v>
      </c>
      <c r="AN489" s="52">
        <v>43477</v>
      </c>
      <c r="AO489" s="52">
        <v>43481</v>
      </c>
      <c r="AP489"/>
    </row>
    <row r="490" spans="1:42" s="86" customFormat="1">
      <c r="A490" s="46" t="s">
        <v>4931</v>
      </c>
      <c r="B490" s="232">
        <v>43409</v>
      </c>
      <c r="C490" s="232">
        <v>43409.506962928237</v>
      </c>
      <c r="D490" s="232" t="s">
        <v>4693</v>
      </c>
      <c r="E490" s="232" t="s">
        <v>5783</v>
      </c>
      <c r="F490" s="49" t="s">
        <v>233</v>
      </c>
      <c r="G490" s="61" t="s">
        <v>234</v>
      </c>
      <c r="H490" s="61" t="s">
        <v>633</v>
      </c>
      <c r="I490" s="46" t="s">
        <v>4867</v>
      </c>
      <c r="J490" s="46" t="s">
        <v>1664</v>
      </c>
      <c r="K490" s="46" t="s">
        <v>4868</v>
      </c>
      <c r="L490" s="100" t="s">
        <v>4957</v>
      </c>
      <c r="M490" s="278" t="s">
        <v>379</v>
      </c>
      <c r="N490" s="279" t="s">
        <v>6503</v>
      </c>
      <c r="O490" s="325"/>
      <c r="P490" s="284" t="s">
        <v>379</v>
      </c>
      <c r="Q490" s="285" t="s">
        <v>6503</v>
      </c>
      <c r="R490" s="322"/>
      <c r="S490" s="289" t="s">
        <v>4672</v>
      </c>
      <c r="T490" s="289" t="s">
        <v>6508</v>
      </c>
      <c r="U490" s="47" t="s">
        <v>4990</v>
      </c>
      <c r="V490" s="47" t="s">
        <v>240</v>
      </c>
      <c r="W490" s="47" t="s">
        <v>645</v>
      </c>
      <c r="X490" s="46" t="s">
        <v>633</v>
      </c>
      <c r="Y490" s="58"/>
      <c r="Z490" s="57"/>
      <c r="AA490" s="58"/>
      <c r="AB490" s="183"/>
      <c r="AC490" s="184"/>
      <c r="AD490" s="184"/>
      <c r="AE490" s="183"/>
      <c r="AF490" s="184"/>
      <c r="AG490" s="185"/>
      <c r="AH490" s="58"/>
      <c r="AI490" s="58"/>
      <c r="AJ490" s="58"/>
      <c r="AK490" s="58"/>
      <c r="AL490" s="59"/>
      <c r="AM490" s="254" t="str">
        <f>VLOOKUP(K490,'[1]SKO 2019 Attendees'!$D:$G,4,FALSE)</f>
        <v>32LFHH6D</v>
      </c>
      <c r="AN490" s="52">
        <v>43476</v>
      </c>
      <c r="AO490" s="52">
        <v>43481</v>
      </c>
      <c r="AP490" s="18" t="s">
        <v>6843</v>
      </c>
    </row>
    <row r="491" spans="1:42" customFormat="1">
      <c r="A491" s="46" t="s">
        <v>4932</v>
      </c>
      <c r="B491" s="232">
        <v>43409</v>
      </c>
      <c r="C491" s="232">
        <v>43409.655437650465</v>
      </c>
      <c r="D491" s="232" t="s">
        <v>4693</v>
      </c>
      <c r="E491" s="232" t="s">
        <v>5784</v>
      </c>
      <c r="F491" s="49" t="s">
        <v>233</v>
      </c>
      <c r="G491" s="61" t="s">
        <v>234</v>
      </c>
      <c r="H491" s="61" t="s">
        <v>3126</v>
      </c>
      <c r="I491" s="46" t="s">
        <v>3004</v>
      </c>
      <c r="J491" s="46" t="s">
        <v>4869</v>
      </c>
      <c r="K491" s="46" t="s">
        <v>4870</v>
      </c>
      <c r="L491" s="100" t="s">
        <v>4966</v>
      </c>
      <c r="M491" s="350" t="s">
        <v>6412</v>
      </c>
      <c r="N491" s="279" t="s">
        <v>6508</v>
      </c>
      <c r="O491" s="325"/>
      <c r="P491" s="284" t="s">
        <v>5086</v>
      </c>
      <c r="Q491" s="311" t="s">
        <v>6508</v>
      </c>
      <c r="R491" s="322"/>
      <c r="S491" s="289" t="s">
        <v>4728</v>
      </c>
      <c r="T491" s="289" t="s">
        <v>4662</v>
      </c>
      <c r="U491" s="47" t="s">
        <v>4988</v>
      </c>
      <c r="V491" s="47" t="s">
        <v>240</v>
      </c>
      <c r="W491" s="47" t="s">
        <v>2250</v>
      </c>
      <c r="X491" s="46" t="s">
        <v>2076</v>
      </c>
      <c r="Y491" s="58"/>
      <c r="Z491" s="57"/>
      <c r="AA491" s="58"/>
      <c r="AB491" s="183"/>
      <c r="AC491" s="184"/>
      <c r="AD491" s="184"/>
      <c r="AE491" s="183"/>
      <c r="AF491" s="184"/>
      <c r="AG491" s="185"/>
      <c r="AH491" s="58"/>
      <c r="AI491" s="58"/>
      <c r="AJ491" s="58"/>
      <c r="AK491" s="58"/>
      <c r="AL491" s="59"/>
      <c r="AM491" s="254" t="str">
        <f>VLOOKUP(K491,'[1]SKO 2019 Attendees'!$D:$G,4,FALSE)</f>
        <v>32LFHH6F</v>
      </c>
      <c r="AN491" s="52">
        <v>43478</v>
      </c>
      <c r="AO491" s="52">
        <v>43481</v>
      </c>
    </row>
    <row r="492" spans="1:42" customFormat="1">
      <c r="A492" s="46" t="s">
        <v>1228</v>
      </c>
      <c r="B492" s="232">
        <v>43396</v>
      </c>
      <c r="C492" s="232">
        <v>43396.707734143514</v>
      </c>
      <c r="D492" s="232" t="s">
        <v>4693</v>
      </c>
      <c r="E492" s="232" t="s">
        <v>5785</v>
      </c>
      <c r="F492" s="49" t="s">
        <v>233</v>
      </c>
      <c r="G492" s="61" t="s">
        <v>234</v>
      </c>
      <c r="H492" s="61" t="s">
        <v>633</v>
      </c>
      <c r="I492" s="46" t="s">
        <v>952</v>
      </c>
      <c r="J492" s="46" t="s">
        <v>1229</v>
      </c>
      <c r="K492" s="46" t="s">
        <v>1230</v>
      </c>
      <c r="L492" s="100" t="s">
        <v>1226</v>
      </c>
      <c r="M492" s="278" t="s">
        <v>379</v>
      </c>
      <c r="N492" s="279" t="s">
        <v>6503</v>
      </c>
      <c r="O492" s="325"/>
      <c r="P492" s="284" t="s">
        <v>379</v>
      </c>
      <c r="Q492" s="285" t="s">
        <v>6503</v>
      </c>
      <c r="R492" s="322"/>
      <c r="S492" s="289" t="s">
        <v>4672</v>
      </c>
      <c r="T492" s="289" t="s">
        <v>6508</v>
      </c>
      <c r="U492" s="47" t="s">
        <v>1231</v>
      </c>
      <c r="V492" s="47" t="s">
        <v>240</v>
      </c>
      <c r="W492" s="47" t="s">
        <v>658</v>
      </c>
      <c r="X492" s="46" t="s">
        <v>633</v>
      </c>
      <c r="Y492" s="58"/>
      <c r="Z492" s="57"/>
      <c r="AA492" s="58"/>
      <c r="AB492" s="183"/>
      <c r="AC492" s="184"/>
      <c r="AD492" s="184"/>
      <c r="AE492" s="183"/>
      <c r="AF492" s="184"/>
      <c r="AG492" s="185"/>
      <c r="AH492" s="58"/>
      <c r="AI492" s="58"/>
      <c r="AJ492" s="58"/>
      <c r="AK492" s="58"/>
      <c r="AL492" s="59"/>
      <c r="AM492" s="254" t="str">
        <f>VLOOKUP(K492,'[1]SKO 2019 Attendees'!$D:$G,4,FALSE)</f>
        <v>32LDNL6Q</v>
      </c>
      <c r="AN492" s="52">
        <v>43477</v>
      </c>
      <c r="AO492" s="52">
        <v>43481</v>
      </c>
    </row>
    <row r="493" spans="1:42" customFormat="1">
      <c r="A493" s="46" t="s">
        <v>4933</v>
      </c>
      <c r="B493" s="232">
        <v>43409</v>
      </c>
      <c r="C493" s="232">
        <v>43420.830656678241</v>
      </c>
      <c r="D493" s="232" t="s">
        <v>4693</v>
      </c>
      <c r="E493" s="232" t="s">
        <v>5786</v>
      </c>
      <c r="F493" s="49" t="s">
        <v>233</v>
      </c>
      <c r="G493" s="61" t="s">
        <v>234</v>
      </c>
      <c r="H493" s="61" t="s">
        <v>3126</v>
      </c>
      <c r="I493" s="46" t="s">
        <v>4871</v>
      </c>
      <c r="J493" s="46" t="s">
        <v>4872</v>
      </c>
      <c r="K493" s="46" t="s">
        <v>4873</v>
      </c>
      <c r="L493" s="100" t="s">
        <v>4967</v>
      </c>
      <c r="M493" s="278" t="s">
        <v>4728</v>
      </c>
      <c r="N493" s="279" t="s">
        <v>4662</v>
      </c>
      <c r="O493" s="325" t="s">
        <v>4662</v>
      </c>
      <c r="P493" s="285" t="s">
        <v>4728</v>
      </c>
      <c r="Q493" s="285" t="s">
        <v>4662</v>
      </c>
      <c r="R493" s="322" t="s">
        <v>4662</v>
      </c>
      <c r="S493" s="289" t="s">
        <v>4728</v>
      </c>
      <c r="T493" s="289" t="s">
        <v>4662</v>
      </c>
      <c r="U493" s="47" t="s">
        <v>4991</v>
      </c>
      <c r="V493" s="47" t="s">
        <v>240</v>
      </c>
      <c r="W493" s="47" t="s">
        <v>2075</v>
      </c>
      <c r="X493" s="46" t="s">
        <v>2076</v>
      </c>
      <c r="Y493" s="58"/>
      <c r="Z493" s="57"/>
      <c r="AA493" s="58"/>
      <c r="AB493" s="183"/>
      <c r="AC493" s="184"/>
      <c r="AD493" s="184"/>
      <c r="AE493" s="183"/>
      <c r="AF493" s="184"/>
      <c r="AG493" s="185"/>
      <c r="AH493" s="58"/>
      <c r="AI493" s="58"/>
      <c r="AJ493" s="58"/>
      <c r="AK493" s="58"/>
      <c r="AL493" s="59"/>
      <c r="AM493" s="254" t="str">
        <f>VLOOKUP(K493,'[1]SKO 2019 Attendees'!$D:$G,4,FALSE)</f>
        <v>32LFHH6G</v>
      </c>
      <c r="AN493" s="52">
        <v>43478</v>
      </c>
      <c r="AO493" s="52">
        <v>43481</v>
      </c>
    </row>
    <row r="494" spans="1:42" customFormat="1">
      <c r="A494" s="46" t="s">
        <v>4011</v>
      </c>
      <c r="B494" s="232">
        <v>43396</v>
      </c>
      <c r="C494" s="232">
        <v>43396.688968252311</v>
      </c>
      <c r="D494" s="232" t="s">
        <v>4693</v>
      </c>
      <c r="E494" s="232" t="s">
        <v>5787</v>
      </c>
      <c r="F494" s="49" t="s">
        <v>233</v>
      </c>
      <c r="G494" s="61" t="s">
        <v>234</v>
      </c>
      <c r="H494" s="61" t="s">
        <v>3126</v>
      </c>
      <c r="I494" s="46" t="s">
        <v>3693</v>
      </c>
      <c r="J494" s="46" t="s">
        <v>4012</v>
      </c>
      <c r="K494" s="46" t="s">
        <v>4013</v>
      </c>
      <c r="L494" s="100" t="s">
        <v>4014</v>
      </c>
      <c r="M494" s="350" t="s">
        <v>6412</v>
      </c>
      <c r="N494" s="279" t="s">
        <v>6508</v>
      </c>
      <c r="O494" s="325"/>
      <c r="P494" s="284" t="s">
        <v>5086</v>
      </c>
      <c r="Q494" s="311" t="s">
        <v>6508</v>
      </c>
      <c r="R494" s="322"/>
      <c r="S494" s="289" t="s">
        <v>2636</v>
      </c>
      <c r="T494" s="289" t="s">
        <v>6519</v>
      </c>
      <c r="U494" s="47" t="s">
        <v>1216</v>
      </c>
      <c r="V494" s="47" t="s">
        <v>240</v>
      </c>
      <c r="W494" s="47" t="s">
        <v>2075</v>
      </c>
      <c r="X494" s="46" t="s">
        <v>2076</v>
      </c>
      <c r="Y494" s="58"/>
      <c r="Z494" s="57"/>
      <c r="AA494" s="58"/>
      <c r="AB494" s="183"/>
      <c r="AC494" s="184"/>
      <c r="AD494" s="184"/>
      <c r="AE494" s="183"/>
      <c r="AF494" s="184"/>
      <c r="AG494" s="185"/>
      <c r="AH494" s="58"/>
      <c r="AI494" s="58"/>
      <c r="AJ494" s="58"/>
      <c r="AK494" s="58"/>
      <c r="AL494" s="59"/>
      <c r="AM494" s="254" t="str">
        <f>VLOOKUP(K494,'[1]SKO 2019 Attendees'!$D:$G,4,FALSE)</f>
        <v>32LDNL6R</v>
      </c>
      <c r="AN494" s="52">
        <v>43478</v>
      </c>
      <c r="AO494" s="52">
        <v>43481</v>
      </c>
    </row>
    <row r="495" spans="1:42" customFormat="1">
      <c r="A495" s="46" t="s">
        <v>4934</v>
      </c>
      <c r="B495" s="232">
        <v>43409</v>
      </c>
      <c r="C495" s="232">
        <v>43409.523554629624</v>
      </c>
      <c r="D495" s="232" t="s">
        <v>4693</v>
      </c>
      <c r="E495" s="232" t="s">
        <v>5788</v>
      </c>
      <c r="F495" s="49" t="s">
        <v>233</v>
      </c>
      <c r="G495" s="61" t="s">
        <v>234</v>
      </c>
      <c r="H495" s="61" t="s">
        <v>3126</v>
      </c>
      <c r="I495" s="46" t="s">
        <v>166</v>
      </c>
      <c r="J495" s="46" t="s">
        <v>4874</v>
      </c>
      <c r="K495" s="46" t="s">
        <v>4875</v>
      </c>
      <c r="L495" s="100" t="s">
        <v>4968</v>
      </c>
      <c r="M495" s="350" t="s">
        <v>6412</v>
      </c>
      <c r="N495" s="279" t="s">
        <v>6508</v>
      </c>
      <c r="O495" s="325"/>
      <c r="P495" s="284" t="s">
        <v>5086</v>
      </c>
      <c r="Q495" s="311" t="s">
        <v>6508</v>
      </c>
      <c r="R495" s="322"/>
      <c r="S495" s="289" t="s">
        <v>4728</v>
      </c>
      <c r="T495" s="289" t="s">
        <v>4662</v>
      </c>
      <c r="U495" s="47" t="s">
        <v>4993</v>
      </c>
      <c r="V495" s="47" t="s">
        <v>240</v>
      </c>
      <c r="W495" s="47" t="s">
        <v>2075</v>
      </c>
      <c r="X495" s="46" t="s">
        <v>2076</v>
      </c>
      <c r="Y495" s="58"/>
      <c r="Z495" s="57"/>
      <c r="AA495" s="58"/>
      <c r="AB495" s="183"/>
      <c r="AC495" s="184"/>
      <c r="AD495" s="184"/>
      <c r="AE495" s="183"/>
      <c r="AF495" s="184"/>
      <c r="AG495" s="185"/>
      <c r="AH495" s="58"/>
      <c r="AI495" s="58"/>
      <c r="AJ495" s="58"/>
      <c r="AK495" s="58"/>
      <c r="AL495" s="59"/>
      <c r="AM495" s="254" t="str">
        <f>VLOOKUP(K495,'[1]SKO 2019 Attendees'!$D:$G,4,FALSE)</f>
        <v>32LFHH6H</v>
      </c>
      <c r="AN495" s="52">
        <v>43478</v>
      </c>
      <c r="AO495" s="52">
        <v>43481</v>
      </c>
    </row>
    <row r="496" spans="1:42" customFormat="1">
      <c r="A496" s="46" t="s">
        <v>1232</v>
      </c>
      <c r="B496" s="232">
        <v>43396</v>
      </c>
      <c r="C496" s="232">
        <v>43397.424291817129</v>
      </c>
      <c r="D496" s="232" t="s">
        <v>4693</v>
      </c>
      <c r="E496" s="232" t="s">
        <v>6650</v>
      </c>
      <c r="F496" s="49" t="s">
        <v>233</v>
      </c>
      <c r="G496" s="61" t="s">
        <v>234</v>
      </c>
      <c r="H496" s="61" t="s">
        <v>633</v>
      </c>
      <c r="I496" s="46" t="s">
        <v>1233</v>
      </c>
      <c r="J496" s="46" t="s">
        <v>402</v>
      </c>
      <c r="K496" s="46" t="s">
        <v>1234</v>
      </c>
      <c r="L496" s="100" t="s">
        <v>1235</v>
      </c>
      <c r="M496" s="350" t="s">
        <v>6412</v>
      </c>
      <c r="N496" s="279" t="s">
        <v>6508</v>
      </c>
      <c r="O496" s="325"/>
      <c r="P496" s="284" t="s">
        <v>5086</v>
      </c>
      <c r="Q496" s="311" t="s">
        <v>6508</v>
      </c>
      <c r="R496" s="322"/>
      <c r="S496" s="289" t="s">
        <v>4672</v>
      </c>
      <c r="T496" s="289" t="s">
        <v>6508</v>
      </c>
      <c r="U496" s="47" t="s">
        <v>1221</v>
      </c>
      <c r="V496" s="47" t="s">
        <v>240</v>
      </c>
      <c r="W496" s="47" t="s">
        <v>658</v>
      </c>
      <c r="X496" s="46" t="s">
        <v>633</v>
      </c>
      <c r="Y496" s="58"/>
      <c r="Z496" s="57"/>
      <c r="AA496" s="58"/>
      <c r="AB496" s="183"/>
      <c r="AC496" s="184"/>
      <c r="AD496" s="184"/>
      <c r="AE496" s="183"/>
      <c r="AF496" s="184"/>
      <c r="AG496" s="185"/>
      <c r="AH496" s="58"/>
      <c r="AI496" s="58"/>
      <c r="AJ496" s="58"/>
      <c r="AK496" s="58"/>
      <c r="AL496" s="59"/>
      <c r="AM496" s="254" t="str">
        <f>VLOOKUP(K496,'[1]SKO 2019 Attendees'!$D:$G,4,FALSE)</f>
        <v>32LDNL6S</v>
      </c>
      <c r="AN496" s="52">
        <v>43477</v>
      </c>
      <c r="AO496" s="52">
        <v>43481</v>
      </c>
      <c r="AP496" s="18" t="s">
        <v>5047</v>
      </c>
    </row>
    <row r="497" spans="1:42" customFormat="1">
      <c r="A497" s="46" t="s">
        <v>4015</v>
      </c>
      <c r="B497" s="232">
        <v>43396</v>
      </c>
      <c r="C497" s="232">
        <v>43396.689062997684</v>
      </c>
      <c r="D497" s="232" t="s">
        <v>4693</v>
      </c>
      <c r="E497" s="232" t="s">
        <v>5789</v>
      </c>
      <c r="F497" s="49" t="s">
        <v>233</v>
      </c>
      <c r="G497" s="61" t="s">
        <v>234</v>
      </c>
      <c r="H497" s="61" t="s">
        <v>3126</v>
      </c>
      <c r="I497" s="46" t="s">
        <v>2498</v>
      </c>
      <c r="J497" s="46" t="s">
        <v>4016</v>
      </c>
      <c r="K497" s="46" t="s">
        <v>4017</v>
      </c>
      <c r="L497" s="100" t="s">
        <v>4018</v>
      </c>
      <c r="M497" s="350" t="s">
        <v>6413</v>
      </c>
      <c r="N497" s="310" t="s">
        <v>6509</v>
      </c>
      <c r="O497" s="325"/>
      <c r="P497" s="284" t="s">
        <v>6263</v>
      </c>
      <c r="Q497" s="311" t="s">
        <v>6509</v>
      </c>
      <c r="R497" s="322"/>
      <c r="S497" s="289" t="s">
        <v>2393</v>
      </c>
      <c r="T497" s="289" t="s">
        <v>6509</v>
      </c>
      <c r="U497" s="47" t="s">
        <v>1216</v>
      </c>
      <c r="V497" s="47" t="s">
        <v>240</v>
      </c>
      <c r="W497" s="47" t="s">
        <v>2075</v>
      </c>
      <c r="X497" s="46" t="s">
        <v>2076</v>
      </c>
      <c r="Y497" s="58"/>
      <c r="Z497" s="57"/>
      <c r="AA497" s="58"/>
      <c r="AB497" s="183"/>
      <c r="AC497" s="184"/>
      <c r="AD497" s="184"/>
      <c r="AE497" s="183"/>
      <c r="AF497" s="184"/>
      <c r="AG497" s="185"/>
      <c r="AH497" s="58"/>
      <c r="AI497" s="58"/>
      <c r="AJ497" s="58"/>
      <c r="AK497" s="58"/>
      <c r="AL497" s="59"/>
      <c r="AM497" s="254" t="str">
        <f>VLOOKUP(K497,'[1]SKO 2019 Attendees'!$D:$G,4,FALSE)</f>
        <v>32LDNL6T</v>
      </c>
      <c r="AN497" s="52">
        <v>43478</v>
      </c>
      <c r="AO497" s="52">
        <v>43481</v>
      </c>
    </row>
    <row r="498" spans="1:42" customFormat="1">
      <c r="A498" s="46" t="s">
        <v>1236</v>
      </c>
      <c r="B498" s="232">
        <v>43396</v>
      </c>
      <c r="C498" s="232">
        <v>43398.437062152778</v>
      </c>
      <c r="D498" s="232" t="s">
        <v>4693</v>
      </c>
      <c r="E498" s="232" t="s">
        <v>5790</v>
      </c>
      <c r="F498" s="49" t="s">
        <v>233</v>
      </c>
      <c r="G498" s="61" t="s">
        <v>234</v>
      </c>
      <c r="H498" s="61" t="s">
        <v>633</v>
      </c>
      <c r="I498" s="46" t="s">
        <v>1237</v>
      </c>
      <c r="J498" s="46" t="s">
        <v>1238</v>
      </c>
      <c r="K498" s="46" t="s">
        <v>1239</v>
      </c>
      <c r="L498" s="100" t="s">
        <v>1240</v>
      </c>
      <c r="M498" s="350" t="s">
        <v>6412</v>
      </c>
      <c r="N498" s="279" t="s">
        <v>6508</v>
      </c>
      <c r="O498" s="325"/>
      <c r="P498" s="284" t="s">
        <v>5086</v>
      </c>
      <c r="Q498" s="311" t="s">
        <v>6508</v>
      </c>
      <c r="R498" s="322"/>
      <c r="S498" s="289" t="s">
        <v>4672</v>
      </c>
      <c r="T498" s="289" t="s">
        <v>6508</v>
      </c>
      <c r="U498" s="47" t="s">
        <v>1221</v>
      </c>
      <c r="V498" s="47" t="s">
        <v>240</v>
      </c>
      <c r="W498" s="47" t="s">
        <v>658</v>
      </c>
      <c r="X498" s="46" t="s">
        <v>633</v>
      </c>
      <c r="Y498" s="58"/>
      <c r="Z498" s="57"/>
      <c r="AA498" s="58"/>
      <c r="AB498" s="183"/>
      <c r="AC498" s="184"/>
      <c r="AD498" s="184"/>
      <c r="AE498" s="183"/>
      <c r="AF498" s="184"/>
      <c r="AG498" s="185"/>
      <c r="AH498" s="58"/>
      <c r="AI498" s="58"/>
      <c r="AJ498" s="58"/>
      <c r="AK498" s="58"/>
      <c r="AL498" s="59"/>
      <c r="AM498" s="254" t="str">
        <f>VLOOKUP(K498,'[1]SKO 2019 Attendees'!$D:$G,4,FALSE)</f>
        <v>32LDNL6V</v>
      </c>
      <c r="AN498" s="52">
        <v>43477</v>
      </c>
      <c r="AO498" s="52">
        <v>43481</v>
      </c>
    </row>
    <row r="499" spans="1:42" customFormat="1">
      <c r="A499" s="46" t="s">
        <v>4935</v>
      </c>
      <c r="B499" s="232">
        <v>43409</v>
      </c>
      <c r="C499" s="232">
        <v>43432.35517372685</v>
      </c>
      <c r="D499" s="232" t="s">
        <v>4693</v>
      </c>
      <c r="E499" s="232" t="s">
        <v>5791</v>
      </c>
      <c r="F499" s="49" t="s">
        <v>233</v>
      </c>
      <c r="G499" s="61" t="s">
        <v>234</v>
      </c>
      <c r="H499" s="61" t="s">
        <v>3126</v>
      </c>
      <c r="I499" s="46" t="s">
        <v>2445</v>
      </c>
      <c r="J499" s="46" t="s">
        <v>4876</v>
      </c>
      <c r="K499" s="46" t="s">
        <v>4877</v>
      </c>
      <c r="L499" s="100" t="s">
        <v>4965</v>
      </c>
      <c r="M499" s="278" t="s">
        <v>500</v>
      </c>
      <c r="N499" s="279" t="s">
        <v>6504</v>
      </c>
      <c r="O499" s="325"/>
      <c r="P499" s="284" t="s">
        <v>500</v>
      </c>
      <c r="Q499" s="285" t="s">
        <v>6504</v>
      </c>
      <c r="R499" s="322"/>
      <c r="S499" s="289" t="s">
        <v>2380</v>
      </c>
      <c r="T499" s="289" t="s">
        <v>6507</v>
      </c>
      <c r="U499" s="47" t="s">
        <v>4994</v>
      </c>
      <c r="V499" s="47" t="s">
        <v>240</v>
      </c>
      <c r="W499" s="47" t="s">
        <v>2075</v>
      </c>
      <c r="X499" s="46" t="s">
        <v>2076</v>
      </c>
      <c r="Y499" s="58"/>
      <c r="Z499" s="57"/>
      <c r="AA499" s="58"/>
      <c r="AB499" s="183"/>
      <c r="AC499" s="184"/>
      <c r="AD499" s="184"/>
      <c r="AE499" s="183"/>
      <c r="AF499" s="184"/>
      <c r="AG499" s="185"/>
      <c r="AH499" s="58"/>
      <c r="AI499" s="58"/>
      <c r="AJ499" s="58"/>
      <c r="AK499" s="58"/>
      <c r="AL499" s="59"/>
      <c r="AM499" s="254" t="str">
        <f>VLOOKUP(K499,'[1]SKO 2019 Attendees'!$D:$G,4,FALSE)</f>
        <v>32LFHH6J</v>
      </c>
      <c r="AN499" s="52">
        <v>43478</v>
      </c>
      <c r="AO499" s="52">
        <v>43481</v>
      </c>
    </row>
    <row r="500" spans="1:42" customFormat="1">
      <c r="A500" s="46" t="s">
        <v>1241</v>
      </c>
      <c r="B500" s="232">
        <v>43409</v>
      </c>
      <c r="C500" s="232">
        <v>43433.166701817128</v>
      </c>
      <c r="D500" s="232" t="s">
        <v>4693</v>
      </c>
      <c r="E500" s="232" t="s">
        <v>6656</v>
      </c>
      <c r="F500" s="49" t="s">
        <v>233</v>
      </c>
      <c r="G500" s="61" t="s">
        <v>234</v>
      </c>
      <c r="H500" s="61" t="s">
        <v>633</v>
      </c>
      <c r="I500" s="46" t="s">
        <v>1242</v>
      </c>
      <c r="J500" s="46" t="s">
        <v>1243</v>
      </c>
      <c r="K500" s="46" t="s">
        <v>1244</v>
      </c>
      <c r="L500" s="100" t="s">
        <v>1245</v>
      </c>
      <c r="M500" s="350" t="s">
        <v>6413</v>
      </c>
      <c r="N500" s="310" t="s">
        <v>6509</v>
      </c>
      <c r="O500" s="325"/>
      <c r="P500" s="284" t="s">
        <v>6263</v>
      </c>
      <c r="Q500" s="311" t="s">
        <v>6509</v>
      </c>
      <c r="R500" s="322"/>
      <c r="S500" s="289" t="s">
        <v>4673</v>
      </c>
      <c r="T500" s="289" t="s">
        <v>6518</v>
      </c>
      <c r="U500" s="47" t="s">
        <v>1221</v>
      </c>
      <c r="V500" s="47" t="s">
        <v>240</v>
      </c>
      <c r="W500" s="47" t="s">
        <v>745</v>
      </c>
      <c r="X500" s="46" t="s">
        <v>633</v>
      </c>
      <c r="Y500" s="58"/>
      <c r="Z500" s="57"/>
      <c r="AA500" s="58"/>
      <c r="AB500" s="183"/>
      <c r="AC500" s="184"/>
      <c r="AD500" s="184"/>
      <c r="AE500" s="183"/>
      <c r="AF500" s="184"/>
      <c r="AG500" s="185"/>
      <c r="AH500" s="58"/>
      <c r="AI500" s="58"/>
      <c r="AJ500" s="58"/>
      <c r="AK500" s="58"/>
      <c r="AL500" s="59"/>
      <c r="AM500" s="254" t="str">
        <f>VLOOKUP(K500,'[1]SKO 2019 Attendees'!$D:$G,4,FALSE)</f>
        <v>32LDNL6W</v>
      </c>
      <c r="AN500" s="52">
        <v>43476</v>
      </c>
      <c r="AO500" s="52">
        <v>43481</v>
      </c>
      <c r="AP500" s="18" t="s">
        <v>6843</v>
      </c>
    </row>
    <row r="501" spans="1:42" customFormat="1" ht="13.2">
      <c r="A501" s="46" t="s">
        <v>4936</v>
      </c>
      <c r="B501" s="232">
        <v>43409</v>
      </c>
      <c r="C501" s="232">
        <v>43411.704744826384</v>
      </c>
      <c r="D501" s="232" t="s">
        <v>4693</v>
      </c>
      <c r="E501" s="232" t="s">
        <v>6479</v>
      </c>
      <c r="F501" s="49" t="s">
        <v>233</v>
      </c>
      <c r="G501" s="61" t="s">
        <v>234</v>
      </c>
      <c r="H501" s="61" t="s">
        <v>3126</v>
      </c>
      <c r="I501" s="46" t="s">
        <v>4878</v>
      </c>
      <c r="J501" s="46" t="s">
        <v>4879</v>
      </c>
      <c r="K501" s="46" t="s">
        <v>4880</v>
      </c>
      <c r="L501" s="100" t="s">
        <v>4969</v>
      </c>
      <c r="M501" s="279" t="s">
        <v>357</v>
      </c>
      <c r="N501" s="279" t="s">
        <v>6506</v>
      </c>
      <c r="O501" s="325"/>
      <c r="P501" s="285" t="s">
        <v>357</v>
      </c>
      <c r="Q501" s="285" t="s">
        <v>6506</v>
      </c>
      <c r="R501" s="322"/>
      <c r="S501" s="289" t="s">
        <v>2442</v>
      </c>
      <c r="T501" s="289" t="s">
        <v>6506</v>
      </c>
      <c r="U501" s="47" t="s">
        <v>4995</v>
      </c>
      <c r="V501" s="47" t="s">
        <v>240</v>
      </c>
      <c r="W501" s="47" t="s">
        <v>2275</v>
      </c>
      <c r="X501" s="46" t="s">
        <v>2076</v>
      </c>
      <c r="Y501" s="58"/>
      <c r="Z501" s="57"/>
      <c r="AA501" s="58"/>
      <c r="AB501" s="183"/>
      <c r="AC501" s="184"/>
      <c r="AD501" s="184"/>
      <c r="AE501" s="183"/>
      <c r="AF501" s="184"/>
      <c r="AG501" s="185"/>
      <c r="AH501" s="58"/>
      <c r="AI501" s="58"/>
      <c r="AJ501" s="58"/>
      <c r="AK501" s="58"/>
      <c r="AL501" s="59"/>
      <c r="AM501" s="254" t="str">
        <f>VLOOKUP(K501,'[1]SKO 2019 Attendees'!$D:$G,4,FALSE)</f>
        <v>32LFHH6K</v>
      </c>
      <c r="AN501" s="52">
        <v>43478</v>
      </c>
      <c r="AO501" s="52">
        <v>43481</v>
      </c>
    </row>
    <row r="502" spans="1:42" customFormat="1">
      <c r="A502" s="46" t="s">
        <v>1246</v>
      </c>
      <c r="B502" s="232">
        <v>43409</v>
      </c>
      <c r="C502" s="232">
        <v>43420.43359325231</v>
      </c>
      <c r="D502" s="232" t="s">
        <v>4693</v>
      </c>
      <c r="E502" s="232" t="s">
        <v>5792</v>
      </c>
      <c r="F502" s="49" t="s">
        <v>233</v>
      </c>
      <c r="G502" s="61" t="s">
        <v>234</v>
      </c>
      <c r="H502" s="61" t="s">
        <v>633</v>
      </c>
      <c r="I502" s="46" t="s">
        <v>77</v>
      </c>
      <c r="J502" s="46" t="s">
        <v>1247</v>
      </c>
      <c r="K502" s="46" t="s">
        <v>1248</v>
      </c>
      <c r="L502" s="100" t="s">
        <v>1240</v>
      </c>
      <c r="M502" s="278" t="s">
        <v>500</v>
      </c>
      <c r="N502" s="279" t="s">
        <v>6504</v>
      </c>
      <c r="O502" s="325"/>
      <c r="P502" s="284" t="s">
        <v>500</v>
      </c>
      <c r="Q502" s="285" t="s">
        <v>6504</v>
      </c>
      <c r="R502" s="322"/>
      <c r="S502" s="289" t="s">
        <v>4671</v>
      </c>
      <c r="T502" s="289" t="s">
        <v>6503</v>
      </c>
      <c r="U502" s="47" t="s">
        <v>1221</v>
      </c>
      <c r="V502" s="47" t="s">
        <v>240</v>
      </c>
      <c r="W502" s="47" t="s">
        <v>651</v>
      </c>
      <c r="X502" s="46" t="s">
        <v>633</v>
      </c>
      <c r="Y502" s="58"/>
      <c r="Z502" s="57"/>
      <c r="AA502" s="58"/>
      <c r="AB502" s="183"/>
      <c r="AC502" s="184"/>
      <c r="AD502" s="184"/>
      <c r="AE502" s="183"/>
      <c r="AF502" s="184"/>
      <c r="AG502" s="185"/>
      <c r="AH502" s="58"/>
      <c r="AI502" s="58"/>
      <c r="AJ502" s="58"/>
      <c r="AK502" s="58"/>
      <c r="AL502" s="59"/>
      <c r="AM502" s="254" t="str">
        <f>VLOOKUP(K502,'[1]SKO 2019 Attendees'!$D:$G,4,FALSE)</f>
        <v>32LDNL6X</v>
      </c>
      <c r="AN502" s="52">
        <v>43476</v>
      </c>
      <c r="AO502" s="52">
        <v>43481</v>
      </c>
      <c r="AP502" s="18" t="s">
        <v>6843</v>
      </c>
    </row>
    <row r="503" spans="1:42" customFormat="1">
      <c r="A503" s="46" t="s">
        <v>4937</v>
      </c>
      <c r="B503" s="232">
        <v>43409</v>
      </c>
      <c r="C503" s="232">
        <v>43409.512950034718</v>
      </c>
      <c r="D503" s="232" t="s">
        <v>4693</v>
      </c>
      <c r="E503" s="232" t="s">
        <v>5793</v>
      </c>
      <c r="F503" s="49" t="s">
        <v>233</v>
      </c>
      <c r="G503" s="61" t="s">
        <v>234</v>
      </c>
      <c r="H503" s="61" t="s">
        <v>3126</v>
      </c>
      <c r="I503" s="46" t="s">
        <v>4881</v>
      </c>
      <c r="J503" s="46" t="s">
        <v>4882</v>
      </c>
      <c r="K503" s="46" t="s">
        <v>4883</v>
      </c>
      <c r="L503" s="100" t="s">
        <v>4970</v>
      </c>
      <c r="M503" s="278" t="s">
        <v>346</v>
      </c>
      <c r="N503" s="279" t="s">
        <v>6505</v>
      </c>
      <c r="O503" s="325"/>
      <c r="P503" s="284" t="s">
        <v>346</v>
      </c>
      <c r="Q503" s="285" t="s">
        <v>6505</v>
      </c>
      <c r="R503" s="322"/>
      <c r="S503" s="289" t="s">
        <v>2636</v>
      </c>
      <c r="T503" s="289" t="s">
        <v>6519</v>
      </c>
      <c r="U503" s="47" t="s">
        <v>4991</v>
      </c>
      <c r="V503" s="47" t="s">
        <v>240</v>
      </c>
      <c r="W503" s="47" t="s">
        <v>2075</v>
      </c>
      <c r="X503" s="46" t="s">
        <v>2076</v>
      </c>
      <c r="Y503" s="58"/>
      <c r="Z503" s="57" t="s">
        <v>36</v>
      </c>
      <c r="AA503" s="58"/>
      <c r="AB503" s="183"/>
      <c r="AC503" s="184"/>
      <c r="AD503" s="184"/>
      <c r="AE503" s="183"/>
      <c r="AF503" s="184"/>
      <c r="AG503" s="185"/>
      <c r="AH503" s="58"/>
      <c r="AI503" s="58"/>
      <c r="AJ503" s="58"/>
      <c r="AK503" s="58"/>
      <c r="AL503" s="59"/>
      <c r="AM503" s="254" t="str">
        <f>VLOOKUP(K503,'[1]SKO 2019 Attendees'!$D:$G,4,FALSE)</f>
        <v>32LFHH6L</v>
      </c>
      <c r="AN503" s="52">
        <v>43477</v>
      </c>
      <c r="AO503" s="52">
        <v>43481</v>
      </c>
      <c r="AP503" t="s">
        <v>5301</v>
      </c>
    </row>
    <row r="504" spans="1:42" customFormat="1">
      <c r="A504" s="46" t="s">
        <v>4938</v>
      </c>
      <c r="B504" s="232">
        <v>43409</v>
      </c>
      <c r="C504" s="232">
        <v>43410.166615196758</v>
      </c>
      <c r="D504" s="232" t="s">
        <v>4693</v>
      </c>
      <c r="E504" s="232" t="s">
        <v>5794</v>
      </c>
      <c r="F504" s="49" t="s">
        <v>233</v>
      </c>
      <c r="G504" s="61" t="s">
        <v>234</v>
      </c>
      <c r="H504" s="61" t="s">
        <v>3126</v>
      </c>
      <c r="I504" s="46" t="s">
        <v>170</v>
      </c>
      <c r="J504" s="46" t="s">
        <v>4884</v>
      </c>
      <c r="K504" s="46" t="s">
        <v>4885</v>
      </c>
      <c r="L504" s="100" t="s">
        <v>4971</v>
      </c>
      <c r="M504" s="350" t="s">
        <v>6413</v>
      </c>
      <c r="N504" s="310" t="s">
        <v>6509</v>
      </c>
      <c r="O504" s="325"/>
      <c r="P504" s="284" t="s">
        <v>6263</v>
      </c>
      <c r="Q504" s="311" t="s">
        <v>6509</v>
      </c>
      <c r="R504" s="322"/>
      <c r="S504" s="289" t="s">
        <v>2393</v>
      </c>
      <c r="T504" s="289" t="s">
        <v>6509</v>
      </c>
      <c r="U504" s="47" t="s">
        <v>4985</v>
      </c>
      <c r="V504" s="47" t="s">
        <v>240</v>
      </c>
      <c r="W504" s="47" t="s">
        <v>2153</v>
      </c>
      <c r="X504" s="46" t="s">
        <v>2076</v>
      </c>
      <c r="Y504" s="58"/>
      <c r="Z504" s="57"/>
      <c r="AA504" s="58"/>
      <c r="AB504" s="183"/>
      <c r="AC504" s="184"/>
      <c r="AD504" s="184"/>
      <c r="AE504" s="183"/>
      <c r="AF504" s="184"/>
      <c r="AG504" s="185"/>
      <c r="AH504" s="58"/>
      <c r="AI504" s="58"/>
      <c r="AJ504" s="58"/>
      <c r="AK504" s="58"/>
      <c r="AL504" s="59"/>
      <c r="AM504" s="254" t="str">
        <f>VLOOKUP(K504,'[1]SKO 2019 Attendees'!$D:$G,4,FALSE)</f>
        <v>32LFHH6M</v>
      </c>
      <c r="AN504" s="52">
        <v>43478</v>
      </c>
      <c r="AO504" s="52">
        <v>43481</v>
      </c>
    </row>
    <row r="505" spans="1:42" customFormat="1">
      <c r="A505" s="46" t="s">
        <v>4019</v>
      </c>
      <c r="B505" s="232">
        <v>43396</v>
      </c>
      <c r="C505" s="232">
        <v>43409.691499803237</v>
      </c>
      <c r="D505" s="232" t="s">
        <v>4693</v>
      </c>
      <c r="E505" s="232" t="s">
        <v>5795</v>
      </c>
      <c r="F505" s="49" t="s">
        <v>233</v>
      </c>
      <c r="G505" s="61" t="s">
        <v>234</v>
      </c>
      <c r="H505" s="61" t="s">
        <v>27</v>
      </c>
      <c r="I505" s="46" t="s">
        <v>2330</v>
      </c>
      <c r="J505" s="46" t="s">
        <v>4020</v>
      </c>
      <c r="K505" s="46" t="s">
        <v>4021</v>
      </c>
      <c r="L505" s="100" t="s">
        <v>1240</v>
      </c>
      <c r="M505" s="278" t="s">
        <v>346</v>
      </c>
      <c r="N505" s="279" t="s">
        <v>6505</v>
      </c>
      <c r="O505" s="325"/>
      <c r="P505" s="284" t="s">
        <v>346</v>
      </c>
      <c r="Q505" s="285" t="s">
        <v>6505</v>
      </c>
      <c r="R505" s="322"/>
      <c r="S505" s="289" t="s">
        <v>5082</v>
      </c>
      <c r="T505" s="289" t="s">
        <v>6512</v>
      </c>
      <c r="U505" s="47" t="s">
        <v>1216</v>
      </c>
      <c r="V505" s="47" t="s">
        <v>240</v>
      </c>
      <c r="W505" s="47" t="s">
        <v>48</v>
      </c>
      <c r="X505" s="46" t="s">
        <v>27</v>
      </c>
      <c r="Y505" s="58"/>
      <c r="Z505" s="57"/>
      <c r="AA505" s="58"/>
      <c r="AB505" s="183"/>
      <c r="AC505" s="184"/>
      <c r="AD505" s="184"/>
      <c r="AE505" s="183"/>
      <c r="AF505" s="184"/>
      <c r="AG505" s="185"/>
      <c r="AH505" s="58"/>
      <c r="AI505" s="58"/>
      <c r="AJ505" s="58"/>
      <c r="AK505" s="58"/>
      <c r="AL505" s="59"/>
      <c r="AM505" s="254" t="str">
        <f>VLOOKUP(K505,'[1]SKO 2019 Attendees'!$D:$G,4,FALSE)</f>
        <v>32LDNL6Z</v>
      </c>
      <c r="AN505" s="52">
        <v>43478</v>
      </c>
      <c r="AO505" s="52">
        <v>43481</v>
      </c>
      <c r="AP505" t="s">
        <v>4022</v>
      </c>
    </row>
    <row r="506" spans="1:42" customFormat="1" ht="24">
      <c r="A506" s="46" t="s">
        <v>4939</v>
      </c>
      <c r="B506" s="232">
        <v>43409</v>
      </c>
      <c r="C506" s="232">
        <v>43423.682515891203</v>
      </c>
      <c r="D506" s="232" t="s">
        <v>4693</v>
      </c>
      <c r="E506" s="232" t="s">
        <v>6323</v>
      </c>
      <c r="F506" s="49" t="s">
        <v>233</v>
      </c>
      <c r="G506" s="61" t="s">
        <v>234</v>
      </c>
      <c r="H506" s="61" t="s">
        <v>3126</v>
      </c>
      <c r="I506" s="46" t="s">
        <v>353</v>
      </c>
      <c r="J506" s="46" t="s">
        <v>194</v>
      </c>
      <c r="K506" s="46" t="s">
        <v>4886</v>
      </c>
      <c r="L506" s="100" t="s">
        <v>4972</v>
      </c>
      <c r="M506" s="278" t="s">
        <v>4728</v>
      </c>
      <c r="N506" s="279" t="s">
        <v>4662</v>
      </c>
      <c r="O506" s="325" t="s">
        <v>4662</v>
      </c>
      <c r="P506" s="285" t="s">
        <v>4728</v>
      </c>
      <c r="Q506" s="285" t="s">
        <v>4662</v>
      </c>
      <c r="R506" s="322" t="s">
        <v>4662</v>
      </c>
      <c r="S506" s="289" t="s">
        <v>4728</v>
      </c>
      <c r="T506" s="289" t="s">
        <v>4662</v>
      </c>
      <c r="U506" s="47" t="s">
        <v>4996</v>
      </c>
      <c r="V506" s="47" t="s">
        <v>240</v>
      </c>
      <c r="W506" s="47" t="s">
        <v>2075</v>
      </c>
      <c r="X506" s="46" t="s">
        <v>2076</v>
      </c>
      <c r="Y506" s="58"/>
      <c r="Z506" s="57"/>
      <c r="AA506" s="58"/>
      <c r="AB506" s="183"/>
      <c r="AC506" s="184"/>
      <c r="AD506" s="184"/>
      <c r="AE506" s="183"/>
      <c r="AF506" s="184"/>
      <c r="AG506" s="185"/>
      <c r="AH506" s="58"/>
      <c r="AI506" s="58"/>
      <c r="AJ506" s="58"/>
      <c r="AK506" s="58"/>
      <c r="AL506" s="59"/>
      <c r="AM506" s="254" t="str">
        <f>VLOOKUP(K506,'[1]SKO 2019 Attendees'!$D:$G,4,FALSE)</f>
        <v>32LFHH6N</v>
      </c>
      <c r="AN506" s="52">
        <v>43477</v>
      </c>
      <c r="AO506" s="52">
        <v>43481</v>
      </c>
    </row>
    <row r="507" spans="1:42" customFormat="1">
      <c r="A507" s="46" t="s">
        <v>4940</v>
      </c>
      <c r="B507" s="232">
        <v>43409</v>
      </c>
      <c r="C507" s="232">
        <v>43409.505348460647</v>
      </c>
      <c r="D507" s="232" t="s">
        <v>4693</v>
      </c>
      <c r="E507" s="232" t="s">
        <v>5796</v>
      </c>
      <c r="F507" s="49" t="s">
        <v>233</v>
      </c>
      <c r="G507" s="61" t="s">
        <v>234</v>
      </c>
      <c r="H507" s="61" t="s">
        <v>3126</v>
      </c>
      <c r="I507" s="46" t="s">
        <v>341</v>
      </c>
      <c r="J507" s="46" t="s">
        <v>194</v>
      </c>
      <c r="K507" s="46" t="s">
        <v>4887</v>
      </c>
      <c r="L507" s="100" t="s">
        <v>4973</v>
      </c>
      <c r="M507" s="350" t="s">
        <v>6413</v>
      </c>
      <c r="N507" s="310" t="s">
        <v>6509</v>
      </c>
      <c r="O507" s="325"/>
      <c r="P507" s="284" t="s">
        <v>6263</v>
      </c>
      <c r="Q507" s="311" t="s">
        <v>6509</v>
      </c>
      <c r="R507" s="322"/>
      <c r="S507" s="289" t="s">
        <v>2393</v>
      </c>
      <c r="T507" s="289" t="s">
        <v>6509</v>
      </c>
      <c r="U507" s="47" t="s">
        <v>4991</v>
      </c>
      <c r="V507" s="47" t="s">
        <v>240</v>
      </c>
      <c r="W507" s="47" t="s">
        <v>2075</v>
      </c>
      <c r="X507" s="46" t="s">
        <v>2076</v>
      </c>
      <c r="Y507" s="58"/>
      <c r="Z507" s="57"/>
      <c r="AA507" s="58"/>
      <c r="AB507" s="183"/>
      <c r="AC507" s="184"/>
      <c r="AD507" s="184"/>
      <c r="AE507" s="183"/>
      <c r="AF507" s="184"/>
      <c r="AG507" s="185"/>
      <c r="AH507" s="58"/>
      <c r="AI507" s="58"/>
      <c r="AJ507" s="58"/>
      <c r="AK507" s="58"/>
      <c r="AL507" s="59"/>
      <c r="AM507" s="254" t="str">
        <f>VLOOKUP(K507,'[1]SKO 2019 Attendees'!$D:$G,4,FALSE)</f>
        <v>32LFHH6P</v>
      </c>
      <c r="AN507" s="52">
        <v>43478</v>
      </c>
      <c r="AO507" s="52">
        <v>43481</v>
      </c>
    </row>
    <row r="508" spans="1:42" customFormat="1">
      <c r="A508" s="46" t="s">
        <v>4941</v>
      </c>
      <c r="B508" s="232">
        <v>43409</v>
      </c>
      <c r="C508" s="232">
        <v>43409.637950925928</v>
      </c>
      <c r="D508" s="232" t="s">
        <v>4693</v>
      </c>
      <c r="E508" s="232" t="s">
        <v>5797</v>
      </c>
      <c r="F508" s="49" t="s">
        <v>233</v>
      </c>
      <c r="G508" s="61" t="s">
        <v>234</v>
      </c>
      <c r="H508" s="61" t="s">
        <v>3126</v>
      </c>
      <c r="I508" s="46" t="s">
        <v>1369</v>
      </c>
      <c r="J508" s="46" t="s">
        <v>4862</v>
      </c>
      <c r="K508" s="46" t="s">
        <v>4888</v>
      </c>
      <c r="L508" s="100" t="s">
        <v>4974</v>
      </c>
      <c r="M508" s="278" t="s">
        <v>379</v>
      </c>
      <c r="N508" s="279" t="s">
        <v>6503</v>
      </c>
      <c r="O508" s="325"/>
      <c r="P508" s="284" t="s">
        <v>379</v>
      </c>
      <c r="Q508" s="285" t="s">
        <v>6503</v>
      </c>
      <c r="R508" s="322"/>
      <c r="S508" s="289" t="s">
        <v>4728</v>
      </c>
      <c r="T508" s="289" t="s">
        <v>4662</v>
      </c>
      <c r="U508" s="47" t="s">
        <v>4988</v>
      </c>
      <c r="V508" s="47" t="s">
        <v>240</v>
      </c>
      <c r="W508" s="47" t="s">
        <v>2075</v>
      </c>
      <c r="X508" s="46" t="s">
        <v>2076</v>
      </c>
      <c r="Y508" s="58"/>
      <c r="Z508" s="57"/>
      <c r="AA508" s="58"/>
      <c r="AB508" s="183"/>
      <c r="AC508" s="184"/>
      <c r="AD508" s="184"/>
      <c r="AE508" s="183"/>
      <c r="AF508" s="184"/>
      <c r="AG508" s="185"/>
      <c r="AH508" s="58"/>
      <c r="AI508" s="58"/>
      <c r="AJ508" s="58"/>
      <c r="AK508" s="58"/>
      <c r="AL508" s="59"/>
      <c r="AM508" s="254" t="str">
        <f>VLOOKUP(K508,'[1]SKO 2019 Attendees'!$D:$G,4,FALSE)</f>
        <v>32LFHH6Q</v>
      </c>
      <c r="AN508" s="52">
        <v>43478</v>
      </c>
      <c r="AO508" s="52">
        <v>43481</v>
      </c>
    </row>
    <row r="509" spans="1:42" customFormat="1">
      <c r="A509" s="46" t="s">
        <v>4942</v>
      </c>
      <c r="B509" s="232">
        <v>43409</v>
      </c>
      <c r="C509" s="232">
        <v>43411.365829629627</v>
      </c>
      <c r="D509" s="232" t="s">
        <v>4693</v>
      </c>
      <c r="E509" s="232" t="s">
        <v>6665</v>
      </c>
      <c r="F509" s="49" t="s">
        <v>233</v>
      </c>
      <c r="G509" s="61" t="s">
        <v>234</v>
      </c>
      <c r="H509" s="61" t="s">
        <v>633</v>
      </c>
      <c r="I509" s="46" t="s">
        <v>1095</v>
      </c>
      <c r="J509" s="46" t="s">
        <v>4889</v>
      </c>
      <c r="K509" s="46" t="s">
        <v>4890</v>
      </c>
      <c r="L509" s="100" t="s">
        <v>4975</v>
      </c>
      <c r="M509" s="350" t="s">
        <v>6412</v>
      </c>
      <c r="N509" s="279" t="s">
        <v>6508</v>
      </c>
      <c r="O509" s="325"/>
      <c r="P509" s="284" t="s">
        <v>5086</v>
      </c>
      <c r="Q509" s="311" t="s">
        <v>6508</v>
      </c>
      <c r="R509" s="322"/>
      <c r="S509" s="289" t="s">
        <v>4670</v>
      </c>
      <c r="T509" s="289" t="s">
        <v>6504</v>
      </c>
      <c r="U509" s="47" t="s">
        <v>4997</v>
      </c>
      <c r="V509" s="47" t="s">
        <v>240</v>
      </c>
      <c r="W509" s="47" t="s">
        <v>639</v>
      </c>
      <c r="X509" s="46" t="s">
        <v>633</v>
      </c>
      <c r="Y509" s="58"/>
      <c r="Z509" s="57"/>
      <c r="AA509" s="58"/>
      <c r="AB509" s="183"/>
      <c r="AC509" s="184"/>
      <c r="AD509" s="184"/>
      <c r="AE509" s="183"/>
      <c r="AF509" s="184"/>
      <c r="AG509" s="185"/>
      <c r="AH509" s="58"/>
      <c r="AI509" s="58"/>
      <c r="AJ509" s="58"/>
      <c r="AK509" s="58"/>
      <c r="AL509" s="59"/>
      <c r="AM509" s="254" t="str">
        <f>VLOOKUP(K509,'[1]SKO 2019 Attendees'!$D:$G,4,FALSE)</f>
        <v>32LFHH6R</v>
      </c>
      <c r="AN509" s="52">
        <v>43477</v>
      </c>
      <c r="AO509" s="52">
        <v>43481</v>
      </c>
    </row>
    <row r="510" spans="1:42" customFormat="1" ht="13.2">
      <c r="A510" s="46" t="s">
        <v>4023</v>
      </c>
      <c r="B510" s="232">
        <v>43396</v>
      </c>
      <c r="C510" s="232">
        <v>43410.551734224537</v>
      </c>
      <c r="D510" s="232" t="s">
        <v>4693</v>
      </c>
      <c r="E510" s="232" t="s">
        <v>5798</v>
      </c>
      <c r="F510" s="49" t="s">
        <v>233</v>
      </c>
      <c r="G510" s="61" t="s">
        <v>234</v>
      </c>
      <c r="H510" s="61" t="s">
        <v>3126</v>
      </c>
      <c r="I510" s="46" t="s">
        <v>3415</v>
      </c>
      <c r="J510" s="46" t="s">
        <v>4024</v>
      </c>
      <c r="K510" s="46" t="s">
        <v>4025</v>
      </c>
      <c r="L510" s="100" t="s">
        <v>245</v>
      </c>
      <c r="M510" s="279" t="s">
        <v>357</v>
      </c>
      <c r="N510" s="279" t="s">
        <v>6506</v>
      </c>
      <c r="O510" s="325"/>
      <c r="P510" s="285" t="s">
        <v>357</v>
      </c>
      <c r="Q510" s="285" t="s">
        <v>6506</v>
      </c>
      <c r="R510" s="322"/>
      <c r="S510" s="289" t="s">
        <v>2442</v>
      </c>
      <c r="T510" s="289" t="s">
        <v>6506</v>
      </c>
      <c r="U510" s="47" t="s">
        <v>3988</v>
      </c>
      <c r="V510" s="47" t="s">
        <v>240</v>
      </c>
      <c r="W510" s="47" t="s">
        <v>2075</v>
      </c>
      <c r="X510" s="46" t="s">
        <v>2076</v>
      </c>
      <c r="Y510" s="58"/>
      <c r="Z510" s="57"/>
      <c r="AA510" s="58"/>
      <c r="AB510" s="183"/>
      <c r="AC510" s="184"/>
      <c r="AD510" s="184"/>
      <c r="AE510" s="183"/>
      <c r="AF510" s="184"/>
      <c r="AG510" s="185"/>
      <c r="AH510" s="58"/>
      <c r="AI510" s="58"/>
      <c r="AJ510" s="58"/>
      <c r="AK510" s="58"/>
      <c r="AL510" s="59"/>
      <c r="AM510" s="254" t="str">
        <f>VLOOKUP(K510,'[1]SKO 2019 Attendees'!$D:$G,4,FALSE)</f>
        <v>32LDNL72</v>
      </c>
      <c r="AN510" s="52">
        <v>43478</v>
      </c>
      <c r="AO510" s="52">
        <v>43481</v>
      </c>
    </row>
    <row r="511" spans="1:42" customFormat="1">
      <c r="A511" s="46" t="s">
        <v>4943</v>
      </c>
      <c r="B511" s="232">
        <v>43409</v>
      </c>
      <c r="C511" s="232">
        <v>43418.608978703705</v>
      </c>
      <c r="D511" s="232" t="s">
        <v>4693</v>
      </c>
      <c r="E511" s="232" t="s">
        <v>5799</v>
      </c>
      <c r="F511" s="49" t="s">
        <v>233</v>
      </c>
      <c r="G511" s="61" t="s">
        <v>234</v>
      </c>
      <c r="H511" s="61" t="s">
        <v>3126</v>
      </c>
      <c r="I511" s="46" t="s">
        <v>4891</v>
      </c>
      <c r="J511" s="46" t="s">
        <v>3563</v>
      </c>
      <c r="K511" s="46" t="s">
        <v>4892</v>
      </c>
      <c r="L511" s="100" t="s">
        <v>4976</v>
      </c>
      <c r="M511" s="278" t="s">
        <v>374</v>
      </c>
      <c r="N511" s="310" t="s">
        <v>6507</v>
      </c>
      <c r="O511" s="325" t="s">
        <v>4662</v>
      </c>
      <c r="P511" s="284" t="s">
        <v>374</v>
      </c>
      <c r="Q511" s="285" t="s">
        <v>6507</v>
      </c>
      <c r="R511" s="322" t="s">
        <v>4662</v>
      </c>
      <c r="S511" s="289" t="s">
        <v>4728</v>
      </c>
      <c r="T511" s="289" t="s">
        <v>4662</v>
      </c>
      <c r="U511" s="47" t="s">
        <v>240</v>
      </c>
      <c r="V511" s="47" t="s">
        <v>240</v>
      </c>
      <c r="W511" s="47" t="s">
        <v>2075</v>
      </c>
      <c r="X511" s="46" t="s">
        <v>2076</v>
      </c>
      <c r="Y511" s="58"/>
      <c r="Z511" s="57"/>
      <c r="AA511" s="58"/>
      <c r="AB511" s="183"/>
      <c r="AC511" s="184"/>
      <c r="AD511" s="184"/>
      <c r="AE511" s="183"/>
      <c r="AF511" s="184"/>
      <c r="AG511" s="185"/>
      <c r="AH511" s="58"/>
      <c r="AI511" s="58"/>
      <c r="AJ511" s="58"/>
      <c r="AK511" s="58"/>
      <c r="AL511" s="59"/>
      <c r="AM511" s="254" t="str">
        <f>VLOOKUP(K511,'[1]SKO 2019 Attendees'!$D:$G,4,FALSE)</f>
        <v>32LFHH6S</v>
      </c>
      <c r="AN511" s="52">
        <v>43478</v>
      </c>
      <c r="AO511" s="52">
        <v>43481</v>
      </c>
    </row>
    <row r="512" spans="1:42" customFormat="1">
      <c r="A512" s="46" t="s">
        <v>4026</v>
      </c>
      <c r="B512" s="232">
        <v>43396</v>
      </c>
      <c r="C512" s="232">
        <v>43397.496171377315</v>
      </c>
      <c r="D512" s="232" t="s">
        <v>4693</v>
      </c>
      <c r="E512" s="232" t="s">
        <v>5800</v>
      </c>
      <c r="F512" s="49" t="s">
        <v>233</v>
      </c>
      <c r="G512" s="61" t="s">
        <v>234</v>
      </c>
      <c r="H512" s="61" t="s">
        <v>3126</v>
      </c>
      <c r="I512" s="46" t="s">
        <v>2938</v>
      </c>
      <c r="J512" s="46" t="s">
        <v>4027</v>
      </c>
      <c r="K512" s="46" t="s">
        <v>4028</v>
      </c>
      <c r="L512" s="100" t="s">
        <v>4029</v>
      </c>
      <c r="M512" s="350" t="s">
        <v>6412</v>
      </c>
      <c r="N512" s="279" t="s">
        <v>6508</v>
      </c>
      <c r="O512" s="325"/>
      <c r="P512" s="284" t="s">
        <v>5086</v>
      </c>
      <c r="Q512" s="311" t="s">
        <v>6508</v>
      </c>
      <c r="R512" s="322"/>
      <c r="S512" s="289" t="s">
        <v>2393</v>
      </c>
      <c r="T512" s="289" t="s">
        <v>6509</v>
      </c>
      <c r="U512" s="47" t="s">
        <v>1216</v>
      </c>
      <c r="V512" s="47" t="s">
        <v>240</v>
      </c>
      <c r="W512" s="47" t="s">
        <v>2075</v>
      </c>
      <c r="X512" s="46" t="s">
        <v>2076</v>
      </c>
      <c r="Y512" s="58"/>
      <c r="Z512" s="57"/>
      <c r="AA512" s="58"/>
      <c r="AB512" s="183"/>
      <c r="AC512" s="184"/>
      <c r="AD512" s="184"/>
      <c r="AE512" s="183"/>
      <c r="AF512" s="184"/>
      <c r="AG512" s="185"/>
      <c r="AH512" s="58"/>
      <c r="AI512" s="58"/>
      <c r="AJ512" s="58"/>
      <c r="AK512" s="58"/>
      <c r="AL512" s="59"/>
      <c r="AM512" s="254" t="str">
        <f>VLOOKUP(K512,'[1]SKO 2019 Attendees'!$D:$G,4,FALSE)</f>
        <v>32LDNL73</v>
      </c>
      <c r="AN512" s="52">
        <v>43478</v>
      </c>
      <c r="AO512" s="52">
        <v>43481</v>
      </c>
    </row>
    <row r="513" spans="1:42" customFormat="1" ht="24">
      <c r="A513" s="46" t="s">
        <v>4944</v>
      </c>
      <c r="B513" s="232">
        <v>43409</v>
      </c>
      <c r="C513" s="232">
        <v>43431.469352118052</v>
      </c>
      <c r="D513" s="232" t="s">
        <v>4693</v>
      </c>
      <c r="E513" s="232" t="s">
        <v>6470</v>
      </c>
      <c r="F513" s="49" t="s">
        <v>233</v>
      </c>
      <c r="G513" s="61" t="s">
        <v>234</v>
      </c>
      <c r="H513" s="61" t="s">
        <v>3126</v>
      </c>
      <c r="I513" s="46" t="s">
        <v>4893</v>
      </c>
      <c r="J513" s="46" t="s">
        <v>4894</v>
      </c>
      <c r="K513" s="46" t="s">
        <v>4895</v>
      </c>
      <c r="L513" s="100" t="s">
        <v>4977</v>
      </c>
      <c r="M513" s="278" t="s">
        <v>4728</v>
      </c>
      <c r="N513" s="279" t="s">
        <v>4662</v>
      </c>
      <c r="O513" s="325" t="s">
        <v>4662</v>
      </c>
      <c r="P513" s="285" t="s">
        <v>4728</v>
      </c>
      <c r="Q513" s="285" t="s">
        <v>4662</v>
      </c>
      <c r="R513" s="322" t="s">
        <v>4662</v>
      </c>
      <c r="S513" s="289" t="s">
        <v>4728</v>
      </c>
      <c r="T513" s="289" t="s">
        <v>4662</v>
      </c>
      <c r="U513" s="47" t="s">
        <v>240</v>
      </c>
      <c r="V513" s="47" t="s">
        <v>240</v>
      </c>
      <c r="W513" s="47" t="s">
        <v>2075</v>
      </c>
      <c r="X513" s="46" t="s">
        <v>2076</v>
      </c>
      <c r="Y513" s="58"/>
      <c r="Z513" s="57"/>
      <c r="AA513" s="58"/>
      <c r="AB513" s="183"/>
      <c r="AC513" s="184"/>
      <c r="AD513" s="184"/>
      <c r="AE513" s="183"/>
      <c r="AF513" s="184"/>
      <c r="AG513" s="185"/>
      <c r="AH513" s="58"/>
      <c r="AI513" s="58"/>
      <c r="AJ513" s="58"/>
      <c r="AK513" s="58"/>
      <c r="AL513" s="59"/>
      <c r="AM513" s="254" t="str">
        <f>VLOOKUP(K513,'[1]SKO 2019 Attendees'!$D:$G,4,FALSE)</f>
        <v>32LFHH6T</v>
      </c>
      <c r="AN513" s="52">
        <v>43477</v>
      </c>
      <c r="AO513" s="52">
        <v>43481</v>
      </c>
      <c r="AP513" t="s">
        <v>5480</v>
      </c>
    </row>
    <row r="514" spans="1:42" customFormat="1">
      <c r="A514" s="46" t="s">
        <v>4945</v>
      </c>
      <c r="B514" s="232">
        <v>43409</v>
      </c>
      <c r="C514" s="232">
        <v>43409.503765081019</v>
      </c>
      <c r="D514" s="232" t="s">
        <v>4693</v>
      </c>
      <c r="E514" s="232" t="s">
        <v>5801</v>
      </c>
      <c r="F514" s="49" t="s">
        <v>233</v>
      </c>
      <c r="G514" s="61" t="s">
        <v>234</v>
      </c>
      <c r="H514" s="61" t="s">
        <v>3126</v>
      </c>
      <c r="I514" s="46" t="s">
        <v>4896</v>
      </c>
      <c r="J514" s="46" t="s">
        <v>4897</v>
      </c>
      <c r="K514" s="46" t="s">
        <v>4898</v>
      </c>
      <c r="L514" s="100" t="s">
        <v>4978</v>
      </c>
      <c r="M514" s="278" t="s">
        <v>500</v>
      </c>
      <c r="N514" s="279" t="s">
        <v>6504</v>
      </c>
      <c r="O514" s="325"/>
      <c r="P514" s="284" t="s">
        <v>500</v>
      </c>
      <c r="Q514" s="285" t="s">
        <v>6504</v>
      </c>
      <c r="R514" s="322"/>
      <c r="S514" s="289" t="s">
        <v>2380</v>
      </c>
      <c r="T514" s="289" t="s">
        <v>6507</v>
      </c>
      <c r="U514" s="47" t="s">
        <v>4994</v>
      </c>
      <c r="V514" s="47" t="s">
        <v>240</v>
      </c>
      <c r="W514" s="47" t="s">
        <v>2567</v>
      </c>
      <c r="X514" s="46" t="s">
        <v>2076</v>
      </c>
      <c r="Y514" s="58"/>
      <c r="Z514" s="57"/>
      <c r="AA514" s="58"/>
      <c r="AB514" s="183"/>
      <c r="AC514" s="184"/>
      <c r="AD514" s="184"/>
      <c r="AE514" s="183"/>
      <c r="AF514" s="184"/>
      <c r="AG514" s="185"/>
      <c r="AH514" s="58"/>
      <c r="AI514" s="58"/>
      <c r="AJ514" s="58"/>
      <c r="AK514" s="58"/>
      <c r="AL514" s="59"/>
      <c r="AM514" s="254" t="str">
        <f>VLOOKUP(K514,'[1]SKO 2019 Attendees'!$D:$G,4,FALSE)</f>
        <v>32LFHH6V</v>
      </c>
      <c r="AN514" s="52">
        <v>43478</v>
      </c>
      <c r="AO514" s="52">
        <v>43481</v>
      </c>
    </row>
    <row r="515" spans="1:42" customFormat="1" ht="13.2">
      <c r="A515" s="46" t="s">
        <v>4946</v>
      </c>
      <c r="B515" s="232">
        <v>43409</v>
      </c>
      <c r="C515" s="232">
        <v>43409.59468981481</v>
      </c>
      <c r="D515" s="232" t="s">
        <v>4693</v>
      </c>
      <c r="E515" s="348"/>
      <c r="F515" s="49" t="s">
        <v>233</v>
      </c>
      <c r="G515" s="61" t="s">
        <v>234</v>
      </c>
      <c r="H515" s="61" t="s">
        <v>3126</v>
      </c>
      <c r="I515" s="46" t="s">
        <v>4899</v>
      </c>
      <c r="J515" s="46" t="s">
        <v>4900</v>
      </c>
      <c r="K515" s="46" t="s">
        <v>4901</v>
      </c>
      <c r="L515" s="100" t="s">
        <v>4955</v>
      </c>
      <c r="M515" s="279" t="s">
        <v>357</v>
      </c>
      <c r="N515" s="279" t="s">
        <v>6506</v>
      </c>
      <c r="O515" s="325"/>
      <c r="P515" s="285" t="s">
        <v>357</v>
      </c>
      <c r="Q515" s="285" t="s">
        <v>6506</v>
      </c>
      <c r="R515" s="322"/>
      <c r="S515" s="289" t="s">
        <v>2442</v>
      </c>
      <c r="T515" s="289" t="s">
        <v>6506</v>
      </c>
      <c r="U515" s="47" t="s">
        <v>4995</v>
      </c>
      <c r="V515" s="47" t="s">
        <v>240</v>
      </c>
      <c r="W515" s="47" t="s">
        <v>2275</v>
      </c>
      <c r="X515" s="46" t="s">
        <v>2076</v>
      </c>
      <c r="Y515" s="58"/>
      <c r="Z515" s="57"/>
      <c r="AA515" s="58"/>
      <c r="AB515" s="183"/>
      <c r="AC515" s="184"/>
      <c r="AD515" s="184"/>
      <c r="AE515" s="183"/>
      <c r="AF515" s="184"/>
      <c r="AG515" s="185"/>
      <c r="AH515" s="58"/>
      <c r="AI515" s="58"/>
      <c r="AJ515" s="58"/>
      <c r="AK515" s="58"/>
      <c r="AL515" s="59"/>
      <c r="AM515" s="254" t="str">
        <f>VLOOKUP(K515,'[1]SKO 2019 Attendees'!$D:$G,4,FALSE)</f>
        <v>32LFHH6W</v>
      </c>
      <c r="AN515" s="52">
        <v>43478</v>
      </c>
      <c r="AO515" s="52">
        <v>43481</v>
      </c>
      <c r="AP515" t="s">
        <v>5062</v>
      </c>
    </row>
    <row r="516" spans="1:42" customFormat="1">
      <c r="A516" s="46" t="s">
        <v>4947</v>
      </c>
      <c r="B516" s="232">
        <v>43409</v>
      </c>
      <c r="C516" s="232">
        <v>43411.759714930551</v>
      </c>
      <c r="D516" s="232" t="s">
        <v>4693</v>
      </c>
      <c r="E516" s="232" t="s">
        <v>5802</v>
      </c>
      <c r="F516" s="49" t="s">
        <v>233</v>
      </c>
      <c r="G516" s="61" t="s">
        <v>234</v>
      </c>
      <c r="H516" s="61" t="s">
        <v>3126</v>
      </c>
      <c r="I516" s="46" t="s">
        <v>264</v>
      </c>
      <c r="J516" s="46" t="s">
        <v>4902</v>
      </c>
      <c r="K516" s="46" t="s">
        <v>4903</v>
      </c>
      <c r="L516" s="100" t="s">
        <v>4979</v>
      </c>
      <c r="M516" s="278" t="s">
        <v>500</v>
      </c>
      <c r="N516" s="279" t="s">
        <v>6504</v>
      </c>
      <c r="O516" s="325"/>
      <c r="P516" s="284" t="s">
        <v>500</v>
      </c>
      <c r="Q516" s="285" t="s">
        <v>6504</v>
      </c>
      <c r="R516" s="322"/>
      <c r="S516" s="289" t="s">
        <v>4728</v>
      </c>
      <c r="T516" s="289" t="s">
        <v>4662</v>
      </c>
      <c r="U516" s="47" t="s">
        <v>240</v>
      </c>
      <c r="V516" s="47" t="s">
        <v>240</v>
      </c>
      <c r="W516" s="47" t="s">
        <v>2075</v>
      </c>
      <c r="X516" s="46" t="s">
        <v>2076</v>
      </c>
      <c r="Y516" s="58"/>
      <c r="Z516" s="57"/>
      <c r="AA516" s="58"/>
      <c r="AB516" s="183"/>
      <c r="AC516" s="184"/>
      <c r="AD516" s="184"/>
      <c r="AE516" s="183"/>
      <c r="AF516" s="184"/>
      <c r="AG516" s="185"/>
      <c r="AH516" s="58"/>
      <c r="AI516" s="58"/>
      <c r="AJ516" s="58"/>
      <c r="AK516" s="58"/>
      <c r="AL516" s="59"/>
      <c r="AM516" s="254" t="str">
        <f>VLOOKUP(K516,'[1]SKO 2019 Attendees'!$D:$G,4,FALSE)</f>
        <v>32LFHH6X</v>
      </c>
      <c r="AN516" s="52">
        <v>43478</v>
      </c>
      <c r="AO516" s="52">
        <v>43481</v>
      </c>
    </row>
    <row r="517" spans="1:42" customFormat="1">
      <c r="A517" s="46" t="s">
        <v>4948</v>
      </c>
      <c r="B517" s="232">
        <v>43409</v>
      </c>
      <c r="C517" s="232">
        <v>43431.688813657405</v>
      </c>
      <c r="D517" s="232" t="s">
        <v>4693</v>
      </c>
      <c r="E517" s="232" t="s">
        <v>5803</v>
      </c>
      <c r="F517" s="49" t="s">
        <v>233</v>
      </c>
      <c r="G517" s="61" t="s">
        <v>234</v>
      </c>
      <c r="H517" s="61" t="s">
        <v>3126</v>
      </c>
      <c r="I517" s="46" t="s">
        <v>2256</v>
      </c>
      <c r="J517" s="46" t="s">
        <v>2281</v>
      </c>
      <c r="K517" s="46" t="s">
        <v>4904</v>
      </c>
      <c r="L517" s="100" t="s">
        <v>4980</v>
      </c>
      <c r="M517" s="278" t="s">
        <v>374</v>
      </c>
      <c r="N517" s="310" t="s">
        <v>6507</v>
      </c>
      <c r="O517" s="325"/>
      <c r="P517" s="284" t="s">
        <v>374</v>
      </c>
      <c r="Q517" s="285" t="s">
        <v>6507</v>
      </c>
      <c r="R517" s="322"/>
      <c r="S517" s="289" t="s">
        <v>2374</v>
      </c>
      <c r="T517" s="289" t="s">
        <v>6517</v>
      </c>
      <c r="U517" s="47" t="s">
        <v>4998</v>
      </c>
      <c r="V517" s="47" t="s">
        <v>240</v>
      </c>
      <c r="W517" s="47" t="s">
        <v>2433</v>
      </c>
      <c r="X517" s="46" t="s">
        <v>2076</v>
      </c>
      <c r="Y517" s="58"/>
      <c r="Z517" s="57"/>
      <c r="AA517" s="58"/>
      <c r="AB517" s="183"/>
      <c r="AC517" s="184"/>
      <c r="AD517" s="184"/>
      <c r="AE517" s="183"/>
      <c r="AF517" s="184"/>
      <c r="AG517" s="185"/>
      <c r="AH517" s="58"/>
      <c r="AI517" s="58"/>
      <c r="AJ517" s="58"/>
      <c r="AK517" s="58"/>
      <c r="AL517" s="59"/>
      <c r="AM517" s="254" t="str">
        <f>VLOOKUP(K517,'[1]SKO 2019 Attendees'!$D:$G,4,FALSE)</f>
        <v>32LFHH6Z</v>
      </c>
      <c r="AN517" s="52">
        <v>43478</v>
      </c>
      <c r="AO517" s="52">
        <v>43481</v>
      </c>
    </row>
    <row r="518" spans="1:42" customFormat="1">
      <c r="A518" s="129" t="s">
        <v>4765</v>
      </c>
      <c r="B518" s="232">
        <v>43396</v>
      </c>
      <c r="C518" s="232">
        <v>43403.375642129628</v>
      </c>
      <c r="D518" s="232" t="s">
        <v>4693</v>
      </c>
      <c r="E518" s="232" t="s">
        <v>5804</v>
      </c>
      <c r="F518" s="130" t="s">
        <v>4766</v>
      </c>
      <c r="G518" s="61" t="s">
        <v>234</v>
      </c>
      <c r="H518" s="61" t="s">
        <v>2070</v>
      </c>
      <c r="I518" s="129" t="s">
        <v>4326</v>
      </c>
      <c r="J518" s="129" t="s">
        <v>4767</v>
      </c>
      <c r="K518" s="46" t="s">
        <v>4768</v>
      </c>
      <c r="L518" s="132" t="s">
        <v>4769</v>
      </c>
      <c r="M518" s="278" t="s">
        <v>346</v>
      </c>
      <c r="N518" s="279" t="s">
        <v>6505</v>
      </c>
      <c r="O518" s="325" t="s">
        <v>4662</v>
      </c>
      <c r="P518" s="284" t="s">
        <v>346</v>
      </c>
      <c r="Q518" s="285" t="s">
        <v>6505</v>
      </c>
      <c r="R518" s="322" t="s">
        <v>4662</v>
      </c>
      <c r="S518" s="289" t="s">
        <v>4728</v>
      </c>
      <c r="T518" s="289" t="s">
        <v>4662</v>
      </c>
      <c r="U518" s="131" t="s">
        <v>240</v>
      </c>
      <c r="V518" s="131" t="s">
        <v>240</v>
      </c>
      <c r="W518" s="47" t="s">
        <v>2075</v>
      </c>
      <c r="X518" s="46" t="s">
        <v>2076</v>
      </c>
      <c r="Y518" s="58"/>
      <c r="Z518" s="57"/>
      <c r="AA518" s="58"/>
      <c r="AB518" s="183"/>
      <c r="AC518" s="184"/>
      <c r="AD518" s="184"/>
      <c r="AE518" s="183"/>
      <c r="AF518" s="184"/>
      <c r="AG518" s="185"/>
      <c r="AH518" s="58"/>
      <c r="AI518" s="58"/>
      <c r="AJ518" s="58"/>
      <c r="AK518" s="58"/>
      <c r="AL518" s="59"/>
      <c r="AM518" s="254" t="str">
        <f>VLOOKUP(K518,'[1]SKO 2019 Attendees'!$D:$G,4,FALSE)</f>
        <v>32LDZJVW</v>
      </c>
      <c r="AN518" s="52">
        <v>43475</v>
      </c>
      <c r="AO518" s="52">
        <v>43481</v>
      </c>
      <c r="AP518" s="133" t="s">
        <v>4770</v>
      </c>
    </row>
    <row r="519" spans="1:42" customFormat="1">
      <c r="A519" s="46" t="s">
        <v>4949</v>
      </c>
      <c r="B519" s="232">
        <v>43409</v>
      </c>
      <c r="C519" s="232">
        <v>43409.495523032405</v>
      </c>
      <c r="D519" s="232" t="s">
        <v>4693</v>
      </c>
      <c r="E519" s="232" t="s">
        <v>5805</v>
      </c>
      <c r="F519" s="49" t="s">
        <v>233</v>
      </c>
      <c r="G519" s="61" t="s">
        <v>234</v>
      </c>
      <c r="H519" s="61" t="s">
        <v>3126</v>
      </c>
      <c r="I519" s="46" t="s">
        <v>4905</v>
      </c>
      <c r="J519" s="46" t="s">
        <v>4906</v>
      </c>
      <c r="K519" s="46" t="s">
        <v>4907</v>
      </c>
      <c r="L519" s="100" t="s">
        <v>4981</v>
      </c>
      <c r="M519" s="278" t="s">
        <v>346</v>
      </c>
      <c r="N519" s="279" t="s">
        <v>6505</v>
      </c>
      <c r="O519" s="325"/>
      <c r="P519" s="284" t="s">
        <v>346</v>
      </c>
      <c r="Q519" s="285" t="s">
        <v>6505</v>
      </c>
      <c r="R519" s="322"/>
      <c r="S519" s="289" t="s">
        <v>2636</v>
      </c>
      <c r="T519" s="289" t="s">
        <v>6519</v>
      </c>
      <c r="U519" s="47" t="s">
        <v>2966</v>
      </c>
      <c r="V519" s="47" t="s">
        <v>240</v>
      </c>
      <c r="W519" s="47" t="s">
        <v>2317</v>
      </c>
      <c r="X519" s="46" t="s">
        <v>2076</v>
      </c>
      <c r="Y519" s="58"/>
      <c r="Z519" s="57"/>
      <c r="AA519" s="58"/>
      <c r="AB519" s="183"/>
      <c r="AC519" s="184"/>
      <c r="AD519" s="184"/>
      <c r="AE519" s="183"/>
      <c r="AF519" s="184"/>
      <c r="AG519" s="185"/>
      <c r="AH519" s="58"/>
      <c r="AI519" s="58"/>
      <c r="AJ519" s="58"/>
      <c r="AK519" s="58"/>
      <c r="AL519" s="59"/>
      <c r="AM519" s="254" t="str">
        <f>VLOOKUP(K519,'[1]SKO 2019 Attendees'!$D:$G,4,FALSE)</f>
        <v>32LFHH72</v>
      </c>
      <c r="AN519" s="52">
        <v>43478</v>
      </c>
      <c r="AO519" s="52">
        <v>43481</v>
      </c>
    </row>
    <row r="520" spans="1:42" customFormat="1" ht="24">
      <c r="A520" s="46" t="s">
        <v>5446</v>
      </c>
      <c r="B520" s="232">
        <v>43430</v>
      </c>
      <c r="C520" s="232">
        <v>43434.239172222224</v>
      </c>
      <c r="D520" s="344" t="s">
        <v>4693</v>
      </c>
      <c r="E520" s="232" t="s">
        <v>6697</v>
      </c>
      <c r="F520" s="49" t="s">
        <v>233</v>
      </c>
      <c r="G520" s="61" t="s">
        <v>234</v>
      </c>
      <c r="H520" s="61" t="s">
        <v>633</v>
      </c>
      <c r="I520" s="46" t="s">
        <v>1289</v>
      </c>
      <c r="J520" s="46" t="s">
        <v>5410</v>
      </c>
      <c r="K520" s="46" t="s">
        <v>5411</v>
      </c>
      <c r="L520" s="206" t="s">
        <v>5447</v>
      </c>
      <c r="M520" s="278" t="s">
        <v>374</v>
      </c>
      <c r="N520" s="310" t="s">
        <v>6507</v>
      </c>
      <c r="O520" s="325"/>
      <c r="P520" s="285" t="s">
        <v>374</v>
      </c>
      <c r="Q520" s="285" t="s">
        <v>6507</v>
      </c>
      <c r="R520" s="322"/>
      <c r="S520" s="289" t="s">
        <v>4672</v>
      </c>
      <c r="T520" s="289" t="s">
        <v>6508</v>
      </c>
      <c r="U520" s="206" t="s">
        <v>4992</v>
      </c>
      <c r="V520" s="206" t="s">
        <v>240</v>
      </c>
      <c r="W520" s="206" t="s">
        <v>658</v>
      </c>
      <c r="X520" s="46" t="s">
        <v>633</v>
      </c>
      <c r="Y520" s="58"/>
      <c r="Z520" s="57"/>
      <c r="AA520" s="58"/>
      <c r="AB520" s="183"/>
      <c r="AC520" s="184"/>
      <c r="AD520" s="184"/>
      <c r="AE520" s="183"/>
      <c r="AF520" s="184"/>
      <c r="AG520" s="185"/>
      <c r="AH520" s="58"/>
      <c r="AI520" s="58"/>
      <c r="AJ520" s="58"/>
      <c r="AK520" s="58"/>
      <c r="AL520" s="59"/>
      <c r="AM520" s="254" t="str">
        <f>VLOOKUP(K520,'[1]SKO 2019 Attendees'!$D:$G,4,FALSE)</f>
        <v>32LH3WTL</v>
      </c>
      <c r="AN520" s="52">
        <v>43477</v>
      </c>
      <c r="AO520" s="52">
        <v>43481</v>
      </c>
    </row>
    <row r="521" spans="1:42" customFormat="1" ht="24">
      <c r="A521" s="46" t="s">
        <v>5448</v>
      </c>
      <c r="B521" s="232">
        <v>43430</v>
      </c>
      <c r="C521" s="232">
        <v>43439.561974571756</v>
      </c>
      <c r="D521" s="232"/>
      <c r="E521" s="348"/>
      <c r="F521" s="49" t="s">
        <v>233</v>
      </c>
      <c r="G521" s="61" t="s">
        <v>234</v>
      </c>
      <c r="H521" s="61" t="s">
        <v>3126</v>
      </c>
      <c r="I521" s="46" t="s">
        <v>166</v>
      </c>
      <c r="J521" s="46" t="s">
        <v>5412</v>
      </c>
      <c r="K521" s="46" t="s">
        <v>5413</v>
      </c>
      <c r="L521" s="216" t="s">
        <v>3986</v>
      </c>
      <c r="M521" s="278" t="s">
        <v>500</v>
      </c>
      <c r="N521" s="279" t="s">
        <v>6504</v>
      </c>
      <c r="O521" s="325"/>
      <c r="P521" s="284" t="s">
        <v>500</v>
      </c>
      <c r="Q521" s="285" t="s">
        <v>6504</v>
      </c>
      <c r="R521" s="322"/>
      <c r="S521" s="289" t="s">
        <v>2380</v>
      </c>
      <c r="T521" s="289" t="s">
        <v>6507</v>
      </c>
      <c r="U521" s="216" t="s">
        <v>3988</v>
      </c>
      <c r="V521" s="216" t="s">
        <v>240</v>
      </c>
      <c r="W521" s="216" t="s">
        <v>2075</v>
      </c>
      <c r="X521" s="46" t="s">
        <v>2076</v>
      </c>
      <c r="Y521" s="58"/>
      <c r="Z521" s="57"/>
      <c r="AA521" s="58"/>
      <c r="AB521" s="183"/>
      <c r="AC521" s="184"/>
      <c r="AD521" s="184"/>
      <c r="AE521" s="183"/>
      <c r="AF521" s="184"/>
      <c r="AG521" s="185"/>
      <c r="AH521" s="58"/>
      <c r="AI521" s="58"/>
      <c r="AJ521" s="58"/>
      <c r="AK521" s="58"/>
      <c r="AL521" s="59"/>
      <c r="AM521" s="254" t="str">
        <f>VLOOKUP(K521,'[1]SKO 2019 Attendees'!$D:$G,4,FALSE)</f>
        <v>32LH3WTM</v>
      </c>
      <c r="AN521" s="52">
        <v>43478</v>
      </c>
      <c r="AO521" s="52">
        <v>43481</v>
      </c>
    </row>
    <row r="522" spans="1:42" customFormat="1">
      <c r="A522" s="46" t="s">
        <v>4950</v>
      </c>
      <c r="B522" s="232">
        <v>43409</v>
      </c>
      <c r="C522" s="232">
        <v>43423.545508680552</v>
      </c>
      <c r="D522" s="232" t="s">
        <v>4693</v>
      </c>
      <c r="E522" s="232" t="s">
        <v>6726</v>
      </c>
      <c r="F522" s="49" t="s">
        <v>233</v>
      </c>
      <c r="G522" s="61" t="s">
        <v>234</v>
      </c>
      <c r="H522" s="61" t="s">
        <v>3126</v>
      </c>
      <c r="I522" s="46" t="s">
        <v>4908</v>
      </c>
      <c r="J522" s="46" t="s">
        <v>4909</v>
      </c>
      <c r="K522" s="46" t="s">
        <v>4910</v>
      </c>
      <c r="L522" s="100" t="s">
        <v>4955</v>
      </c>
      <c r="M522" s="350" t="s">
        <v>6413</v>
      </c>
      <c r="N522" s="310" t="s">
        <v>6509</v>
      </c>
      <c r="O522" s="325"/>
      <c r="P522" s="284" t="s">
        <v>6263</v>
      </c>
      <c r="Q522" s="311" t="s">
        <v>6509</v>
      </c>
      <c r="R522" s="322"/>
      <c r="S522" s="289" t="s">
        <v>2393</v>
      </c>
      <c r="T522" s="289" t="s">
        <v>6509</v>
      </c>
      <c r="U522" s="47" t="s">
        <v>4999</v>
      </c>
      <c r="V522" s="47" t="s">
        <v>240</v>
      </c>
      <c r="W522" s="47" t="s">
        <v>2254</v>
      </c>
      <c r="X522" s="46" t="s">
        <v>2076</v>
      </c>
      <c r="Y522" s="58"/>
      <c r="Z522" s="57"/>
      <c r="AA522" s="58"/>
      <c r="AB522" s="183"/>
      <c r="AC522" s="184"/>
      <c r="AD522" s="184"/>
      <c r="AE522" s="183"/>
      <c r="AF522" s="184"/>
      <c r="AG522" s="185"/>
      <c r="AH522" s="58"/>
      <c r="AI522" s="58"/>
      <c r="AJ522" s="58"/>
      <c r="AK522" s="58"/>
      <c r="AL522" s="59"/>
      <c r="AM522" s="254" t="str">
        <f>VLOOKUP(K522,'[1]SKO 2019 Attendees'!$D:$G,4,FALSE)</f>
        <v>32LFHH73</v>
      </c>
      <c r="AN522" s="52">
        <v>43478</v>
      </c>
      <c r="AO522" s="52">
        <v>43481</v>
      </c>
    </row>
    <row r="523" spans="1:42" customFormat="1">
      <c r="A523" s="46" t="s">
        <v>4951</v>
      </c>
      <c r="B523" s="232">
        <v>43409</v>
      </c>
      <c r="C523" s="232">
        <v>43412.643932326384</v>
      </c>
      <c r="D523" s="232" t="s">
        <v>4693</v>
      </c>
      <c r="E523" s="232" t="s">
        <v>6327</v>
      </c>
      <c r="F523" s="49" t="s">
        <v>233</v>
      </c>
      <c r="G523" s="61" t="s">
        <v>234</v>
      </c>
      <c r="H523" s="61" t="s">
        <v>633</v>
      </c>
      <c r="I523" s="46" t="s">
        <v>4911</v>
      </c>
      <c r="J523" s="46" t="s">
        <v>4912</v>
      </c>
      <c r="K523" s="46" t="s">
        <v>4913</v>
      </c>
      <c r="L523" s="100" t="s">
        <v>4957</v>
      </c>
      <c r="M523" s="350" t="s">
        <v>6413</v>
      </c>
      <c r="N523" s="310" t="s">
        <v>6509</v>
      </c>
      <c r="O523" s="325"/>
      <c r="P523" s="284" t="s">
        <v>6263</v>
      </c>
      <c r="Q523" s="311" t="s">
        <v>6509</v>
      </c>
      <c r="R523" s="322"/>
      <c r="S523" s="289" t="s">
        <v>4673</v>
      </c>
      <c r="T523" s="289" t="s">
        <v>6518</v>
      </c>
      <c r="U523" s="47" t="s">
        <v>4999</v>
      </c>
      <c r="V523" s="47" t="s">
        <v>240</v>
      </c>
      <c r="W523" s="47" t="s">
        <v>664</v>
      </c>
      <c r="X523" s="46" t="s">
        <v>633</v>
      </c>
      <c r="Y523" s="58"/>
      <c r="Z523" s="57"/>
      <c r="AA523" s="58"/>
      <c r="AB523" s="183"/>
      <c r="AC523" s="184"/>
      <c r="AD523" s="184"/>
      <c r="AE523" s="183"/>
      <c r="AF523" s="184"/>
      <c r="AG523" s="185"/>
      <c r="AH523" s="58"/>
      <c r="AI523" s="58"/>
      <c r="AJ523" s="58"/>
      <c r="AK523" s="58"/>
      <c r="AL523" s="59"/>
      <c r="AM523" s="254" t="str">
        <f>VLOOKUP(K523,'[1]SKO 2019 Attendees'!$D:$G,4,FALSE)</f>
        <v>32LFHH74</v>
      </c>
      <c r="AN523" s="52">
        <v>43477</v>
      </c>
      <c r="AO523" s="52">
        <v>43481</v>
      </c>
    </row>
    <row r="524" spans="1:42" customFormat="1">
      <c r="A524" s="46" t="s">
        <v>4030</v>
      </c>
      <c r="B524" s="232">
        <v>43396</v>
      </c>
      <c r="C524" s="232">
        <v>43399.406850150459</v>
      </c>
      <c r="D524" s="232"/>
      <c r="E524" s="348"/>
      <c r="F524" s="49" t="s">
        <v>233</v>
      </c>
      <c r="G524" s="61" t="s">
        <v>234</v>
      </c>
      <c r="H524" s="61" t="s">
        <v>3126</v>
      </c>
      <c r="I524" s="46" t="s">
        <v>3316</v>
      </c>
      <c r="J524" s="46" t="s">
        <v>4031</v>
      </c>
      <c r="K524" s="46" t="s">
        <v>4032</v>
      </c>
      <c r="L524" s="100" t="s">
        <v>238</v>
      </c>
      <c r="M524" s="278" t="s">
        <v>346</v>
      </c>
      <c r="N524" s="279" t="s">
        <v>6505</v>
      </c>
      <c r="O524" s="325"/>
      <c r="P524" s="284" t="s">
        <v>346</v>
      </c>
      <c r="Q524" s="285" t="s">
        <v>6505</v>
      </c>
      <c r="R524" s="322"/>
      <c r="S524" s="289" t="s">
        <v>2636</v>
      </c>
      <c r="T524" s="289" t="s">
        <v>6519</v>
      </c>
      <c r="U524" s="47" t="s">
        <v>4033</v>
      </c>
      <c r="V524" s="47" t="s">
        <v>240</v>
      </c>
      <c r="W524" s="47" t="s">
        <v>2317</v>
      </c>
      <c r="X524" s="46" t="s">
        <v>2076</v>
      </c>
      <c r="Y524" s="58"/>
      <c r="Z524" s="57"/>
      <c r="AA524" s="58"/>
      <c r="AB524" s="183"/>
      <c r="AC524" s="184"/>
      <c r="AD524" s="184"/>
      <c r="AE524" s="183"/>
      <c r="AF524" s="184"/>
      <c r="AG524" s="185"/>
      <c r="AH524" s="58"/>
      <c r="AI524" s="58"/>
      <c r="AJ524" s="58"/>
      <c r="AK524" s="58"/>
      <c r="AL524" s="59"/>
      <c r="AM524" s="254" t="str">
        <f>VLOOKUP(K524,'[1]SKO 2019 Attendees'!$D:$G,4,FALSE)</f>
        <v>32LDNL74</v>
      </c>
      <c r="AN524" s="52">
        <v>43478</v>
      </c>
      <c r="AO524" s="52">
        <v>43481</v>
      </c>
    </row>
    <row r="525" spans="1:42" customFormat="1">
      <c r="A525" s="46" t="s">
        <v>4952</v>
      </c>
      <c r="B525" s="232">
        <v>43409</v>
      </c>
      <c r="C525" s="232">
        <v>43409.536879317129</v>
      </c>
      <c r="D525" s="232" t="s">
        <v>4693</v>
      </c>
      <c r="E525" s="232" t="s">
        <v>5806</v>
      </c>
      <c r="F525" s="49" t="s">
        <v>233</v>
      </c>
      <c r="G525" s="61" t="s">
        <v>234</v>
      </c>
      <c r="H525" s="61" t="s">
        <v>633</v>
      </c>
      <c r="I525" s="46" t="s">
        <v>1078</v>
      </c>
      <c r="J525" s="46" t="s">
        <v>4914</v>
      </c>
      <c r="K525" s="46" t="s">
        <v>4915</v>
      </c>
      <c r="L525" s="100" t="s">
        <v>4982</v>
      </c>
      <c r="M525" s="278" t="s">
        <v>379</v>
      </c>
      <c r="N525" s="279" t="s">
        <v>6503</v>
      </c>
      <c r="O525" s="325"/>
      <c r="P525" s="284" t="s">
        <v>379</v>
      </c>
      <c r="Q525" s="285" t="s">
        <v>6503</v>
      </c>
      <c r="R525" s="322"/>
      <c r="S525" s="289" t="s">
        <v>4670</v>
      </c>
      <c r="T525" s="289" t="s">
        <v>6504</v>
      </c>
      <c r="U525" s="47" t="s">
        <v>4988</v>
      </c>
      <c r="V525" s="47" t="s">
        <v>240</v>
      </c>
      <c r="W525" s="47" t="s">
        <v>639</v>
      </c>
      <c r="X525" s="46" t="s">
        <v>633</v>
      </c>
      <c r="Y525" s="58"/>
      <c r="Z525" s="57"/>
      <c r="AA525" s="58"/>
      <c r="AB525" s="183"/>
      <c r="AC525" s="184"/>
      <c r="AD525" s="184"/>
      <c r="AE525" s="183"/>
      <c r="AF525" s="184"/>
      <c r="AG525" s="185"/>
      <c r="AH525" s="58"/>
      <c r="AI525" s="58"/>
      <c r="AJ525" s="58"/>
      <c r="AK525" s="58"/>
      <c r="AL525" s="59"/>
      <c r="AM525" s="254" t="str">
        <f>VLOOKUP(K525,'[1]SKO 2019 Attendees'!$D:$G,4,FALSE)</f>
        <v>32LFHH76</v>
      </c>
      <c r="AN525" s="52">
        <v>43477</v>
      </c>
      <c r="AO525" s="52">
        <v>43481</v>
      </c>
    </row>
    <row r="526" spans="1:42" customFormat="1">
      <c r="A526" s="46" t="s">
        <v>4953</v>
      </c>
      <c r="B526" s="232">
        <v>43409</v>
      </c>
      <c r="C526" s="232">
        <v>43425.634688541664</v>
      </c>
      <c r="D526" s="344" t="s">
        <v>4693</v>
      </c>
      <c r="E526" s="232" t="s">
        <v>6708</v>
      </c>
      <c r="F526" s="49" t="s">
        <v>233</v>
      </c>
      <c r="G526" s="61" t="s">
        <v>234</v>
      </c>
      <c r="H526" s="61" t="s">
        <v>633</v>
      </c>
      <c r="I526" s="46" t="s">
        <v>786</v>
      </c>
      <c r="J526" s="46" t="s">
        <v>2716</v>
      </c>
      <c r="K526" s="46" t="s">
        <v>4916</v>
      </c>
      <c r="L526" s="100" t="s">
        <v>4983</v>
      </c>
      <c r="M526" s="278" t="s">
        <v>4728</v>
      </c>
      <c r="N526" s="279" t="s">
        <v>4662</v>
      </c>
      <c r="O526" s="325" t="s">
        <v>4662</v>
      </c>
      <c r="P526" s="285" t="s">
        <v>4728</v>
      </c>
      <c r="Q526" s="285" t="s">
        <v>4662</v>
      </c>
      <c r="R526" s="322" t="s">
        <v>4662</v>
      </c>
      <c r="S526" s="289" t="s">
        <v>4728</v>
      </c>
      <c r="T526" s="289" t="s">
        <v>4662</v>
      </c>
      <c r="U526" s="47" t="s">
        <v>240</v>
      </c>
      <c r="V526" s="47" t="s">
        <v>240</v>
      </c>
      <c r="W526" s="47" t="s">
        <v>639</v>
      </c>
      <c r="X526" s="46" t="s">
        <v>633</v>
      </c>
      <c r="Y526" s="58"/>
      <c r="Z526" s="57"/>
      <c r="AA526" s="58"/>
      <c r="AB526" s="183"/>
      <c r="AC526" s="184"/>
      <c r="AD526" s="184"/>
      <c r="AE526" s="183"/>
      <c r="AF526" s="184"/>
      <c r="AG526" s="185"/>
      <c r="AH526" s="58"/>
      <c r="AI526" s="58"/>
      <c r="AJ526" s="58"/>
      <c r="AK526" s="58"/>
      <c r="AL526" s="59"/>
      <c r="AM526" s="254" t="str">
        <f>VLOOKUP(K526,'[1]SKO 2019 Attendees'!$D:$G,4,FALSE)</f>
        <v>32LFHH77</v>
      </c>
      <c r="AN526" s="52">
        <v>43476</v>
      </c>
      <c r="AO526" s="52">
        <v>43481</v>
      </c>
      <c r="AP526" s="18" t="s">
        <v>6843</v>
      </c>
    </row>
    <row r="527" spans="1:42" customFormat="1">
      <c r="A527" s="46" t="s">
        <v>1249</v>
      </c>
      <c r="B527" s="232">
        <v>43402</v>
      </c>
      <c r="C527" s="232">
        <v>43403.449301238426</v>
      </c>
      <c r="D527" s="232" t="s">
        <v>4693</v>
      </c>
      <c r="E527" s="232" t="s">
        <v>5807</v>
      </c>
      <c r="F527" s="49" t="s">
        <v>247</v>
      </c>
      <c r="G527" s="61" t="s">
        <v>248</v>
      </c>
      <c r="H527" s="61" t="s">
        <v>633</v>
      </c>
      <c r="I527" s="46" t="s">
        <v>162</v>
      </c>
      <c r="J527" s="46" t="s">
        <v>1250</v>
      </c>
      <c r="K527" s="46" t="s">
        <v>1251</v>
      </c>
      <c r="L527" s="100" t="s">
        <v>299</v>
      </c>
      <c r="M527" s="281" t="s">
        <v>6413</v>
      </c>
      <c r="N527" s="279" t="s">
        <v>6508</v>
      </c>
      <c r="O527" s="325"/>
      <c r="P527" s="285" t="s">
        <v>248</v>
      </c>
      <c r="Q527" s="285" t="s">
        <v>6510</v>
      </c>
      <c r="R527" s="322"/>
      <c r="S527" s="289" t="s">
        <v>4670</v>
      </c>
      <c r="T527" s="289" t="s">
        <v>6504</v>
      </c>
      <c r="U527" s="47" t="s">
        <v>1262</v>
      </c>
      <c r="V527" s="47" t="s">
        <v>34</v>
      </c>
      <c r="W527" s="47" t="s">
        <v>812</v>
      </c>
      <c r="X527" s="46" t="s">
        <v>633</v>
      </c>
      <c r="Y527" s="58"/>
      <c r="Z527" s="57"/>
      <c r="AA527" s="58" t="s">
        <v>36</v>
      </c>
      <c r="AB527" s="183"/>
      <c r="AC527" s="184"/>
      <c r="AD527" s="184"/>
      <c r="AE527" s="183"/>
      <c r="AF527" s="184"/>
      <c r="AG527" s="185"/>
      <c r="AH527" s="58"/>
      <c r="AI527" s="58"/>
      <c r="AJ527" s="58"/>
      <c r="AK527" s="58"/>
      <c r="AL527" s="59"/>
      <c r="AM527" s="254" t="str">
        <f>VLOOKUP(K527,'[1]SKO 2019 Attendees'!$D:$G,4,FALSE)</f>
        <v>32LDNL75</v>
      </c>
      <c r="AN527" s="52">
        <v>43476</v>
      </c>
      <c r="AO527" s="52">
        <v>43481</v>
      </c>
      <c r="AP527" t="s">
        <v>5277</v>
      </c>
    </row>
    <row r="528" spans="1:42" customFormat="1">
      <c r="A528" s="46" t="s">
        <v>6253</v>
      </c>
      <c r="B528" s="232">
        <v>43430</v>
      </c>
      <c r="C528" s="232"/>
      <c r="D528" s="232"/>
      <c r="E528" s="348"/>
      <c r="F528" s="49"/>
      <c r="G528" s="61" t="s">
        <v>335</v>
      </c>
      <c r="H528" s="61" t="s">
        <v>2236</v>
      </c>
      <c r="I528" s="46" t="s">
        <v>110</v>
      </c>
      <c r="J528" s="46" t="s">
        <v>6251</v>
      </c>
      <c r="K528" s="46" t="s">
        <v>6255</v>
      </c>
      <c r="L528" s="216" t="s">
        <v>1584</v>
      </c>
      <c r="M528" s="350" t="s">
        <v>6413</v>
      </c>
      <c r="N528" s="310" t="s">
        <v>6509</v>
      </c>
      <c r="O528" s="325"/>
      <c r="P528" s="284" t="s">
        <v>6263</v>
      </c>
      <c r="Q528" s="311" t="s">
        <v>6509</v>
      </c>
      <c r="R528" s="322"/>
      <c r="S528" s="289" t="s">
        <v>2393</v>
      </c>
      <c r="T528" s="289" t="s">
        <v>6509</v>
      </c>
      <c r="U528" s="216" t="s">
        <v>2610</v>
      </c>
      <c r="V528" s="216" t="s">
        <v>90</v>
      </c>
      <c r="W528" s="216" t="s">
        <v>3327</v>
      </c>
      <c r="X528" s="46" t="s">
        <v>2076</v>
      </c>
      <c r="Y528" s="58"/>
      <c r="Z528" s="57"/>
      <c r="AA528" s="58"/>
      <c r="AB528" s="183"/>
      <c r="AC528" s="184"/>
      <c r="AD528" s="184"/>
      <c r="AE528" s="183" t="s">
        <v>36</v>
      </c>
      <c r="AF528" s="184"/>
      <c r="AG528" s="185"/>
      <c r="AH528" s="58"/>
      <c r="AI528" s="58"/>
      <c r="AJ528" s="58"/>
      <c r="AK528" s="58"/>
      <c r="AL528" s="59"/>
      <c r="AM528" s="254" t="str">
        <f>VLOOKUP(K528,'[1]SKO 2019 Attendees'!$D:$G,4,FALSE)</f>
        <v>32LH4CM2</v>
      </c>
      <c r="AN528" s="52">
        <v>43477</v>
      </c>
      <c r="AO528" s="52">
        <v>43481</v>
      </c>
    </row>
    <row r="529" spans="1:42" customFormat="1" ht="36">
      <c r="A529" s="46" t="s">
        <v>6254</v>
      </c>
      <c r="B529" s="232">
        <v>43430</v>
      </c>
      <c r="C529" s="232">
        <v>43433.781231134257</v>
      </c>
      <c r="D529" s="349" t="s">
        <v>4693</v>
      </c>
      <c r="E529" s="348" t="s">
        <v>6778</v>
      </c>
      <c r="F529" s="49"/>
      <c r="G529" s="61" t="s">
        <v>335</v>
      </c>
      <c r="H529" s="61" t="s">
        <v>2236</v>
      </c>
      <c r="I529" s="46" t="s">
        <v>282</v>
      </c>
      <c r="J529" s="46" t="s">
        <v>6252</v>
      </c>
      <c r="K529" s="46" t="s">
        <v>6256</v>
      </c>
      <c r="L529" s="206" t="s">
        <v>6257</v>
      </c>
      <c r="M529" s="350" t="s">
        <v>6413</v>
      </c>
      <c r="N529" s="310" t="s">
        <v>6509</v>
      </c>
      <c r="O529" s="325"/>
      <c r="P529" s="284" t="s">
        <v>6263</v>
      </c>
      <c r="Q529" s="311" t="s">
        <v>6509</v>
      </c>
      <c r="R529" s="322"/>
      <c r="S529" s="289" t="s">
        <v>2393</v>
      </c>
      <c r="T529" s="289" t="s">
        <v>6509</v>
      </c>
      <c r="U529" s="206" t="s">
        <v>2610</v>
      </c>
      <c r="V529" s="206" t="s">
        <v>90</v>
      </c>
      <c r="W529" s="206" t="s">
        <v>3548</v>
      </c>
      <c r="X529" s="46" t="s">
        <v>2076</v>
      </c>
      <c r="Y529" s="58"/>
      <c r="Z529" s="57"/>
      <c r="AA529" s="58"/>
      <c r="AB529" s="183"/>
      <c r="AC529" s="184"/>
      <c r="AD529" s="184"/>
      <c r="AE529" s="183" t="s">
        <v>36</v>
      </c>
      <c r="AF529" s="184"/>
      <c r="AG529" s="185"/>
      <c r="AH529" s="58"/>
      <c r="AI529" s="58"/>
      <c r="AJ529" s="58"/>
      <c r="AK529" s="58"/>
      <c r="AL529" s="59"/>
      <c r="AM529" s="254" t="str">
        <f>VLOOKUP(K529,'[1]SKO 2019 Attendees'!$D:$G,4,FALSE)</f>
        <v>32LH4CM3</v>
      </c>
      <c r="AN529" s="52">
        <v>43477</v>
      </c>
      <c r="AO529" s="52">
        <v>43481</v>
      </c>
    </row>
    <row r="530" spans="1:42" customFormat="1" ht="24">
      <c r="A530" s="46" t="s">
        <v>6258</v>
      </c>
      <c r="B530" s="232">
        <v>43430</v>
      </c>
      <c r="C530" s="232">
        <v>43437.432114120369</v>
      </c>
      <c r="D530" s="349" t="s">
        <v>4693</v>
      </c>
      <c r="E530" s="348" t="s">
        <v>6779</v>
      </c>
      <c r="F530" s="49"/>
      <c r="G530" s="61" t="s">
        <v>248</v>
      </c>
      <c r="H530" s="61" t="s">
        <v>2236</v>
      </c>
      <c r="I530" s="46" t="s">
        <v>341</v>
      </c>
      <c r="J530" s="46" t="s">
        <v>6259</v>
      </c>
      <c r="K530" s="261" t="s">
        <v>6319</v>
      </c>
      <c r="L530" s="206" t="s">
        <v>6260</v>
      </c>
      <c r="M530" s="281" t="s">
        <v>6412</v>
      </c>
      <c r="N530" s="310" t="s">
        <v>6509</v>
      </c>
      <c r="O530" s="325"/>
      <c r="P530" s="285" t="s">
        <v>248</v>
      </c>
      <c r="Q530" s="285" t="s">
        <v>6510</v>
      </c>
      <c r="R530" s="322"/>
      <c r="S530" s="289" t="s">
        <v>2393</v>
      </c>
      <c r="T530" s="289" t="s">
        <v>6509</v>
      </c>
      <c r="U530" s="206" t="s">
        <v>6261</v>
      </c>
      <c r="V530" s="206" t="s">
        <v>90</v>
      </c>
      <c r="W530" s="206" t="s">
        <v>3548</v>
      </c>
      <c r="X530" s="46" t="s">
        <v>2076</v>
      </c>
      <c r="Y530" s="58"/>
      <c r="Z530" s="57"/>
      <c r="AA530" s="58" t="s">
        <v>36</v>
      </c>
      <c r="AB530" s="183"/>
      <c r="AC530" s="184"/>
      <c r="AD530" s="184"/>
      <c r="AE530" s="183"/>
      <c r="AF530" s="184"/>
      <c r="AG530" s="185"/>
      <c r="AH530" s="58"/>
      <c r="AI530" s="58"/>
      <c r="AJ530" s="58"/>
      <c r="AK530" s="58"/>
      <c r="AL530" s="59"/>
      <c r="AM530" s="272" t="s">
        <v>6330</v>
      </c>
      <c r="AN530" s="52">
        <v>43477</v>
      </c>
      <c r="AO530" s="52">
        <v>43481</v>
      </c>
    </row>
    <row r="531" spans="1:42" customFormat="1">
      <c r="A531" s="46" t="s">
        <v>2363</v>
      </c>
      <c r="B531" s="232">
        <v>43396</v>
      </c>
      <c r="C531" s="232">
        <v>43400.862178356481</v>
      </c>
      <c r="D531" s="232" t="s">
        <v>4693</v>
      </c>
      <c r="E531" s="348"/>
      <c r="F531" s="49" t="s">
        <v>247</v>
      </c>
      <c r="G531" s="61" t="s">
        <v>248</v>
      </c>
      <c r="H531" s="61" t="s">
        <v>2236</v>
      </c>
      <c r="I531" s="46" t="s">
        <v>2364</v>
      </c>
      <c r="J531" s="46" t="s">
        <v>2365</v>
      </c>
      <c r="K531" s="46" t="s">
        <v>2366</v>
      </c>
      <c r="L531" s="100" t="s">
        <v>2367</v>
      </c>
      <c r="M531" s="281" t="s">
        <v>6413</v>
      </c>
      <c r="N531" s="279" t="s">
        <v>6508</v>
      </c>
      <c r="O531" s="325"/>
      <c r="P531" s="285" t="s">
        <v>248</v>
      </c>
      <c r="Q531" s="285" t="s">
        <v>6510</v>
      </c>
      <c r="R531" s="322"/>
      <c r="S531" s="289" t="s">
        <v>2393</v>
      </c>
      <c r="T531" s="289" t="s">
        <v>6509</v>
      </c>
      <c r="U531" s="47" t="s">
        <v>2368</v>
      </c>
      <c r="V531" s="47" t="s">
        <v>90</v>
      </c>
      <c r="W531" s="47" t="s">
        <v>2369</v>
      </c>
      <c r="X531" s="46" t="s">
        <v>2076</v>
      </c>
      <c r="Y531" s="58"/>
      <c r="Z531" s="57"/>
      <c r="AA531" s="58" t="s">
        <v>36</v>
      </c>
      <c r="AB531" s="183"/>
      <c r="AC531" s="184"/>
      <c r="AD531" s="184"/>
      <c r="AE531" s="183"/>
      <c r="AF531" s="184"/>
      <c r="AG531" s="185"/>
      <c r="AH531" s="58"/>
      <c r="AI531" s="58"/>
      <c r="AJ531" s="58"/>
      <c r="AK531" s="58"/>
      <c r="AL531" s="59"/>
      <c r="AM531" s="254" t="str">
        <f>VLOOKUP(K531,'[1]SKO 2019 Attendees'!$D:$G,4,FALSE)</f>
        <v>32LDNL76</v>
      </c>
      <c r="AN531" s="52">
        <v>43477</v>
      </c>
      <c r="AO531" s="52">
        <v>43481</v>
      </c>
    </row>
    <row r="532" spans="1:42" customFormat="1">
      <c r="A532" s="46" t="s">
        <v>2370</v>
      </c>
      <c r="B532" s="232">
        <v>43396</v>
      </c>
      <c r="C532" s="232">
        <v>43396.698833136572</v>
      </c>
      <c r="D532" s="232" t="s">
        <v>4693</v>
      </c>
      <c r="E532" s="232" t="s">
        <v>5808</v>
      </c>
      <c r="F532" s="49" t="s">
        <v>247</v>
      </c>
      <c r="G532" s="61" t="s">
        <v>248</v>
      </c>
      <c r="H532" s="61" t="s">
        <v>2236</v>
      </c>
      <c r="I532" s="46" t="s">
        <v>2371</v>
      </c>
      <c r="J532" s="46" t="s">
        <v>2372</v>
      </c>
      <c r="K532" s="46" t="s">
        <v>2373</v>
      </c>
      <c r="L532" s="100" t="s">
        <v>2367</v>
      </c>
      <c r="M532" s="278" t="s">
        <v>374</v>
      </c>
      <c r="N532" s="310" t="s">
        <v>6507</v>
      </c>
      <c r="O532" s="325"/>
      <c r="P532" s="285" t="s">
        <v>248</v>
      </c>
      <c r="Q532" s="285" t="s">
        <v>6510</v>
      </c>
      <c r="R532" s="322"/>
      <c r="S532" s="289" t="s">
        <v>2374</v>
      </c>
      <c r="T532" s="289" t="s">
        <v>6517</v>
      </c>
      <c r="U532" s="47" t="s">
        <v>2368</v>
      </c>
      <c r="V532" s="47" t="s">
        <v>90</v>
      </c>
      <c r="W532" s="47" t="s">
        <v>2375</v>
      </c>
      <c r="X532" s="46" t="s">
        <v>2076</v>
      </c>
      <c r="Y532" s="58"/>
      <c r="Z532" s="57"/>
      <c r="AA532" s="58" t="s">
        <v>36</v>
      </c>
      <c r="AB532" s="183"/>
      <c r="AC532" s="184"/>
      <c r="AD532" s="184"/>
      <c r="AE532" s="183"/>
      <c r="AF532" s="184"/>
      <c r="AG532" s="185"/>
      <c r="AH532" s="58"/>
      <c r="AI532" s="58"/>
      <c r="AJ532" s="58"/>
      <c r="AK532" s="58"/>
      <c r="AL532" s="59"/>
      <c r="AM532" s="254" t="str">
        <f>VLOOKUP(K532,'[1]SKO 2019 Attendees'!$D:$G,4,FALSE)</f>
        <v>32LDNL77</v>
      </c>
      <c r="AN532" s="52">
        <v>43477</v>
      </c>
      <c r="AO532" s="52">
        <v>43481</v>
      </c>
    </row>
    <row r="533" spans="1:42" customFormat="1">
      <c r="A533" s="46" t="s">
        <v>2376</v>
      </c>
      <c r="B533" s="232">
        <v>43396</v>
      </c>
      <c r="C533" s="232">
        <v>43419.463622071758</v>
      </c>
      <c r="D533" s="232" t="s">
        <v>4693</v>
      </c>
      <c r="E533" s="232" t="s">
        <v>5809</v>
      </c>
      <c r="F533" s="49" t="s">
        <v>247</v>
      </c>
      <c r="G533" s="61" t="s">
        <v>248</v>
      </c>
      <c r="H533" s="61" t="s">
        <v>2236</v>
      </c>
      <c r="I533" s="46" t="s">
        <v>1229</v>
      </c>
      <c r="J533" s="46" t="s">
        <v>2377</v>
      </c>
      <c r="K533" s="46" t="s">
        <v>2378</v>
      </c>
      <c r="L533" s="100" t="s">
        <v>2379</v>
      </c>
      <c r="M533" s="278" t="s">
        <v>500</v>
      </c>
      <c r="N533" s="279" t="s">
        <v>6504</v>
      </c>
      <c r="O533" s="325"/>
      <c r="P533" s="285" t="s">
        <v>248</v>
      </c>
      <c r="Q533" s="285" t="s">
        <v>6510</v>
      </c>
      <c r="R533" s="322"/>
      <c r="S533" s="289" t="s">
        <v>2380</v>
      </c>
      <c r="T533" s="289" t="s">
        <v>6507</v>
      </c>
      <c r="U533" s="47" t="s">
        <v>2381</v>
      </c>
      <c r="V533" s="47" t="s">
        <v>90</v>
      </c>
      <c r="W533" s="47" t="s">
        <v>2382</v>
      </c>
      <c r="X533" s="46" t="s">
        <v>2076</v>
      </c>
      <c r="Y533" s="58"/>
      <c r="Z533" s="57"/>
      <c r="AA533" s="58" t="s">
        <v>36</v>
      </c>
      <c r="AB533" s="183"/>
      <c r="AC533" s="184"/>
      <c r="AD533" s="184"/>
      <c r="AE533" s="183"/>
      <c r="AF533" s="184"/>
      <c r="AG533" s="185"/>
      <c r="AH533" s="58"/>
      <c r="AI533" s="58"/>
      <c r="AJ533" s="58"/>
      <c r="AK533" s="58"/>
      <c r="AL533" s="59"/>
      <c r="AM533" s="254" t="str">
        <f>VLOOKUP(K533,'[1]SKO 2019 Attendees'!$D:$G,4,FALSE)</f>
        <v>32LDNL78</v>
      </c>
      <c r="AN533" s="52">
        <v>43477</v>
      </c>
      <c r="AO533" s="52">
        <v>43481</v>
      </c>
    </row>
    <row r="534" spans="1:42" customFormat="1">
      <c r="A534" s="46" t="s">
        <v>2383</v>
      </c>
      <c r="B534" s="232">
        <v>43396</v>
      </c>
      <c r="C534" s="232">
        <v>43409.922902696759</v>
      </c>
      <c r="D534" s="232" t="s">
        <v>4693</v>
      </c>
      <c r="E534" s="232" t="s">
        <v>5810</v>
      </c>
      <c r="F534" s="49" t="s">
        <v>247</v>
      </c>
      <c r="G534" s="61" t="s">
        <v>248</v>
      </c>
      <c r="H534" s="61" t="s">
        <v>2236</v>
      </c>
      <c r="I534" s="46" t="s">
        <v>2384</v>
      </c>
      <c r="J534" s="46" t="s">
        <v>2385</v>
      </c>
      <c r="K534" s="46" t="s">
        <v>2386</v>
      </c>
      <c r="L534" s="100" t="s">
        <v>2387</v>
      </c>
      <c r="M534" s="278" t="s">
        <v>500</v>
      </c>
      <c r="N534" s="279" t="s">
        <v>6504</v>
      </c>
      <c r="O534" s="325"/>
      <c r="P534" s="285" t="s">
        <v>248</v>
      </c>
      <c r="Q534" s="285" t="s">
        <v>6510</v>
      </c>
      <c r="R534" s="322"/>
      <c r="S534" s="289" t="s">
        <v>2380</v>
      </c>
      <c r="T534" s="289" t="s">
        <v>6507</v>
      </c>
      <c r="U534" s="47" t="s">
        <v>2388</v>
      </c>
      <c r="V534" s="47" t="s">
        <v>90</v>
      </c>
      <c r="W534" s="47" t="s">
        <v>2259</v>
      </c>
      <c r="X534" s="46" t="s">
        <v>2076</v>
      </c>
      <c r="Y534" s="58"/>
      <c r="Z534" s="57"/>
      <c r="AA534" s="58" t="s">
        <v>36</v>
      </c>
      <c r="AB534" s="183"/>
      <c r="AC534" s="184"/>
      <c r="AD534" s="184"/>
      <c r="AE534" s="183"/>
      <c r="AF534" s="184"/>
      <c r="AG534" s="185"/>
      <c r="AH534" s="58"/>
      <c r="AI534" s="58"/>
      <c r="AJ534" s="58"/>
      <c r="AK534" s="58"/>
      <c r="AL534" s="59"/>
      <c r="AM534" s="254" t="str">
        <f>VLOOKUP(K534,'[1]SKO 2019 Attendees'!$D:$G,4,FALSE)</f>
        <v>32LDNL79</v>
      </c>
      <c r="AN534" s="52">
        <v>43477</v>
      </c>
      <c r="AO534" s="52">
        <v>43481</v>
      </c>
    </row>
    <row r="535" spans="1:42" customFormat="1">
      <c r="A535" s="46" t="s">
        <v>2389</v>
      </c>
      <c r="B535" s="232">
        <v>43396</v>
      </c>
      <c r="C535" s="232">
        <v>43408.853684259258</v>
      </c>
      <c r="D535" s="232" t="s">
        <v>4693</v>
      </c>
      <c r="E535" s="348"/>
      <c r="F535" s="49" t="s">
        <v>247</v>
      </c>
      <c r="G535" s="61" t="s">
        <v>248</v>
      </c>
      <c r="H535" s="61" t="s">
        <v>2236</v>
      </c>
      <c r="I535" s="46" t="s">
        <v>2390</v>
      </c>
      <c r="J535" s="46" t="s">
        <v>2391</v>
      </c>
      <c r="K535" s="46" t="s">
        <v>2392</v>
      </c>
      <c r="L535" s="100" t="s">
        <v>257</v>
      </c>
      <c r="M535" s="281" t="s">
        <v>6413</v>
      </c>
      <c r="N535" s="279" t="s">
        <v>6508</v>
      </c>
      <c r="O535" s="325"/>
      <c r="P535" s="285" t="s">
        <v>248</v>
      </c>
      <c r="Q535" s="285" t="s">
        <v>6510</v>
      </c>
      <c r="R535" s="322"/>
      <c r="S535" s="289" t="s">
        <v>2393</v>
      </c>
      <c r="T535" s="289" t="s">
        <v>6509</v>
      </c>
      <c r="U535" s="47" t="s">
        <v>2394</v>
      </c>
      <c r="V535" s="47" t="s">
        <v>90</v>
      </c>
      <c r="W535" s="47" t="s">
        <v>2375</v>
      </c>
      <c r="X535" s="46" t="s">
        <v>2076</v>
      </c>
      <c r="Y535" s="58"/>
      <c r="Z535" s="57"/>
      <c r="AA535" s="58" t="s">
        <v>36</v>
      </c>
      <c r="AB535" s="183"/>
      <c r="AC535" s="184"/>
      <c r="AD535" s="184"/>
      <c r="AE535" s="183"/>
      <c r="AF535" s="184"/>
      <c r="AG535" s="185"/>
      <c r="AH535" s="58"/>
      <c r="AI535" s="58"/>
      <c r="AJ535" s="58"/>
      <c r="AK535" s="58"/>
      <c r="AL535" s="59"/>
      <c r="AM535" s="254" t="str">
        <f>VLOOKUP(K535,'[1]SKO 2019 Attendees'!$D:$G,4,FALSE)</f>
        <v>32LDNL7B</v>
      </c>
      <c r="AN535" s="52">
        <v>43477</v>
      </c>
      <c r="AO535" s="52">
        <v>43481</v>
      </c>
    </row>
    <row r="536" spans="1:42" customFormat="1">
      <c r="A536" s="46" t="s">
        <v>1253</v>
      </c>
      <c r="B536" s="232">
        <v>43396</v>
      </c>
      <c r="C536" s="232">
        <v>43397.080980011575</v>
      </c>
      <c r="D536" s="232" t="s">
        <v>4693</v>
      </c>
      <c r="E536" s="232" t="s">
        <v>5811</v>
      </c>
      <c r="F536" s="49" t="s">
        <v>247</v>
      </c>
      <c r="G536" s="61" t="s">
        <v>248</v>
      </c>
      <c r="H536" s="61" t="s">
        <v>633</v>
      </c>
      <c r="I536" s="46" t="s">
        <v>1254</v>
      </c>
      <c r="J536" s="46" t="s">
        <v>1255</v>
      </c>
      <c r="K536" s="46" t="s">
        <v>1256</v>
      </c>
      <c r="L536" s="100" t="s">
        <v>257</v>
      </c>
      <c r="M536" s="281" t="s">
        <v>6413</v>
      </c>
      <c r="N536" s="279" t="s">
        <v>6508</v>
      </c>
      <c r="O536" s="325"/>
      <c r="P536" s="285" t="s">
        <v>248</v>
      </c>
      <c r="Q536" s="285" t="s">
        <v>6510</v>
      </c>
      <c r="R536" s="322"/>
      <c r="S536" s="289" t="s">
        <v>4672</v>
      </c>
      <c r="T536" s="289" t="s">
        <v>6508</v>
      </c>
      <c r="U536" s="47" t="s">
        <v>1252</v>
      </c>
      <c r="V536" s="47" t="s">
        <v>34</v>
      </c>
      <c r="W536" s="47" t="s">
        <v>658</v>
      </c>
      <c r="X536" s="46" t="s">
        <v>633</v>
      </c>
      <c r="Y536" s="58"/>
      <c r="Z536" s="57"/>
      <c r="AA536" s="58" t="s">
        <v>36</v>
      </c>
      <c r="AB536" s="183"/>
      <c r="AC536" s="184"/>
      <c r="AD536" s="184"/>
      <c r="AE536" s="183"/>
      <c r="AF536" s="184"/>
      <c r="AG536" s="185"/>
      <c r="AH536" s="58"/>
      <c r="AI536" s="58"/>
      <c r="AJ536" s="58"/>
      <c r="AK536" s="58"/>
      <c r="AL536" s="59"/>
      <c r="AM536" s="254" t="str">
        <f>VLOOKUP(K536,'[1]SKO 2019 Attendees'!$D:$G,4,FALSE)</f>
        <v>32LDNL7C</v>
      </c>
      <c r="AN536" s="52">
        <v>43477</v>
      </c>
      <c r="AO536" s="52">
        <v>43481</v>
      </c>
    </row>
    <row r="537" spans="1:42" customFormat="1">
      <c r="A537" s="46" t="s">
        <v>1258</v>
      </c>
      <c r="B537" s="232">
        <v>43402</v>
      </c>
      <c r="C537" s="232">
        <v>43417.141667627315</v>
      </c>
      <c r="D537" s="232" t="s">
        <v>4693</v>
      </c>
      <c r="E537" s="232" t="s">
        <v>6577</v>
      </c>
      <c r="F537" s="49" t="s">
        <v>247</v>
      </c>
      <c r="G537" s="61" t="s">
        <v>248</v>
      </c>
      <c r="H537" s="61" t="s">
        <v>633</v>
      </c>
      <c r="I537" s="46" t="s">
        <v>1259</v>
      </c>
      <c r="J537" s="46" t="s">
        <v>1260</v>
      </c>
      <c r="K537" s="46" t="s">
        <v>1261</v>
      </c>
      <c r="L537" s="100" t="s">
        <v>299</v>
      </c>
      <c r="M537" s="281" t="s">
        <v>6413</v>
      </c>
      <c r="N537" s="279" t="s">
        <v>6508</v>
      </c>
      <c r="O537" s="325"/>
      <c r="P537" s="285" t="s">
        <v>248</v>
      </c>
      <c r="Q537" s="285" t="s">
        <v>6510</v>
      </c>
      <c r="R537" s="322"/>
      <c r="S537" s="289" t="s">
        <v>4669</v>
      </c>
      <c r="T537" s="289" t="s">
        <v>6515</v>
      </c>
      <c r="U537" s="47" t="s">
        <v>1262</v>
      </c>
      <c r="V537" s="47" t="s">
        <v>34</v>
      </c>
      <c r="W537" s="47" t="s">
        <v>922</v>
      </c>
      <c r="X537" s="46" t="s">
        <v>633</v>
      </c>
      <c r="Y537" s="58"/>
      <c r="Z537" s="57"/>
      <c r="AA537" s="58" t="s">
        <v>36</v>
      </c>
      <c r="AB537" s="183"/>
      <c r="AC537" s="184"/>
      <c r="AD537" s="184"/>
      <c r="AE537" s="183"/>
      <c r="AF537" s="184"/>
      <c r="AG537" s="185"/>
      <c r="AH537" s="58"/>
      <c r="AI537" s="58"/>
      <c r="AJ537" s="58"/>
      <c r="AK537" s="58"/>
      <c r="AL537" s="59"/>
      <c r="AM537" s="254" t="str">
        <f>VLOOKUP(K537,'[1]SKO 2019 Attendees'!$D:$G,4,FALSE)</f>
        <v>32LDNL7D</v>
      </c>
      <c r="AN537" s="52">
        <v>43477</v>
      </c>
      <c r="AO537" s="52">
        <v>43482</v>
      </c>
      <c r="AP537" t="s">
        <v>5266</v>
      </c>
    </row>
    <row r="538" spans="1:42" customFormat="1">
      <c r="A538" s="46" t="s">
        <v>2395</v>
      </c>
      <c r="B538" s="232">
        <v>43396</v>
      </c>
      <c r="C538" s="232">
        <v>43410.452141087961</v>
      </c>
      <c r="D538" s="232" t="s">
        <v>4693</v>
      </c>
      <c r="E538" s="232" t="s">
        <v>5812</v>
      </c>
      <c r="F538" s="49" t="s">
        <v>247</v>
      </c>
      <c r="G538" s="61" t="s">
        <v>248</v>
      </c>
      <c r="H538" s="61" t="s">
        <v>2236</v>
      </c>
      <c r="I538" s="46" t="s">
        <v>229</v>
      </c>
      <c r="J538" s="46" t="s">
        <v>2396</v>
      </c>
      <c r="K538" s="46" t="s">
        <v>2397</v>
      </c>
      <c r="L538" s="100" t="s">
        <v>257</v>
      </c>
      <c r="M538" s="278" t="s">
        <v>379</v>
      </c>
      <c r="N538" s="279" t="s">
        <v>6503</v>
      </c>
      <c r="O538" s="325"/>
      <c r="P538" s="285" t="s">
        <v>248</v>
      </c>
      <c r="Q538" s="285" t="s">
        <v>6510</v>
      </c>
      <c r="R538" s="322"/>
      <c r="S538" s="289" t="s">
        <v>2472</v>
      </c>
      <c r="T538" s="289" t="s">
        <v>6505</v>
      </c>
      <c r="U538" s="47" t="s">
        <v>2398</v>
      </c>
      <c r="V538" s="47" t="s">
        <v>90</v>
      </c>
      <c r="W538" s="47" t="s">
        <v>2259</v>
      </c>
      <c r="X538" s="46" t="s">
        <v>2076</v>
      </c>
      <c r="Y538" s="58"/>
      <c r="Z538" s="57"/>
      <c r="AA538" s="58" t="s">
        <v>36</v>
      </c>
      <c r="AB538" s="183"/>
      <c r="AC538" s="184"/>
      <c r="AD538" s="184"/>
      <c r="AE538" s="183"/>
      <c r="AF538" s="184"/>
      <c r="AG538" s="185"/>
      <c r="AH538" s="58"/>
      <c r="AI538" s="58"/>
      <c r="AJ538" s="58"/>
      <c r="AK538" s="58"/>
      <c r="AL538" s="59"/>
      <c r="AM538" s="254" t="str">
        <f>VLOOKUP(K538,'[1]SKO 2019 Attendees'!$D:$G,4,FALSE)</f>
        <v>32LDNL7F</v>
      </c>
      <c r="AN538" s="52">
        <v>43477</v>
      </c>
      <c r="AO538" s="52">
        <v>43481</v>
      </c>
    </row>
    <row r="539" spans="1:42" customFormat="1">
      <c r="A539" s="46" t="s">
        <v>2399</v>
      </c>
      <c r="B539" s="232">
        <v>43396</v>
      </c>
      <c r="C539" s="232">
        <v>43417.530474652776</v>
      </c>
      <c r="D539" s="232" t="s">
        <v>4693</v>
      </c>
      <c r="E539" s="232" t="s">
        <v>5813</v>
      </c>
      <c r="F539" s="49" t="s">
        <v>247</v>
      </c>
      <c r="G539" s="61" t="s">
        <v>248</v>
      </c>
      <c r="H539" s="61" t="s">
        <v>2236</v>
      </c>
      <c r="I539" s="46" t="s">
        <v>543</v>
      </c>
      <c r="J539" s="46" t="s">
        <v>2400</v>
      </c>
      <c r="K539" s="46" t="s">
        <v>2401</v>
      </c>
      <c r="L539" s="100" t="s">
        <v>1351</v>
      </c>
      <c r="M539" s="278" t="s">
        <v>374</v>
      </c>
      <c r="N539" s="310" t="s">
        <v>6507</v>
      </c>
      <c r="O539" s="325"/>
      <c r="P539" s="285" t="s">
        <v>248</v>
      </c>
      <c r="Q539" s="285" t="s">
        <v>6510</v>
      </c>
      <c r="R539" s="322"/>
      <c r="S539" s="289" t="s">
        <v>2374</v>
      </c>
      <c r="T539" s="289" t="s">
        <v>6517</v>
      </c>
      <c r="U539" s="47" t="s">
        <v>2402</v>
      </c>
      <c r="V539" s="47" t="s">
        <v>90</v>
      </c>
      <c r="W539" s="47" t="s">
        <v>2403</v>
      </c>
      <c r="X539" s="46" t="s">
        <v>2076</v>
      </c>
      <c r="Y539" s="58"/>
      <c r="Z539" s="57"/>
      <c r="AA539" s="58" t="s">
        <v>36</v>
      </c>
      <c r="AB539" s="183"/>
      <c r="AC539" s="184"/>
      <c r="AD539" s="184"/>
      <c r="AE539" s="183"/>
      <c r="AF539" s="184"/>
      <c r="AG539" s="185"/>
      <c r="AH539" s="58"/>
      <c r="AI539" s="58"/>
      <c r="AJ539" s="58"/>
      <c r="AK539" s="58"/>
      <c r="AL539" s="59"/>
      <c r="AM539" s="254" t="str">
        <f>VLOOKUP(K539,'[1]SKO 2019 Attendees'!$D:$G,4,FALSE)</f>
        <v>32LDNL7G</v>
      </c>
      <c r="AN539" s="52">
        <v>43477</v>
      </c>
      <c r="AO539" s="52">
        <v>43481</v>
      </c>
    </row>
    <row r="540" spans="1:42" customFormat="1">
      <c r="A540" s="46" t="s">
        <v>246</v>
      </c>
      <c r="B540" s="232">
        <v>43396</v>
      </c>
      <c r="C540" s="232">
        <v>43401.694756446755</v>
      </c>
      <c r="D540" s="232" t="s">
        <v>4693</v>
      </c>
      <c r="E540" s="232" t="s">
        <v>5814</v>
      </c>
      <c r="F540" s="49" t="s">
        <v>247</v>
      </c>
      <c r="G540" s="61" t="s">
        <v>248</v>
      </c>
      <c r="H540" s="61" t="s">
        <v>27</v>
      </c>
      <c r="I540" s="46" t="s">
        <v>131</v>
      </c>
      <c r="J540" s="46" t="s">
        <v>249</v>
      </c>
      <c r="K540" s="46" t="s">
        <v>250</v>
      </c>
      <c r="L540" s="100" t="s">
        <v>251</v>
      </c>
      <c r="M540" s="281" t="s">
        <v>6413</v>
      </c>
      <c r="N540" s="279" t="s">
        <v>6508</v>
      </c>
      <c r="O540" s="325"/>
      <c r="P540" s="285" t="s">
        <v>248</v>
      </c>
      <c r="Q540" s="285" t="s">
        <v>6510</v>
      </c>
      <c r="R540" s="322"/>
      <c r="S540" s="289" t="s">
        <v>5082</v>
      </c>
      <c r="T540" s="289" t="s">
        <v>6512</v>
      </c>
      <c r="U540" s="47" t="s">
        <v>252</v>
      </c>
      <c r="V540" s="47" t="s">
        <v>34</v>
      </c>
      <c r="W540" s="47" t="s">
        <v>48</v>
      </c>
      <c r="X540" s="46" t="s">
        <v>27</v>
      </c>
      <c r="Y540" s="58"/>
      <c r="Z540" s="57"/>
      <c r="AA540" s="58" t="s">
        <v>36</v>
      </c>
      <c r="AB540" s="183"/>
      <c r="AC540" s="184"/>
      <c r="AD540" s="184"/>
      <c r="AE540" s="183"/>
      <c r="AF540" s="184"/>
      <c r="AG540" s="185"/>
      <c r="AH540" s="58"/>
      <c r="AI540" s="58"/>
      <c r="AJ540" s="58"/>
      <c r="AK540" s="58"/>
      <c r="AL540" s="59"/>
      <c r="AM540" s="254" t="str">
        <f>VLOOKUP(K540,'[1]SKO 2019 Attendees'!$D:$G,4,FALSE)</f>
        <v>32LDNL7H</v>
      </c>
      <c r="AN540" s="52">
        <v>43476</v>
      </c>
      <c r="AO540" s="52">
        <v>43481</v>
      </c>
    </row>
    <row r="541" spans="1:42" customFormat="1">
      <c r="A541" s="46" t="s">
        <v>1263</v>
      </c>
      <c r="B541" s="232">
        <v>43402</v>
      </c>
      <c r="C541" s="232">
        <v>43404.293343321755</v>
      </c>
      <c r="D541" s="232" t="s">
        <v>4693</v>
      </c>
      <c r="E541" s="232" t="s">
        <v>5815</v>
      </c>
      <c r="F541" s="49" t="s">
        <v>247</v>
      </c>
      <c r="G541" s="61" t="s">
        <v>248</v>
      </c>
      <c r="H541" s="61" t="s">
        <v>633</v>
      </c>
      <c r="I541" s="46" t="s">
        <v>1264</v>
      </c>
      <c r="J541" s="46" t="s">
        <v>1265</v>
      </c>
      <c r="K541" s="46" t="s">
        <v>1266</v>
      </c>
      <c r="L541" s="100" t="s">
        <v>299</v>
      </c>
      <c r="M541" s="281" t="s">
        <v>6413</v>
      </c>
      <c r="N541" s="279" t="s">
        <v>6508</v>
      </c>
      <c r="O541" s="325"/>
      <c r="P541" s="285" t="s">
        <v>248</v>
      </c>
      <c r="Q541" s="285" t="s">
        <v>6510</v>
      </c>
      <c r="R541" s="322"/>
      <c r="S541" s="289" t="s">
        <v>4670</v>
      </c>
      <c r="T541" s="289" t="s">
        <v>6504</v>
      </c>
      <c r="U541" s="47" t="s">
        <v>1262</v>
      </c>
      <c r="V541" s="47" t="s">
        <v>34</v>
      </c>
      <c r="W541" s="47" t="s">
        <v>664</v>
      </c>
      <c r="X541" s="46" t="s">
        <v>633</v>
      </c>
      <c r="Y541" s="58"/>
      <c r="Z541" s="57"/>
      <c r="AA541" s="58" t="s">
        <v>36</v>
      </c>
      <c r="AB541" s="183"/>
      <c r="AC541" s="184"/>
      <c r="AD541" s="184"/>
      <c r="AE541" s="183"/>
      <c r="AF541" s="184"/>
      <c r="AG541" s="185"/>
      <c r="AH541" s="58"/>
      <c r="AI541" s="58"/>
      <c r="AJ541" s="58"/>
      <c r="AK541" s="58"/>
      <c r="AL541" s="59"/>
      <c r="AM541" s="254" t="str">
        <f>VLOOKUP(K541,'[1]SKO 2019 Attendees'!$D:$G,4,FALSE)</f>
        <v>32LDNL7J</v>
      </c>
      <c r="AN541" s="52">
        <v>43477</v>
      </c>
      <c r="AO541" s="52">
        <v>43481</v>
      </c>
    </row>
    <row r="542" spans="1:42" customFormat="1">
      <c r="A542" s="46" t="s">
        <v>2404</v>
      </c>
      <c r="B542" s="232">
        <v>43396</v>
      </c>
      <c r="C542" s="232">
        <v>43409.578514733796</v>
      </c>
      <c r="D542" s="232"/>
      <c r="E542" s="348"/>
      <c r="F542" s="49" t="s">
        <v>247</v>
      </c>
      <c r="G542" s="61" t="s">
        <v>248</v>
      </c>
      <c r="H542" s="61" t="s">
        <v>2236</v>
      </c>
      <c r="I542" s="46" t="s">
        <v>2405</v>
      </c>
      <c r="J542" s="46" t="s">
        <v>2406</v>
      </c>
      <c r="K542" s="46" t="s">
        <v>2407</v>
      </c>
      <c r="L542" s="100" t="s">
        <v>257</v>
      </c>
      <c r="M542" s="278" t="s">
        <v>500</v>
      </c>
      <c r="N542" s="279" t="s">
        <v>6504</v>
      </c>
      <c r="O542" s="325"/>
      <c r="P542" s="285" t="s">
        <v>248</v>
      </c>
      <c r="Q542" s="285" t="s">
        <v>6510</v>
      </c>
      <c r="R542" s="322"/>
      <c r="S542" s="289" t="s">
        <v>2380</v>
      </c>
      <c r="T542" s="289" t="s">
        <v>6507</v>
      </c>
      <c r="U542" s="47" t="s">
        <v>2388</v>
      </c>
      <c r="V542" s="47" t="s">
        <v>90</v>
      </c>
      <c r="W542" s="47" t="s">
        <v>2312</v>
      </c>
      <c r="X542" s="46" t="s">
        <v>2076</v>
      </c>
      <c r="Y542" s="58"/>
      <c r="Z542" s="57"/>
      <c r="AA542" s="58" t="s">
        <v>36</v>
      </c>
      <c r="AB542" s="183"/>
      <c r="AC542" s="184"/>
      <c r="AD542" s="184"/>
      <c r="AE542" s="183"/>
      <c r="AF542" s="184"/>
      <c r="AG542" s="185"/>
      <c r="AH542" s="58"/>
      <c r="AI542" s="58"/>
      <c r="AJ542" s="58"/>
      <c r="AK542" s="58"/>
      <c r="AL542" s="59"/>
      <c r="AM542" s="254" t="str">
        <f>VLOOKUP(K542,'[1]SKO 2019 Attendees'!$D:$G,4,FALSE)</f>
        <v>32LDNL7K</v>
      </c>
      <c r="AN542" s="52">
        <v>43477</v>
      </c>
      <c r="AO542" s="52">
        <v>43481</v>
      </c>
    </row>
    <row r="543" spans="1:42" customFormat="1">
      <c r="A543" s="46" t="s">
        <v>2408</v>
      </c>
      <c r="B543" s="232">
        <v>43396</v>
      </c>
      <c r="C543" s="232">
        <v>43425.531006018515</v>
      </c>
      <c r="D543" s="232" t="s">
        <v>4693</v>
      </c>
      <c r="E543" s="232" t="s">
        <v>5816</v>
      </c>
      <c r="F543" s="49" t="s">
        <v>247</v>
      </c>
      <c r="G543" s="61" t="s">
        <v>248</v>
      </c>
      <c r="H543" s="61" t="s">
        <v>2236</v>
      </c>
      <c r="I543" s="46" t="s">
        <v>2409</v>
      </c>
      <c r="J543" s="46" t="s">
        <v>360</v>
      </c>
      <c r="K543" s="46" t="s">
        <v>2410</v>
      </c>
      <c r="L543" s="100" t="s">
        <v>257</v>
      </c>
      <c r="M543" s="278" t="s">
        <v>357</v>
      </c>
      <c r="N543" s="279" t="s">
        <v>6506</v>
      </c>
      <c r="O543" s="325"/>
      <c r="P543" s="285" t="s">
        <v>248</v>
      </c>
      <c r="Q543" s="285" t="s">
        <v>6510</v>
      </c>
      <c r="R543" s="322"/>
      <c r="S543" s="289" t="s">
        <v>2442</v>
      </c>
      <c r="T543" s="289" t="s">
        <v>6506</v>
      </c>
      <c r="U543" s="47" t="s">
        <v>2412</v>
      </c>
      <c r="V543" s="47" t="s">
        <v>90</v>
      </c>
      <c r="W543" s="47" t="s">
        <v>2413</v>
      </c>
      <c r="X543" s="46" t="s">
        <v>2076</v>
      </c>
      <c r="Y543" s="58"/>
      <c r="Z543" s="57"/>
      <c r="AA543" s="58" t="s">
        <v>36</v>
      </c>
      <c r="AB543" s="183"/>
      <c r="AC543" s="184"/>
      <c r="AD543" s="184"/>
      <c r="AE543" s="183"/>
      <c r="AF543" s="184"/>
      <c r="AG543" s="185"/>
      <c r="AH543" s="58"/>
      <c r="AI543" s="58"/>
      <c r="AJ543" s="58"/>
      <c r="AK543" s="58"/>
      <c r="AL543" s="59"/>
      <c r="AM543" s="254" t="str">
        <f>VLOOKUP(K543,'[1]SKO 2019 Attendees'!$D:$G,4,FALSE)</f>
        <v>32LDNL7L</v>
      </c>
      <c r="AN543" s="52">
        <v>43477</v>
      </c>
      <c r="AO543" s="52">
        <v>43481</v>
      </c>
    </row>
    <row r="544" spans="1:42" customFormat="1">
      <c r="A544" s="46" t="s">
        <v>2414</v>
      </c>
      <c r="B544" s="232">
        <v>43396</v>
      </c>
      <c r="C544" s="232">
        <v>43396.694904826385</v>
      </c>
      <c r="D544" s="232" t="s">
        <v>4693</v>
      </c>
      <c r="E544" s="232" t="s">
        <v>5817</v>
      </c>
      <c r="F544" s="49" t="s">
        <v>247</v>
      </c>
      <c r="G544" s="61" t="s">
        <v>248</v>
      </c>
      <c r="H544" s="61" t="s">
        <v>2236</v>
      </c>
      <c r="I544" s="46" t="s">
        <v>327</v>
      </c>
      <c r="J544" s="46" t="s">
        <v>360</v>
      </c>
      <c r="K544" s="46" t="s">
        <v>2415</v>
      </c>
      <c r="L544" s="100" t="s">
        <v>2416</v>
      </c>
      <c r="M544" s="281" t="s">
        <v>6413</v>
      </c>
      <c r="N544" s="279" t="s">
        <v>6508</v>
      </c>
      <c r="O544" s="325"/>
      <c r="P544" s="285" t="s">
        <v>248</v>
      </c>
      <c r="Q544" s="285" t="s">
        <v>6510</v>
      </c>
      <c r="R544" s="322"/>
      <c r="S544" s="289" t="s">
        <v>2393</v>
      </c>
      <c r="T544" s="289" t="s">
        <v>6509</v>
      </c>
      <c r="U544" s="47" t="s">
        <v>2417</v>
      </c>
      <c r="V544" s="47" t="s">
        <v>90</v>
      </c>
      <c r="W544" s="47" t="s">
        <v>2418</v>
      </c>
      <c r="X544" s="46" t="s">
        <v>2076</v>
      </c>
      <c r="Y544" s="58"/>
      <c r="Z544" s="57"/>
      <c r="AA544" s="58" t="s">
        <v>36</v>
      </c>
      <c r="AB544" s="183"/>
      <c r="AC544" s="184"/>
      <c r="AD544" s="184"/>
      <c r="AE544" s="183"/>
      <c r="AF544" s="184"/>
      <c r="AG544" s="185"/>
      <c r="AH544" s="58"/>
      <c r="AI544" s="58"/>
      <c r="AJ544" s="58"/>
      <c r="AK544" s="58"/>
      <c r="AL544" s="59"/>
      <c r="AM544" s="254" t="str">
        <f>VLOOKUP(K544,'[1]SKO 2019 Attendees'!$D:$G,4,FALSE)</f>
        <v>32LDNL7M</v>
      </c>
      <c r="AN544" s="52">
        <v>43478</v>
      </c>
      <c r="AO544" s="52">
        <v>43481</v>
      </c>
      <c r="AP544" t="s">
        <v>5239</v>
      </c>
    </row>
    <row r="545" spans="1:41" customFormat="1">
      <c r="A545" s="46" t="s">
        <v>1267</v>
      </c>
      <c r="B545" s="232">
        <v>43402</v>
      </c>
      <c r="C545" s="232">
        <v>43410.511879942125</v>
      </c>
      <c r="D545" s="232" t="s">
        <v>4693</v>
      </c>
      <c r="E545" s="348"/>
      <c r="F545" s="49" t="s">
        <v>247</v>
      </c>
      <c r="G545" s="61" t="s">
        <v>248</v>
      </c>
      <c r="H545" s="61" t="s">
        <v>633</v>
      </c>
      <c r="I545" s="46" t="s">
        <v>1268</v>
      </c>
      <c r="J545" s="46" t="s">
        <v>1269</v>
      </c>
      <c r="K545" s="46" t="s">
        <v>1270</v>
      </c>
      <c r="L545" s="100" t="s">
        <v>257</v>
      </c>
      <c r="M545" s="281" t="s">
        <v>6413</v>
      </c>
      <c r="N545" s="279" t="s">
        <v>6508</v>
      </c>
      <c r="O545" s="325"/>
      <c r="P545" s="285" t="s">
        <v>248</v>
      </c>
      <c r="Q545" s="285" t="s">
        <v>6510</v>
      </c>
      <c r="R545" s="322"/>
      <c r="S545" s="289" t="s">
        <v>4671</v>
      </c>
      <c r="T545" s="289" t="s">
        <v>6503</v>
      </c>
      <c r="U545" s="47" t="s">
        <v>1272</v>
      </c>
      <c r="V545" s="47" t="s">
        <v>34</v>
      </c>
      <c r="W545" s="47" t="s">
        <v>795</v>
      </c>
      <c r="X545" s="46" t="s">
        <v>633</v>
      </c>
      <c r="Y545" s="58"/>
      <c r="Z545" s="57"/>
      <c r="AA545" s="58" t="s">
        <v>36</v>
      </c>
      <c r="AB545" s="183"/>
      <c r="AC545" s="184"/>
      <c r="AD545" s="184"/>
      <c r="AE545" s="183"/>
      <c r="AF545" s="184"/>
      <c r="AG545" s="185"/>
      <c r="AH545" s="58"/>
      <c r="AI545" s="58"/>
      <c r="AJ545" s="58"/>
      <c r="AK545" s="58"/>
      <c r="AL545" s="59"/>
      <c r="AM545" s="254" t="str">
        <f>VLOOKUP(K545,'[1]SKO 2019 Attendees'!$D:$G,4,FALSE)</f>
        <v>32LDNL7N</v>
      </c>
      <c r="AN545" s="52">
        <v>43477</v>
      </c>
      <c r="AO545" s="52">
        <v>43481</v>
      </c>
    </row>
    <row r="546" spans="1:41" customFormat="1">
      <c r="A546" s="46" t="s">
        <v>253</v>
      </c>
      <c r="B546" s="232">
        <v>43396</v>
      </c>
      <c r="C546" s="232">
        <v>43396.741157638884</v>
      </c>
      <c r="D546" s="232" t="s">
        <v>4693</v>
      </c>
      <c r="E546" s="348"/>
      <c r="F546" s="49" t="s">
        <v>247</v>
      </c>
      <c r="G546" s="61" t="s">
        <v>248</v>
      </c>
      <c r="H546" s="61" t="s">
        <v>27</v>
      </c>
      <c r="I546" s="46" t="s">
        <v>254</v>
      </c>
      <c r="J546" s="46" t="s">
        <v>255</v>
      </c>
      <c r="K546" s="46" t="s">
        <v>256</v>
      </c>
      <c r="L546" s="100" t="s">
        <v>257</v>
      </c>
      <c r="M546" s="281" t="s">
        <v>6413</v>
      </c>
      <c r="N546" s="279" t="s">
        <v>6508</v>
      </c>
      <c r="O546" s="325"/>
      <c r="P546" s="285" t="s">
        <v>248</v>
      </c>
      <c r="Q546" s="285" t="s">
        <v>6510</v>
      </c>
      <c r="R546" s="322"/>
      <c r="S546" s="289" t="s">
        <v>5082</v>
      </c>
      <c r="T546" s="289" t="s">
        <v>6512</v>
      </c>
      <c r="U546" s="47" t="s">
        <v>258</v>
      </c>
      <c r="V546" s="47" t="s">
        <v>34</v>
      </c>
      <c r="W546" s="47" t="s">
        <v>48</v>
      </c>
      <c r="X546" s="46" t="s">
        <v>27</v>
      </c>
      <c r="Y546" s="58"/>
      <c r="Z546" s="57"/>
      <c r="AA546" s="58" t="s">
        <v>36</v>
      </c>
      <c r="AB546" s="183"/>
      <c r="AC546" s="184"/>
      <c r="AD546" s="184"/>
      <c r="AE546" s="183"/>
      <c r="AF546" s="184"/>
      <c r="AG546" s="185"/>
      <c r="AH546" s="58"/>
      <c r="AI546" s="58"/>
      <c r="AJ546" s="58"/>
      <c r="AK546" s="58"/>
      <c r="AL546" s="59"/>
      <c r="AM546" s="254" t="str">
        <f>VLOOKUP(K546,'[1]SKO 2019 Attendees'!$D:$G,4,FALSE)</f>
        <v>32LDNL7P</v>
      </c>
      <c r="AN546" s="52">
        <v>43476</v>
      </c>
      <c r="AO546" s="52">
        <v>43481</v>
      </c>
    </row>
    <row r="547" spans="1:41" customFormat="1">
      <c r="A547" s="46" t="s">
        <v>259</v>
      </c>
      <c r="B547" s="232">
        <v>43396</v>
      </c>
      <c r="C547" s="232">
        <v>43396.741941203705</v>
      </c>
      <c r="D547" s="232" t="s">
        <v>4693</v>
      </c>
      <c r="E547" s="232" t="s">
        <v>6524</v>
      </c>
      <c r="F547" s="49" t="s">
        <v>247</v>
      </c>
      <c r="G547" s="61" t="s">
        <v>248</v>
      </c>
      <c r="H547" s="61" t="s">
        <v>27</v>
      </c>
      <c r="I547" s="46" t="s">
        <v>260</v>
      </c>
      <c r="J547" s="46" t="s">
        <v>261</v>
      </c>
      <c r="K547" s="46" t="s">
        <v>262</v>
      </c>
      <c r="L547" s="100" t="s">
        <v>257</v>
      </c>
      <c r="M547" s="281" t="s">
        <v>6413</v>
      </c>
      <c r="N547" s="279" t="s">
        <v>6508</v>
      </c>
      <c r="O547" s="325"/>
      <c r="P547" s="285" t="s">
        <v>248</v>
      </c>
      <c r="Q547" s="285" t="s">
        <v>6510</v>
      </c>
      <c r="R547" s="322"/>
      <c r="S547" s="289" t="s">
        <v>5082</v>
      </c>
      <c r="T547" s="289" t="s">
        <v>6512</v>
      </c>
      <c r="U547" s="47" t="s">
        <v>258</v>
      </c>
      <c r="V547" s="47" t="s">
        <v>34</v>
      </c>
      <c r="W547" s="47" t="s">
        <v>48</v>
      </c>
      <c r="X547" s="46" t="s">
        <v>27</v>
      </c>
      <c r="Y547" s="58"/>
      <c r="Z547" s="57"/>
      <c r="AA547" s="58" t="s">
        <v>36</v>
      </c>
      <c r="AB547" s="183"/>
      <c r="AC547" s="184"/>
      <c r="AD547" s="184"/>
      <c r="AE547" s="183"/>
      <c r="AF547" s="184"/>
      <c r="AG547" s="185"/>
      <c r="AH547" s="58"/>
      <c r="AI547" s="58"/>
      <c r="AJ547" s="58"/>
      <c r="AK547" s="58"/>
      <c r="AL547" s="59"/>
      <c r="AM547" s="254" t="str">
        <f>VLOOKUP(K547,'[1]SKO 2019 Attendees'!$D:$G,4,FALSE)</f>
        <v>32LDNL7Q</v>
      </c>
      <c r="AN547" s="52">
        <v>43476</v>
      </c>
      <c r="AO547" s="52">
        <v>43481</v>
      </c>
    </row>
    <row r="548" spans="1:41" customFormat="1">
      <c r="A548" s="46" t="s">
        <v>2419</v>
      </c>
      <c r="B548" s="232">
        <v>43396</v>
      </c>
      <c r="C548" s="232">
        <v>43434.416099884256</v>
      </c>
      <c r="D548" s="232"/>
      <c r="E548" s="348"/>
      <c r="F548" s="49" t="s">
        <v>247</v>
      </c>
      <c r="G548" s="61" t="s">
        <v>248</v>
      </c>
      <c r="H548" s="61" t="s">
        <v>2236</v>
      </c>
      <c r="I548" s="46" t="s">
        <v>77</v>
      </c>
      <c r="J548" s="46" t="s">
        <v>2420</v>
      </c>
      <c r="K548" s="46" t="s">
        <v>2421</v>
      </c>
      <c r="L548" s="100" t="s">
        <v>257</v>
      </c>
      <c r="M548" s="278" t="s">
        <v>374</v>
      </c>
      <c r="N548" s="310" t="s">
        <v>6507</v>
      </c>
      <c r="O548" s="325"/>
      <c r="P548" s="285" t="s">
        <v>248</v>
      </c>
      <c r="Q548" s="285" t="s">
        <v>6510</v>
      </c>
      <c r="R548" s="322"/>
      <c r="S548" s="289" t="s">
        <v>2374</v>
      </c>
      <c r="T548" s="289" t="s">
        <v>6517</v>
      </c>
      <c r="U548" s="47" t="s">
        <v>2422</v>
      </c>
      <c r="V548" s="47" t="s">
        <v>90</v>
      </c>
      <c r="W548" s="47" t="s">
        <v>2312</v>
      </c>
      <c r="X548" s="46" t="s">
        <v>2076</v>
      </c>
      <c r="Y548" s="58"/>
      <c r="Z548" s="57"/>
      <c r="AA548" s="58" t="s">
        <v>36</v>
      </c>
      <c r="AB548" s="183"/>
      <c r="AC548" s="184"/>
      <c r="AD548" s="184"/>
      <c r="AE548" s="183"/>
      <c r="AF548" s="184"/>
      <c r="AG548" s="185"/>
      <c r="AH548" s="58"/>
      <c r="AI548" s="58"/>
      <c r="AJ548" s="58"/>
      <c r="AK548" s="58"/>
      <c r="AL548" s="59"/>
      <c r="AM548" s="254" t="str">
        <f>VLOOKUP(K548,'[1]SKO 2019 Attendees'!$D:$G,4,FALSE)</f>
        <v>32LDNL7R</v>
      </c>
      <c r="AN548" s="52">
        <v>43477</v>
      </c>
      <c r="AO548" s="52">
        <v>43481</v>
      </c>
    </row>
    <row r="549" spans="1:41" customFormat="1">
      <c r="A549" s="46" t="s">
        <v>2423</v>
      </c>
      <c r="B549" s="232">
        <v>43396</v>
      </c>
      <c r="C549" s="232">
        <v>43399.483323148146</v>
      </c>
      <c r="D549" s="232" t="s">
        <v>4693</v>
      </c>
      <c r="E549" s="232" t="s">
        <v>6328</v>
      </c>
      <c r="F549" s="49" t="s">
        <v>247</v>
      </c>
      <c r="G549" s="61" t="s">
        <v>248</v>
      </c>
      <c r="H549" s="61" t="s">
        <v>2236</v>
      </c>
      <c r="I549" s="46" t="s">
        <v>1289</v>
      </c>
      <c r="J549" s="46" t="s">
        <v>2424</v>
      </c>
      <c r="K549" s="46" t="s">
        <v>2425</v>
      </c>
      <c r="L549" s="100" t="s">
        <v>2426</v>
      </c>
      <c r="M549" s="278" t="s">
        <v>374</v>
      </c>
      <c r="N549" s="310" t="s">
        <v>6507</v>
      </c>
      <c r="O549" s="325"/>
      <c r="P549" s="285" t="s">
        <v>248</v>
      </c>
      <c r="Q549" s="285" t="s">
        <v>6510</v>
      </c>
      <c r="R549" s="322"/>
      <c r="S549" s="289" t="s">
        <v>2374</v>
      </c>
      <c r="T549" s="289" t="s">
        <v>6517</v>
      </c>
      <c r="U549" s="47" t="s">
        <v>2427</v>
      </c>
      <c r="V549" s="47" t="s">
        <v>90</v>
      </c>
      <c r="W549" s="47" t="s">
        <v>2428</v>
      </c>
      <c r="X549" s="46" t="s">
        <v>2076</v>
      </c>
      <c r="Y549" s="58"/>
      <c r="Z549" s="57"/>
      <c r="AA549" s="58" t="s">
        <v>36</v>
      </c>
      <c r="AB549" s="183"/>
      <c r="AC549" s="184"/>
      <c r="AD549" s="184"/>
      <c r="AE549" s="183"/>
      <c r="AF549" s="184"/>
      <c r="AG549" s="185"/>
      <c r="AH549" s="58"/>
      <c r="AI549" s="58"/>
      <c r="AJ549" s="58"/>
      <c r="AK549" s="58"/>
      <c r="AL549" s="59"/>
      <c r="AM549" s="254" t="str">
        <f>VLOOKUP(K549,'[1]SKO 2019 Attendees'!$D:$G,4,FALSE)</f>
        <v>32LDNL7S</v>
      </c>
      <c r="AN549" s="52">
        <v>43477</v>
      </c>
      <c r="AO549" s="52">
        <v>43481</v>
      </c>
    </row>
    <row r="550" spans="1:41" customFormat="1">
      <c r="A550" s="46" t="s">
        <v>2429</v>
      </c>
      <c r="B550" s="232">
        <v>43396</v>
      </c>
      <c r="C550" s="232">
        <v>43396.884948645835</v>
      </c>
      <c r="D550" s="232" t="s">
        <v>4693</v>
      </c>
      <c r="E550" s="348" t="s">
        <v>6823</v>
      </c>
      <c r="F550" s="49" t="s">
        <v>247</v>
      </c>
      <c r="G550" s="61" t="s">
        <v>248</v>
      </c>
      <c r="H550" s="61" t="s">
        <v>2236</v>
      </c>
      <c r="I550" s="46" t="s">
        <v>2430</v>
      </c>
      <c r="J550" s="46" t="s">
        <v>2431</v>
      </c>
      <c r="K550" s="46" t="s">
        <v>2432</v>
      </c>
      <c r="L550" s="100" t="s">
        <v>257</v>
      </c>
      <c r="M550" s="278" t="s">
        <v>374</v>
      </c>
      <c r="N550" s="310" t="s">
        <v>6507</v>
      </c>
      <c r="O550" s="325"/>
      <c r="P550" s="285" t="s">
        <v>248</v>
      </c>
      <c r="Q550" s="285" t="s">
        <v>6510</v>
      </c>
      <c r="R550" s="322"/>
      <c r="S550" s="289" t="s">
        <v>2374</v>
      </c>
      <c r="T550" s="289" t="s">
        <v>6517</v>
      </c>
      <c r="U550" s="47" t="s">
        <v>2427</v>
      </c>
      <c r="V550" s="47" t="s">
        <v>90</v>
      </c>
      <c r="W550" s="47" t="s">
        <v>2433</v>
      </c>
      <c r="X550" s="46" t="s">
        <v>2076</v>
      </c>
      <c r="Y550" s="58"/>
      <c r="Z550" s="57"/>
      <c r="AA550" s="58" t="s">
        <v>36</v>
      </c>
      <c r="AB550" s="183"/>
      <c r="AC550" s="184"/>
      <c r="AD550" s="184"/>
      <c r="AE550" s="183"/>
      <c r="AF550" s="184"/>
      <c r="AG550" s="185"/>
      <c r="AH550" s="58"/>
      <c r="AI550" s="58"/>
      <c r="AJ550" s="58"/>
      <c r="AK550" s="58"/>
      <c r="AL550" s="59"/>
      <c r="AM550" s="254" t="str">
        <f>VLOOKUP(K550,'[1]SKO 2019 Attendees'!$D:$G,4,FALSE)</f>
        <v>32LDNL7T</v>
      </c>
      <c r="AN550" s="52">
        <v>43477</v>
      </c>
      <c r="AO550" s="52">
        <v>43481</v>
      </c>
    </row>
    <row r="551" spans="1:41" customFormat="1">
      <c r="A551" s="46" t="s">
        <v>2434</v>
      </c>
      <c r="B551" s="232">
        <v>43396</v>
      </c>
      <c r="C551" s="232">
        <v>43398.687493368052</v>
      </c>
      <c r="D551" s="232" t="s">
        <v>4693</v>
      </c>
      <c r="E551" s="232" t="s">
        <v>5818</v>
      </c>
      <c r="F551" s="49" t="s">
        <v>247</v>
      </c>
      <c r="G551" s="61" t="s">
        <v>248</v>
      </c>
      <c r="H551" s="61" t="s">
        <v>2236</v>
      </c>
      <c r="I551" s="46" t="s">
        <v>2435</v>
      </c>
      <c r="J551" s="46" t="s">
        <v>2436</v>
      </c>
      <c r="K551" s="46" t="s">
        <v>2437</v>
      </c>
      <c r="L551" s="100" t="s">
        <v>257</v>
      </c>
      <c r="M551" s="278" t="s">
        <v>357</v>
      </c>
      <c r="N551" s="279" t="s">
        <v>6506</v>
      </c>
      <c r="O551" s="325"/>
      <c r="P551" s="285" t="s">
        <v>248</v>
      </c>
      <c r="Q551" s="285" t="s">
        <v>6510</v>
      </c>
      <c r="R551" s="322"/>
      <c r="S551" s="289" t="s">
        <v>2411</v>
      </c>
      <c r="T551" s="289" t="s">
        <v>6510</v>
      </c>
      <c r="U551" s="47" t="s">
        <v>2412</v>
      </c>
      <c r="V551" s="47" t="s">
        <v>90</v>
      </c>
      <c r="W551" s="47" t="s">
        <v>2382</v>
      </c>
      <c r="X551" s="46" t="s">
        <v>2076</v>
      </c>
      <c r="Y551" s="58"/>
      <c r="Z551" s="57"/>
      <c r="AA551" s="58" t="s">
        <v>36</v>
      </c>
      <c r="AB551" s="183"/>
      <c r="AC551" s="184"/>
      <c r="AD551" s="184"/>
      <c r="AE551" s="183"/>
      <c r="AF551" s="184"/>
      <c r="AG551" s="185"/>
      <c r="AH551" s="58"/>
      <c r="AI551" s="58"/>
      <c r="AJ551" s="58"/>
      <c r="AK551" s="58"/>
      <c r="AL551" s="59"/>
      <c r="AM551" s="254" t="str">
        <f>VLOOKUP(K551,'[1]SKO 2019 Attendees'!$D:$G,4,FALSE)</f>
        <v>32LDNL7V</v>
      </c>
      <c r="AN551" s="52">
        <v>43477</v>
      </c>
      <c r="AO551" s="52">
        <v>43481</v>
      </c>
    </row>
    <row r="552" spans="1:41" customFormat="1">
      <c r="A552" s="46" t="s">
        <v>2438</v>
      </c>
      <c r="B552" s="232">
        <v>43396</v>
      </c>
      <c r="C552" s="232">
        <v>43416.850931712965</v>
      </c>
      <c r="D552" s="232" t="s">
        <v>4693</v>
      </c>
      <c r="E552" s="232" t="s">
        <v>6479</v>
      </c>
      <c r="F552" s="49" t="s">
        <v>247</v>
      </c>
      <c r="G552" s="61" t="s">
        <v>248</v>
      </c>
      <c r="H552" s="61" t="s">
        <v>2236</v>
      </c>
      <c r="I552" s="46" t="s">
        <v>2439</v>
      </c>
      <c r="J552" s="46" t="s">
        <v>2440</v>
      </c>
      <c r="K552" s="46" t="s">
        <v>2441</v>
      </c>
      <c r="L552" s="100" t="s">
        <v>257</v>
      </c>
      <c r="M552" s="278" t="s">
        <v>357</v>
      </c>
      <c r="N552" s="279" t="s">
        <v>6506</v>
      </c>
      <c r="O552" s="325"/>
      <c r="P552" s="285" t="s">
        <v>248</v>
      </c>
      <c r="Q552" s="285" t="s">
        <v>6510</v>
      </c>
      <c r="R552" s="322"/>
      <c r="S552" s="289" t="s">
        <v>2442</v>
      </c>
      <c r="T552" s="289" t="s">
        <v>6506</v>
      </c>
      <c r="U552" s="47" t="s">
        <v>2443</v>
      </c>
      <c r="V552" s="47" t="s">
        <v>90</v>
      </c>
      <c r="W552" s="47" t="s">
        <v>2275</v>
      </c>
      <c r="X552" s="46" t="s">
        <v>2076</v>
      </c>
      <c r="Y552" s="58"/>
      <c r="Z552" s="57"/>
      <c r="AA552" s="58" t="s">
        <v>36</v>
      </c>
      <c r="AB552" s="183"/>
      <c r="AC552" s="184"/>
      <c r="AD552" s="184"/>
      <c r="AE552" s="183"/>
      <c r="AF552" s="184"/>
      <c r="AG552" s="185"/>
      <c r="AH552" s="58"/>
      <c r="AI552" s="58"/>
      <c r="AJ552" s="58"/>
      <c r="AK552" s="58"/>
      <c r="AL552" s="59"/>
      <c r="AM552" s="254" t="str">
        <f>VLOOKUP(K552,'[1]SKO 2019 Attendees'!$D:$G,4,FALSE)</f>
        <v>32LDNL7W</v>
      </c>
      <c r="AN552" s="52">
        <v>43477</v>
      </c>
      <c r="AO552" s="52">
        <v>43481</v>
      </c>
    </row>
    <row r="553" spans="1:41" customFormat="1">
      <c r="A553" s="46" t="s">
        <v>2444</v>
      </c>
      <c r="B553" s="232">
        <v>43396</v>
      </c>
      <c r="C553" s="232">
        <v>43397.470226238423</v>
      </c>
      <c r="D553" s="232" t="s">
        <v>4693</v>
      </c>
      <c r="E553" s="232" t="s">
        <v>5819</v>
      </c>
      <c r="F553" s="49" t="s">
        <v>247</v>
      </c>
      <c r="G553" s="61" t="s">
        <v>248</v>
      </c>
      <c r="H553" s="61" t="s">
        <v>2236</v>
      </c>
      <c r="I553" s="46" t="s">
        <v>2445</v>
      </c>
      <c r="J553" s="46" t="s">
        <v>2446</v>
      </c>
      <c r="K553" s="46" t="s">
        <v>2447</v>
      </c>
      <c r="L553" s="100" t="s">
        <v>2448</v>
      </c>
      <c r="M553" s="278" t="s">
        <v>374</v>
      </c>
      <c r="N553" s="310" t="s">
        <v>6507</v>
      </c>
      <c r="O553" s="325"/>
      <c r="P553" s="285" t="s">
        <v>248</v>
      </c>
      <c r="Q553" s="285" t="s">
        <v>6510</v>
      </c>
      <c r="R553" s="322"/>
      <c r="S553" s="289" t="s">
        <v>2374</v>
      </c>
      <c r="T553" s="289" t="s">
        <v>6517</v>
      </c>
      <c r="U553" s="47" t="s">
        <v>2449</v>
      </c>
      <c r="V553" s="47" t="s">
        <v>90</v>
      </c>
      <c r="W553" s="47" t="s">
        <v>2312</v>
      </c>
      <c r="X553" s="46" t="s">
        <v>2076</v>
      </c>
      <c r="Y553" s="58"/>
      <c r="Z553" s="57"/>
      <c r="AA553" s="58" t="s">
        <v>36</v>
      </c>
      <c r="AB553" s="183"/>
      <c r="AC553" s="184"/>
      <c r="AD553" s="184"/>
      <c r="AE553" s="183"/>
      <c r="AF553" s="184"/>
      <c r="AG553" s="185"/>
      <c r="AH553" s="58"/>
      <c r="AI553" s="58"/>
      <c r="AJ553" s="58"/>
      <c r="AK553" s="58"/>
      <c r="AL553" s="59"/>
      <c r="AM553" s="254" t="str">
        <f>VLOOKUP(K553,'[1]SKO 2019 Attendees'!$D:$G,4,FALSE)</f>
        <v>32LDNL7X</v>
      </c>
      <c r="AN553" s="52">
        <v>43477</v>
      </c>
      <c r="AO553" s="52">
        <v>43481</v>
      </c>
    </row>
    <row r="554" spans="1:41" customFormat="1">
      <c r="A554" s="46" t="s">
        <v>263</v>
      </c>
      <c r="B554" s="232">
        <v>43396</v>
      </c>
      <c r="C554" s="232">
        <v>43396.751331134255</v>
      </c>
      <c r="D554" s="232" t="s">
        <v>4693</v>
      </c>
      <c r="E554" s="232" t="s">
        <v>5820</v>
      </c>
      <c r="F554" s="49" t="s">
        <v>247</v>
      </c>
      <c r="G554" s="61" t="s">
        <v>248</v>
      </c>
      <c r="H554" s="61" t="s">
        <v>27</v>
      </c>
      <c r="I554" s="46" t="s">
        <v>264</v>
      </c>
      <c r="J554" s="46" t="s">
        <v>265</v>
      </c>
      <c r="K554" s="46" t="s">
        <v>266</v>
      </c>
      <c r="L554" s="100" t="s">
        <v>257</v>
      </c>
      <c r="M554" s="281" t="s">
        <v>6413</v>
      </c>
      <c r="N554" s="279" t="s">
        <v>6508</v>
      </c>
      <c r="O554" s="325"/>
      <c r="P554" s="285" t="s">
        <v>248</v>
      </c>
      <c r="Q554" s="285" t="s">
        <v>6510</v>
      </c>
      <c r="R554" s="322"/>
      <c r="S554" s="289" t="s">
        <v>5082</v>
      </c>
      <c r="T554" s="289" t="s">
        <v>6512</v>
      </c>
      <c r="U554" s="47" t="s">
        <v>258</v>
      </c>
      <c r="V554" s="47" t="s">
        <v>34</v>
      </c>
      <c r="W554" s="47" t="s">
        <v>35</v>
      </c>
      <c r="X554" s="46" t="s">
        <v>27</v>
      </c>
      <c r="Y554" s="58"/>
      <c r="Z554" s="57"/>
      <c r="AA554" s="58" t="s">
        <v>36</v>
      </c>
      <c r="AB554" s="183"/>
      <c r="AC554" s="184"/>
      <c r="AD554" s="184"/>
      <c r="AE554" s="183"/>
      <c r="AF554" s="184"/>
      <c r="AG554" s="185"/>
      <c r="AH554" s="58"/>
      <c r="AI554" s="58"/>
      <c r="AJ554" s="58"/>
      <c r="AK554" s="58"/>
      <c r="AL554" s="59"/>
      <c r="AM554" s="254" t="str">
        <f>VLOOKUP(K554,'[1]SKO 2019 Attendees'!$D:$G,4,FALSE)</f>
        <v>32LDNL7Z</v>
      </c>
      <c r="AN554" s="52">
        <v>43476</v>
      </c>
      <c r="AO554" s="52">
        <v>43481</v>
      </c>
    </row>
    <row r="555" spans="1:41" customFormat="1">
      <c r="A555" s="46" t="s">
        <v>2450</v>
      </c>
      <c r="B555" s="232">
        <v>43396</v>
      </c>
      <c r="C555" s="232">
        <v>43401.558625844904</v>
      </c>
      <c r="D555" s="232" t="s">
        <v>4693</v>
      </c>
      <c r="E555" s="348"/>
      <c r="F555" s="49" t="s">
        <v>247</v>
      </c>
      <c r="G555" s="61" t="s">
        <v>248</v>
      </c>
      <c r="H555" s="61" t="s">
        <v>2236</v>
      </c>
      <c r="I555" s="46" t="s">
        <v>62</v>
      </c>
      <c r="J555" s="46" t="s">
        <v>2451</v>
      </c>
      <c r="K555" s="46" t="s">
        <v>2452</v>
      </c>
      <c r="L555" s="100" t="s">
        <v>2453</v>
      </c>
      <c r="M555" s="278" t="s">
        <v>357</v>
      </c>
      <c r="N555" s="279" t="s">
        <v>6506</v>
      </c>
      <c r="O555" s="325"/>
      <c r="P555" s="285" t="s">
        <v>248</v>
      </c>
      <c r="Q555" s="285" t="s">
        <v>6510</v>
      </c>
      <c r="R555" s="322"/>
      <c r="S555" s="289" t="s">
        <v>2442</v>
      </c>
      <c r="T555" s="289" t="s">
        <v>6506</v>
      </c>
      <c r="U555" s="47" t="s">
        <v>2381</v>
      </c>
      <c r="V555" s="47" t="s">
        <v>90</v>
      </c>
      <c r="W555" s="47" t="s">
        <v>2433</v>
      </c>
      <c r="X555" s="46" t="s">
        <v>2076</v>
      </c>
      <c r="Y555" s="58"/>
      <c r="Z555" s="57"/>
      <c r="AA555" s="58" t="s">
        <v>36</v>
      </c>
      <c r="AB555" s="183"/>
      <c r="AC555" s="184"/>
      <c r="AD555" s="184"/>
      <c r="AE555" s="183"/>
      <c r="AF555" s="184"/>
      <c r="AG555" s="185"/>
      <c r="AH555" s="58"/>
      <c r="AI555" s="58"/>
      <c r="AJ555" s="58"/>
      <c r="AK555" s="58"/>
      <c r="AL555" s="59"/>
      <c r="AM555" s="254" t="str">
        <f>VLOOKUP(K555,'[1]SKO 2019 Attendees'!$D:$G,4,FALSE)</f>
        <v>32LDNL82</v>
      </c>
      <c r="AN555" s="52">
        <v>43477</v>
      </c>
      <c r="AO555" s="52">
        <v>43481</v>
      </c>
    </row>
    <row r="556" spans="1:41" customFormat="1">
      <c r="A556" s="46" t="s">
        <v>2454</v>
      </c>
      <c r="B556" s="232">
        <v>43396</v>
      </c>
      <c r="C556" s="232">
        <v>43396.690144328699</v>
      </c>
      <c r="D556" s="232" t="s">
        <v>4693</v>
      </c>
      <c r="E556" s="232" t="s">
        <v>5821</v>
      </c>
      <c r="F556" s="49" t="s">
        <v>247</v>
      </c>
      <c r="G556" s="61" t="s">
        <v>248</v>
      </c>
      <c r="H556" s="61" t="s">
        <v>2236</v>
      </c>
      <c r="I556" s="46" t="s">
        <v>2455</v>
      </c>
      <c r="J556" s="46" t="s">
        <v>736</v>
      </c>
      <c r="K556" s="46" t="s">
        <v>2456</v>
      </c>
      <c r="L556" s="100" t="s">
        <v>1351</v>
      </c>
      <c r="M556" s="281" t="s">
        <v>6413</v>
      </c>
      <c r="N556" s="279" t="s">
        <v>6508</v>
      </c>
      <c r="O556" s="325"/>
      <c r="P556" s="285" t="s">
        <v>248</v>
      </c>
      <c r="Q556" s="285" t="s">
        <v>6510</v>
      </c>
      <c r="R556" s="322"/>
      <c r="S556" s="289" t="s">
        <v>2393</v>
      </c>
      <c r="T556" s="289" t="s">
        <v>6509</v>
      </c>
      <c r="U556" s="47" t="s">
        <v>2368</v>
      </c>
      <c r="V556" s="47" t="s">
        <v>90</v>
      </c>
      <c r="W556" s="47" t="s">
        <v>2413</v>
      </c>
      <c r="X556" s="46" t="s">
        <v>2076</v>
      </c>
      <c r="Y556" s="58"/>
      <c r="Z556" s="57"/>
      <c r="AA556" s="58" t="s">
        <v>36</v>
      </c>
      <c r="AB556" s="183"/>
      <c r="AC556" s="184"/>
      <c r="AD556" s="184"/>
      <c r="AE556" s="183"/>
      <c r="AF556" s="184"/>
      <c r="AG556" s="185"/>
      <c r="AH556" s="58"/>
      <c r="AI556" s="58"/>
      <c r="AJ556" s="58"/>
      <c r="AK556" s="58"/>
      <c r="AL556" s="59"/>
      <c r="AM556" s="254" t="str">
        <f>VLOOKUP(K556,'[1]SKO 2019 Attendees'!$D:$G,4,FALSE)</f>
        <v>32LDNL83</v>
      </c>
      <c r="AN556" s="52">
        <v>43477</v>
      </c>
      <c r="AO556" s="52">
        <v>43481</v>
      </c>
    </row>
    <row r="557" spans="1:41" customFormat="1">
      <c r="A557" s="46" t="s">
        <v>1273</v>
      </c>
      <c r="B557" s="232">
        <v>43396</v>
      </c>
      <c r="C557" s="232">
        <v>43399.291848229164</v>
      </c>
      <c r="D557" s="232" t="s">
        <v>4693</v>
      </c>
      <c r="E557" s="232" t="s">
        <v>5822</v>
      </c>
      <c r="F557" s="49" t="s">
        <v>247</v>
      </c>
      <c r="G557" s="61" t="s">
        <v>248</v>
      </c>
      <c r="H557" s="61" t="s">
        <v>633</v>
      </c>
      <c r="I557" s="46" t="s">
        <v>1274</v>
      </c>
      <c r="J557" s="46" t="s">
        <v>1275</v>
      </c>
      <c r="K557" s="46" t="s">
        <v>1276</v>
      </c>
      <c r="L557" s="100" t="s">
        <v>299</v>
      </c>
      <c r="M557" s="278" t="s">
        <v>357</v>
      </c>
      <c r="N557" s="279" t="s">
        <v>6506</v>
      </c>
      <c r="O557" s="325"/>
      <c r="P557" s="285" t="s">
        <v>248</v>
      </c>
      <c r="Q557" s="285" t="s">
        <v>6510</v>
      </c>
      <c r="R557" s="322"/>
      <c r="S557" s="289" t="s">
        <v>4672</v>
      </c>
      <c r="T557" s="289" t="s">
        <v>6508</v>
      </c>
      <c r="U557" s="47" t="s">
        <v>1252</v>
      </c>
      <c r="V557" s="47" t="s">
        <v>34</v>
      </c>
      <c r="W557" s="47" t="s">
        <v>658</v>
      </c>
      <c r="X557" s="46" t="s">
        <v>633</v>
      </c>
      <c r="Y557" s="58"/>
      <c r="Z557" s="57"/>
      <c r="AA557" s="58" t="s">
        <v>36</v>
      </c>
      <c r="AB557" s="183"/>
      <c r="AC557" s="184"/>
      <c r="AD557" s="184"/>
      <c r="AE557" s="183"/>
      <c r="AF557" s="184"/>
      <c r="AG557" s="185"/>
      <c r="AH557" s="58"/>
      <c r="AI557" s="58"/>
      <c r="AJ557" s="58"/>
      <c r="AK557" s="58"/>
      <c r="AL557" s="59"/>
      <c r="AM557" s="254" t="str">
        <f>VLOOKUP(K557,'[1]SKO 2019 Attendees'!$D:$G,4,FALSE)</f>
        <v>32LDNL84</v>
      </c>
      <c r="AN557" s="52">
        <v>43477</v>
      </c>
      <c r="AO557" s="52">
        <v>43481</v>
      </c>
    </row>
    <row r="558" spans="1:41" customFormat="1">
      <c r="A558" s="46" t="s">
        <v>267</v>
      </c>
      <c r="B558" s="232">
        <v>43396</v>
      </c>
      <c r="C558" s="232">
        <v>43397.036899733794</v>
      </c>
      <c r="D558" s="232" t="s">
        <v>4693</v>
      </c>
      <c r="E558" s="232" t="s">
        <v>5823</v>
      </c>
      <c r="F558" s="49" t="s">
        <v>247</v>
      </c>
      <c r="G558" s="61" t="s">
        <v>248</v>
      </c>
      <c r="H558" s="61" t="s">
        <v>27</v>
      </c>
      <c r="I558" s="46" t="s">
        <v>268</v>
      </c>
      <c r="J558" s="46" t="s">
        <v>269</v>
      </c>
      <c r="K558" s="46" t="s">
        <v>270</v>
      </c>
      <c r="L558" s="100" t="s">
        <v>257</v>
      </c>
      <c r="M558" s="278" t="s">
        <v>346</v>
      </c>
      <c r="N558" s="279" t="s">
        <v>6505</v>
      </c>
      <c r="O558" s="325"/>
      <c r="P558" s="285" t="s">
        <v>248</v>
      </c>
      <c r="Q558" s="285" t="s">
        <v>6510</v>
      </c>
      <c r="R558" s="322"/>
      <c r="S558" s="289" t="s">
        <v>5082</v>
      </c>
      <c r="T558" s="289" t="s">
        <v>6512</v>
      </c>
      <c r="U558" s="47" t="s">
        <v>258</v>
      </c>
      <c r="V558" s="47" t="s">
        <v>34</v>
      </c>
      <c r="W558" s="47" t="s">
        <v>42</v>
      </c>
      <c r="X558" s="46" t="s">
        <v>27</v>
      </c>
      <c r="Y558" s="58"/>
      <c r="Z558" s="57"/>
      <c r="AA558" s="58" t="s">
        <v>36</v>
      </c>
      <c r="AB558" s="183"/>
      <c r="AC558" s="184"/>
      <c r="AD558" s="184"/>
      <c r="AE558" s="183"/>
      <c r="AF558" s="184"/>
      <c r="AG558" s="185"/>
      <c r="AH558" s="58"/>
      <c r="AI558" s="58"/>
      <c r="AJ558" s="58"/>
      <c r="AK558" s="58"/>
      <c r="AL558" s="59"/>
      <c r="AM558" s="254" t="str">
        <f>VLOOKUP(K558,'[1]SKO 2019 Attendees'!$D:$G,4,FALSE)</f>
        <v>32LDNL85</v>
      </c>
      <c r="AN558" s="52">
        <v>43476</v>
      </c>
      <c r="AO558" s="52">
        <v>43481</v>
      </c>
    </row>
    <row r="559" spans="1:41" customFormat="1">
      <c r="A559" s="46" t="s">
        <v>1277</v>
      </c>
      <c r="B559" s="232">
        <v>43402</v>
      </c>
      <c r="C559" s="232">
        <v>43403.374982175927</v>
      </c>
      <c r="D559" s="232" t="s">
        <v>4693</v>
      </c>
      <c r="E559" s="232" t="s">
        <v>6596</v>
      </c>
      <c r="F559" s="49" t="s">
        <v>247</v>
      </c>
      <c r="G559" s="61" t="s">
        <v>248</v>
      </c>
      <c r="H559" s="61" t="s">
        <v>633</v>
      </c>
      <c r="I559" s="46" t="s">
        <v>162</v>
      </c>
      <c r="J559" s="46" t="s">
        <v>1278</v>
      </c>
      <c r="K559" s="46" t="s">
        <v>1279</v>
      </c>
      <c r="L559" s="100" t="s">
        <v>299</v>
      </c>
      <c r="M559" s="278" t="s">
        <v>357</v>
      </c>
      <c r="N559" s="279" t="s">
        <v>6506</v>
      </c>
      <c r="O559" s="325"/>
      <c r="P559" s="285" t="s">
        <v>248</v>
      </c>
      <c r="Q559" s="285" t="s">
        <v>6510</v>
      </c>
      <c r="R559" s="322"/>
      <c r="S559" s="289" t="s">
        <v>4670</v>
      </c>
      <c r="T559" s="289" t="s">
        <v>6504</v>
      </c>
      <c r="U559" s="47" t="s">
        <v>1262</v>
      </c>
      <c r="V559" s="47" t="s">
        <v>34</v>
      </c>
      <c r="W559" s="47" t="s">
        <v>639</v>
      </c>
      <c r="X559" s="46" t="s">
        <v>633</v>
      </c>
      <c r="Y559" s="58"/>
      <c r="Z559" s="57"/>
      <c r="AA559" s="58" t="s">
        <v>36</v>
      </c>
      <c r="AB559" s="183"/>
      <c r="AC559" s="184"/>
      <c r="AD559" s="184"/>
      <c r="AE559" s="183"/>
      <c r="AF559" s="184"/>
      <c r="AG559" s="185"/>
      <c r="AH559" s="58"/>
      <c r="AI559" s="58"/>
      <c r="AJ559" s="58"/>
      <c r="AK559" s="58"/>
      <c r="AL559" s="59"/>
      <c r="AM559" s="254" t="str">
        <f>VLOOKUP(K559,'[1]SKO 2019 Attendees'!$D:$G,4,FALSE)</f>
        <v>32LDNL86</v>
      </c>
      <c r="AN559" s="52">
        <v>43477</v>
      </c>
      <c r="AO559" s="52">
        <v>43481</v>
      </c>
    </row>
    <row r="560" spans="1:41" customFormat="1">
      <c r="A560" s="46" t="s">
        <v>1280</v>
      </c>
      <c r="B560" s="232">
        <v>43402</v>
      </c>
      <c r="C560" s="232">
        <v>43402.944840821758</v>
      </c>
      <c r="D560" s="232" t="s">
        <v>4693</v>
      </c>
      <c r="E560" s="232" t="s">
        <v>5824</v>
      </c>
      <c r="F560" s="49" t="s">
        <v>247</v>
      </c>
      <c r="G560" s="61" t="s">
        <v>248</v>
      </c>
      <c r="H560" s="61" t="s">
        <v>633</v>
      </c>
      <c r="I560" s="46" t="s">
        <v>747</v>
      </c>
      <c r="J560" s="46" t="s">
        <v>1281</v>
      </c>
      <c r="K560" s="46" t="s">
        <v>1282</v>
      </c>
      <c r="L560" s="100" t="s">
        <v>257</v>
      </c>
      <c r="M560" s="281" t="s">
        <v>6413</v>
      </c>
      <c r="N560" s="279" t="s">
        <v>6508</v>
      </c>
      <c r="O560" s="325"/>
      <c r="P560" s="285" t="s">
        <v>248</v>
      </c>
      <c r="Q560" s="285" t="s">
        <v>6510</v>
      </c>
      <c r="R560" s="322"/>
      <c r="S560" s="289" t="s">
        <v>4673</v>
      </c>
      <c r="T560" s="289" t="s">
        <v>6518</v>
      </c>
      <c r="U560" s="47" t="s">
        <v>1283</v>
      </c>
      <c r="V560" s="47" t="s">
        <v>34</v>
      </c>
      <c r="W560" s="47" t="s">
        <v>745</v>
      </c>
      <c r="X560" s="46" t="s">
        <v>633</v>
      </c>
      <c r="Y560" s="58"/>
      <c r="Z560" s="57"/>
      <c r="AA560" s="58" t="s">
        <v>36</v>
      </c>
      <c r="AB560" s="183"/>
      <c r="AC560" s="184"/>
      <c r="AD560" s="184"/>
      <c r="AE560" s="183"/>
      <c r="AF560" s="184"/>
      <c r="AG560" s="185"/>
      <c r="AH560" s="58"/>
      <c r="AI560" s="58"/>
      <c r="AJ560" s="58"/>
      <c r="AK560" s="58"/>
      <c r="AL560" s="59"/>
      <c r="AM560" s="254" t="str">
        <f>VLOOKUP(K560,'[1]SKO 2019 Attendees'!$D:$G,4,FALSE)</f>
        <v>32LDNL87</v>
      </c>
      <c r="AN560" s="52">
        <v>43477</v>
      </c>
      <c r="AO560" s="52">
        <v>43481</v>
      </c>
    </row>
    <row r="561" spans="1:42" customFormat="1">
      <c r="A561" s="46" t="s">
        <v>2457</v>
      </c>
      <c r="B561" s="232">
        <v>43396</v>
      </c>
      <c r="C561" s="232">
        <v>43423.416823298612</v>
      </c>
      <c r="D561" s="232" t="s">
        <v>4693</v>
      </c>
      <c r="E561" s="232" t="s">
        <v>6328</v>
      </c>
      <c r="F561" s="49" t="s">
        <v>247</v>
      </c>
      <c r="G561" s="61" t="s">
        <v>248</v>
      </c>
      <c r="H561" s="61" t="s">
        <v>2236</v>
      </c>
      <c r="I561" s="46" t="s">
        <v>2458</v>
      </c>
      <c r="J561" s="46" t="s">
        <v>2459</v>
      </c>
      <c r="K561" s="46" t="s">
        <v>2460</v>
      </c>
      <c r="L561" s="100" t="s">
        <v>257</v>
      </c>
      <c r="M561" s="278" t="s">
        <v>374</v>
      </c>
      <c r="N561" s="310" t="s">
        <v>6507</v>
      </c>
      <c r="O561" s="325"/>
      <c r="P561" s="285" t="s">
        <v>248</v>
      </c>
      <c r="Q561" s="285" t="s">
        <v>6510</v>
      </c>
      <c r="R561" s="322"/>
      <c r="S561" s="289" t="s">
        <v>2374</v>
      </c>
      <c r="T561" s="289" t="s">
        <v>6517</v>
      </c>
      <c r="U561" s="47" t="s">
        <v>2422</v>
      </c>
      <c r="V561" s="47" t="s">
        <v>90</v>
      </c>
      <c r="W561" s="47" t="s">
        <v>2259</v>
      </c>
      <c r="X561" s="46" t="s">
        <v>2076</v>
      </c>
      <c r="Y561" s="58"/>
      <c r="Z561" s="57"/>
      <c r="AA561" s="58" t="s">
        <v>36</v>
      </c>
      <c r="AB561" s="183"/>
      <c r="AC561" s="184"/>
      <c r="AD561" s="184"/>
      <c r="AE561" s="183"/>
      <c r="AF561" s="184"/>
      <c r="AG561" s="185"/>
      <c r="AH561" s="58"/>
      <c r="AI561" s="58"/>
      <c r="AJ561" s="58"/>
      <c r="AK561" s="58"/>
      <c r="AL561" s="59"/>
      <c r="AM561" s="254" t="str">
        <f>VLOOKUP(K561,'[1]SKO 2019 Attendees'!$D:$G,4,FALSE)</f>
        <v>32LDNL88</v>
      </c>
      <c r="AN561" s="52">
        <v>43477</v>
      </c>
      <c r="AO561" s="52">
        <v>43481</v>
      </c>
      <c r="AP561" t="s">
        <v>5192</v>
      </c>
    </row>
    <row r="562" spans="1:42" customFormat="1">
      <c r="A562" s="46" t="s">
        <v>2461</v>
      </c>
      <c r="B562" s="232">
        <v>43396</v>
      </c>
      <c r="C562" s="232">
        <v>43411.770932256943</v>
      </c>
      <c r="D562" s="232" t="s">
        <v>4693</v>
      </c>
      <c r="E562" s="232" t="s">
        <v>5825</v>
      </c>
      <c r="F562" s="49" t="s">
        <v>247</v>
      </c>
      <c r="G562" s="61" t="s">
        <v>248</v>
      </c>
      <c r="H562" s="61" t="s">
        <v>2236</v>
      </c>
      <c r="I562" s="46" t="s">
        <v>264</v>
      </c>
      <c r="J562" s="46" t="s">
        <v>2462</v>
      </c>
      <c r="K562" s="46" t="s">
        <v>2463</v>
      </c>
      <c r="L562" s="100" t="s">
        <v>2426</v>
      </c>
      <c r="M562" s="281" t="s">
        <v>6413</v>
      </c>
      <c r="N562" s="279" t="s">
        <v>6508</v>
      </c>
      <c r="O562" s="325"/>
      <c r="P562" s="285" t="s">
        <v>248</v>
      </c>
      <c r="Q562" s="285" t="s">
        <v>6510</v>
      </c>
      <c r="R562" s="322"/>
      <c r="S562" s="289" t="s">
        <v>2393</v>
      </c>
      <c r="T562" s="289" t="s">
        <v>6509</v>
      </c>
      <c r="U562" s="47" t="s">
        <v>2464</v>
      </c>
      <c r="V562" s="47" t="s">
        <v>90</v>
      </c>
      <c r="W562" s="47" t="s">
        <v>2259</v>
      </c>
      <c r="X562" s="46" t="s">
        <v>2076</v>
      </c>
      <c r="Y562" s="58"/>
      <c r="Z562" s="57"/>
      <c r="AA562" s="58" t="s">
        <v>36</v>
      </c>
      <c r="AB562" s="183"/>
      <c r="AC562" s="184"/>
      <c r="AD562" s="184"/>
      <c r="AE562" s="183"/>
      <c r="AF562" s="184"/>
      <c r="AG562" s="185"/>
      <c r="AH562" s="58"/>
      <c r="AI562" s="58"/>
      <c r="AJ562" s="58"/>
      <c r="AK562" s="58"/>
      <c r="AL562" s="59"/>
      <c r="AM562" s="254" t="str">
        <f>VLOOKUP(K562,'[1]SKO 2019 Attendees'!$D:$G,4,FALSE)</f>
        <v>32LDNL89</v>
      </c>
      <c r="AN562" s="52">
        <v>43477</v>
      </c>
      <c r="AO562" s="52">
        <v>43481</v>
      </c>
    </row>
    <row r="563" spans="1:42" customFormat="1">
      <c r="A563" s="46" t="s">
        <v>1284</v>
      </c>
      <c r="B563" s="232">
        <v>43396</v>
      </c>
      <c r="C563" s="232">
        <v>43397.198842673606</v>
      </c>
      <c r="D563" s="349" t="s">
        <v>4693</v>
      </c>
      <c r="E563" s="348" t="s">
        <v>6780</v>
      </c>
      <c r="F563" s="49" t="s">
        <v>247</v>
      </c>
      <c r="G563" s="61" t="s">
        <v>248</v>
      </c>
      <c r="H563" s="61" t="s">
        <v>633</v>
      </c>
      <c r="I563" s="46" t="s">
        <v>229</v>
      </c>
      <c r="J563" s="46" t="s">
        <v>1285</v>
      </c>
      <c r="K563" s="46" t="s">
        <v>1286</v>
      </c>
      <c r="L563" s="100" t="s">
        <v>1287</v>
      </c>
      <c r="M563" s="278" t="s">
        <v>374</v>
      </c>
      <c r="N563" s="310" t="s">
        <v>6507</v>
      </c>
      <c r="O563" s="325"/>
      <c r="P563" s="285" t="s">
        <v>248</v>
      </c>
      <c r="Q563" s="285" t="s">
        <v>6510</v>
      </c>
      <c r="R563" s="322"/>
      <c r="S563" s="289" t="s">
        <v>2374</v>
      </c>
      <c r="T563" s="289" t="s">
        <v>6517</v>
      </c>
      <c r="U563" s="47" t="s">
        <v>222</v>
      </c>
      <c r="V563" s="47" t="s">
        <v>34</v>
      </c>
      <c r="W563" s="47" t="s">
        <v>645</v>
      </c>
      <c r="X563" s="46" t="s">
        <v>633</v>
      </c>
      <c r="Y563" s="58"/>
      <c r="Z563" s="57"/>
      <c r="AA563" s="58" t="s">
        <v>36</v>
      </c>
      <c r="AB563" s="183"/>
      <c r="AC563" s="184"/>
      <c r="AD563" s="184"/>
      <c r="AE563" s="183"/>
      <c r="AF563" s="184"/>
      <c r="AG563" s="185"/>
      <c r="AH563" s="58"/>
      <c r="AI563" s="58"/>
      <c r="AJ563" s="58"/>
      <c r="AK563" s="58"/>
      <c r="AL563" s="59"/>
      <c r="AM563" s="254" t="str">
        <f>VLOOKUP(K563,'[1]SKO 2019 Attendees'!$D:$G,4,FALSE)</f>
        <v>32LDNL8B</v>
      </c>
      <c r="AN563" s="52">
        <v>43477</v>
      </c>
      <c r="AO563" s="52">
        <v>43481</v>
      </c>
    </row>
    <row r="564" spans="1:42" customFormat="1">
      <c r="A564" s="46" t="s">
        <v>1288</v>
      </c>
      <c r="B564" s="232">
        <v>43402</v>
      </c>
      <c r="C564" s="232">
        <v>43402.752733912035</v>
      </c>
      <c r="D564" s="232" t="s">
        <v>4693</v>
      </c>
      <c r="E564" s="232" t="s">
        <v>5826</v>
      </c>
      <c r="F564" s="49" t="s">
        <v>247</v>
      </c>
      <c r="G564" s="61" t="s">
        <v>248</v>
      </c>
      <c r="H564" s="61" t="s">
        <v>633</v>
      </c>
      <c r="I564" s="46" t="s">
        <v>1289</v>
      </c>
      <c r="J564" s="46" t="s">
        <v>1290</v>
      </c>
      <c r="K564" s="46" t="s">
        <v>1291</v>
      </c>
      <c r="L564" s="100" t="s">
        <v>299</v>
      </c>
      <c r="M564" s="281" t="s">
        <v>6413</v>
      </c>
      <c r="N564" s="279" t="s">
        <v>6508</v>
      </c>
      <c r="O564" s="325"/>
      <c r="P564" s="285" t="s">
        <v>248</v>
      </c>
      <c r="Q564" s="285" t="s">
        <v>6510</v>
      </c>
      <c r="R564" s="322"/>
      <c r="S564" s="289" t="s">
        <v>4673</v>
      </c>
      <c r="T564" s="289" t="s">
        <v>6518</v>
      </c>
      <c r="U564" s="47" t="s">
        <v>1283</v>
      </c>
      <c r="V564" s="47" t="s">
        <v>34</v>
      </c>
      <c r="W564" s="47" t="s">
        <v>745</v>
      </c>
      <c r="X564" s="46" t="s">
        <v>633</v>
      </c>
      <c r="Y564" s="58"/>
      <c r="Z564" s="57"/>
      <c r="AA564" s="58" t="s">
        <v>36</v>
      </c>
      <c r="AB564" s="183"/>
      <c r="AC564" s="184"/>
      <c r="AD564" s="184"/>
      <c r="AE564" s="183"/>
      <c r="AF564" s="184"/>
      <c r="AG564" s="185"/>
      <c r="AH564" s="58"/>
      <c r="AI564" s="58"/>
      <c r="AJ564" s="58"/>
      <c r="AK564" s="58"/>
      <c r="AL564" s="59"/>
      <c r="AM564" s="254" t="str">
        <f>VLOOKUP(K564,'[1]SKO 2019 Attendees'!$D:$G,4,FALSE)</f>
        <v>32LDNL8C</v>
      </c>
      <c r="AN564" s="52">
        <v>43477</v>
      </c>
      <c r="AO564" s="52">
        <v>43481</v>
      </c>
    </row>
    <row r="565" spans="1:42" customFormat="1">
      <c r="A565" s="46" t="s">
        <v>2465</v>
      </c>
      <c r="B565" s="232">
        <v>43396</v>
      </c>
      <c r="C565" s="232">
        <v>43401.300280787036</v>
      </c>
      <c r="D565" s="232" t="s">
        <v>4693</v>
      </c>
      <c r="E565" s="232" t="s">
        <v>5827</v>
      </c>
      <c r="F565" s="49" t="s">
        <v>247</v>
      </c>
      <c r="G565" s="61" t="s">
        <v>248</v>
      </c>
      <c r="H565" s="61" t="s">
        <v>2236</v>
      </c>
      <c r="I565" s="46" t="s">
        <v>679</v>
      </c>
      <c r="J565" s="46" t="s">
        <v>2466</v>
      </c>
      <c r="K565" s="46" t="s">
        <v>2467</v>
      </c>
      <c r="L565" s="100" t="s">
        <v>6286</v>
      </c>
      <c r="M565" s="281" t="s">
        <v>6413</v>
      </c>
      <c r="N565" s="279" t="s">
        <v>6508</v>
      </c>
      <c r="O565" s="325"/>
      <c r="P565" s="285" t="s">
        <v>248</v>
      </c>
      <c r="Q565" s="285" t="s">
        <v>6510</v>
      </c>
      <c r="R565" s="322"/>
      <c r="S565" s="289" t="s">
        <v>2393</v>
      </c>
      <c r="T565" s="289" t="s">
        <v>6509</v>
      </c>
      <c r="U565" s="47" t="s">
        <v>2381</v>
      </c>
      <c r="V565" s="47" t="s">
        <v>90</v>
      </c>
      <c r="W565" s="47" t="s">
        <v>2428</v>
      </c>
      <c r="X565" s="46" t="s">
        <v>2076</v>
      </c>
      <c r="Y565" s="58"/>
      <c r="Z565" s="57"/>
      <c r="AA565" s="58" t="s">
        <v>36</v>
      </c>
      <c r="AB565" s="183"/>
      <c r="AC565" s="184"/>
      <c r="AD565" s="184"/>
      <c r="AE565" s="183"/>
      <c r="AF565" s="184"/>
      <c r="AG565" s="185"/>
      <c r="AH565" s="58"/>
      <c r="AI565" s="58"/>
      <c r="AJ565" s="58"/>
      <c r="AK565" s="58"/>
      <c r="AL565" s="59"/>
      <c r="AM565" s="254" t="str">
        <f>VLOOKUP(K565,'[1]SKO 2019 Attendees'!$D:$G,4,FALSE)</f>
        <v>32KNCVLT</v>
      </c>
      <c r="AN565" s="52">
        <v>43477</v>
      </c>
      <c r="AO565" s="52">
        <v>43481</v>
      </c>
      <c r="AP565" t="s">
        <v>5026</v>
      </c>
    </row>
    <row r="566" spans="1:42" customFormat="1">
      <c r="A566" s="46" t="s">
        <v>2468</v>
      </c>
      <c r="B566" s="232">
        <v>43396</v>
      </c>
      <c r="C566" s="232">
        <v>43400.989240196759</v>
      </c>
      <c r="D566" s="232"/>
      <c r="E566" s="348"/>
      <c r="F566" s="49" t="s">
        <v>247</v>
      </c>
      <c r="G566" s="61" t="s">
        <v>248</v>
      </c>
      <c r="H566" s="61" t="s">
        <v>2236</v>
      </c>
      <c r="I566" s="46" t="s">
        <v>2469</v>
      </c>
      <c r="J566" s="46" t="s">
        <v>2470</v>
      </c>
      <c r="K566" s="46" t="s">
        <v>2471</v>
      </c>
      <c r="L566" s="100" t="s">
        <v>1351</v>
      </c>
      <c r="M566" s="278" t="s">
        <v>379</v>
      </c>
      <c r="N566" s="279" t="s">
        <v>6503</v>
      </c>
      <c r="O566" s="325"/>
      <c r="P566" s="285" t="s">
        <v>248</v>
      </c>
      <c r="Q566" s="285" t="s">
        <v>6510</v>
      </c>
      <c r="R566" s="322"/>
      <c r="S566" s="289" t="s">
        <v>2472</v>
      </c>
      <c r="T566" s="289" t="s">
        <v>6505</v>
      </c>
      <c r="U566" s="47" t="s">
        <v>2473</v>
      </c>
      <c r="V566" s="47" t="s">
        <v>90</v>
      </c>
      <c r="W566" s="47" t="s">
        <v>2369</v>
      </c>
      <c r="X566" s="46" t="s">
        <v>2076</v>
      </c>
      <c r="Y566" s="58"/>
      <c r="Z566" s="57"/>
      <c r="AA566" s="58" t="s">
        <v>36</v>
      </c>
      <c r="AB566" s="183"/>
      <c r="AC566" s="184"/>
      <c r="AD566" s="184"/>
      <c r="AE566" s="183"/>
      <c r="AF566" s="184"/>
      <c r="AG566" s="185"/>
      <c r="AH566" s="58"/>
      <c r="AI566" s="58"/>
      <c r="AJ566" s="58"/>
      <c r="AK566" s="58"/>
      <c r="AL566" s="59"/>
      <c r="AM566" s="254" t="str">
        <f>VLOOKUP(K566,'[1]SKO 2019 Attendees'!$D:$G,4,FALSE)</f>
        <v>32LDNL8D</v>
      </c>
      <c r="AN566" s="52">
        <v>43477</v>
      </c>
      <c r="AO566" s="52">
        <v>43481</v>
      </c>
    </row>
    <row r="567" spans="1:42" customFormat="1">
      <c r="A567" s="46" t="s">
        <v>2474</v>
      </c>
      <c r="B567" s="232">
        <v>43396</v>
      </c>
      <c r="C567" s="232">
        <v>43396.696485682871</v>
      </c>
      <c r="D567" s="232" t="s">
        <v>4693</v>
      </c>
      <c r="E567" s="232" t="s">
        <v>5828</v>
      </c>
      <c r="F567" s="49" t="s">
        <v>247</v>
      </c>
      <c r="G567" s="61" t="s">
        <v>248</v>
      </c>
      <c r="H567" s="61" t="s">
        <v>2236</v>
      </c>
      <c r="I567" s="46" t="s">
        <v>2475</v>
      </c>
      <c r="J567" s="46" t="s">
        <v>2476</v>
      </c>
      <c r="K567" s="46" t="s">
        <v>2477</v>
      </c>
      <c r="L567" s="100" t="s">
        <v>2478</v>
      </c>
      <c r="M567" s="278" t="s">
        <v>500</v>
      </c>
      <c r="N567" s="279" t="s">
        <v>6504</v>
      </c>
      <c r="O567" s="325"/>
      <c r="P567" s="285" t="s">
        <v>248</v>
      </c>
      <c r="Q567" s="285" t="s">
        <v>6510</v>
      </c>
      <c r="R567" s="322"/>
      <c r="S567" s="289" t="s">
        <v>2380</v>
      </c>
      <c r="T567" s="289" t="s">
        <v>6507</v>
      </c>
      <c r="U567" s="47" t="s">
        <v>2449</v>
      </c>
      <c r="V567" s="47" t="s">
        <v>90</v>
      </c>
      <c r="W567" s="47" t="s">
        <v>2075</v>
      </c>
      <c r="X567" s="46" t="s">
        <v>2076</v>
      </c>
      <c r="Y567" s="58"/>
      <c r="Z567" s="57"/>
      <c r="AA567" s="58" t="s">
        <v>36</v>
      </c>
      <c r="AB567" s="183"/>
      <c r="AC567" s="184"/>
      <c r="AD567" s="184"/>
      <c r="AE567" s="183"/>
      <c r="AF567" s="184"/>
      <c r="AG567" s="185"/>
      <c r="AH567" s="58"/>
      <c r="AI567" s="58"/>
      <c r="AJ567" s="58"/>
      <c r="AK567" s="58"/>
      <c r="AL567" s="59"/>
      <c r="AM567" s="254" t="str">
        <f>VLOOKUP(K567,'[1]SKO 2019 Attendees'!$D:$G,4,FALSE)</f>
        <v>32LDNL8G</v>
      </c>
      <c r="AN567" s="52">
        <v>43477</v>
      </c>
      <c r="AO567" s="52">
        <v>43481</v>
      </c>
    </row>
    <row r="568" spans="1:42" customFormat="1">
      <c r="A568" s="46" t="s">
        <v>2479</v>
      </c>
      <c r="B568" s="232">
        <v>43396</v>
      </c>
      <c r="C568" s="232">
        <v>43403.63366068287</v>
      </c>
      <c r="D568" s="232" t="s">
        <v>4693</v>
      </c>
      <c r="E568" s="232" t="s">
        <v>5829</v>
      </c>
      <c r="F568" s="49" t="s">
        <v>247</v>
      </c>
      <c r="G568" s="61" t="s">
        <v>248</v>
      </c>
      <c r="H568" s="61" t="s">
        <v>2236</v>
      </c>
      <c r="I568" s="46" t="s">
        <v>162</v>
      </c>
      <c r="J568" s="46" t="s">
        <v>2480</v>
      </c>
      <c r="K568" s="46" t="s">
        <v>2481</v>
      </c>
      <c r="L568" s="100" t="s">
        <v>257</v>
      </c>
      <c r="M568" s="278" t="s">
        <v>357</v>
      </c>
      <c r="N568" s="279" t="s">
        <v>6506</v>
      </c>
      <c r="O568" s="325"/>
      <c r="P568" s="285" t="s">
        <v>248</v>
      </c>
      <c r="Q568" s="285" t="s">
        <v>6510</v>
      </c>
      <c r="R568" s="322"/>
      <c r="S568" s="289" t="s">
        <v>2442</v>
      </c>
      <c r="T568" s="289" t="s">
        <v>6506</v>
      </c>
      <c r="U568" s="47" t="s">
        <v>2443</v>
      </c>
      <c r="V568" s="47" t="s">
        <v>90</v>
      </c>
      <c r="W568" s="47" t="s">
        <v>2382</v>
      </c>
      <c r="X568" s="46" t="s">
        <v>2076</v>
      </c>
      <c r="Y568" s="58"/>
      <c r="Z568" s="57"/>
      <c r="AA568" s="58" t="s">
        <v>36</v>
      </c>
      <c r="AB568" s="183"/>
      <c r="AC568" s="184"/>
      <c r="AD568" s="184"/>
      <c r="AE568" s="183"/>
      <c r="AF568" s="184"/>
      <c r="AG568" s="185"/>
      <c r="AH568" s="58"/>
      <c r="AI568" s="58"/>
      <c r="AJ568" s="58"/>
      <c r="AK568" s="58"/>
      <c r="AL568" s="59"/>
      <c r="AM568" s="254" t="str">
        <f>VLOOKUP(K568,'[1]SKO 2019 Attendees'!$D:$G,4,FALSE)</f>
        <v>32LDNL8H</v>
      </c>
      <c r="AN568" s="52">
        <v>43477</v>
      </c>
      <c r="AO568" s="52">
        <v>43481</v>
      </c>
    </row>
    <row r="569" spans="1:42" customFormat="1">
      <c r="A569" s="124" t="s">
        <v>2482</v>
      </c>
      <c r="B569" s="232">
        <v>43396</v>
      </c>
      <c r="C569" s="232">
        <v>43397.549387962958</v>
      </c>
      <c r="D569" s="232" t="s">
        <v>4693</v>
      </c>
      <c r="E569" s="232" t="s">
        <v>5830</v>
      </c>
      <c r="F569" s="49" t="s">
        <v>247</v>
      </c>
      <c r="G569" s="61" t="s">
        <v>248</v>
      </c>
      <c r="H569" s="61" t="s">
        <v>2236</v>
      </c>
      <c r="I569" s="124" t="s">
        <v>2483</v>
      </c>
      <c r="J569" s="124" t="s">
        <v>2484</v>
      </c>
      <c r="K569" s="46" t="s">
        <v>2485</v>
      </c>
      <c r="L569" s="152" t="s">
        <v>1351</v>
      </c>
      <c r="M569" s="278" t="s">
        <v>374</v>
      </c>
      <c r="N569" s="310" t="s">
        <v>6507</v>
      </c>
      <c r="O569" s="325"/>
      <c r="P569" s="285" t="s">
        <v>248</v>
      </c>
      <c r="Q569" s="285" t="s">
        <v>6510</v>
      </c>
      <c r="R569" s="322"/>
      <c r="S569" s="289" t="s">
        <v>2374</v>
      </c>
      <c r="T569" s="289" t="s">
        <v>6517</v>
      </c>
      <c r="U569" s="125" t="s">
        <v>2402</v>
      </c>
      <c r="V569" s="125" t="s">
        <v>90</v>
      </c>
      <c r="W569" s="125" t="s">
        <v>2486</v>
      </c>
      <c r="X569" s="46" t="s">
        <v>2076</v>
      </c>
      <c r="Y569" s="58"/>
      <c r="Z569" s="57"/>
      <c r="AA569" s="58" t="s">
        <v>36</v>
      </c>
      <c r="AB569" s="183"/>
      <c r="AC569" s="184"/>
      <c r="AD569" s="184"/>
      <c r="AE569" s="183"/>
      <c r="AF569" s="184"/>
      <c r="AG569" s="185"/>
      <c r="AH569" s="58"/>
      <c r="AI569" s="58"/>
      <c r="AJ569" s="58"/>
      <c r="AK569" s="58"/>
      <c r="AL569" s="59"/>
      <c r="AM569" s="254" t="str">
        <f>VLOOKUP(K569,'[1]SKO 2019 Attendees'!$D:$G,4,FALSE)</f>
        <v>32LDNL8J</v>
      </c>
      <c r="AN569" s="52">
        <v>43477</v>
      </c>
      <c r="AO569" s="52">
        <v>43481</v>
      </c>
    </row>
    <row r="570" spans="1:42" customFormat="1">
      <c r="A570" s="46" t="s">
        <v>1295</v>
      </c>
      <c r="B570" s="232">
        <v>43396</v>
      </c>
      <c r="C570" s="232">
        <v>43397.405845914349</v>
      </c>
      <c r="D570" s="232" t="s">
        <v>4693</v>
      </c>
      <c r="E570" s="232" t="s">
        <v>5831</v>
      </c>
      <c r="F570" s="49" t="s">
        <v>247</v>
      </c>
      <c r="G570" s="61" t="s">
        <v>248</v>
      </c>
      <c r="H570" s="61" t="s">
        <v>633</v>
      </c>
      <c r="I570" s="46" t="s">
        <v>264</v>
      </c>
      <c r="J570" s="46" t="s">
        <v>1296</v>
      </c>
      <c r="K570" s="46" t="s">
        <v>1297</v>
      </c>
      <c r="L570" s="100" t="s">
        <v>299</v>
      </c>
      <c r="M570" s="278" t="s">
        <v>346</v>
      </c>
      <c r="N570" s="279" t="s">
        <v>6505</v>
      </c>
      <c r="O570" s="325"/>
      <c r="P570" s="285" t="s">
        <v>248</v>
      </c>
      <c r="Q570" s="285" t="s">
        <v>6510</v>
      </c>
      <c r="R570" s="322"/>
      <c r="S570" s="289" t="s">
        <v>4672</v>
      </c>
      <c r="T570" s="289" t="s">
        <v>6508</v>
      </c>
      <c r="U570" s="47" t="s">
        <v>1252</v>
      </c>
      <c r="V570" s="47" t="s">
        <v>34</v>
      </c>
      <c r="W570" s="47" t="s">
        <v>658</v>
      </c>
      <c r="X570" s="46" t="s">
        <v>633</v>
      </c>
      <c r="Y570" s="58"/>
      <c r="Z570" s="57"/>
      <c r="AA570" s="58" t="s">
        <v>36</v>
      </c>
      <c r="AB570" s="183"/>
      <c r="AC570" s="184"/>
      <c r="AD570" s="184"/>
      <c r="AE570" s="183"/>
      <c r="AF570" s="184"/>
      <c r="AG570" s="185"/>
      <c r="AH570" s="58"/>
      <c r="AI570" s="58"/>
      <c r="AJ570" s="58"/>
      <c r="AK570" s="58"/>
      <c r="AL570" s="59"/>
      <c r="AM570" s="254" t="str">
        <f>VLOOKUP(K570,'[1]SKO 2019 Attendees'!$D:$G,4,FALSE)</f>
        <v>32LDNL8K</v>
      </c>
      <c r="AN570" s="52">
        <v>43477</v>
      </c>
      <c r="AO570" s="52">
        <v>43481</v>
      </c>
    </row>
    <row r="571" spans="1:42" customFormat="1">
      <c r="A571" s="46" t="s">
        <v>2487</v>
      </c>
      <c r="B571" s="232">
        <v>43396</v>
      </c>
      <c r="C571" s="232">
        <v>43409.601345717594</v>
      </c>
      <c r="D571" s="232" t="s">
        <v>4693</v>
      </c>
      <c r="E571" s="348"/>
      <c r="F571" s="49" t="s">
        <v>247</v>
      </c>
      <c r="G571" s="61" t="s">
        <v>248</v>
      </c>
      <c r="H571" s="61" t="s">
        <v>2236</v>
      </c>
      <c r="I571" s="46" t="s">
        <v>2488</v>
      </c>
      <c r="J571" s="46" t="s">
        <v>2489</v>
      </c>
      <c r="K571" s="46" t="s">
        <v>2490</v>
      </c>
      <c r="L571" s="100" t="s">
        <v>2491</v>
      </c>
      <c r="M571" s="278" t="s">
        <v>357</v>
      </c>
      <c r="N571" s="279" t="s">
        <v>6506</v>
      </c>
      <c r="O571" s="325"/>
      <c r="P571" s="285" t="s">
        <v>248</v>
      </c>
      <c r="Q571" s="285" t="s">
        <v>6510</v>
      </c>
      <c r="R571" s="322"/>
      <c r="S571" s="289" t="s">
        <v>2442</v>
      </c>
      <c r="T571" s="289" t="s">
        <v>6506</v>
      </c>
      <c r="U571" s="47" t="s">
        <v>1432</v>
      </c>
      <c r="V571" s="47" t="s">
        <v>34</v>
      </c>
      <c r="W571" s="47" t="s">
        <v>2275</v>
      </c>
      <c r="X571" s="46" t="s">
        <v>2076</v>
      </c>
      <c r="Y571" s="58"/>
      <c r="Z571" s="57"/>
      <c r="AA571" s="58" t="s">
        <v>36</v>
      </c>
      <c r="AB571" s="183"/>
      <c r="AC571" s="184"/>
      <c r="AD571" s="184"/>
      <c r="AE571" s="183"/>
      <c r="AF571" s="184"/>
      <c r="AG571" s="185"/>
      <c r="AH571" s="58"/>
      <c r="AI571" s="58"/>
      <c r="AJ571" s="58"/>
      <c r="AK571" s="58"/>
      <c r="AL571" s="59"/>
      <c r="AM571" s="254" t="str">
        <f>VLOOKUP(K571,'[1]SKO 2019 Attendees'!$D:$G,4,FALSE)</f>
        <v>32LDNL8L</v>
      </c>
      <c r="AN571" s="52">
        <v>43477</v>
      </c>
      <c r="AO571" s="52">
        <v>43481</v>
      </c>
      <c r="AP571" t="s">
        <v>5026</v>
      </c>
    </row>
    <row r="572" spans="1:42" customFormat="1">
      <c r="A572" s="46" t="s">
        <v>2492</v>
      </c>
      <c r="B572" s="232">
        <v>43396</v>
      </c>
      <c r="C572" s="232">
        <v>43397.608265509254</v>
      </c>
      <c r="D572" s="232" t="s">
        <v>4693</v>
      </c>
      <c r="E572" s="232" t="s">
        <v>5832</v>
      </c>
      <c r="F572" s="49" t="s">
        <v>247</v>
      </c>
      <c r="G572" s="61" t="s">
        <v>248</v>
      </c>
      <c r="H572" s="61" t="s">
        <v>2236</v>
      </c>
      <c r="I572" s="46" t="s">
        <v>162</v>
      </c>
      <c r="J572" s="46" t="s">
        <v>2493</v>
      </c>
      <c r="K572" s="46" t="s">
        <v>2494</v>
      </c>
      <c r="L572" s="100" t="s">
        <v>1351</v>
      </c>
      <c r="M572" s="281" t="s">
        <v>6413</v>
      </c>
      <c r="N572" s="279" t="s">
        <v>6508</v>
      </c>
      <c r="O572" s="325"/>
      <c r="P572" s="285" t="s">
        <v>248</v>
      </c>
      <c r="Q572" s="285" t="s">
        <v>6510</v>
      </c>
      <c r="R572" s="322"/>
      <c r="S572" s="289" t="s">
        <v>2393</v>
      </c>
      <c r="T572" s="289" t="s">
        <v>6509</v>
      </c>
      <c r="U572" s="47" t="s">
        <v>2495</v>
      </c>
      <c r="V572" s="47" t="s">
        <v>90</v>
      </c>
      <c r="W572" s="47" t="s">
        <v>2496</v>
      </c>
      <c r="X572" s="46" t="s">
        <v>2076</v>
      </c>
      <c r="Y572" s="58"/>
      <c r="Z572" s="57"/>
      <c r="AA572" s="58" t="s">
        <v>36</v>
      </c>
      <c r="AB572" s="183"/>
      <c r="AC572" s="184"/>
      <c r="AD572" s="184"/>
      <c r="AE572" s="183"/>
      <c r="AF572" s="184"/>
      <c r="AG572" s="185"/>
      <c r="AH572" s="58"/>
      <c r="AI572" s="58"/>
      <c r="AJ572" s="58"/>
      <c r="AK572" s="58"/>
      <c r="AL572" s="59"/>
      <c r="AM572" s="254" t="str">
        <f>VLOOKUP(K572,'[1]SKO 2019 Attendees'!$D:$G,4,FALSE)</f>
        <v>32LDNL8M</v>
      </c>
      <c r="AN572" s="52">
        <v>43477</v>
      </c>
      <c r="AO572" s="52">
        <v>43481</v>
      </c>
    </row>
    <row r="573" spans="1:42" customFormat="1">
      <c r="A573" s="46" t="s">
        <v>271</v>
      </c>
      <c r="B573" s="232">
        <v>43396</v>
      </c>
      <c r="C573" s="232">
        <v>43396.89465130787</v>
      </c>
      <c r="D573" s="232" t="s">
        <v>4693</v>
      </c>
      <c r="E573" s="232" t="s">
        <v>5833</v>
      </c>
      <c r="F573" s="49" t="s">
        <v>247</v>
      </c>
      <c r="G573" s="61" t="s">
        <v>248</v>
      </c>
      <c r="H573" s="61" t="s">
        <v>27</v>
      </c>
      <c r="I573" s="46" t="s">
        <v>166</v>
      </c>
      <c r="J573" s="46" t="s">
        <v>272</v>
      </c>
      <c r="K573" s="46" t="s">
        <v>273</v>
      </c>
      <c r="L573" s="100" t="s">
        <v>257</v>
      </c>
      <c r="M573" s="281" t="s">
        <v>6413</v>
      </c>
      <c r="N573" s="279" t="s">
        <v>6508</v>
      </c>
      <c r="O573" s="325"/>
      <c r="P573" s="285" t="s">
        <v>248</v>
      </c>
      <c r="Q573" s="285" t="s">
        <v>6510</v>
      </c>
      <c r="R573" s="322"/>
      <c r="S573" s="289" t="s">
        <v>5083</v>
      </c>
      <c r="T573" s="306" t="s">
        <v>6513</v>
      </c>
      <c r="U573" s="47" t="s">
        <v>274</v>
      </c>
      <c r="V573" s="47" t="s">
        <v>34</v>
      </c>
      <c r="W573" s="47" t="s">
        <v>103</v>
      </c>
      <c r="X573" s="46" t="s">
        <v>27</v>
      </c>
      <c r="Y573" s="58"/>
      <c r="Z573" s="57"/>
      <c r="AA573" s="58" t="s">
        <v>36</v>
      </c>
      <c r="AB573" s="183"/>
      <c r="AC573" s="184"/>
      <c r="AD573" s="184"/>
      <c r="AE573" s="183"/>
      <c r="AF573" s="184"/>
      <c r="AG573" s="185"/>
      <c r="AH573" s="58"/>
      <c r="AI573" s="58"/>
      <c r="AJ573" s="58"/>
      <c r="AK573" s="58"/>
      <c r="AL573" s="59"/>
      <c r="AM573" s="254" t="str">
        <f>VLOOKUP(K573,'[1]SKO 2019 Attendees'!$D:$G,4,FALSE)</f>
        <v>32LDNL8N</v>
      </c>
      <c r="AN573" s="52">
        <v>43476</v>
      </c>
      <c r="AO573" s="52">
        <v>43481</v>
      </c>
    </row>
    <row r="574" spans="1:42" customFormat="1">
      <c r="A574" s="46" t="s">
        <v>2497</v>
      </c>
      <c r="B574" s="232">
        <v>43396</v>
      </c>
      <c r="C574" s="232">
        <v>43431.718072997683</v>
      </c>
      <c r="D574" s="232" t="s">
        <v>4693</v>
      </c>
      <c r="E574" s="232" t="s">
        <v>6328</v>
      </c>
      <c r="F574" s="49" t="s">
        <v>247</v>
      </c>
      <c r="G574" s="61" t="s">
        <v>248</v>
      </c>
      <c r="H574" s="61" t="s">
        <v>2236</v>
      </c>
      <c r="I574" s="46" t="s">
        <v>2498</v>
      </c>
      <c r="J574" s="46" t="s">
        <v>272</v>
      </c>
      <c r="K574" s="46" t="s">
        <v>2499</v>
      </c>
      <c r="L574" s="100" t="s">
        <v>257</v>
      </c>
      <c r="M574" s="278" t="s">
        <v>500</v>
      </c>
      <c r="N574" s="279" t="s">
        <v>6504</v>
      </c>
      <c r="O574" s="325"/>
      <c r="P574" s="285" t="s">
        <v>248</v>
      </c>
      <c r="Q574" s="285" t="s">
        <v>6510</v>
      </c>
      <c r="R574" s="322"/>
      <c r="S574" s="289" t="s">
        <v>2500</v>
      </c>
      <c r="T574" s="289" t="s">
        <v>6516</v>
      </c>
      <c r="U574" s="47" t="s">
        <v>2388</v>
      </c>
      <c r="V574" s="47" t="s">
        <v>90</v>
      </c>
      <c r="W574" s="47" t="s">
        <v>2501</v>
      </c>
      <c r="X574" s="46" t="s">
        <v>2076</v>
      </c>
      <c r="Y574" s="58"/>
      <c r="Z574" s="57"/>
      <c r="AA574" s="58" t="s">
        <v>36</v>
      </c>
      <c r="AB574" s="183"/>
      <c r="AC574" s="184"/>
      <c r="AD574" s="184"/>
      <c r="AE574" s="183"/>
      <c r="AF574" s="184"/>
      <c r="AG574" s="185"/>
      <c r="AH574" s="58"/>
      <c r="AI574" s="58"/>
      <c r="AJ574" s="58"/>
      <c r="AK574" s="58"/>
      <c r="AL574" s="59"/>
      <c r="AM574" s="254" t="str">
        <f>VLOOKUP(K574,'[1]SKO 2019 Attendees'!$D:$G,4,FALSE)</f>
        <v>32LDNL8P</v>
      </c>
      <c r="AN574" s="52">
        <v>43477</v>
      </c>
      <c r="AO574" s="52">
        <v>43481</v>
      </c>
      <c r="AP574" t="s">
        <v>6320</v>
      </c>
    </row>
    <row r="575" spans="1:42" customFormat="1">
      <c r="A575" s="46" t="s">
        <v>2502</v>
      </c>
      <c r="B575" s="232">
        <v>43396</v>
      </c>
      <c r="C575" s="232">
        <v>43419.608993668982</v>
      </c>
      <c r="D575" s="232"/>
      <c r="E575" s="348"/>
      <c r="F575" s="49" t="s">
        <v>247</v>
      </c>
      <c r="G575" s="61" t="s">
        <v>248</v>
      </c>
      <c r="H575" s="61" t="s">
        <v>2236</v>
      </c>
      <c r="I575" s="46" t="s">
        <v>2503</v>
      </c>
      <c r="J575" s="46" t="s">
        <v>2504</v>
      </c>
      <c r="K575" s="46" t="s">
        <v>2505</v>
      </c>
      <c r="L575" s="100" t="s">
        <v>257</v>
      </c>
      <c r="M575" s="281" t="s">
        <v>6413</v>
      </c>
      <c r="N575" s="279" t="s">
        <v>6508</v>
      </c>
      <c r="O575" s="325"/>
      <c r="P575" s="285" t="s">
        <v>248</v>
      </c>
      <c r="Q575" s="285" t="s">
        <v>6510</v>
      </c>
      <c r="R575" s="322"/>
      <c r="S575" s="289" t="s">
        <v>2393</v>
      </c>
      <c r="T575" s="289" t="s">
        <v>6509</v>
      </c>
      <c r="U575" s="47" t="s">
        <v>2394</v>
      </c>
      <c r="V575" s="47" t="s">
        <v>90</v>
      </c>
      <c r="W575" s="47" t="s">
        <v>2375</v>
      </c>
      <c r="X575" s="46" t="s">
        <v>2076</v>
      </c>
      <c r="Y575" s="58"/>
      <c r="Z575" s="57"/>
      <c r="AA575" s="58" t="s">
        <v>36</v>
      </c>
      <c r="AB575" s="183"/>
      <c r="AC575" s="184"/>
      <c r="AD575" s="184"/>
      <c r="AE575" s="183"/>
      <c r="AF575" s="184"/>
      <c r="AG575" s="185"/>
      <c r="AH575" s="58"/>
      <c r="AI575" s="58"/>
      <c r="AJ575" s="58"/>
      <c r="AK575" s="58"/>
      <c r="AL575" s="59"/>
      <c r="AM575" s="254" t="str">
        <f>VLOOKUP(K575,'[1]SKO 2019 Attendees'!$D:$G,4,FALSE)</f>
        <v>32LDNL8Q</v>
      </c>
      <c r="AN575" s="52">
        <v>43477</v>
      </c>
      <c r="AO575" s="52">
        <v>43481</v>
      </c>
    </row>
    <row r="576" spans="1:42" customFormat="1">
      <c r="A576" s="46" t="s">
        <v>2506</v>
      </c>
      <c r="B576" s="232">
        <v>43396</v>
      </c>
      <c r="C576" s="232">
        <v>43397.473336261573</v>
      </c>
      <c r="D576" s="232" t="s">
        <v>4693</v>
      </c>
      <c r="E576" s="232" t="s">
        <v>5834</v>
      </c>
      <c r="F576" s="49" t="s">
        <v>247</v>
      </c>
      <c r="G576" s="61" t="s">
        <v>248</v>
      </c>
      <c r="H576" s="61" t="s">
        <v>2236</v>
      </c>
      <c r="I576" s="46" t="s">
        <v>2507</v>
      </c>
      <c r="J576" s="46" t="s">
        <v>2508</v>
      </c>
      <c r="K576" s="46" t="s">
        <v>2509</v>
      </c>
      <c r="L576" s="100" t="s">
        <v>257</v>
      </c>
      <c r="M576" s="278" t="s">
        <v>357</v>
      </c>
      <c r="N576" s="279" t="s">
        <v>6506</v>
      </c>
      <c r="O576" s="325"/>
      <c r="P576" s="285" t="s">
        <v>248</v>
      </c>
      <c r="Q576" s="285" t="s">
        <v>6510</v>
      </c>
      <c r="R576" s="322"/>
      <c r="S576" s="289" t="s">
        <v>2442</v>
      </c>
      <c r="T576" s="289" t="s">
        <v>6506</v>
      </c>
      <c r="U576" s="47" t="s">
        <v>2510</v>
      </c>
      <c r="V576" s="47" t="s">
        <v>90</v>
      </c>
      <c r="W576" s="47" t="s">
        <v>2382</v>
      </c>
      <c r="X576" s="46" t="s">
        <v>2076</v>
      </c>
      <c r="Y576" s="58"/>
      <c r="Z576" s="57"/>
      <c r="AA576" s="58" t="s">
        <v>36</v>
      </c>
      <c r="AB576" s="183"/>
      <c r="AC576" s="184"/>
      <c r="AD576" s="184"/>
      <c r="AE576" s="183"/>
      <c r="AF576" s="184"/>
      <c r="AG576" s="185"/>
      <c r="AH576" s="58"/>
      <c r="AI576" s="58"/>
      <c r="AJ576" s="58"/>
      <c r="AK576" s="58"/>
      <c r="AL576" s="59"/>
      <c r="AM576" s="254" t="str">
        <f>VLOOKUP(K576,'[1]SKO 2019 Attendees'!$D:$G,4,FALSE)</f>
        <v>32LDNL8R</v>
      </c>
      <c r="AN576" s="52">
        <v>43477</v>
      </c>
      <c r="AO576" s="52">
        <v>43481</v>
      </c>
    </row>
    <row r="577" spans="1:42" customFormat="1">
      <c r="A577" s="46" t="s">
        <v>1298</v>
      </c>
      <c r="B577" s="232">
        <v>43402</v>
      </c>
      <c r="C577" s="232">
        <v>43411.613187349532</v>
      </c>
      <c r="D577" s="232" t="s">
        <v>4693</v>
      </c>
      <c r="E577" s="232" t="s">
        <v>5835</v>
      </c>
      <c r="F577" s="49" t="s">
        <v>247</v>
      </c>
      <c r="G577" s="61" t="s">
        <v>248</v>
      </c>
      <c r="H577" s="61" t="s">
        <v>633</v>
      </c>
      <c r="I577" s="46" t="s">
        <v>647</v>
      </c>
      <c r="J577" s="46" t="s">
        <v>1299</v>
      </c>
      <c r="K577" s="46" t="s">
        <v>1300</v>
      </c>
      <c r="L577" s="100" t="s">
        <v>1301</v>
      </c>
      <c r="M577" s="278" t="s">
        <v>374</v>
      </c>
      <c r="N577" s="310" t="s">
        <v>6507</v>
      </c>
      <c r="O577" s="325"/>
      <c r="P577" s="285" t="s">
        <v>248</v>
      </c>
      <c r="Q577" s="285" t="s">
        <v>6510</v>
      </c>
      <c r="R577" s="322"/>
      <c r="S577" s="289" t="s">
        <v>4671</v>
      </c>
      <c r="T577" s="289" t="s">
        <v>6503</v>
      </c>
      <c r="U577" s="47" t="s">
        <v>1272</v>
      </c>
      <c r="V577" s="47" t="s">
        <v>34</v>
      </c>
      <c r="W577" s="47" t="s">
        <v>795</v>
      </c>
      <c r="X577" s="46" t="s">
        <v>633</v>
      </c>
      <c r="Y577" s="58"/>
      <c r="Z577" s="57"/>
      <c r="AA577" s="58" t="s">
        <v>36</v>
      </c>
      <c r="AB577" s="183"/>
      <c r="AC577" s="184"/>
      <c r="AD577" s="184"/>
      <c r="AE577" s="183"/>
      <c r="AF577" s="184"/>
      <c r="AG577" s="185"/>
      <c r="AH577" s="58"/>
      <c r="AI577" s="58"/>
      <c r="AJ577" s="58"/>
      <c r="AK577" s="58"/>
      <c r="AL577" s="59"/>
      <c r="AM577" s="254" t="str">
        <f>VLOOKUP(K577,'[1]SKO 2019 Attendees'!$D:$G,4,FALSE)</f>
        <v>32LDNL8S</v>
      </c>
      <c r="AN577" s="52">
        <v>43476</v>
      </c>
      <c r="AO577" s="52">
        <v>43482</v>
      </c>
      <c r="AP577" s="245" t="s">
        <v>6847</v>
      </c>
    </row>
    <row r="578" spans="1:42" customFormat="1">
      <c r="A578" s="46" t="s">
        <v>1302</v>
      </c>
      <c r="B578" s="232">
        <v>43402</v>
      </c>
      <c r="C578" s="232">
        <v>43402.749336840279</v>
      </c>
      <c r="D578" s="232" t="s">
        <v>4693</v>
      </c>
      <c r="E578" s="232" t="s">
        <v>5836</v>
      </c>
      <c r="F578" s="49" t="s">
        <v>247</v>
      </c>
      <c r="G578" s="61" t="s">
        <v>248</v>
      </c>
      <c r="H578" s="61" t="s">
        <v>633</v>
      </c>
      <c r="I578" s="46" t="s">
        <v>1303</v>
      </c>
      <c r="J578" s="46" t="s">
        <v>1304</v>
      </c>
      <c r="K578" s="46" t="s">
        <v>1305</v>
      </c>
      <c r="L578" s="100" t="s">
        <v>299</v>
      </c>
      <c r="M578" s="278" t="s">
        <v>379</v>
      </c>
      <c r="N578" s="279" t="s">
        <v>6503</v>
      </c>
      <c r="O578" s="325"/>
      <c r="P578" s="285" t="s">
        <v>248</v>
      </c>
      <c r="Q578" s="285" t="s">
        <v>6510</v>
      </c>
      <c r="R578" s="322"/>
      <c r="S578" s="289" t="s">
        <v>4673</v>
      </c>
      <c r="T578" s="289" t="s">
        <v>6518</v>
      </c>
      <c r="U578" s="47" t="s">
        <v>1283</v>
      </c>
      <c r="V578" s="47" t="s">
        <v>34</v>
      </c>
      <c r="W578" s="47" t="s">
        <v>693</v>
      </c>
      <c r="X578" s="46" t="s">
        <v>633</v>
      </c>
      <c r="Y578" s="58"/>
      <c r="Z578" s="57"/>
      <c r="AA578" s="58" t="s">
        <v>36</v>
      </c>
      <c r="AB578" s="183"/>
      <c r="AC578" s="184"/>
      <c r="AD578" s="184"/>
      <c r="AE578" s="183"/>
      <c r="AF578" s="184"/>
      <c r="AG578" s="185"/>
      <c r="AH578" s="58"/>
      <c r="AI578" s="58"/>
      <c r="AJ578" s="58"/>
      <c r="AK578" s="58"/>
      <c r="AL578" s="59"/>
      <c r="AM578" s="254" t="str">
        <f>VLOOKUP(K578,'[1]SKO 2019 Attendees'!$D:$G,4,FALSE)</f>
        <v>32LDNL8T</v>
      </c>
      <c r="AN578" s="52">
        <v>43477</v>
      </c>
      <c r="AO578" s="52">
        <v>43482</v>
      </c>
      <c r="AP578" t="s">
        <v>5266</v>
      </c>
    </row>
    <row r="579" spans="1:42" customFormat="1">
      <c r="A579" s="46" t="s">
        <v>2511</v>
      </c>
      <c r="B579" s="232">
        <v>43396</v>
      </c>
      <c r="C579" s="232">
        <v>43397.42907878472</v>
      </c>
      <c r="D579" s="232" t="s">
        <v>4693</v>
      </c>
      <c r="E579" s="232" t="s">
        <v>5837</v>
      </c>
      <c r="F579" s="49" t="s">
        <v>247</v>
      </c>
      <c r="G579" s="61" t="s">
        <v>248</v>
      </c>
      <c r="H579" s="61" t="s">
        <v>2236</v>
      </c>
      <c r="I579" s="46" t="s">
        <v>1254</v>
      </c>
      <c r="J579" s="46" t="s">
        <v>2512</v>
      </c>
      <c r="K579" s="46" t="s">
        <v>2513</v>
      </c>
      <c r="L579" s="100" t="s">
        <v>2426</v>
      </c>
      <c r="M579" s="278" t="s">
        <v>346</v>
      </c>
      <c r="N579" s="279" t="s">
        <v>6505</v>
      </c>
      <c r="O579" s="325"/>
      <c r="P579" s="285" t="s">
        <v>248</v>
      </c>
      <c r="Q579" s="285" t="s">
        <v>6510</v>
      </c>
      <c r="R579" s="322"/>
      <c r="S579" s="289" t="s">
        <v>2636</v>
      </c>
      <c r="T579" s="289" t="s">
        <v>6519</v>
      </c>
      <c r="U579" s="47" t="s">
        <v>2514</v>
      </c>
      <c r="V579" s="47" t="s">
        <v>90</v>
      </c>
      <c r="W579" s="47" t="s">
        <v>2284</v>
      </c>
      <c r="X579" s="46" t="s">
        <v>2076</v>
      </c>
      <c r="Y579" s="58"/>
      <c r="Z579" s="57"/>
      <c r="AA579" s="58" t="s">
        <v>36</v>
      </c>
      <c r="AB579" s="183"/>
      <c r="AC579" s="184"/>
      <c r="AD579" s="184"/>
      <c r="AE579" s="183"/>
      <c r="AF579" s="184"/>
      <c r="AG579" s="185"/>
      <c r="AH579" s="58"/>
      <c r="AI579" s="58"/>
      <c r="AJ579" s="58"/>
      <c r="AK579" s="58"/>
      <c r="AL579" s="59"/>
      <c r="AM579" s="254" t="str">
        <f>VLOOKUP(K579,'[1]SKO 2019 Attendees'!$D:$G,4,FALSE)</f>
        <v>32LDNL8V</v>
      </c>
      <c r="AN579" s="52">
        <v>43477</v>
      </c>
      <c r="AO579" s="52">
        <v>43481</v>
      </c>
    </row>
    <row r="580" spans="1:42" customFormat="1">
      <c r="A580" s="46" t="s">
        <v>2515</v>
      </c>
      <c r="B580" s="232">
        <v>43396</v>
      </c>
      <c r="C580" s="232">
        <v>43404.592566435182</v>
      </c>
      <c r="D580" s="232" t="s">
        <v>4693</v>
      </c>
      <c r="E580" s="232" t="s">
        <v>5838</v>
      </c>
      <c r="F580" s="49" t="s">
        <v>247</v>
      </c>
      <c r="G580" s="61" t="s">
        <v>248</v>
      </c>
      <c r="H580" s="61" t="s">
        <v>2236</v>
      </c>
      <c r="I580" s="46" t="s">
        <v>720</v>
      </c>
      <c r="J580" s="46" t="s">
        <v>2516</v>
      </c>
      <c r="K580" s="46" t="s">
        <v>2517</v>
      </c>
      <c r="L580" s="100" t="s">
        <v>257</v>
      </c>
      <c r="M580" s="278" t="s">
        <v>500</v>
      </c>
      <c r="N580" s="279" t="s">
        <v>6504</v>
      </c>
      <c r="O580" s="325"/>
      <c r="P580" s="285" t="s">
        <v>248</v>
      </c>
      <c r="Q580" s="285" t="s">
        <v>6510</v>
      </c>
      <c r="R580" s="322"/>
      <c r="S580" s="289" t="s">
        <v>2380</v>
      </c>
      <c r="T580" s="289" t="s">
        <v>6507</v>
      </c>
      <c r="U580" s="47" t="s">
        <v>2388</v>
      </c>
      <c r="V580" s="47" t="s">
        <v>90</v>
      </c>
      <c r="W580" s="47" t="s">
        <v>2312</v>
      </c>
      <c r="X580" s="46" t="s">
        <v>2076</v>
      </c>
      <c r="Y580" s="58"/>
      <c r="Z580" s="57"/>
      <c r="AA580" s="58" t="s">
        <v>36</v>
      </c>
      <c r="AB580" s="183"/>
      <c r="AC580" s="184"/>
      <c r="AD580" s="184"/>
      <c r="AE580" s="183"/>
      <c r="AF580" s="184"/>
      <c r="AG580" s="185"/>
      <c r="AH580" s="58"/>
      <c r="AI580" s="58"/>
      <c r="AJ580" s="58"/>
      <c r="AK580" s="58"/>
      <c r="AL580" s="59"/>
      <c r="AM580" s="254" t="str">
        <f>VLOOKUP(K580,'[1]SKO 2019 Attendees'!$D:$G,4,FALSE)</f>
        <v>32LDNL8W</v>
      </c>
      <c r="AN580" s="52">
        <v>43477</v>
      </c>
      <c r="AO580" s="52">
        <v>43481</v>
      </c>
    </row>
    <row r="581" spans="1:42" customFormat="1" ht="24">
      <c r="A581" s="46" t="s">
        <v>2518</v>
      </c>
      <c r="B581" s="232">
        <v>43396</v>
      </c>
      <c r="C581" s="232">
        <v>43423.416938460643</v>
      </c>
      <c r="D581" s="232" t="s">
        <v>4693</v>
      </c>
      <c r="E581" s="232" t="s">
        <v>6479</v>
      </c>
      <c r="F581" s="49" t="s">
        <v>247</v>
      </c>
      <c r="G581" s="61" t="s">
        <v>248</v>
      </c>
      <c r="H581" s="61" t="s">
        <v>2236</v>
      </c>
      <c r="I581" s="46" t="s">
        <v>158</v>
      </c>
      <c r="J581" s="46" t="s">
        <v>6436</v>
      </c>
      <c r="K581" s="46" t="s">
        <v>2519</v>
      </c>
      <c r="L581" s="100" t="s">
        <v>257</v>
      </c>
      <c r="M581" s="278" t="s">
        <v>357</v>
      </c>
      <c r="N581" s="279" t="s">
        <v>6506</v>
      </c>
      <c r="O581" s="325"/>
      <c r="P581" s="285" t="s">
        <v>248</v>
      </c>
      <c r="Q581" s="285" t="s">
        <v>6510</v>
      </c>
      <c r="R581" s="322"/>
      <c r="S581" s="289" t="s">
        <v>2442</v>
      </c>
      <c r="T581" s="289" t="s">
        <v>6506</v>
      </c>
      <c r="U581" s="47" t="s">
        <v>2443</v>
      </c>
      <c r="V581" s="47" t="s">
        <v>90</v>
      </c>
      <c r="W581" s="47" t="s">
        <v>2275</v>
      </c>
      <c r="X581" s="46" t="s">
        <v>2076</v>
      </c>
      <c r="Y581" s="58"/>
      <c r="Z581" s="57"/>
      <c r="AA581" s="58" t="s">
        <v>36</v>
      </c>
      <c r="AB581" s="183"/>
      <c r="AC581" s="184"/>
      <c r="AD581" s="184"/>
      <c r="AE581" s="183"/>
      <c r="AF581" s="184"/>
      <c r="AG581" s="185"/>
      <c r="AH581" s="58"/>
      <c r="AI581" s="58"/>
      <c r="AJ581" s="58"/>
      <c r="AK581" s="58"/>
      <c r="AL581" s="59"/>
      <c r="AM581" s="254" t="str">
        <f>VLOOKUP(K581,'[1]SKO 2019 Attendees'!$D:$G,4,FALSE)</f>
        <v>32LDNL8X</v>
      </c>
      <c r="AN581" s="52">
        <v>43477</v>
      </c>
      <c r="AO581" s="52">
        <v>43481</v>
      </c>
    </row>
    <row r="582" spans="1:42" customFormat="1">
      <c r="A582" s="46" t="s">
        <v>275</v>
      </c>
      <c r="B582" s="232">
        <v>43396</v>
      </c>
      <c r="C582" s="232">
        <v>43397.071695752311</v>
      </c>
      <c r="D582" s="232" t="s">
        <v>4693</v>
      </c>
      <c r="E582" s="232" t="s">
        <v>6452</v>
      </c>
      <c r="F582" s="49" t="s">
        <v>247</v>
      </c>
      <c r="G582" s="61" t="s">
        <v>248</v>
      </c>
      <c r="H582" s="61" t="s">
        <v>27</v>
      </c>
      <c r="I582" s="46" t="s">
        <v>276</v>
      </c>
      <c r="J582" s="46" t="s">
        <v>277</v>
      </c>
      <c r="K582" s="46" t="s">
        <v>278</v>
      </c>
      <c r="L582" s="100" t="s">
        <v>279</v>
      </c>
      <c r="M582" s="281" t="s">
        <v>6412</v>
      </c>
      <c r="N582" s="310" t="s">
        <v>6509</v>
      </c>
      <c r="O582" s="325"/>
      <c r="P582" s="285" t="s">
        <v>248</v>
      </c>
      <c r="Q582" s="285" t="s">
        <v>6510</v>
      </c>
      <c r="R582" s="322"/>
      <c r="S582" s="289" t="s">
        <v>2393</v>
      </c>
      <c r="T582" s="289" t="s">
        <v>6509</v>
      </c>
      <c r="U582" s="47" t="s">
        <v>280</v>
      </c>
      <c r="V582" s="47" t="s">
        <v>90</v>
      </c>
      <c r="W582" s="47" t="s">
        <v>98</v>
      </c>
      <c r="X582" s="46" t="s">
        <v>92</v>
      </c>
      <c r="Y582" s="58"/>
      <c r="Z582" s="57"/>
      <c r="AA582" s="58" t="s">
        <v>36</v>
      </c>
      <c r="AB582" s="183"/>
      <c r="AC582" s="184"/>
      <c r="AD582" s="184"/>
      <c r="AE582" s="183"/>
      <c r="AF582" s="184"/>
      <c r="AG582" s="185"/>
      <c r="AH582" s="58"/>
      <c r="AI582" s="58"/>
      <c r="AJ582" s="58"/>
      <c r="AK582" s="58"/>
      <c r="AL582" s="59"/>
      <c r="AM582" s="254" t="str">
        <f>VLOOKUP(K582,'[1]SKO 2019 Attendees'!$D:$G,4,FALSE)</f>
        <v>32LDNL8Z</v>
      </c>
      <c r="AN582" s="52">
        <v>43476</v>
      </c>
      <c r="AO582" s="52">
        <v>43481</v>
      </c>
    </row>
    <row r="583" spans="1:42" customFormat="1">
      <c r="A583" s="46" t="s">
        <v>1306</v>
      </c>
      <c r="B583" s="232">
        <v>43396</v>
      </c>
      <c r="C583" s="232">
        <v>43409.574839583329</v>
      </c>
      <c r="D583" s="232" t="s">
        <v>4693</v>
      </c>
      <c r="E583" s="232" t="s">
        <v>6620</v>
      </c>
      <c r="F583" s="49" t="s">
        <v>247</v>
      </c>
      <c r="G583" s="61" t="s">
        <v>248</v>
      </c>
      <c r="H583" s="61" t="s">
        <v>633</v>
      </c>
      <c r="I583" s="46" t="s">
        <v>1254</v>
      </c>
      <c r="J583" s="46" t="s">
        <v>1307</v>
      </c>
      <c r="K583" s="46" t="s">
        <v>1308</v>
      </c>
      <c r="L583" s="100" t="s">
        <v>299</v>
      </c>
      <c r="M583" s="278" t="s">
        <v>357</v>
      </c>
      <c r="N583" s="279" t="s">
        <v>6506</v>
      </c>
      <c r="O583" s="325"/>
      <c r="P583" s="285" t="s">
        <v>248</v>
      </c>
      <c r="Q583" s="285" t="s">
        <v>6510</v>
      </c>
      <c r="R583" s="322"/>
      <c r="S583" s="289" t="s">
        <v>4672</v>
      </c>
      <c r="T583" s="289" t="s">
        <v>6508</v>
      </c>
      <c r="U583" s="47" t="s">
        <v>1252</v>
      </c>
      <c r="V583" s="47" t="s">
        <v>34</v>
      </c>
      <c r="W583" s="47" t="s">
        <v>658</v>
      </c>
      <c r="X583" s="46" t="s">
        <v>633</v>
      </c>
      <c r="Y583" s="58"/>
      <c r="Z583" s="57"/>
      <c r="AA583" s="58" t="s">
        <v>36</v>
      </c>
      <c r="AB583" s="183"/>
      <c r="AC583" s="184"/>
      <c r="AD583" s="184"/>
      <c r="AE583" s="183"/>
      <c r="AF583" s="184"/>
      <c r="AG583" s="185"/>
      <c r="AH583" s="58"/>
      <c r="AI583" s="58"/>
      <c r="AJ583" s="58"/>
      <c r="AK583" s="58"/>
      <c r="AL583" s="59"/>
      <c r="AM583" s="254" t="str">
        <f>VLOOKUP(K583,'[1]SKO 2019 Attendees'!$D:$G,4,FALSE)</f>
        <v>32LDNL92</v>
      </c>
      <c r="AN583" s="52">
        <v>43477</v>
      </c>
      <c r="AO583" s="52">
        <v>43481</v>
      </c>
    </row>
    <row r="584" spans="1:42" customFormat="1">
      <c r="A584" s="46" t="s">
        <v>2520</v>
      </c>
      <c r="B584" s="232">
        <v>43396</v>
      </c>
      <c r="C584" s="232">
        <v>43401.349279710645</v>
      </c>
      <c r="D584" s="232" t="s">
        <v>4693</v>
      </c>
      <c r="E584" s="348"/>
      <c r="F584" s="49" t="s">
        <v>247</v>
      </c>
      <c r="G584" s="61" t="s">
        <v>248</v>
      </c>
      <c r="H584" s="61" t="s">
        <v>2236</v>
      </c>
      <c r="I584" s="46" t="s">
        <v>301</v>
      </c>
      <c r="J584" s="46" t="s">
        <v>2521</v>
      </c>
      <c r="K584" s="46" t="s">
        <v>2522</v>
      </c>
      <c r="L584" s="100" t="s">
        <v>2367</v>
      </c>
      <c r="M584" s="278" t="s">
        <v>500</v>
      </c>
      <c r="N584" s="279" t="s">
        <v>6504</v>
      </c>
      <c r="O584" s="325"/>
      <c r="P584" s="285" t="s">
        <v>248</v>
      </c>
      <c r="Q584" s="285" t="s">
        <v>6510</v>
      </c>
      <c r="R584" s="322"/>
      <c r="S584" s="289" t="s">
        <v>2380</v>
      </c>
      <c r="T584" s="289" t="s">
        <v>6507</v>
      </c>
      <c r="U584" s="47" t="s">
        <v>2368</v>
      </c>
      <c r="V584" s="47" t="s">
        <v>90</v>
      </c>
      <c r="W584" s="47" t="s">
        <v>2284</v>
      </c>
      <c r="X584" s="46" t="s">
        <v>2076</v>
      </c>
      <c r="Y584" s="58"/>
      <c r="Z584" s="57"/>
      <c r="AA584" s="58" t="s">
        <v>36</v>
      </c>
      <c r="AB584" s="183"/>
      <c r="AC584" s="184"/>
      <c r="AD584" s="184"/>
      <c r="AE584" s="183"/>
      <c r="AF584" s="184"/>
      <c r="AG584" s="185"/>
      <c r="AH584" s="58"/>
      <c r="AI584" s="58"/>
      <c r="AJ584" s="58"/>
      <c r="AK584" s="58"/>
      <c r="AL584" s="59"/>
      <c r="AM584" s="254" t="str">
        <f>VLOOKUP(K584,'[1]SKO 2019 Attendees'!$D:$G,4,FALSE)</f>
        <v>32LDNL93</v>
      </c>
      <c r="AN584" s="52">
        <v>43477</v>
      </c>
      <c r="AO584" s="52">
        <v>43481</v>
      </c>
    </row>
    <row r="585" spans="1:42" customFormat="1">
      <c r="A585" s="46" t="s">
        <v>2523</v>
      </c>
      <c r="B585" s="232">
        <v>43396</v>
      </c>
      <c r="C585" s="232">
        <v>43396.689011111106</v>
      </c>
      <c r="D585" s="232" t="s">
        <v>4693</v>
      </c>
      <c r="E585" s="232" t="s">
        <v>5839</v>
      </c>
      <c r="F585" s="49" t="s">
        <v>247</v>
      </c>
      <c r="G585" s="61" t="s">
        <v>248</v>
      </c>
      <c r="H585" s="61" t="s">
        <v>2236</v>
      </c>
      <c r="I585" s="46" t="s">
        <v>2524</v>
      </c>
      <c r="J585" s="46" t="s">
        <v>2525</v>
      </c>
      <c r="K585" s="46" t="s">
        <v>2526</v>
      </c>
      <c r="L585" s="100" t="s">
        <v>1351</v>
      </c>
      <c r="M585" s="281" t="s">
        <v>6413</v>
      </c>
      <c r="N585" s="279" t="s">
        <v>6508</v>
      </c>
      <c r="O585" s="325"/>
      <c r="P585" s="285" t="s">
        <v>248</v>
      </c>
      <c r="Q585" s="285" t="s">
        <v>6510</v>
      </c>
      <c r="R585" s="322"/>
      <c r="S585" s="289" t="s">
        <v>2393</v>
      </c>
      <c r="T585" s="289" t="s">
        <v>6509</v>
      </c>
      <c r="U585" s="47" t="s">
        <v>2473</v>
      </c>
      <c r="V585" s="47" t="s">
        <v>90</v>
      </c>
      <c r="W585" s="47" t="s">
        <v>2312</v>
      </c>
      <c r="X585" s="46" t="s">
        <v>2076</v>
      </c>
      <c r="Y585" s="58"/>
      <c r="Z585" s="57"/>
      <c r="AA585" s="58" t="s">
        <v>36</v>
      </c>
      <c r="AB585" s="183"/>
      <c r="AC585" s="184"/>
      <c r="AD585" s="184"/>
      <c r="AE585" s="183"/>
      <c r="AF585" s="184"/>
      <c r="AG585" s="185"/>
      <c r="AH585" s="58"/>
      <c r="AI585" s="58"/>
      <c r="AJ585" s="58"/>
      <c r="AK585" s="58"/>
      <c r="AL585" s="59"/>
      <c r="AM585" s="254" t="str">
        <f>VLOOKUP(K585,'[1]SKO 2019 Attendees'!$D:$G,4,FALSE)</f>
        <v>32LDNL95</v>
      </c>
      <c r="AN585" s="52">
        <v>43477</v>
      </c>
      <c r="AO585" s="52">
        <v>43481</v>
      </c>
    </row>
    <row r="586" spans="1:42" customFormat="1">
      <c r="A586" s="46" t="s">
        <v>2527</v>
      </c>
      <c r="B586" s="232">
        <v>43396</v>
      </c>
      <c r="C586" s="232">
        <v>43409.61825929398</v>
      </c>
      <c r="D586" s="232" t="s">
        <v>4693</v>
      </c>
      <c r="E586" s="232" t="s">
        <v>5840</v>
      </c>
      <c r="F586" s="49" t="s">
        <v>247</v>
      </c>
      <c r="G586" s="61" t="s">
        <v>248</v>
      </c>
      <c r="H586" s="61" t="s">
        <v>2236</v>
      </c>
      <c r="I586" s="46" t="s">
        <v>77</v>
      </c>
      <c r="J586" s="46" t="s">
        <v>2528</v>
      </c>
      <c r="K586" s="46" t="s">
        <v>2529</v>
      </c>
      <c r="L586" s="100" t="s">
        <v>257</v>
      </c>
      <c r="M586" s="281" t="s">
        <v>6413</v>
      </c>
      <c r="N586" s="279" t="s">
        <v>6508</v>
      </c>
      <c r="O586" s="325"/>
      <c r="P586" s="285" t="s">
        <v>248</v>
      </c>
      <c r="Q586" s="285" t="s">
        <v>6510</v>
      </c>
      <c r="R586" s="322"/>
      <c r="S586" s="289" t="s">
        <v>2393</v>
      </c>
      <c r="T586" s="289" t="s">
        <v>6509</v>
      </c>
      <c r="U586" s="47" t="s">
        <v>2530</v>
      </c>
      <c r="V586" s="47" t="s">
        <v>90</v>
      </c>
      <c r="W586" s="47" t="s">
        <v>2294</v>
      </c>
      <c r="X586" s="46" t="s">
        <v>2076</v>
      </c>
      <c r="Y586" s="58"/>
      <c r="Z586" s="57"/>
      <c r="AA586" s="58" t="s">
        <v>36</v>
      </c>
      <c r="AB586" s="183"/>
      <c r="AC586" s="184"/>
      <c r="AD586" s="184"/>
      <c r="AE586" s="183"/>
      <c r="AF586" s="184"/>
      <c r="AG586" s="185"/>
      <c r="AH586" s="58"/>
      <c r="AI586" s="58"/>
      <c r="AJ586" s="58"/>
      <c r="AK586" s="58"/>
      <c r="AL586" s="59"/>
      <c r="AM586" s="254" t="str">
        <f>VLOOKUP(K586,'[1]SKO 2019 Attendees'!$D:$G,4,FALSE)</f>
        <v>32LDNL96</v>
      </c>
      <c r="AN586" s="52">
        <v>43477</v>
      </c>
      <c r="AO586" s="52">
        <v>43481</v>
      </c>
    </row>
    <row r="587" spans="1:42" customFormat="1">
      <c r="A587" s="46" t="s">
        <v>2531</v>
      </c>
      <c r="B587" s="232">
        <v>43396</v>
      </c>
      <c r="C587" s="232">
        <v>43396.735632719909</v>
      </c>
      <c r="D587" s="232" t="s">
        <v>4693</v>
      </c>
      <c r="E587" s="232" t="s">
        <v>5841</v>
      </c>
      <c r="F587" s="49" t="s">
        <v>247</v>
      </c>
      <c r="G587" s="61" t="s">
        <v>248</v>
      </c>
      <c r="H587" s="61" t="s">
        <v>2236</v>
      </c>
      <c r="I587" s="46" t="s">
        <v>341</v>
      </c>
      <c r="J587" s="46" t="s">
        <v>2532</v>
      </c>
      <c r="K587" s="46" t="s">
        <v>2533</v>
      </c>
      <c r="L587" s="100" t="s">
        <v>257</v>
      </c>
      <c r="M587" s="281" t="s">
        <v>6413</v>
      </c>
      <c r="N587" s="279" t="s">
        <v>6508</v>
      </c>
      <c r="O587" s="325"/>
      <c r="P587" s="285" t="s">
        <v>248</v>
      </c>
      <c r="Q587" s="285" t="s">
        <v>6510</v>
      </c>
      <c r="R587" s="322"/>
      <c r="S587" s="289" t="s">
        <v>2393</v>
      </c>
      <c r="T587" s="289" t="s">
        <v>6509</v>
      </c>
      <c r="U587" s="47" t="s">
        <v>2534</v>
      </c>
      <c r="V587" s="47" t="s">
        <v>90</v>
      </c>
      <c r="W587" s="47" t="s">
        <v>2535</v>
      </c>
      <c r="X587" s="46" t="s">
        <v>2076</v>
      </c>
      <c r="Y587" s="58"/>
      <c r="Z587" s="57"/>
      <c r="AA587" s="58" t="s">
        <v>36</v>
      </c>
      <c r="AB587" s="183"/>
      <c r="AC587" s="184"/>
      <c r="AD587" s="184"/>
      <c r="AE587" s="183"/>
      <c r="AF587" s="184"/>
      <c r="AG587" s="185"/>
      <c r="AH587" s="58"/>
      <c r="AI587" s="58"/>
      <c r="AJ587" s="58"/>
      <c r="AK587" s="58"/>
      <c r="AL587" s="59"/>
      <c r="AM587" s="254" t="str">
        <f>VLOOKUP(K587,'[1]SKO 2019 Attendees'!$D:$G,4,FALSE)</f>
        <v>32LDNL97</v>
      </c>
      <c r="AN587" s="52">
        <v>43477</v>
      </c>
      <c r="AO587" s="52">
        <v>43481</v>
      </c>
    </row>
    <row r="588" spans="1:42" customFormat="1">
      <c r="A588" s="46" t="s">
        <v>1315</v>
      </c>
      <c r="B588" s="232">
        <v>43402</v>
      </c>
      <c r="C588" s="232">
        <v>43402.711905439814</v>
      </c>
      <c r="D588" s="232" t="s">
        <v>4693</v>
      </c>
      <c r="E588" s="232" t="s">
        <v>5842</v>
      </c>
      <c r="F588" s="49" t="s">
        <v>247</v>
      </c>
      <c r="G588" s="61" t="s">
        <v>248</v>
      </c>
      <c r="H588" s="61" t="s">
        <v>633</v>
      </c>
      <c r="I588" s="46" t="s">
        <v>1316</v>
      </c>
      <c r="J588" s="46" t="s">
        <v>1317</v>
      </c>
      <c r="K588" s="46" t="s">
        <v>1318</v>
      </c>
      <c r="L588" s="100" t="s">
        <v>257</v>
      </c>
      <c r="M588" s="278" t="s">
        <v>374</v>
      </c>
      <c r="N588" s="310" t="s">
        <v>6507</v>
      </c>
      <c r="O588" s="325"/>
      <c r="P588" s="285" t="s">
        <v>248</v>
      </c>
      <c r="Q588" s="285" t="s">
        <v>6510</v>
      </c>
      <c r="R588" s="322"/>
      <c r="S588" s="289" t="s">
        <v>4671</v>
      </c>
      <c r="T588" s="289" t="s">
        <v>6503</v>
      </c>
      <c r="U588" s="47" t="s">
        <v>1272</v>
      </c>
      <c r="V588" s="47" t="s">
        <v>34</v>
      </c>
      <c r="W588" s="47" t="s">
        <v>651</v>
      </c>
      <c r="X588" s="46" t="s">
        <v>633</v>
      </c>
      <c r="Y588" s="58"/>
      <c r="Z588" s="57"/>
      <c r="AA588" s="58" t="s">
        <v>36</v>
      </c>
      <c r="AB588" s="183"/>
      <c r="AC588" s="184"/>
      <c r="AD588" s="184"/>
      <c r="AE588" s="183"/>
      <c r="AF588" s="184"/>
      <c r="AG588" s="185"/>
      <c r="AH588" s="58"/>
      <c r="AI588" s="58"/>
      <c r="AJ588" s="58"/>
      <c r="AK588" s="58"/>
      <c r="AL588" s="59"/>
      <c r="AM588" s="254" t="str">
        <f>VLOOKUP(K588,'[1]SKO 2019 Attendees'!$D:$G,4,FALSE)</f>
        <v>32LDNL98</v>
      </c>
      <c r="AN588" s="52">
        <v>43477</v>
      </c>
      <c r="AO588" s="52">
        <v>43481</v>
      </c>
    </row>
    <row r="589" spans="1:42" customFormat="1">
      <c r="A589" s="46" t="s">
        <v>1319</v>
      </c>
      <c r="B589" s="232">
        <v>43396</v>
      </c>
      <c r="C589" s="232">
        <v>43397.526453553241</v>
      </c>
      <c r="D589" s="232" t="s">
        <v>4693</v>
      </c>
      <c r="E589" s="232" t="s">
        <v>5843</v>
      </c>
      <c r="F589" s="49" t="s">
        <v>247</v>
      </c>
      <c r="G589" s="61" t="s">
        <v>248</v>
      </c>
      <c r="H589" s="61" t="s">
        <v>633</v>
      </c>
      <c r="I589" s="46" t="s">
        <v>1320</v>
      </c>
      <c r="J589" s="46" t="s">
        <v>1321</v>
      </c>
      <c r="K589" s="46" t="s">
        <v>1322</v>
      </c>
      <c r="L589" s="100" t="s">
        <v>1323</v>
      </c>
      <c r="M589" s="278" t="s">
        <v>357</v>
      </c>
      <c r="N589" s="279" t="s">
        <v>6506</v>
      </c>
      <c r="O589" s="325"/>
      <c r="P589" s="285" t="s">
        <v>248</v>
      </c>
      <c r="Q589" s="285" t="s">
        <v>6510</v>
      </c>
      <c r="R589" s="322"/>
      <c r="S589" s="289" t="s">
        <v>4672</v>
      </c>
      <c r="T589" s="289" t="s">
        <v>6508</v>
      </c>
      <c r="U589" s="47" t="s">
        <v>1314</v>
      </c>
      <c r="V589" s="47" t="s">
        <v>34</v>
      </c>
      <c r="W589" s="47" t="s">
        <v>658</v>
      </c>
      <c r="X589" s="46" t="s">
        <v>633</v>
      </c>
      <c r="Y589" s="58"/>
      <c r="Z589" s="57"/>
      <c r="AA589" s="58" t="s">
        <v>36</v>
      </c>
      <c r="AB589" s="183"/>
      <c r="AC589" s="184"/>
      <c r="AD589" s="184"/>
      <c r="AE589" s="183"/>
      <c r="AF589" s="184"/>
      <c r="AG589" s="185"/>
      <c r="AH589" s="58"/>
      <c r="AI589" s="58"/>
      <c r="AJ589" s="58"/>
      <c r="AK589" s="58"/>
      <c r="AL589" s="59"/>
      <c r="AM589" s="254" t="str">
        <f>VLOOKUP(K589,'[1]SKO 2019 Attendees'!$D:$G,4,FALSE)</f>
        <v>32LDNL99</v>
      </c>
      <c r="AN589" s="52">
        <v>43477</v>
      </c>
      <c r="AO589" s="52">
        <v>43481</v>
      </c>
    </row>
    <row r="590" spans="1:42" customFormat="1">
      <c r="A590" s="46" t="s">
        <v>1324</v>
      </c>
      <c r="B590" s="232">
        <v>43402</v>
      </c>
      <c r="C590" s="232">
        <v>43409.585489155092</v>
      </c>
      <c r="D590" s="232" t="s">
        <v>4693</v>
      </c>
      <c r="E590" s="232" t="s">
        <v>5844</v>
      </c>
      <c r="F590" s="49" t="s">
        <v>247</v>
      </c>
      <c r="G590" s="61" t="s">
        <v>248</v>
      </c>
      <c r="H590" s="61" t="s">
        <v>633</v>
      </c>
      <c r="I590" s="46" t="s">
        <v>1325</v>
      </c>
      <c r="J590" s="46" t="s">
        <v>1326</v>
      </c>
      <c r="K590" s="46" t="s">
        <v>1327</v>
      </c>
      <c r="L590" s="100" t="s">
        <v>299</v>
      </c>
      <c r="M590" s="281" t="s">
        <v>6413</v>
      </c>
      <c r="N590" s="279" t="s">
        <v>6508</v>
      </c>
      <c r="O590" s="325"/>
      <c r="P590" s="285" t="s">
        <v>248</v>
      </c>
      <c r="Q590" s="285" t="s">
        <v>6510</v>
      </c>
      <c r="R590" s="322"/>
      <c r="S590" s="289" t="s">
        <v>4671</v>
      </c>
      <c r="T590" s="289" t="s">
        <v>6503</v>
      </c>
      <c r="U590" s="47" t="s">
        <v>1272</v>
      </c>
      <c r="V590" s="47" t="s">
        <v>34</v>
      </c>
      <c r="W590" s="47" t="s">
        <v>755</v>
      </c>
      <c r="X590" s="46" t="s">
        <v>633</v>
      </c>
      <c r="Y590" s="58"/>
      <c r="Z590" s="57"/>
      <c r="AA590" s="58" t="s">
        <v>36</v>
      </c>
      <c r="AB590" s="183"/>
      <c r="AC590" s="184"/>
      <c r="AD590" s="184"/>
      <c r="AE590" s="183"/>
      <c r="AF590" s="184"/>
      <c r="AG590" s="185"/>
      <c r="AH590" s="58"/>
      <c r="AI590" s="58"/>
      <c r="AJ590" s="58"/>
      <c r="AK590" s="58"/>
      <c r="AL590" s="59"/>
      <c r="AM590" s="254" t="str">
        <f>VLOOKUP(K590,'[1]SKO 2019 Attendees'!$D:$G,4,FALSE)</f>
        <v>32LDNL9C</v>
      </c>
      <c r="AN590" s="52">
        <v>43477</v>
      </c>
      <c r="AO590" s="52">
        <v>43481</v>
      </c>
    </row>
    <row r="591" spans="1:42" customFormat="1">
      <c r="A591" s="46" t="s">
        <v>2536</v>
      </c>
      <c r="B591" s="232">
        <v>43396</v>
      </c>
      <c r="C591" s="232">
        <v>43409.599578969908</v>
      </c>
      <c r="D591" s="232"/>
      <c r="E591" s="348"/>
      <c r="F591" s="49" t="s">
        <v>247</v>
      </c>
      <c r="G591" s="61" t="s">
        <v>248</v>
      </c>
      <c r="H591" s="61" t="s">
        <v>2236</v>
      </c>
      <c r="I591" s="46" t="s">
        <v>786</v>
      </c>
      <c r="J591" s="46" t="s">
        <v>2537</v>
      </c>
      <c r="K591" s="46" t="s">
        <v>2538</v>
      </c>
      <c r="L591" s="100" t="s">
        <v>2426</v>
      </c>
      <c r="M591" s="281" t="s">
        <v>6413</v>
      </c>
      <c r="N591" s="279" t="s">
        <v>6508</v>
      </c>
      <c r="O591" s="325"/>
      <c r="P591" s="285" t="s">
        <v>248</v>
      </c>
      <c r="Q591" s="285" t="s">
        <v>6510</v>
      </c>
      <c r="R591" s="322"/>
      <c r="S591" s="289" t="s">
        <v>2393</v>
      </c>
      <c r="T591" s="289" t="s">
        <v>6509</v>
      </c>
      <c r="U591" s="47" t="s">
        <v>2464</v>
      </c>
      <c r="V591" s="47" t="s">
        <v>90</v>
      </c>
      <c r="W591" s="47" t="s">
        <v>2433</v>
      </c>
      <c r="X591" s="46" t="s">
        <v>2076</v>
      </c>
      <c r="Y591" s="58"/>
      <c r="Z591" s="57"/>
      <c r="AA591" s="58" t="s">
        <v>36</v>
      </c>
      <c r="AB591" s="183"/>
      <c r="AC591" s="184"/>
      <c r="AD591" s="184"/>
      <c r="AE591" s="183"/>
      <c r="AF591" s="184"/>
      <c r="AG591" s="185"/>
      <c r="AH591" s="58"/>
      <c r="AI591" s="58"/>
      <c r="AJ591" s="58"/>
      <c r="AK591" s="58"/>
      <c r="AL591" s="59"/>
      <c r="AM591" s="254" t="str">
        <f>VLOOKUP(K591,'[1]SKO 2019 Attendees'!$D:$G,4,FALSE)</f>
        <v>32LDNL9D</v>
      </c>
      <c r="AN591" s="52">
        <v>43477</v>
      </c>
      <c r="AO591" s="52">
        <v>43481</v>
      </c>
    </row>
    <row r="592" spans="1:42" customFormat="1">
      <c r="A592" s="46" t="s">
        <v>2539</v>
      </c>
      <c r="B592" s="232">
        <v>43396</v>
      </c>
      <c r="C592" s="232">
        <v>43420.445824849536</v>
      </c>
      <c r="D592" s="232" t="s">
        <v>4693</v>
      </c>
      <c r="E592" s="232" t="s">
        <v>5845</v>
      </c>
      <c r="F592" s="49" t="s">
        <v>247</v>
      </c>
      <c r="G592" s="61" t="s">
        <v>248</v>
      </c>
      <c r="H592" s="61" t="s">
        <v>2236</v>
      </c>
      <c r="I592" s="46" t="s">
        <v>1095</v>
      </c>
      <c r="J592" s="46" t="s">
        <v>63</v>
      </c>
      <c r="K592" s="46" t="s">
        <v>2540</v>
      </c>
      <c r="L592" s="100" t="s">
        <v>257</v>
      </c>
      <c r="M592" s="278" t="s">
        <v>379</v>
      </c>
      <c r="N592" s="279" t="s">
        <v>6503</v>
      </c>
      <c r="O592" s="325"/>
      <c r="P592" s="285" t="s">
        <v>248</v>
      </c>
      <c r="Q592" s="285" t="s">
        <v>6510</v>
      </c>
      <c r="R592" s="322"/>
      <c r="S592" s="289" t="s">
        <v>2472</v>
      </c>
      <c r="T592" s="289" t="s">
        <v>6505</v>
      </c>
      <c r="U592" s="47" t="s">
        <v>2398</v>
      </c>
      <c r="V592" s="47" t="s">
        <v>90</v>
      </c>
      <c r="W592" s="47" t="s">
        <v>2250</v>
      </c>
      <c r="X592" s="46" t="s">
        <v>2076</v>
      </c>
      <c r="Y592" s="58"/>
      <c r="Z592" s="57"/>
      <c r="AA592" s="58" t="s">
        <v>36</v>
      </c>
      <c r="AB592" s="183"/>
      <c r="AC592" s="184"/>
      <c r="AD592" s="184"/>
      <c r="AE592" s="183"/>
      <c r="AF592" s="184"/>
      <c r="AG592" s="185"/>
      <c r="AH592" s="58"/>
      <c r="AI592" s="58"/>
      <c r="AJ592" s="58"/>
      <c r="AK592" s="58"/>
      <c r="AL592" s="59"/>
      <c r="AM592" s="254" t="str">
        <f>VLOOKUP(K592,'[1]SKO 2019 Attendees'!$D:$G,4,FALSE)</f>
        <v>32LDNL9F</v>
      </c>
      <c r="AN592" s="52">
        <v>43477</v>
      </c>
      <c r="AO592" s="52">
        <v>43481</v>
      </c>
    </row>
    <row r="593" spans="1:42" customFormat="1">
      <c r="A593" s="46" t="s">
        <v>4619</v>
      </c>
      <c r="B593" s="232">
        <v>43396</v>
      </c>
      <c r="C593" s="232">
        <v>43409.619446215278</v>
      </c>
      <c r="D593" s="232" t="s">
        <v>4693</v>
      </c>
      <c r="E593" s="232" t="s">
        <v>5846</v>
      </c>
      <c r="F593" s="49" t="s">
        <v>247</v>
      </c>
      <c r="G593" s="61" t="s">
        <v>248</v>
      </c>
      <c r="H593" s="61" t="s">
        <v>4620</v>
      </c>
      <c r="I593" s="46" t="s">
        <v>135</v>
      </c>
      <c r="J593" s="46" t="s">
        <v>247</v>
      </c>
      <c r="K593" s="46" t="s">
        <v>4621</v>
      </c>
      <c r="L593" s="100" t="s">
        <v>4622</v>
      </c>
      <c r="M593" s="278" t="s">
        <v>4728</v>
      </c>
      <c r="N593" s="279" t="s">
        <v>4662</v>
      </c>
      <c r="O593" s="325" t="s">
        <v>4662</v>
      </c>
      <c r="P593" s="285" t="s">
        <v>248</v>
      </c>
      <c r="Q593" s="285" t="s">
        <v>6510</v>
      </c>
      <c r="R593" s="322"/>
      <c r="S593" s="289" t="s">
        <v>4728</v>
      </c>
      <c r="T593" s="289" t="s">
        <v>4662</v>
      </c>
      <c r="U593" s="47" t="s">
        <v>34</v>
      </c>
      <c r="V593" s="47" t="s">
        <v>34</v>
      </c>
      <c r="W593" s="47" t="s">
        <v>2075</v>
      </c>
      <c r="X593" s="46" t="s">
        <v>2076</v>
      </c>
      <c r="Y593" s="57" t="s">
        <v>36</v>
      </c>
      <c r="Z593" s="57"/>
      <c r="AA593" s="58" t="s">
        <v>36</v>
      </c>
      <c r="AB593" s="183"/>
      <c r="AC593" s="184"/>
      <c r="AD593" s="184"/>
      <c r="AE593" s="183"/>
      <c r="AF593" s="184"/>
      <c r="AG593" s="185"/>
      <c r="AH593" s="58"/>
      <c r="AI593" s="58"/>
      <c r="AJ593" s="58"/>
      <c r="AK593" s="58"/>
      <c r="AL593" s="59" t="s">
        <v>36</v>
      </c>
      <c r="AM593" s="254" t="str">
        <f>VLOOKUP(K593,'[1]SKO 2019 Attendees'!$D:$G,4,FALSE)</f>
        <v>32KNCVLW</v>
      </c>
      <c r="AN593" s="52">
        <v>43477</v>
      </c>
      <c r="AO593" s="52">
        <v>43483</v>
      </c>
      <c r="AP593" s="18"/>
    </row>
    <row r="594" spans="1:42" customFormat="1">
      <c r="A594" s="46" t="s">
        <v>2541</v>
      </c>
      <c r="B594" s="232">
        <v>43396</v>
      </c>
      <c r="C594" s="232">
        <v>43410.385401354164</v>
      </c>
      <c r="D594" s="349" t="s">
        <v>4693</v>
      </c>
      <c r="E594" s="348" t="s">
        <v>6781</v>
      </c>
      <c r="F594" s="49" t="s">
        <v>247</v>
      </c>
      <c r="G594" s="61" t="s">
        <v>248</v>
      </c>
      <c r="H594" s="61" t="s">
        <v>2236</v>
      </c>
      <c r="I594" s="46" t="s">
        <v>81</v>
      </c>
      <c r="J594" s="46" t="s">
        <v>1134</v>
      </c>
      <c r="K594" s="46" t="s">
        <v>2542</v>
      </c>
      <c r="L594" s="100" t="s">
        <v>257</v>
      </c>
      <c r="M594" s="281" t="s">
        <v>6413</v>
      </c>
      <c r="N594" s="279" t="s">
        <v>6508</v>
      </c>
      <c r="O594" s="325"/>
      <c r="P594" s="285" t="s">
        <v>248</v>
      </c>
      <c r="Q594" s="285" t="s">
        <v>6510</v>
      </c>
      <c r="R594" s="322"/>
      <c r="S594" s="289" t="s">
        <v>2411</v>
      </c>
      <c r="T594" s="289" t="s">
        <v>6510</v>
      </c>
      <c r="U594" s="47" t="s">
        <v>2412</v>
      </c>
      <c r="V594" s="47" t="s">
        <v>90</v>
      </c>
      <c r="W594" s="47" t="s">
        <v>2369</v>
      </c>
      <c r="X594" s="46" t="s">
        <v>2076</v>
      </c>
      <c r="Y594" s="58"/>
      <c r="Z594" s="57"/>
      <c r="AA594" s="58" t="s">
        <v>36</v>
      </c>
      <c r="AB594" s="183"/>
      <c r="AC594" s="184"/>
      <c r="AD594" s="184"/>
      <c r="AE594" s="183"/>
      <c r="AF594" s="184"/>
      <c r="AG594" s="185"/>
      <c r="AH594" s="58"/>
      <c r="AI594" s="58"/>
      <c r="AJ594" s="58"/>
      <c r="AK594" s="58"/>
      <c r="AL594" s="59"/>
      <c r="AM594" s="254" t="str">
        <f>VLOOKUP(K594,'[1]SKO 2019 Attendees'!$D:$G,4,FALSE)</f>
        <v>32LDNL9G</v>
      </c>
      <c r="AN594" s="52">
        <v>43477</v>
      </c>
      <c r="AO594" s="52">
        <v>43481</v>
      </c>
      <c r="AP594" t="s">
        <v>6250</v>
      </c>
    </row>
    <row r="595" spans="1:42" customFormat="1">
      <c r="A595" s="46" t="s">
        <v>281</v>
      </c>
      <c r="B595" s="232">
        <v>43396</v>
      </c>
      <c r="C595" s="232">
        <v>43396.899418321758</v>
      </c>
      <c r="D595" s="232" t="s">
        <v>4693</v>
      </c>
      <c r="E595" s="232" t="s">
        <v>5847</v>
      </c>
      <c r="F595" s="49" t="s">
        <v>247</v>
      </c>
      <c r="G595" s="61" t="s">
        <v>248</v>
      </c>
      <c r="H595" s="61" t="s">
        <v>27</v>
      </c>
      <c r="I595" s="46" t="s">
        <v>282</v>
      </c>
      <c r="J595" s="46" t="s">
        <v>283</v>
      </c>
      <c r="K595" s="46" t="s">
        <v>284</v>
      </c>
      <c r="L595" s="100" t="s">
        <v>285</v>
      </c>
      <c r="M595" s="281" t="s">
        <v>6413</v>
      </c>
      <c r="N595" s="279" t="s">
        <v>6508</v>
      </c>
      <c r="O595" s="325"/>
      <c r="P595" s="285" t="s">
        <v>248</v>
      </c>
      <c r="Q595" s="285" t="s">
        <v>6510</v>
      </c>
      <c r="R595" s="322"/>
      <c r="S595" s="289" t="s">
        <v>5083</v>
      </c>
      <c r="T595" s="306" t="s">
        <v>6513</v>
      </c>
      <c r="U595" s="47" t="s">
        <v>252</v>
      </c>
      <c r="V595" s="47" t="s">
        <v>34</v>
      </c>
      <c r="W595" s="47" t="s">
        <v>75</v>
      </c>
      <c r="X595" s="46" t="s">
        <v>27</v>
      </c>
      <c r="Y595" s="58"/>
      <c r="Z595" s="57"/>
      <c r="AA595" s="58" t="s">
        <v>36</v>
      </c>
      <c r="AB595" s="183"/>
      <c r="AC595" s="184"/>
      <c r="AD595" s="184"/>
      <c r="AE595" s="183"/>
      <c r="AF595" s="184"/>
      <c r="AG595" s="185"/>
      <c r="AH595" s="58"/>
      <c r="AI595" s="58"/>
      <c r="AJ595" s="58"/>
      <c r="AK595" s="58"/>
      <c r="AL595" s="59"/>
      <c r="AM595" s="254" t="str">
        <f>VLOOKUP(K595,'[1]SKO 2019 Attendees'!$D:$G,4,FALSE)</f>
        <v>32LDNL9H</v>
      </c>
      <c r="AN595" s="52">
        <v>43476</v>
      </c>
      <c r="AO595" s="52">
        <v>43481</v>
      </c>
    </row>
    <row r="596" spans="1:42" customFormat="1">
      <c r="A596" s="46" t="s">
        <v>2543</v>
      </c>
      <c r="B596" s="232">
        <v>43396</v>
      </c>
      <c r="C596" s="232">
        <v>43409.560273182869</v>
      </c>
      <c r="D596" s="232" t="s">
        <v>4693</v>
      </c>
      <c r="E596" s="348" t="s">
        <v>6822</v>
      </c>
      <c r="F596" s="49" t="s">
        <v>247</v>
      </c>
      <c r="G596" s="61" t="s">
        <v>248</v>
      </c>
      <c r="H596" s="61" t="s">
        <v>2236</v>
      </c>
      <c r="I596" s="46" t="s">
        <v>2544</v>
      </c>
      <c r="J596" s="46" t="s">
        <v>2545</v>
      </c>
      <c r="K596" s="46" t="s">
        <v>2546</v>
      </c>
      <c r="L596" s="100" t="s">
        <v>257</v>
      </c>
      <c r="M596" s="281" t="s">
        <v>6413</v>
      </c>
      <c r="N596" s="279" t="s">
        <v>6508</v>
      </c>
      <c r="O596" s="325"/>
      <c r="P596" s="285" t="s">
        <v>248</v>
      </c>
      <c r="Q596" s="285" t="s">
        <v>6510</v>
      </c>
      <c r="R596" s="322"/>
      <c r="S596" s="289" t="s">
        <v>2411</v>
      </c>
      <c r="T596" s="289" t="s">
        <v>6510</v>
      </c>
      <c r="U596" s="47" t="s">
        <v>2412</v>
      </c>
      <c r="V596" s="47" t="s">
        <v>90</v>
      </c>
      <c r="W596" s="47" t="s">
        <v>2375</v>
      </c>
      <c r="X596" s="46" t="s">
        <v>2076</v>
      </c>
      <c r="Y596" s="58"/>
      <c r="Z596" s="57"/>
      <c r="AA596" s="58" t="s">
        <v>36</v>
      </c>
      <c r="AB596" s="183"/>
      <c r="AC596" s="184"/>
      <c r="AD596" s="184"/>
      <c r="AE596" s="183"/>
      <c r="AF596" s="184"/>
      <c r="AG596" s="185"/>
      <c r="AH596" s="58"/>
      <c r="AI596" s="58"/>
      <c r="AJ596" s="58"/>
      <c r="AK596" s="58"/>
      <c r="AL596" s="59"/>
      <c r="AM596" s="254" t="str">
        <f>VLOOKUP(K596,'[1]SKO 2019 Attendees'!$D:$G,4,FALSE)</f>
        <v>32LDNL9J</v>
      </c>
      <c r="AN596" s="52">
        <v>43477</v>
      </c>
      <c r="AO596" s="52">
        <v>43481</v>
      </c>
    </row>
    <row r="597" spans="1:42" customFormat="1">
      <c r="A597" s="46" t="s">
        <v>2547</v>
      </c>
      <c r="B597" s="232">
        <v>43396</v>
      </c>
      <c r="C597" s="232">
        <v>43397.477520335648</v>
      </c>
      <c r="D597" s="232"/>
      <c r="E597" s="348"/>
      <c r="F597" s="49" t="s">
        <v>247</v>
      </c>
      <c r="G597" s="61" t="s">
        <v>248</v>
      </c>
      <c r="H597" s="61" t="s">
        <v>2236</v>
      </c>
      <c r="I597" s="46" t="s">
        <v>2548</v>
      </c>
      <c r="J597" s="46" t="s">
        <v>2549</v>
      </c>
      <c r="K597" s="46" t="s">
        <v>2550</v>
      </c>
      <c r="L597" s="100" t="s">
        <v>257</v>
      </c>
      <c r="M597" s="278" t="s">
        <v>374</v>
      </c>
      <c r="N597" s="310" t="s">
        <v>6507</v>
      </c>
      <c r="O597" s="325"/>
      <c r="P597" s="285" t="s">
        <v>248</v>
      </c>
      <c r="Q597" s="285" t="s">
        <v>6510</v>
      </c>
      <c r="R597" s="322"/>
      <c r="S597" s="289" t="s">
        <v>2374</v>
      </c>
      <c r="T597" s="289" t="s">
        <v>6517</v>
      </c>
      <c r="U597" s="47" t="s">
        <v>2422</v>
      </c>
      <c r="V597" s="47" t="s">
        <v>90</v>
      </c>
      <c r="W597" s="47" t="s">
        <v>2254</v>
      </c>
      <c r="X597" s="46" t="s">
        <v>2076</v>
      </c>
      <c r="Y597" s="58"/>
      <c r="Z597" s="57"/>
      <c r="AA597" s="58" t="s">
        <v>36</v>
      </c>
      <c r="AB597" s="183"/>
      <c r="AC597" s="184"/>
      <c r="AD597" s="184"/>
      <c r="AE597" s="183"/>
      <c r="AF597" s="184"/>
      <c r="AG597" s="185"/>
      <c r="AH597" s="58"/>
      <c r="AI597" s="58"/>
      <c r="AJ597" s="58"/>
      <c r="AK597" s="58"/>
      <c r="AL597" s="59"/>
      <c r="AM597" s="254" t="str">
        <f>VLOOKUP(K597,'[1]SKO 2019 Attendees'!$D:$G,4,FALSE)</f>
        <v>32LDNL9K</v>
      </c>
      <c r="AN597" s="52">
        <v>43477</v>
      </c>
      <c r="AO597" s="52">
        <v>43481</v>
      </c>
    </row>
    <row r="598" spans="1:42" customFormat="1" ht="24">
      <c r="A598" s="46" t="s">
        <v>1328</v>
      </c>
      <c r="B598" s="232">
        <v>43402</v>
      </c>
      <c r="C598" s="232">
        <v>43406.616585844902</v>
      </c>
      <c r="D598" s="232" t="s">
        <v>4693</v>
      </c>
      <c r="E598" s="232" t="s">
        <v>6636</v>
      </c>
      <c r="F598" s="49" t="s">
        <v>247</v>
      </c>
      <c r="G598" s="61" t="s">
        <v>248</v>
      </c>
      <c r="H598" s="61" t="s">
        <v>633</v>
      </c>
      <c r="I598" s="46" t="s">
        <v>1329</v>
      </c>
      <c r="J598" s="46" t="s">
        <v>1330</v>
      </c>
      <c r="K598" s="46" t="s">
        <v>1331</v>
      </c>
      <c r="L598" s="100" t="s">
        <v>299</v>
      </c>
      <c r="M598" s="278" t="s">
        <v>379</v>
      </c>
      <c r="N598" s="279" t="s">
        <v>6503</v>
      </c>
      <c r="O598" s="325"/>
      <c r="P598" s="285" t="s">
        <v>248</v>
      </c>
      <c r="Q598" s="285" t="s">
        <v>6510</v>
      </c>
      <c r="R598" s="322"/>
      <c r="S598" s="289" t="s">
        <v>4673</v>
      </c>
      <c r="T598" s="289" t="s">
        <v>6518</v>
      </c>
      <c r="U598" s="47" t="s">
        <v>1283</v>
      </c>
      <c r="V598" s="47" t="s">
        <v>34</v>
      </c>
      <c r="W598" s="47" t="s">
        <v>801</v>
      </c>
      <c r="X598" s="46" t="s">
        <v>633</v>
      </c>
      <c r="Y598" s="58"/>
      <c r="Z598" s="57"/>
      <c r="AA598" s="58" t="s">
        <v>36</v>
      </c>
      <c r="AB598" s="183"/>
      <c r="AC598" s="184"/>
      <c r="AD598" s="184"/>
      <c r="AE598" s="183"/>
      <c r="AF598" s="184"/>
      <c r="AG598" s="185"/>
      <c r="AH598" s="58"/>
      <c r="AI598" s="58"/>
      <c r="AJ598" s="58"/>
      <c r="AK598" s="58"/>
      <c r="AL598" s="59"/>
      <c r="AM598" s="254" t="str">
        <f>VLOOKUP(K598,'[1]SKO 2019 Attendees'!$D:$G,4,FALSE)</f>
        <v>32LDNL9L</v>
      </c>
      <c r="AN598" s="52">
        <v>43477</v>
      </c>
      <c r="AO598" s="52">
        <v>43481</v>
      </c>
    </row>
    <row r="599" spans="1:42" customFormat="1">
      <c r="A599" s="46" t="s">
        <v>2551</v>
      </c>
      <c r="B599" s="232">
        <v>43396</v>
      </c>
      <c r="C599" s="232">
        <v>43396.803191168983</v>
      </c>
      <c r="D599" s="232" t="s">
        <v>4693</v>
      </c>
      <c r="E599" s="232" t="s">
        <v>5848</v>
      </c>
      <c r="F599" s="49" t="s">
        <v>247</v>
      </c>
      <c r="G599" s="61" t="s">
        <v>248</v>
      </c>
      <c r="H599" s="61" t="s">
        <v>2236</v>
      </c>
      <c r="I599" s="46" t="s">
        <v>2552</v>
      </c>
      <c r="J599" s="46" t="s">
        <v>2553</v>
      </c>
      <c r="K599" s="46" t="s">
        <v>2554</v>
      </c>
      <c r="L599" s="100" t="s">
        <v>2555</v>
      </c>
      <c r="M599" s="278" t="s">
        <v>500</v>
      </c>
      <c r="N599" s="279" t="s">
        <v>6504</v>
      </c>
      <c r="O599" s="325"/>
      <c r="P599" s="285" t="s">
        <v>248</v>
      </c>
      <c r="Q599" s="285" t="s">
        <v>6510</v>
      </c>
      <c r="R599" s="322"/>
      <c r="S599" s="289" t="s">
        <v>2380</v>
      </c>
      <c r="T599" s="289" t="s">
        <v>6507</v>
      </c>
      <c r="U599" s="47" t="s">
        <v>2449</v>
      </c>
      <c r="V599" s="47" t="s">
        <v>90</v>
      </c>
      <c r="W599" s="47" t="s">
        <v>2375</v>
      </c>
      <c r="X599" s="46" t="s">
        <v>2076</v>
      </c>
      <c r="Y599" s="58"/>
      <c r="Z599" s="57"/>
      <c r="AA599" s="58" t="s">
        <v>36</v>
      </c>
      <c r="AB599" s="183"/>
      <c r="AC599" s="184"/>
      <c r="AD599" s="184"/>
      <c r="AE599" s="183"/>
      <c r="AF599" s="184"/>
      <c r="AG599" s="185"/>
      <c r="AH599" s="58"/>
      <c r="AI599" s="58"/>
      <c r="AJ599" s="58"/>
      <c r="AK599" s="58"/>
      <c r="AL599" s="59"/>
      <c r="AM599" s="254" t="str">
        <f>VLOOKUP(K599,'[1]SKO 2019 Attendees'!$D:$G,4,FALSE)</f>
        <v>32LDNL9M</v>
      </c>
      <c r="AN599" s="52">
        <v>43477</v>
      </c>
      <c r="AO599" s="52">
        <v>43481</v>
      </c>
    </row>
    <row r="600" spans="1:42" customFormat="1">
      <c r="A600" s="46" t="s">
        <v>2556</v>
      </c>
      <c r="B600" s="232">
        <v>43396</v>
      </c>
      <c r="C600" s="232">
        <v>43409.464128321757</v>
      </c>
      <c r="D600" s="232"/>
      <c r="E600" s="348"/>
      <c r="F600" s="49" t="s">
        <v>247</v>
      </c>
      <c r="G600" s="61" t="s">
        <v>248</v>
      </c>
      <c r="H600" s="61" t="s">
        <v>2236</v>
      </c>
      <c r="I600" s="46" t="s">
        <v>2439</v>
      </c>
      <c r="J600" s="46" t="s">
        <v>2557</v>
      </c>
      <c r="K600" s="46" t="s">
        <v>2558</v>
      </c>
      <c r="L600" s="100" t="s">
        <v>257</v>
      </c>
      <c r="M600" s="278" t="s">
        <v>357</v>
      </c>
      <c r="N600" s="279" t="s">
        <v>6506</v>
      </c>
      <c r="O600" s="325"/>
      <c r="P600" s="285" t="s">
        <v>248</v>
      </c>
      <c r="Q600" s="285" t="s">
        <v>6510</v>
      </c>
      <c r="R600" s="322"/>
      <c r="S600" s="289" t="s">
        <v>2411</v>
      </c>
      <c r="T600" s="289" t="s">
        <v>6510</v>
      </c>
      <c r="U600" s="47" t="s">
        <v>2412</v>
      </c>
      <c r="V600" s="47" t="s">
        <v>90</v>
      </c>
      <c r="W600" s="47" t="s">
        <v>2382</v>
      </c>
      <c r="X600" s="46" t="s">
        <v>2076</v>
      </c>
      <c r="Y600" s="58"/>
      <c r="Z600" s="57"/>
      <c r="AA600" s="58" t="s">
        <v>36</v>
      </c>
      <c r="AB600" s="183"/>
      <c r="AC600" s="184"/>
      <c r="AD600" s="184"/>
      <c r="AE600" s="183"/>
      <c r="AF600" s="184"/>
      <c r="AG600" s="185"/>
      <c r="AH600" s="58"/>
      <c r="AI600" s="58"/>
      <c r="AJ600" s="58"/>
      <c r="AK600" s="58"/>
      <c r="AL600" s="59"/>
      <c r="AM600" s="254" t="str">
        <f>VLOOKUP(K600,'[1]SKO 2019 Attendees'!$D:$G,4,FALSE)</f>
        <v>32LDNL9N</v>
      </c>
      <c r="AN600" s="52">
        <v>43477</v>
      </c>
      <c r="AO600" s="52">
        <v>43481</v>
      </c>
    </row>
    <row r="601" spans="1:42" customFormat="1" ht="24">
      <c r="A601" s="46" t="s">
        <v>2559</v>
      </c>
      <c r="B601" s="232">
        <v>43396</v>
      </c>
      <c r="C601" s="232">
        <v>43396.692000312498</v>
      </c>
      <c r="D601" s="232" t="s">
        <v>4693</v>
      </c>
      <c r="E601" s="232" t="s">
        <v>6639</v>
      </c>
      <c r="F601" s="49" t="s">
        <v>247</v>
      </c>
      <c r="G601" s="61" t="s">
        <v>248</v>
      </c>
      <c r="H601" s="61" t="s">
        <v>2236</v>
      </c>
      <c r="I601" s="46" t="s">
        <v>2560</v>
      </c>
      <c r="J601" s="46" t="s">
        <v>2561</v>
      </c>
      <c r="K601" s="261" t="s">
        <v>6434</v>
      </c>
      <c r="L601" s="100" t="s">
        <v>1351</v>
      </c>
      <c r="M601" s="278" t="s">
        <v>357</v>
      </c>
      <c r="N601" s="279" t="s">
        <v>6506</v>
      </c>
      <c r="O601" s="325"/>
      <c r="P601" s="285" t="s">
        <v>248</v>
      </c>
      <c r="Q601" s="285" t="s">
        <v>6510</v>
      </c>
      <c r="R601" s="322"/>
      <c r="S601" s="289" t="s">
        <v>2411</v>
      </c>
      <c r="T601" s="289" t="s">
        <v>6510</v>
      </c>
      <c r="U601" s="47" t="s">
        <v>2562</v>
      </c>
      <c r="V601" s="47" t="s">
        <v>90</v>
      </c>
      <c r="W601" s="47" t="s">
        <v>2382</v>
      </c>
      <c r="X601" s="46" t="s">
        <v>2076</v>
      </c>
      <c r="Y601" s="58"/>
      <c r="Z601" s="57"/>
      <c r="AA601" s="58" t="s">
        <v>36</v>
      </c>
      <c r="AB601" s="183"/>
      <c r="AC601" s="184"/>
      <c r="AD601" s="184"/>
      <c r="AE601" s="183"/>
      <c r="AF601" s="184"/>
      <c r="AG601" s="185"/>
      <c r="AH601" s="58"/>
      <c r="AI601" s="58"/>
      <c r="AJ601" s="58"/>
      <c r="AK601" s="58"/>
      <c r="AL601" s="59"/>
      <c r="AM601" s="254" t="str">
        <f>VLOOKUP(K601,'[1]SKO 2019 Attendees'!$D:$G,4,FALSE)</f>
        <v>32LDNL9P</v>
      </c>
      <c r="AN601" s="52">
        <v>43477</v>
      </c>
      <c r="AO601" s="52">
        <v>43481</v>
      </c>
    </row>
    <row r="602" spans="1:42" customFormat="1">
      <c r="A602" s="46" t="s">
        <v>1332</v>
      </c>
      <c r="B602" s="232">
        <v>43402</v>
      </c>
      <c r="C602" s="232">
        <v>43403.172777581014</v>
      </c>
      <c r="D602" s="232" t="s">
        <v>4693</v>
      </c>
      <c r="E602" s="232" t="s">
        <v>5849</v>
      </c>
      <c r="F602" s="49" t="s">
        <v>247</v>
      </c>
      <c r="G602" s="61" t="s">
        <v>248</v>
      </c>
      <c r="H602" s="61" t="s">
        <v>633</v>
      </c>
      <c r="I602" s="46" t="s">
        <v>1333</v>
      </c>
      <c r="J602" s="46" t="s">
        <v>1334</v>
      </c>
      <c r="K602" s="46" t="s">
        <v>1335</v>
      </c>
      <c r="L602" s="100" t="s">
        <v>1336</v>
      </c>
      <c r="M602" s="281" t="s">
        <v>6413</v>
      </c>
      <c r="N602" s="279" t="s">
        <v>6508</v>
      </c>
      <c r="O602" s="325"/>
      <c r="P602" s="285" t="s">
        <v>248</v>
      </c>
      <c r="Q602" s="285" t="s">
        <v>6510</v>
      </c>
      <c r="R602" s="322"/>
      <c r="S602" s="289" t="s">
        <v>4673</v>
      </c>
      <c r="T602" s="289" t="s">
        <v>6518</v>
      </c>
      <c r="U602" s="47" t="s">
        <v>1337</v>
      </c>
      <c r="V602" s="47" t="s">
        <v>34</v>
      </c>
      <c r="W602" s="47" t="s">
        <v>745</v>
      </c>
      <c r="X602" s="46" t="s">
        <v>633</v>
      </c>
      <c r="Y602" s="58"/>
      <c r="Z602" s="57"/>
      <c r="AA602" s="58" t="s">
        <v>36</v>
      </c>
      <c r="AB602" s="183"/>
      <c r="AC602" s="184"/>
      <c r="AD602" s="184"/>
      <c r="AE602" s="183"/>
      <c r="AF602" s="184"/>
      <c r="AG602" s="185"/>
      <c r="AH602" s="58"/>
      <c r="AI602" s="58"/>
      <c r="AJ602" s="58"/>
      <c r="AK602" s="58"/>
      <c r="AL602" s="59"/>
      <c r="AM602" s="254" t="str">
        <f>VLOOKUP(K602,'[1]SKO 2019 Attendees'!$D:$G,4,FALSE)</f>
        <v>32LDNL9Q</v>
      </c>
      <c r="AN602" s="52">
        <v>43477</v>
      </c>
      <c r="AO602" s="52">
        <v>43481</v>
      </c>
    </row>
    <row r="603" spans="1:42" customFormat="1">
      <c r="A603" s="46" t="s">
        <v>290</v>
      </c>
      <c r="B603" s="232">
        <v>43396</v>
      </c>
      <c r="C603" s="232">
        <v>43409.656409293981</v>
      </c>
      <c r="D603" s="232" t="s">
        <v>4693</v>
      </c>
      <c r="E603" s="232" t="s">
        <v>5850</v>
      </c>
      <c r="F603" s="49" t="s">
        <v>247</v>
      </c>
      <c r="G603" s="61" t="s">
        <v>248</v>
      </c>
      <c r="H603" s="61" t="s">
        <v>27</v>
      </c>
      <c r="I603" s="46" t="s">
        <v>291</v>
      </c>
      <c r="J603" s="46" t="s">
        <v>292</v>
      </c>
      <c r="K603" s="46" t="s">
        <v>293</v>
      </c>
      <c r="L603" s="100" t="s">
        <v>294</v>
      </c>
      <c r="M603" s="278" t="s">
        <v>4728</v>
      </c>
      <c r="N603" s="279" t="s">
        <v>4662</v>
      </c>
      <c r="O603" s="325" t="s">
        <v>4662</v>
      </c>
      <c r="P603" s="285" t="s">
        <v>248</v>
      </c>
      <c r="Q603" s="285" t="s">
        <v>6510</v>
      </c>
      <c r="R603" s="322"/>
      <c r="S603" s="289" t="s">
        <v>5082</v>
      </c>
      <c r="T603" s="289" t="s">
        <v>6512</v>
      </c>
      <c r="U603" s="47" t="s">
        <v>41</v>
      </c>
      <c r="V603" s="47" t="s">
        <v>34</v>
      </c>
      <c r="W603" s="47" t="s">
        <v>48</v>
      </c>
      <c r="X603" s="46" t="s">
        <v>27</v>
      </c>
      <c r="Y603" s="58"/>
      <c r="Z603" s="57"/>
      <c r="AA603" s="58" t="s">
        <v>36</v>
      </c>
      <c r="AB603" s="183"/>
      <c r="AC603" s="184"/>
      <c r="AD603" s="184"/>
      <c r="AE603" s="183"/>
      <c r="AF603" s="184"/>
      <c r="AG603" s="185"/>
      <c r="AH603" s="58"/>
      <c r="AI603" s="58"/>
      <c r="AJ603" s="58"/>
      <c r="AK603" s="58"/>
      <c r="AL603" s="59" t="s">
        <v>36</v>
      </c>
      <c r="AM603" s="254" t="str">
        <f>VLOOKUP(K603,'[1]SKO 2019 Attendees'!$D:$G,4,FALSE)</f>
        <v>32LDNL9S</v>
      </c>
      <c r="AN603" s="52">
        <v>43476</v>
      </c>
      <c r="AO603" s="52">
        <v>43483</v>
      </c>
    </row>
    <row r="604" spans="1:42" customFormat="1">
      <c r="A604" s="46" t="s">
        <v>2563</v>
      </c>
      <c r="B604" s="232">
        <v>43396</v>
      </c>
      <c r="C604" s="232">
        <v>43409.5739383912</v>
      </c>
      <c r="D604" s="232"/>
      <c r="E604" s="348"/>
      <c r="F604" s="49" t="s">
        <v>247</v>
      </c>
      <c r="G604" s="61" t="s">
        <v>248</v>
      </c>
      <c r="H604" s="61" t="s">
        <v>2236</v>
      </c>
      <c r="I604" s="46" t="s">
        <v>2564</v>
      </c>
      <c r="J604" s="46" t="s">
        <v>2565</v>
      </c>
      <c r="K604" s="46" t="s">
        <v>2566</v>
      </c>
      <c r="L604" s="100" t="s">
        <v>257</v>
      </c>
      <c r="M604" s="278" t="s">
        <v>374</v>
      </c>
      <c r="N604" s="310" t="s">
        <v>6507</v>
      </c>
      <c r="O604" s="325"/>
      <c r="P604" s="285" t="s">
        <v>248</v>
      </c>
      <c r="Q604" s="285" t="s">
        <v>6510</v>
      </c>
      <c r="R604" s="322"/>
      <c r="S604" s="289" t="s">
        <v>2374</v>
      </c>
      <c r="T604" s="289" t="s">
        <v>6517</v>
      </c>
      <c r="U604" s="47" t="s">
        <v>2398</v>
      </c>
      <c r="V604" s="47" t="s">
        <v>90</v>
      </c>
      <c r="W604" s="47" t="s">
        <v>2567</v>
      </c>
      <c r="X604" s="46" t="s">
        <v>2076</v>
      </c>
      <c r="Y604" s="58"/>
      <c r="Z604" s="57"/>
      <c r="AA604" s="58" t="s">
        <v>36</v>
      </c>
      <c r="AB604" s="183"/>
      <c r="AC604" s="184"/>
      <c r="AD604" s="184"/>
      <c r="AE604" s="183"/>
      <c r="AF604" s="184"/>
      <c r="AG604" s="185"/>
      <c r="AH604" s="58"/>
      <c r="AI604" s="58"/>
      <c r="AJ604" s="58"/>
      <c r="AK604" s="58"/>
      <c r="AL604" s="59"/>
      <c r="AM604" s="254" t="str">
        <f>VLOOKUP(K604,'[1]SKO 2019 Attendees'!$D:$G,4,FALSE)</f>
        <v>32LDNL9T</v>
      </c>
      <c r="AN604" s="52">
        <v>43477</v>
      </c>
      <c r="AO604" s="52">
        <v>43481</v>
      </c>
    </row>
    <row r="605" spans="1:42" customFormat="1">
      <c r="A605" s="46" t="s">
        <v>1338</v>
      </c>
      <c r="B605" s="232">
        <v>43396</v>
      </c>
      <c r="C605" s="232">
        <v>43416.077290358793</v>
      </c>
      <c r="D605" s="232" t="s">
        <v>4693</v>
      </c>
      <c r="E605" s="232" t="s">
        <v>5851</v>
      </c>
      <c r="F605" s="49" t="s">
        <v>247</v>
      </c>
      <c r="G605" s="61" t="s">
        <v>248</v>
      </c>
      <c r="H605" s="61" t="s">
        <v>633</v>
      </c>
      <c r="I605" s="46" t="s">
        <v>1339</v>
      </c>
      <c r="J605" s="46" t="s">
        <v>1340</v>
      </c>
      <c r="K605" s="46" t="s">
        <v>1341</v>
      </c>
      <c r="L605" s="100" t="s">
        <v>1342</v>
      </c>
      <c r="M605" s="278" t="s">
        <v>4728</v>
      </c>
      <c r="N605" s="279" t="s">
        <v>4662</v>
      </c>
      <c r="O605" s="325" t="s">
        <v>4662</v>
      </c>
      <c r="P605" s="285" t="s">
        <v>248</v>
      </c>
      <c r="Q605" s="285" t="s">
        <v>6510</v>
      </c>
      <c r="R605" s="322"/>
      <c r="S605" s="289" t="s">
        <v>4728</v>
      </c>
      <c r="T605" s="289" t="s">
        <v>4662</v>
      </c>
      <c r="U605" s="47" t="s">
        <v>34</v>
      </c>
      <c r="V605" s="47" t="s">
        <v>34</v>
      </c>
      <c r="W605" s="47" t="s">
        <v>651</v>
      </c>
      <c r="X605" s="46" t="s">
        <v>633</v>
      </c>
      <c r="Y605" s="58"/>
      <c r="Z605" s="57"/>
      <c r="AA605" s="58" t="s">
        <v>36</v>
      </c>
      <c r="AB605" s="183"/>
      <c r="AC605" s="184"/>
      <c r="AD605" s="184"/>
      <c r="AE605" s="183"/>
      <c r="AF605" s="184"/>
      <c r="AG605" s="185"/>
      <c r="AH605" s="58"/>
      <c r="AI605" s="58"/>
      <c r="AJ605" s="58"/>
      <c r="AK605" s="58"/>
      <c r="AL605" s="59" t="s">
        <v>36</v>
      </c>
      <c r="AM605" s="254" t="str">
        <f>VLOOKUP(K605,'[1]SKO 2019 Attendees'!$D:$G,4,FALSE)</f>
        <v>32KNCVLX</v>
      </c>
      <c r="AN605" s="52">
        <v>43478</v>
      </c>
      <c r="AO605" s="52">
        <v>43483</v>
      </c>
      <c r="AP605" t="s">
        <v>5276</v>
      </c>
    </row>
    <row r="606" spans="1:42" customFormat="1">
      <c r="A606" s="46" t="s">
        <v>1343</v>
      </c>
      <c r="B606" s="232">
        <v>43402</v>
      </c>
      <c r="C606" s="232">
        <v>43402.941920173609</v>
      </c>
      <c r="D606" s="232" t="s">
        <v>4693</v>
      </c>
      <c r="E606" s="232" t="s">
        <v>5852</v>
      </c>
      <c r="F606" s="49" t="s">
        <v>247</v>
      </c>
      <c r="G606" s="61" t="s">
        <v>248</v>
      </c>
      <c r="H606" s="61" t="s">
        <v>633</v>
      </c>
      <c r="I606" s="46" t="s">
        <v>1344</v>
      </c>
      <c r="J606" s="46" t="s">
        <v>1345</v>
      </c>
      <c r="K606" s="46" t="s">
        <v>1346</v>
      </c>
      <c r="L606" s="100" t="s">
        <v>6287</v>
      </c>
      <c r="M606" s="281" t="s">
        <v>6413</v>
      </c>
      <c r="N606" s="279" t="s">
        <v>6508</v>
      </c>
      <c r="O606" s="325"/>
      <c r="P606" s="285" t="s">
        <v>248</v>
      </c>
      <c r="Q606" s="285" t="s">
        <v>6510</v>
      </c>
      <c r="R606" s="322"/>
      <c r="S606" s="289" t="s">
        <v>4670</v>
      </c>
      <c r="T606" s="289" t="s">
        <v>6504</v>
      </c>
      <c r="U606" s="47" t="s">
        <v>1337</v>
      </c>
      <c r="V606" s="47" t="s">
        <v>34</v>
      </c>
      <c r="W606" s="47" t="s">
        <v>639</v>
      </c>
      <c r="X606" s="46" t="s">
        <v>633</v>
      </c>
      <c r="Y606" s="58"/>
      <c r="Z606" s="57"/>
      <c r="AA606" s="58" t="s">
        <v>36</v>
      </c>
      <c r="AB606" s="183"/>
      <c r="AC606" s="184"/>
      <c r="AD606" s="184"/>
      <c r="AE606" s="183"/>
      <c r="AF606" s="184"/>
      <c r="AG606" s="185"/>
      <c r="AH606" s="58"/>
      <c r="AI606" s="58"/>
      <c r="AJ606" s="58"/>
      <c r="AK606" s="58"/>
      <c r="AL606" s="59"/>
      <c r="AM606" s="254" t="str">
        <f>VLOOKUP(K606,'[1]SKO 2019 Attendees'!$D:$G,4,FALSE)</f>
        <v>32LDNL9V</v>
      </c>
      <c r="AN606" s="52">
        <v>43477</v>
      </c>
      <c r="AO606" s="52">
        <v>43481</v>
      </c>
    </row>
    <row r="607" spans="1:42" customFormat="1">
      <c r="A607" s="46" t="s">
        <v>2568</v>
      </c>
      <c r="B607" s="232">
        <v>43396</v>
      </c>
      <c r="C607" s="232">
        <v>43396.687311770831</v>
      </c>
      <c r="D607" s="232" t="s">
        <v>4693</v>
      </c>
      <c r="E607" s="232" t="s">
        <v>5853</v>
      </c>
      <c r="F607" s="49" t="s">
        <v>247</v>
      </c>
      <c r="G607" s="61" t="s">
        <v>248</v>
      </c>
      <c r="H607" s="61" t="s">
        <v>2236</v>
      </c>
      <c r="I607" s="46" t="s">
        <v>2569</v>
      </c>
      <c r="J607" s="46" t="s">
        <v>2570</v>
      </c>
      <c r="K607" s="46" t="s">
        <v>2571</v>
      </c>
      <c r="L607" s="100" t="s">
        <v>257</v>
      </c>
      <c r="M607" s="278" t="s">
        <v>379</v>
      </c>
      <c r="N607" s="279" t="s">
        <v>6503</v>
      </c>
      <c r="O607" s="325"/>
      <c r="P607" s="285" t="s">
        <v>248</v>
      </c>
      <c r="Q607" s="285" t="s">
        <v>6510</v>
      </c>
      <c r="R607" s="322"/>
      <c r="S607" s="289" t="s">
        <v>2472</v>
      </c>
      <c r="T607" s="289" t="s">
        <v>6505</v>
      </c>
      <c r="U607" s="47" t="s">
        <v>2398</v>
      </c>
      <c r="V607" s="47" t="s">
        <v>90</v>
      </c>
      <c r="W607" s="47" t="s">
        <v>2289</v>
      </c>
      <c r="X607" s="46" t="s">
        <v>2076</v>
      </c>
      <c r="Y607" s="58"/>
      <c r="Z607" s="57"/>
      <c r="AA607" s="58" t="s">
        <v>36</v>
      </c>
      <c r="AB607" s="183"/>
      <c r="AC607" s="184"/>
      <c r="AD607" s="184"/>
      <c r="AE607" s="183"/>
      <c r="AF607" s="184"/>
      <c r="AG607" s="185"/>
      <c r="AH607" s="58"/>
      <c r="AI607" s="58"/>
      <c r="AJ607" s="58"/>
      <c r="AK607" s="58"/>
      <c r="AL607" s="59"/>
      <c r="AM607" s="254" t="str">
        <f>VLOOKUP(K607,'[1]SKO 2019 Attendees'!$D:$G,4,FALSE)</f>
        <v>32LDNL9W</v>
      </c>
      <c r="AN607" s="52">
        <v>43477</v>
      </c>
      <c r="AO607" s="52">
        <v>43481</v>
      </c>
    </row>
    <row r="608" spans="1:42" customFormat="1">
      <c r="A608" s="46" t="s">
        <v>1347</v>
      </c>
      <c r="B608" s="232">
        <v>43402</v>
      </c>
      <c r="C608" s="232">
        <v>43411.372418831015</v>
      </c>
      <c r="D608" s="232" t="s">
        <v>4693</v>
      </c>
      <c r="E608" s="232" t="s">
        <v>5854</v>
      </c>
      <c r="F608" s="49" t="s">
        <v>247</v>
      </c>
      <c r="G608" s="61" t="s">
        <v>248</v>
      </c>
      <c r="H608" s="61" t="s">
        <v>633</v>
      </c>
      <c r="I608" s="46" t="s">
        <v>1348</v>
      </c>
      <c r="J608" s="46" t="s">
        <v>1349</v>
      </c>
      <c r="K608" s="46" t="s">
        <v>1350</v>
      </c>
      <c r="L608" s="100" t="s">
        <v>1351</v>
      </c>
      <c r="M608" s="281" t="s">
        <v>6413</v>
      </c>
      <c r="N608" s="279" t="s">
        <v>6508</v>
      </c>
      <c r="O608" s="325"/>
      <c r="P608" s="285" t="s">
        <v>248</v>
      </c>
      <c r="Q608" s="285" t="s">
        <v>6510</v>
      </c>
      <c r="R608" s="322"/>
      <c r="S608" s="289" t="s">
        <v>4669</v>
      </c>
      <c r="T608" s="289" t="s">
        <v>6515</v>
      </c>
      <c r="U608" s="47" t="s">
        <v>1352</v>
      </c>
      <c r="V608" s="47" t="s">
        <v>34</v>
      </c>
      <c r="W608" s="47" t="s">
        <v>1353</v>
      </c>
      <c r="X608" s="46" t="s">
        <v>633</v>
      </c>
      <c r="Y608" s="58"/>
      <c r="Z608" s="57"/>
      <c r="AA608" s="58" t="s">
        <v>36</v>
      </c>
      <c r="AB608" s="183"/>
      <c r="AC608" s="184"/>
      <c r="AD608" s="184"/>
      <c r="AE608" s="183"/>
      <c r="AF608" s="184"/>
      <c r="AG608" s="185"/>
      <c r="AH608" s="58"/>
      <c r="AI608" s="58"/>
      <c r="AJ608" s="58"/>
      <c r="AK608" s="58"/>
      <c r="AL608" s="59"/>
      <c r="AM608" s="254" t="str">
        <f>VLOOKUP(K608,'[1]SKO 2019 Attendees'!$D:$G,4,FALSE)</f>
        <v>32LDNL9X</v>
      </c>
      <c r="AN608" s="52">
        <v>43476</v>
      </c>
      <c r="AO608" s="52">
        <v>43481</v>
      </c>
      <c r="AP608" s="18" t="s">
        <v>6843</v>
      </c>
    </row>
    <row r="609" spans="1:42" customFormat="1">
      <c r="A609" s="46" t="s">
        <v>2572</v>
      </c>
      <c r="B609" s="232">
        <v>43396</v>
      </c>
      <c r="C609" s="232">
        <v>43402.302074918982</v>
      </c>
      <c r="D609" s="232" t="s">
        <v>4693</v>
      </c>
      <c r="E609" s="232" t="s">
        <v>5855</v>
      </c>
      <c r="F609" s="49" t="s">
        <v>247</v>
      </c>
      <c r="G609" s="61" t="s">
        <v>248</v>
      </c>
      <c r="H609" s="61" t="s">
        <v>2236</v>
      </c>
      <c r="I609" s="46" t="s">
        <v>2573</v>
      </c>
      <c r="J609" s="46" t="s">
        <v>2574</v>
      </c>
      <c r="K609" s="46" t="s">
        <v>2575</v>
      </c>
      <c r="L609" s="100" t="s">
        <v>257</v>
      </c>
      <c r="M609" s="281" t="s">
        <v>6413</v>
      </c>
      <c r="N609" s="279" t="s">
        <v>6508</v>
      </c>
      <c r="O609" s="325"/>
      <c r="P609" s="285" t="s">
        <v>248</v>
      </c>
      <c r="Q609" s="285" t="s">
        <v>6510</v>
      </c>
      <c r="R609" s="322"/>
      <c r="S609" s="289" t="s">
        <v>2393</v>
      </c>
      <c r="T609" s="289" t="s">
        <v>6509</v>
      </c>
      <c r="U609" s="47" t="s">
        <v>2534</v>
      </c>
      <c r="V609" s="47" t="s">
        <v>90</v>
      </c>
      <c r="W609" s="47" t="s">
        <v>2382</v>
      </c>
      <c r="X609" s="46" t="s">
        <v>2076</v>
      </c>
      <c r="Y609" s="58"/>
      <c r="Z609" s="57"/>
      <c r="AA609" s="58" t="s">
        <v>36</v>
      </c>
      <c r="AB609" s="183"/>
      <c r="AC609" s="184"/>
      <c r="AD609" s="184"/>
      <c r="AE609" s="183"/>
      <c r="AF609" s="184"/>
      <c r="AG609" s="185"/>
      <c r="AH609" s="58"/>
      <c r="AI609" s="58"/>
      <c r="AJ609" s="58"/>
      <c r="AK609" s="58"/>
      <c r="AL609" s="59"/>
      <c r="AM609" s="254" t="str">
        <f>VLOOKUP(K609,'[1]SKO 2019 Attendees'!$D:$G,4,FALSE)</f>
        <v>32LDNL9Z</v>
      </c>
      <c r="AN609" s="52">
        <v>43477</v>
      </c>
      <c r="AO609" s="52">
        <v>43481</v>
      </c>
    </row>
    <row r="610" spans="1:42" customFormat="1">
      <c r="A610" s="46" t="s">
        <v>1354</v>
      </c>
      <c r="B610" s="232">
        <v>43402</v>
      </c>
      <c r="C610" s="232">
        <v>43403.187154861109</v>
      </c>
      <c r="D610" s="232" t="s">
        <v>4693</v>
      </c>
      <c r="E610" s="232" t="s">
        <v>6718</v>
      </c>
      <c r="F610" s="49" t="s">
        <v>247</v>
      </c>
      <c r="G610" s="61" t="s">
        <v>248</v>
      </c>
      <c r="H610" s="61" t="s">
        <v>633</v>
      </c>
      <c r="I610" s="46" t="s">
        <v>1355</v>
      </c>
      <c r="J610" s="46" t="s">
        <v>1356</v>
      </c>
      <c r="K610" s="46" t="s">
        <v>1357</v>
      </c>
      <c r="L610" s="100" t="s">
        <v>1358</v>
      </c>
      <c r="M610" s="278" t="s">
        <v>357</v>
      </c>
      <c r="N610" s="279" t="s">
        <v>6506</v>
      </c>
      <c r="O610" s="325"/>
      <c r="P610" s="285" t="s">
        <v>248</v>
      </c>
      <c r="Q610" s="285" t="s">
        <v>6510</v>
      </c>
      <c r="R610" s="322"/>
      <c r="S610" s="289" t="s">
        <v>4671</v>
      </c>
      <c r="T610" s="289" t="s">
        <v>6503</v>
      </c>
      <c r="U610" s="47" t="s">
        <v>1337</v>
      </c>
      <c r="V610" s="47" t="s">
        <v>34</v>
      </c>
      <c r="W610" s="47" t="s">
        <v>651</v>
      </c>
      <c r="X610" s="46" t="s">
        <v>633</v>
      </c>
      <c r="Y610" s="58"/>
      <c r="Z610" s="57"/>
      <c r="AA610" s="58" t="s">
        <v>36</v>
      </c>
      <c r="AB610" s="183"/>
      <c r="AC610" s="184"/>
      <c r="AD610" s="184"/>
      <c r="AE610" s="183"/>
      <c r="AF610" s="184"/>
      <c r="AG610" s="185"/>
      <c r="AH610" s="58"/>
      <c r="AI610" s="58"/>
      <c r="AJ610" s="58"/>
      <c r="AK610" s="58"/>
      <c r="AL610" s="59"/>
      <c r="AM610" s="254" t="str">
        <f>VLOOKUP(K610,'[1]SKO 2019 Attendees'!$D:$G,4,FALSE)</f>
        <v>32LDNLB2</v>
      </c>
      <c r="AN610" s="52">
        <v>43477</v>
      </c>
      <c r="AO610" s="52">
        <v>43481</v>
      </c>
    </row>
    <row r="611" spans="1:42" customFormat="1">
      <c r="A611" s="46" t="s">
        <v>2576</v>
      </c>
      <c r="B611" s="232">
        <v>43396</v>
      </c>
      <c r="C611" s="232">
        <v>43396.701141516205</v>
      </c>
      <c r="D611" s="232" t="s">
        <v>4693</v>
      </c>
      <c r="E611" s="232" t="s">
        <v>5856</v>
      </c>
      <c r="F611" s="49" t="s">
        <v>247</v>
      </c>
      <c r="G611" s="61" t="s">
        <v>248</v>
      </c>
      <c r="H611" s="61" t="s">
        <v>2236</v>
      </c>
      <c r="I611" s="46" t="s">
        <v>2577</v>
      </c>
      <c r="J611" s="46" t="s">
        <v>2578</v>
      </c>
      <c r="K611" s="46" t="s">
        <v>2579</v>
      </c>
      <c r="L611" s="100" t="s">
        <v>2580</v>
      </c>
      <c r="M611" s="281" t="s">
        <v>6413</v>
      </c>
      <c r="N611" s="279" t="s">
        <v>6508</v>
      </c>
      <c r="O611" s="325"/>
      <c r="P611" s="285" t="s">
        <v>248</v>
      </c>
      <c r="Q611" s="285" t="s">
        <v>6510</v>
      </c>
      <c r="R611" s="322"/>
      <c r="S611" s="289" t="s">
        <v>2393</v>
      </c>
      <c r="T611" s="289" t="s">
        <v>6509</v>
      </c>
      <c r="U611" s="47" t="s">
        <v>2381</v>
      </c>
      <c r="V611" s="47" t="s">
        <v>90</v>
      </c>
      <c r="W611" s="47" t="s">
        <v>2567</v>
      </c>
      <c r="X611" s="46" t="s">
        <v>2076</v>
      </c>
      <c r="Y611" s="58"/>
      <c r="Z611" s="57"/>
      <c r="AA611" s="58" t="s">
        <v>36</v>
      </c>
      <c r="AB611" s="183"/>
      <c r="AC611" s="184"/>
      <c r="AD611" s="184"/>
      <c r="AE611" s="183"/>
      <c r="AF611" s="184"/>
      <c r="AG611" s="185"/>
      <c r="AH611" s="58"/>
      <c r="AI611" s="58"/>
      <c r="AJ611" s="58"/>
      <c r="AK611" s="58"/>
      <c r="AL611" s="59"/>
      <c r="AM611" s="254" t="str">
        <f>VLOOKUP(K611,'[1]SKO 2019 Attendees'!$D:$G,4,FALSE)</f>
        <v>32LDNLB3</v>
      </c>
      <c r="AN611" s="52">
        <v>43477</v>
      </c>
      <c r="AO611" s="52">
        <v>43481</v>
      </c>
    </row>
    <row r="612" spans="1:42" customFormat="1">
      <c r="A612" s="46" t="s">
        <v>1359</v>
      </c>
      <c r="B612" s="232">
        <v>43402</v>
      </c>
      <c r="C612" s="232">
        <v>43410.390111574074</v>
      </c>
      <c r="D612" s="232" t="s">
        <v>4693</v>
      </c>
      <c r="E612" s="232" t="s">
        <v>5857</v>
      </c>
      <c r="F612" s="49" t="s">
        <v>247</v>
      </c>
      <c r="G612" s="61" t="s">
        <v>248</v>
      </c>
      <c r="H612" s="61" t="s">
        <v>633</v>
      </c>
      <c r="I612" s="46" t="s">
        <v>1360</v>
      </c>
      <c r="J612" s="46" t="s">
        <v>1361</v>
      </c>
      <c r="K612" s="46" t="s">
        <v>1362</v>
      </c>
      <c r="L612" s="100" t="s">
        <v>1351</v>
      </c>
      <c r="M612" s="281" t="s">
        <v>6413</v>
      </c>
      <c r="N612" s="279" t="s">
        <v>6508</v>
      </c>
      <c r="O612" s="325"/>
      <c r="P612" s="285" t="s">
        <v>248</v>
      </c>
      <c r="Q612" s="285" t="s">
        <v>6510</v>
      </c>
      <c r="R612" s="322"/>
      <c r="S612" s="289" t="s">
        <v>4671</v>
      </c>
      <c r="T612" s="289" t="s">
        <v>6503</v>
      </c>
      <c r="U612" s="47" t="s">
        <v>1363</v>
      </c>
      <c r="V612" s="47" t="s">
        <v>34</v>
      </c>
      <c r="W612" s="47" t="s">
        <v>639</v>
      </c>
      <c r="X612" s="46" t="s">
        <v>633</v>
      </c>
      <c r="Y612" s="58"/>
      <c r="Z612" s="57"/>
      <c r="AA612" s="58" t="s">
        <v>36</v>
      </c>
      <c r="AB612" s="183"/>
      <c r="AC612" s="184"/>
      <c r="AD612" s="184"/>
      <c r="AE612" s="183"/>
      <c r="AF612" s="184"/>
      <c r="AG612" s="185"/>
      <c r="AH612" s="58"/>
      <c r="AI612" s="58"/>
      <c r="AJ612" s="58"/>
      <c r="AK612" s="58"/>
      <c r="AL612" s="59"/>
      <c r="AM612" s="254" t="str">
        <f>VLOOKUP(K612,'[1]SKO 2019 Attendees'!$D:$G,4,FALSE)</f>
        <v>32LDNLB4</v>
      </c>
      <c r="AN612" s="52">
        <v>43477</v>
      </c>
      <c r="AO612" s="52">
        <v>43481</v>
      </c>
    </row>
    <row r="613" spans="1:42" customFormat="1">
      <c r="A613" s="46" t="s">
        <v>2581</v>
      </c>
      <c r="B613" s="232">
        <v>43396</v>
      </c>
      <c r="C613" s="232">
        <v>43418.408140937499</v>
      </c>
      <c r="D613" s="232" t="s">
        <v>4693</v>
      </c>
      <c r="E613" s="232" t="s">
        <v>6479</v>
      </c>
      <c r="F613" s="49" t="s">
        <v>247</v>
      </c>
      <c r="G613" s="61" t="s">
        <v>248</v>
      </c>
      <c r="H613" s="61" t="s">
        <v>2236</v>
      </c>
      <c r="I613" s="46" t="s">
        <v>301</v>
      </c>
      <c r="J613" s="46" t="s">
        <v>2582</v>
      </c>
      <c r="K613" s="46" t="s">
        <v>2583</v>
      </c>
      <c r="L613" s="100" t="s">
        <v>6287</v>
      </c>
      <c r="M613" s="281" t="s">
        <v>6413</v>
      </c>
      <c r="N613" s="279" t="s">
        <v>6508</v>
      </c>
      <c r="O613" s="325"/>
      <c r="P613" s="285" t="s">
        <v>248</v>
      </c>
      <c r="Q613" s="285" t="s">
        <v>6510</v>
      </c>
      <c r="R613" s="322"/>
      <c r="S613" s="289" t="s">
        <v>2393</v>
      </c>
      <c r="T613" s="289" t="s">
        <v>6509</v>
      </c>
      <c r="U613" s="47" t="s">
        <v>2464</v>
      </c>
      <c r="V613" s="47" t="s">
        <v>90</v>
      </c>
      <c r="W613" s="47" t="s">
        <v>2275</v>
      </c>
      <c r="X613" s="46" t="s">
        <v>2076</v>
      </c>
      <c r="Y613" s="58"/>
      <c r="Z613" s="57"/>
      <c r="AA613" s="58" t="s">
        <v>36</v>
      </c>
      <c r="AB613" s="183"/>
      <c r="AC613" s="184"/>
      <c r="AD613" s="184"/>
      <c r="AE613" s="183"/>
      <c r="AF613" s="184"/>
      <c r="AG613" s="185"/>
      <c r="AH613" s="58"/>
      <c r="AI613" s="58"/>
      <c r="AJ613" s="58"/>
      <c r="AK613" s="58"/>
      <c r="AL613" s="59"/>
      <c r="AM613" s="254" t="str">
        <f>VLOOKUP(K613,'[1]SKO 2019 Attendees'!$D:$G,4,FALSE)</f>
        <v>32LDNLB5</v>
      </c>
      <c r="AN613" s="52">
        <v>43477</v>
      </c>
      <c r="AO613" s="52">
        <v>43481</v>
      </c>
    </row>
    <row r="614" spans="1:42" customFormat="1">
      <c r="A614" s="46" t="s">
        <v>1364</v>
      </c>
      <c r="B614" s="232">
        <v>43402</v>
      </c>
      <c r="C614" s="232">
        <v>43410.492848379625</v>
      </c>
      <c r="D614" s="232" t="s">
        <v>4693</v>
      </c>
      <c r="E614" s="232" t="s">
        <v>5858</v>
      </c>
      <c r="F614" s="49" t="s">
        <v>247</v>
      </c>
      <c r="G614" s="61" t="s">
        <v>248</v>
      </c>
      <c r="H614" s="61" t="s">
        <v>633</v>
      </c>
      <c r="I614" s="46" t="s">
        <v>1365</v>
      </c>
      <c r="J614" s="46" t="s">
        <v>1366</v>
      </c>
      <c r="K614" s="46" t="s">
        <v>1367</v>
      </c>
      <c r="L614" s="100" t="s">
        <v>299</v>
      </c>
      <c r="M614" s="278" t="s">
        <v>379</v>
      </c>
      <c r="N614" s="279" t="s">
        <v>6503</v>
      </c>
      <c r="O614" s="325"/>
      <c r="P614" s="285" t="s">
        <v>248</v>
      </c>
      <c r="Q614" s="285" t="s">
        <v>6510</v>
      </c>
      <c r="R614" s="322"/>
      <c r="S614" s="289" t="s">
        <v>4673</v>
      </c>
      <c r="T614" s="289" t="s">
        <v>6518</v>
      </c>
      <c r="U614" s="47" t="s">
        <v>1283</v>
      </c>
      <c r="V614" s="47" t="s">
        <v>34</v>
      </c>
      <c r="W614" s="47" t="s">
        <v>745</v>
      </c>
      <c r="X614" s="46" t="s">
        <v>633</v>
      </c>
      <c r="Y614" s="58"/>
      <c r="Z614" s="57"/>
      <c r="AA614" s="58" t="s">
        <v>36</v>
      </c>
      <c r="AB614" s="183"/>
      <c r="AC614" s="184"/>
      <c r="AD614" s="184"/>
      <c r="AE614" s="183"/>
      <c r="AF614" s="184"/>
      <c r="AG614" s="185"/>
      <c r="AH614" s="58"/>
      <c r="AI614" s="58"/>
      <c r="AJ614" s="58"/>
      <c r="AK614" s="58"/>
      <c r="AL614" s="59"/>
      <c r="AM614" s="254" t="str">
        <f>VLOOKUP(K614,'[1]SKO 2019 Attendees'!$D:$G,4,FALSE)</f>
        <v>32LDNLB6</v>
      </c>
      <c r="AN614" s="52">
        <v>43477</v>
      </c>
      <c r="AO614" s="52">
        <v>43481</v>
      </c>
    </row>
    <row r="615" spans="1:42" customFormat="1">
      <c r="A615" s="46" t="s">
        <v>2584</v>
      </c>
      <c r="B615" s="232">
        <v>43396</v>
      </c>
      <c r="C615" s="232">
        <v>43417.413784490738</v>
      </c>
      <c r="D615" s="232"/>
      <c r="E615" s="348"/>
      <c r="F615" s="49" t="s">
        <v>247</v>
      </c>
      <c r="G615" s="61" t="s">
        <v>248</v>
      </c>
      <c r="H615" s="61" t="s">
        <v>2236</v>
      </c>
      <c r="I615" s="46" t="s">
        <v>62</v>
      </c>
      <c r="J615" s="46" t="s">
        <v>2585</v>
      </c>
      <c r="K615" s="46" t="s">
        <v>2586</v>
      </c>
      <c r="L615" s="100" t="s">
        <v>257</v>
      </c>
      <c r="M615" s="281" t="s">
        <v>6413</v>
      </c>
      <c r="N615" s="279" t="s">
        <v>6508</v>
      </c>
      <c r="O615" s="325"/>
      <c r="P615" s="285" t="s">
        <v>248</v>
      </c>
      <c r="Q615" s="285" t="s">
        <v>6510</v>
      </c>
      <c r="R615" s="322"/>
      <c r="S615" s="289" t="s">
        <v>2393</v>
      </c>
      <c r="T615" s="289" t="s">
        <v>6509</v>
      </c>
      <c r="U615" s="47" t="s">
        <v>2417</v>
      </c>
      <c r="V615" s="47" t="s">
        <v>90</v>
      </c>
      <c r="W615" s="47" t="s">
        <v>2242</v>
      </c>
      <c r="X615" s="46" t="s">
        <v>2076</v>
      </c>
      <c r="Y615" s="58"/>
      <c r="Z615" s="57"/>
      <c r="AA615" s="58" t="s">
        <v>36</v>
      </c>
      <c r="AB615" s="183"/>
      <c r="AC615" s="184"/>
      <c r="AD615" s="184"/>
      <c r="AE615" s="183"/>
      <c r="AF615" s="184"/>
      <c r="AG615" s="185"/>
      <c r="AH615" s="58"/>
      <c r="AI615" s="58"/>
      <c r="AJ615" s="58"/>
      <c r="AK615" s="58"/>
      <c r="AL615" s="59"/>
      <c r="AM615" s="254" t="str">
        <f>VLOOKUP(K615,'[1]SKO 2019 Attendees'!$D:$G,4,FALSE)</f>
        <v>32LDNLB7</v>
      </c>
      <c r="AN615" s="52">
        <v>43477</v>
      </c>
      <c r="AO615" s="52">
        <v>43481</v>
      </c>
    </row>
    <row r="616" spans="1:42" customFormat="1">
      <c r="A616" s="46" t="s">
        <v>1368</v>
      </c>
      <c r="B616" s="232">
        <v>43396</v>
      </c>
      <c r="C616" s="232">
        <v>43397.112642094908</v>
      </c>
      <c r="D616" s="232" t="s">
        <v>4693</v>
      </c>
      <c r="E616" s="232" t="s">
        <v>5859</v>
      </c>
      <c r="F616" s="49" t="s">
        <v>247</v>
      </c>
      <c r="G616" s="61" t="s">
        <v>248</v>
      </c>
      <c r="H616" s="61" t="s">
        <v>633</v>
      </c>
      <c r="I616" s="46" t="s">
        <v>1369</v>
      </c>
      <c r="J616" s="46" t="s">
        <v>1370</v>
      </c>
      <c r="K616" s="46" t="s">
        <v>1371</v>
      </c>
      <c r="L616" s="100" t="s">
        <v>6287</v>
      </c>
      <c r="M616" s="281" t="s">
        <v>6412</v>
      </c>
      <c r="N616" s="310" t="s">
        <v>6509</v>
      </c>
      <c r="O616" s="325"/>
      <c r="P616" s="285" t="s">
        <v>248</v>
      </c>
      <c r="Q616" s="285" t="s">
        <v>6510</v>
      </c>
      <c r="R616" s="322"/>
      <c r="S616" s="289" t="s">
        <v>4672</v>
      </c>
      <c r="T616" s="289" t="s">
        <v>6508</v>
      </c>
      <c r="U616" s="47" t="s">
        <v>1337</v>
      </c>
      <c r="V616" s="47" t="s">
        <v>34</v>
      </c>
      <c r="W616" s="47" t="s">
        <v>658</v>
      </c>
      <c r="X616" s="46" t="s">
        <v>633</v>
      </c>
      <c r="Y616" s="58"/>
      <c r="Z616" s="57"/>
      <c r="AA616" s="58" t="s">
        <v>36</v>
      </c>
      <c r="AB616" s="183"/>
      <c r="AC616" s="184"/>
      <c r="AD616" s="184"/>
      <c r="AE616" s="183"/>
      <c r="AF616" s="184"/>
      <c r="AG616" s="185"/>
      <c r="AH616" s="58"/>
      <c r="AI616" s="58"/>
      <c r="AJ616" s="58"/>
      <c r="AK616" s="58"/>
      <c r="AL616" s="59"/>
      <c r="AM616" s="254" t="str">
        <f>VLOOKUP(K616,'[1]SKO 2019 Attendees'!$D:$G,4,FALSE)</f>
        <v>32LDNLB8</v>
      </c>
      <c r="AN616" s="52">
        <v>43477</v>
      </c>
      <c r="AO616" s="52">
        <v>43481</v>
      </c>
    </row>
    <row r="617" spans="1:42" customFormat="1">
      <c r="A617" s="46" t="s">
        <v>2587</v>
      </c>
      <c r="B617" s="232">
        <v>43396</v>
      </c>
      <c r="C617" s="232">
        <v>43410.814146331017</v>
      </c>
      <c r="D617" s="232" t="s">
        <v>4693</v>
      </c>
      <c r="E617" s="232" t="s">
        <v>5860</v>
      </c>
      <c r="F617" s="49" t="s">
        <v>247</v>
      </c>
      <c r="G617" s="61" t="s">
        <v>248</v>
      </c>
      <c r="H617" s="61" t="s">
        <v>2236</v>
      </c>
      <c r="I617" s="46" t="s">
        <v>410</v>
      </c>
      <c r="J617" s="46" t="s">
        <v>2588</v>
      </c>
      <c r="K617" s="46" t="s">
        <v>2589</v>
      </c>
      <c r="L617" s="100" t="s">
        <v>257</v>
      </c>
      <c r="M617" s="278" t="s">
        <v>346</v>
      </c>
      <c r="N617" s="279" t="s">
        <v>6505</v>
      </c>
      <c r="O617" s="325"/>
      <c r="P617" s="285" t="s">
        <v>248</v>
      </c>
      <c r="Q617" s="285" t="s">
        <v>6510</v>
      </c>
      <c r="R617" s="322"/>
      <c r="S617" s="289" t="s">
        <v>2636</v>
      </c>
      <c r="T617" s="289" t="s">
        <v>6519</v>
      </c>
      <c r="U617" s="47" t="s">
        <v>2590</v>
      </c>
      <c r="V617" s="47" t="s">
        <v>90</v>
      </c>
      <c r="W617" s="47" t="s">
        <v>2591</v>
      </c>
      <c r="X617" s="46" t="s">
        <v>2076</v>
      </c>
      <c r="Y617" s="58"/>
      <c r="Z617" s="57"/>
      <c r="AA617" s="58" t="s">
        <v>36</v>
      </c>
      <c r="AB617" s="183"/>
      <c r="AC617" s="184"/>
      <c r="AD617" s="184"/>
      <c r="AE617" s="183"/>
      <c r="AF617" s="184"/>
      <c r="AG617" s="185"/>
      <c r="AH617" s="58"/>
      <c r="AI617" s="58"/>
      <c r="AJ617" s="58"/>
      <c r="AK617" s="58"/>
      <c r="AL617" s="59"/>
      <c r="AM617" s="254" t="str">
        <f>VLOOKUP(K617,'[1]SKO 2019 Attendees'!$D:$G,4,FALSE)</f>
        <v>32LDNLB9</v>
      </c>
      <c r="AN617" s="52">
        <v>43477</v>
      </c>
      <c r="AO617" s="52">
        <v>43481</v>
      </c>
    </row>
    <row r="618" spans="1:42" customFormat="1" ht="60">
      <c r="A618" s="46" t="s">
        <v>2592</v>
      </c>
      <c r="B618" s="232">
        <v>43396</v>
      </c>
      <c r="C618" s="232">
        <v>43409.60656565972</v>
      </c>
      <c r="D618" s="232" t="s">
        <v>4693</v>
      </c>
      <c r="E618" s="348" t="s">
        <v>6827</v>
      </c>
      <c r="F618" s="49" t="s">
        <v>247</v>
      </c>
      <c r="G618" s="61" t="s">
        <v>248</v>
      </c>
      <c r="H618" s="61" t="s">
        <v>2236</v>
      </c>
      <c r="I618" s="46" t="s">
        <v>2593</v>
      </c>
      <c r="J618" s="46" t="s">
        <v>2594</v>
      </c>
      <c r="K618" s="46" t="s">
        <v>2595</v>
      </c>
      <c r="L618" s="100" t="s">
        <v>2596</v>
      </c>
      <c r="M618" s="278" t="s">
        <v>4728</v>
      </c>
      <c r="N618" s="279" t="s">
        <v>4662</v>
      </c>
      <c r="O618" s="325" t="s">
        <v>4662</v>
      </c>
      <c r="P618" s="285" t="s">
        <v>248</v>
      </c>
      <c r="Q618" s="285" t="s">
        <v>6510</v>
      </c>
      <c r="R618" s="322"/>
      <c r="S618" s="289" t="s">
        <v>4728</v>
      </c>
      <c r="T618" s="289" t="s">
        <v>4662</v>
      </c>
      <c r="U618" s="47" t="s">
        <v>1432</v>
      </c>
      <c r="V618" s="47" t="s">
        <v>34</v>
      </c>
      <c r="W618" s="47" t="s">
        <v>2075</v>
      </c>
      <c r="X618" s="46" t="s">
        <v>2076</v>
      </c>
      <c r="Y618" s="58"/>
      <c r="Z618" s="57"/>
      <c r="AA618" s="58" t="s">
        <v>36</v>
      </c>
      <c r="AB618" s="183"/>
      <c r="AC618" s="184"/>
      <c r="AD618" s="184"/>
      <c r="AE618" s="183"/>
      <c r="AF618" s="184"/>
      <c r="AG618" s="185"/>
      <c r="AH618" s="58"/>
      <c r="AI618" s="58"/>
      <c r="AJ618" s="58"/>
      <c r="AK618" s="58"/>
      <c r="AL618" s="59"/>
      <c r="AM618" s="254" t="str">
        <f>VLOOKUP(K618,'[1]SKO 2019 Attendees'!$D:$G,4,FALSE)</f>
        <v>32LDNLBB</v>
      </c>
      <c r="AN618" s="52">
        <v>43475</v>
      </c>
      <c r="AO618" s="52">
        <v>43481</v>
      </c>
    </row>
    <row r="619" spans="1:42" customFormat="1">
      <c r="A619" s="46" t="s">
        <v>2597</v>
      </c>
      <c r="B619" s="232">
        <v>43396</v>
      </c>
      <c r="C619" s="232">
        <v>43396.731535844905</v>
      </c>
      <c r="D619" s="349" t="s">
        <v>4693</v>
      </c>
      <c r="E619" s="348" t="s">
        <v>6782</v>
      </c>
      <c r="F619" s="49" t="s">
        <v>247</v>
      </c>
      <c r="G619" s="61" t="s">
        <v>248</v>
      </c>
      <c r="H619" s="61" t="s">
        <v>2236</v>
      </c>
      <c r="I619" s="46" t="s">
        <v>2598</v>
      </c>
      <c r="J619" s="46" t="s">
        <v>2599</v>
      </c>
      <c r="K619" s="46" t="s">
        <v>2600</v>
      </c>
      <c r="L619" s="100" t="s">
        <v>2426</v>
      </c>
      <c r="M619" s="278" t="s">
        <v>374</v>
      </c>
      <c r="N619" s="310" t="s">
        <v>6507</v>
      </c>
      <c r="O619" s="325"/>
      <c r="P619" s="285" t="s">
        <v>248</v>
      </c>
      <c r="Q619" s="285" t="s">
        <v>6510</v>
      </c>
      <c r="R619" s="322"/>
      <c r="S619" s="289" t="s">
        <v>2374</v>
      </c>
      <c r="T619" s="289" t="s">
        <v>6517</v>
      </c>
      <c r="U619" s="47" t="s">
        <v>2427</v>
      </c>
      <c r="V619" s="47" t="s">
        <v>90</v>
      </c>
      <c r="W619" s="47" t="s">
        <v>2289</v>
      </c>
      <c r="X619" s="46" t="s">
        <v>2076</v>
      </c>
      <c r="Y619" s="58"/>
      <c r="Z619" s="57"/>
      <c r="AA619" s="58" t="s">
        <v>36</v>
      </c>
      <c r="AB619" s="183"/>
      <c r="AC619" s="184"/>
      <c r="AD619" s="184"/>
      <c r="AE619" s="183"/>
      <c r="AF619" s="184"/>
      <c r="AG619" s="185"/>
      <c r="AH619" s="58"/>
      <c r="AI619" s="58"/>
      <c r="AJ619" s="58"/>
      <c r="AK619" s="58"/>
      <c r="AL619" s="59"/>
      <c r="AM619" s="254" t="str">
        <f>VLOOKUP(K619,'[1]SKO 2019 Attendees'!$D:$G,4,FALSE)</f>
        <v>32LDNLBC</v>
      </c>
      <c r="AN619" s="52">
        <v>43477</v>
      </c>
      <c r="AO619" s="52">
        <v>43481</v>
      </c>
    </row>
    <row r="620" spans="1:42" customFormat="1">
      <c r="A620" s="46" t="s">
        <v>2601</v>
      </c>
      <c r="B620" s="232">
        <v>43396</v>
      </c>
      <c r="C620" s="232">
        <v>43409.39190362268</v>
      </c>
      <c r="D620" s="232" t="s">
        <v>4693</v>
      </c>
      <c r="E620" s="232" t="s">
        <v>5861</v>
      </c>
      <c r="F620" s="49" t="s">
        <v>247</v>
      </c>
      <c r="G620" s="61" t="s">
        <v>248</v>
      </c>
      <c r="H620" s="61" t="s">
        <v>2236</v>
      </c>
      <c r="I620" s="46" t="s">
        <v>2602</v>
      </c>
      <c r="J620" s="46" t="s">
        <v>2603</v>
      </c>
      <c r="K620" s="46" t="s">
        <v>2604</v>
      </c>
      <c r="L620" s="100" t="s">
        <v>257</v>
      </c>
      <c r="M620" s="278" t="s">
        <v>500</v>
      </c>
      <c r="N620" s="279" t="s">
        <v>6504</v>
      </c>
      <c r="O620" s="325"/>
      <c r="P620" s="285" t="s">
        <v>248</v>
      </c>
      <c r="Q620" s="285" t="s">
        <v>6510</v>
      </c>
      <c r="R620" s="322"/>
      <c r="S620" s="289" t="s">
        <v>2380</v>
      </c>
      <c r="T620" s="289" t="s">
        <v>6507</v>
      </c>
      <c r="U620" s="47" t="s">
        <v>2388</v>
      </c>
      <c r="V620" s="47" t="s">
        <v>90</v>
      </c>
      <c r="W620" s="47" t="s">
        <v>2605</v>
      </c>
      <c r="X620" s="46" t="s">
        <v>2076</v>
      </c>
      <c r="Y620" s="58"/>
      <c r="Z620" s="57"/>
      <c r="AA620" s="58" t="s">
        <v>36</v>
      </c>
      <c r="AB620" s="183"/>
      <c r="AC620" s="184"/>
      <c r="AD620" s="184"/>
      <c r="AE620" s="183"/>
      <c r="AF620" s="184"/>
      <c r="AG620" s="185"/>
      <c r="AH620" s="58"/>
      <c r="AI620" s="58"/>
      <c r="AJ620" s="58"/>
      <c r="AK620" s="58"/>
      <c r="AL620" s="59"/>
      <c r="AM620" s="254" t="str">
        <f>VLOOKUP(K620,'[1]SKO 2019 Attendees'!$D:$G,4,FALSE)</f>
        <v>32LDNLBD</v>
      </c>
      <c r="AN620" s="52">
        <v>43477</v>
      </c>
      <c r="AO620" s="52">
        <v>43481</v>
      </c>
    </row>
    <row r="621" spans="1:42" customFormat="1">
      <c r="A621" s="46" t="s">
        <v>295</v>
      </c>
      <c r="B621" s="232">
        <v>43396</v>
      </c>
      <c r="C621" s="232">
        <v>43417.891179166661</v>
      </c>
      <c r="D621" s="232" t="s">
        <v>4693</v>
      </c>
      <c r="E621" s="348"/>
      <c r="F621" s="49" t="s">
        <v>247</v>
      </c>
      <c r="G621" s="61" t="s">
        <v>248</v>
      </c>
      <c r="H621" s="61" t="s">
        <v>27</v>
      </c>
      <c r="I621" s="46" t="s">
        <v>296</v>
      </c>
      <c r="J621" s="46" t="s">
        <v>297</v>
      </c>
      <c r="K621" s="46" t="s">
        <v>298</v>
      </c>
      <c r="L621" s="100" t="s">
        <v>299</v>
      </c>
      <c r="M621" s="281" t="s">
        <v>6412</v>
      </c>
      <c r="N621" s="310" t="s">
        <v>6509</v>
      </c>
      <c r="O621" s="325"/>
      <c r="P621" s="285" t="s">
        <v>248</v>
      </c>
      <c r="Q621" s="285" t="s">
        <v>6510</v>
      </c>
      <c r="R621" s="322"/>
      <c r="S621" s="289" t="s">
        <v>58</v>
      </c>
      <c r="T621" s="289" t="s">
        <v>6514</v>
      </c>
      <c r="U621" s="47" t="s">
        <v>59</v>
      </c>
      <c r="V621" s="47" t="s">
        <v>34</v>
      </c>
      <c r="W621" s="47" t="s">
        <v>60</v>
      </c>
      <c r="X621" s="46" t="s">
        <v>58</v>
      </c>
      <c r="Y621" s="58"/>
      <c r="Z621" s="57"/>
      <c r="AA621" s="58" t="s">
        <v>36</v>
      </c>
      <c r="AB621" s="183"/>
      <c r="AC621" s="184"/>
      <c r="AD621" s="184"/>
      <c r="AE621" s="183"/>
      <c r="AF621" s="184"/>
      <c r="AG621" s="185"/>
      <c r="AH621" s="58"/>
      <c r="AI621" s="58"/>
      <c r="AJ621" s="58"/>
      <c r="AK621" s="58"/>
      <c r="AL621" s="59" t="s">
        <v>36</v>
      </c>
      <c r="AM621" s="254" t="str">
        <f>VLOOKUP(K621,'[1]SKO 2019 Attendees'!$D:$G,4,FALSE)</f>
        <v>32LDNLBF</v>
      </c>
      <c r="AN621" s="52">
        <v>43476</v>
      </c>
      <c r="AO621" s="52">
        <v>43483</v>
      </c>
    </row>
    <row r="622" spans="1:42" customFormat="1">
      <c r="A622" s="46" t="s">
        <v>2606</v>
      </c>
      <c r="B622" s="232">
        <v>43396</v>
      </c>
      <c r="C622" s="232">
        <v>43399.548462349536</v>
      </c>
      <c r="D622" s="232" t="s">
        <v>4693</v>
      </c>
      <c r="E622" s="232" t="s">
        <v>5862</v>
      </c>
      <c r="F622" s="49" t="s">
        <v>247</v>
      </c>
      <c r="G622" s="61" t="s">
        <v>248</v>
      </c>
      <c r="H622" s="61" t="s">
        <v>2236</v>
      </c>
      <c r="I622" s="46" t="s">
        <v>363</v>
      </c>
      <c r="J622" s="46" t="s">
        <v>2607</v>
      </c>
      <c r="K622" s="46" t="s">
        <v>2608</v>
      </c>
      <c r="L622" s="100" t="s">
        <v>2609</v>
      </c>
      <c r="M622" s="281" t="s">
        <v>6412</v>
      </c>
      <c r="N622" s="310" t="s">
        <v>6509</v>
      </c>
      <c r="O622" s="325"/>
      <c r="P622" s="285" t="s">
        <v>248</v>
      </c>
      <c r="Q622" s="285" t="s">
        <v>6510</v>
      </c>
      <c r="R622" s="322"/>
      <c r="S622" s="289" t="s">
        <v>2393</v>
      </c>
      <c r="T622" s="289" t="s">
        <v>6509</v>
      </c>
      <c r="U622" s="47" t="s">
        <v>2610</v>
      </c>
      <c r="V622" s="47" t="s">
        <v>90</v>
      </c>
      <c r="W622" s="47" t="s">
        <v>2433</v>
      </c>
      <c r="X622" s="46" t="s">
        <v>2076</v>
      </c>
      <c r="Y622" s="58"/>
      <c r="Z622" s="57"/>
      <c r="AA622" s="58" t="s">
        <v>36</v>
      </c>
      <c r="AB622" s="183"/>
      <c r="AC622" s="184"/>
      <c r="AD622" s="184"/>
      <c r="AE622" s="183"/>
      <c r="AF622" s="184"/>
      <c r="AG622" s="185"/>
      <c r="AH622" s="58"/>
      <c r="AI622" s="58"/>
      <c r="AJ622" s="58"/>
      <c r="AK622" s="58"/>
      <c r="AL622" s="59"/>
      <c r="AM622" s="254" t="str">
        <f>VLOOKUP(K622,'[1]SKO 2019 Attendees'!$D:$G,4,FALSE)</f>
        <v>32LDNLBG</v>
      </c>
      <c r="AN622" s="52">
        <v>43477</v>
      </c>
      <c r="AO622" s="52">
        <v>43481</v>
      </c>
    </row>
    <row r="623" spans="1:42" customFormat="1">
      <c r="A623" s="46" t="s">
        <v>1372</v>
      </c>
      <c r="B623" s="232">
        <v>43402</v>
      </c>
      <c r="C623" s="232">
        <v>43409.146417129625</v>
      </c>
      <c r="D623" s="232" t="s">
        <v>4693</v>
      </c>
      <c r="E623" s="232" t="s">
        <v>5863</v>
      </c>
      <c r="F623" s="49" t="s">
        <v>247</v>
      </c>
      <c r="G623" s="61" t="s">
        <v>248</v>
      </c>
      <c r="H623" s="61" t="s">
        <v>633</v>
      </c>
      <c r="I623" s="46" t="s">
        <v>1373</v>
      </c>
      <c r="J623" s="46" t="s">
        <v>1374</v>
      </c>
      <c r="K623" s="46" t="s">
        <v>1375</v>
      </c>
      <c r="L623" s="100" t="s">
        <v>299</v>
      </c>
      <c r="M623" s="278" t="s">
        <v>357</v>
      </c>
      <c r="N623" s="279" t="s">
        <v>6506</v>
      </c>
      <c r="O623" s="325"/>
      <c r="P623" s="285" t="s">
        <v>248</v>
      </c>
      <c r="Q623" s="285" t="s">
        <v>6510</v>
      </c>
      <c r="R623" s="322"/>
      <c r="S623" s="289" t="s">
        <v>4671</v>
      </c>
      <c r="T623" s="289" t="s">
        <v>6503</v>
      </c>
      <c r="U623" s="47" t="s">
        <v>1272</v>
      </c>
      <c r="V623" s="47" t="s">
        <v>34</v>
      </c>
      <c r="W623" s="47" t="s">
        <v>651</v>
      </c>
      <c r="X623" s="46" t="s">
        <v>633</v>
      </c>
      <c r="Y623" s="58"/>
      <c r="Z623" s="57"/>
      <c r="AA623" s="58" t="s">
        <v>36</v>
      </c>
      <c r="AB623" s="183"/>
      <c r="AC623" s="184"/>
      <c r="AD623" s="184"/>
      <c r="AE623" s="183"/>
      <c r="AF623" s="184"/>
      <c r="AG623" s="185"/>
      <c r="AH623" s="58"/>
      <c r="AI623" s="58"/>
      <c r="AJ623" s="58"/>
      <c r="AK623" s="58"/>
      <c r="AL623" s="59"/>
      <c r="AM623" s="254" t="str">
        <f>VLOOKUP(K623,'[1]SKO 2019 Attendees'!$D:$G,4,FALSE)</f>
        <v>32LDNLBH</v>
      </c>
      <c r="AN623" s="52">
        <v>43476</v>
      </c>
      <c r="AO623" s="52">
        <v>43481</v>
      </c>
      <c r="AP623" s="18" t="s">
        <v>6843</v>
      </c>
    </row>
    <row r="624" spans="1:42" customFormat="1">
      <c r="A624" s="46" t="s">
        <v>2611</v>
      </c>
      <c r="B624" s="232">
        <v>43396</v>
      </c>
      <c r="C624" s="232">
        <v>43396.902944363421</v>
      </c>
      <c r="D624" s="232" t="s">
        <v>4693</v>
      </c>
      <c r="E624" s="232" t="s">
        <v>5864</v>
      </c>
      <c r="F624" s="49" t="s">
        <v>247</v>
      </c>
      <c r="G624" s="61" t="s">
        <v>248</v>
      </c>
      <c r="H624" s="61" t="s">
        <v>2236</v>
      </c>
      <c r="I624" s="46" t="s">
        <v>679</v>
      </c>
      <c r="J624" s="46" t="s">
        <v>2612</v>
      </c>
      <c r="K624" s="46" t="s">
        <v>2613</v>
      </c>
      <c r="L624" s="100" t="s">
        <v>257</v>
      </c>
      <c r="M624" s="278" t="s">
        <v>346</v>
      </c>
      <c r="N624" s="279" t="s">
        <v>6505</v>
      </c>
      <c r="O624" s="325"/>
      <c r="P624" s="285" t="s">
        <v>248</v>
      </c>
      <c r="Q624" s="285" t="s">
        <v>6510</v>
      </c>
      <c r="R624" s="322"/>
      <c r="S624" s="289" t="s">
        <v>2636</v>
      </c>
      <c r="T624" s="289" t="s">
        <v>6519</v>
      </c>
      <c r="U624" s="47" t="s">
        <v>2514</v>
      </c>
      <c r="V624" s="47" t="s">
        <v>90</v>
      </c>
      <c r="W624" s="47" t="s">
        <v>2382</v>
      </c>
      <c r="X624" s="46" t="s">
        <v>2076</v>
      </c>
      <c r="Y624" s="58"/>
      <c r="Z624" s="57"/>
      <c r="AA624" s="58" t="s">
        <v>36</v>
      </c>
      <c r="AB624" s="183"/>
      <c r="AC624" s="184"/>
      <c r="AD624" s="184"/>
      <c r="AE624" s="183"/>
      <c r="AF624" s="184"/>
      <c r="AG624" s="185"/>
      <c r="AH624" s="58"/>
      <c r="AI624" s="58"/>
      <c r="AJ624" s="58"/>
      <c r="AK624" s="58"/>
      <c r="AL624" s="59"/>
      <c r="AM624" s="254" t="str">
        <f>VLOOKUP(K624,'[1]SKO 2019 Attendees'!$D:$G,4,FALSE)</f>
        <v>32LDNLBJ</v>
      </c>
      <c r="AN624" s="52">
        <v>43477</v>
      </c>
      <c r="AO624" s="52">
        <v>43481</v>
      </c>
    </row>
    <row r="625" spans="1:42" customFormat="1">
      <c r="A625" s="46" t="s">
        <v>2614</v>
      </c>
      <c r="B625" s="232">
        <v>43396</v>
      </c>
      <c r="C625" s="232">
        <v>43396.767841817127</v>
      </c>
      <c r="D625" s="232" t="s">
        <v>4693</v>
      </c>
      <c r="E625" s="232" t="s">
        <v>6328</v>
      </c>
      <c r="F625" s="49" t="s">
        <v>247</v>
      </c>
      <c r="G625" s="61" t="s">
        <v>248</v>
      </c>
      <c r="H625" s="61" t="s">
        <v>2236</v>
      </c>
      <c r="I625" s="46" t="s">
        <v>2615</v>
      </c>
      <c r="J625" s="46" t="s">
        <v>1644</v>
      </c>
      <c r="K625" s="46" t="s">
        <v>2616</v>
      </c>
      <c r="L625" s="100" t="s">
        <v>2617</v>
      </c>
      <c r="M625" s="278" t="s">
        <v>357</v>
      </c>
      <c r="N625" s="279" t="s">
        <v>6506</v>
      </c>
      <c r="O625" s="325"/>
      <c r="P625" s="285" t="s">
        <v>248</v>
      </c>
      <c r="Q625" s="285" t="s">
        <v>6510</v>
      </c>
      <c r="R625" s="322"/>
      <c r="S625" s="289" t="s">
        <v>2442</v>
      </c>
      <c r="T625" s="289" t="s">
        <v>6506</v>
      </c>
      <c r="U625" s="47" t="s">
        <v>2381</v>
      </c>
      <c r="V625" s="47" t="s">
        <v>90</v>
      </c>
      <c r="W625" s="47" t="s">
        <v>2403</v>
      </c>
      <c r="X625" s="46" t="s">
        <v>2076</v>
      </c>
      <c r="Y625" s="58"/>
      <c r="Z625" s="57"/>
      <c r="AA625" s="58" t="s">
        <v>36</v>
      </c>
      <c r="AB625" s="183"/>
      <c r="AC625" s="184"/>
      <c r="AD625" s="184"/>
      <c r="AE625" s="183"/>
      <c r="AF625" s="184"/>
      <c r="AG625" s="185"/>
      <c r="AH625" s="58"/>
      <c r="AI625" s="58"/>
      <c r="AJ625" s="58"/>
      <c r="AK625" s="58"/>
      <c r="AL625" s="59"/>
      <c r="AM625" s="254" t="str">
        <f>VLOOKUP(K625,'[1]SKO 2019 Attendees'!$D:$G,4,FALSE)</f>
        <v>32LDNLBK</v>
      </c>
      <c r="AN625" s="52">
        <v>43477</v>
      </c>
      <c r="AO625" s="52">
        <v>43481</v>
      </c>
    </row>
    <row r="626" spans="1:42" customFormat="1">
      <c r="A626" s="46" t="s">
        <v>2618</v>
      </c>
      <c r="B626" s="232">
        <v>43396</v>
      </c>
      <c r="C626" s="232">
        <v>43411.703396724537</v>
      </c>
      <c r="D626" s="232" t="s">
        <v>4693</v>
      </c>
      <c r="E626" s="232" t="s">
        <v>5865</v>
      </c>
      <c r="F626" s="49" t="s">
        <v>247</v>
      </c>
      <c r="G626" s="61" t="s">
        <v>248</v>
      </c>
      <c r="H626" s="61" t="s">
        <v>2236</v>
      </c>
      <c r="I626" s="46" t="s">
        <v>2619</v>
      </c>
      <c r="J626" s="46" t="s">
        <v>2620</v>
      </c>
      <c r="K626" s="46" t="s">
        <v>2621</v>
      </c>
      <c r="L626" s="100" t="s">
        <v>2622</v>
      </c>
      <c r="M626" s="278" t="s">
        <v>357</v>
      </c>
      <c r="N626" s="279" t="s">
        <v>6506</v>
      </c>
      <c r="O626" s="325"/>
      <c r="P626" s="285" t="s">
        <v>248</v>
      </c>
      <c r="Q626" s="285" t="s">
        <v>6510</v>
      </c>
      <c r="R626" s="322"/>
      <c r="S626" s="289" t="s">
        <v>2442</v>
      </c>
      <c r="T626" s="289" t="s">
        <v>6506</v>
      </c>
      <c r="U626" s="47" t="s">
        <v>2443</v>
      </c>
      <c r="V626" s="47" t="s">
        <v>90</v>
      </c>
      <c r="W626" s="47" t="s">
        <v>2623</v>
      </c>
      <c r="X626" s="46" t="s">
        <v>2076</v>
      </c>
      <c r="Y626" s="58"/>
      <c r="Z626" s="57"/>
      <c r="AA626" s="58" t="s">
        <v>36</v>
      </c>
      <c r="AB626" s="183"/>
      <c r="AC626" s="184"/>
      <c r="AD626" s="184"/>
      <c r="AE626" s="183"/>
      <c r="AF626" s="184"/>
      <c r="AG626" s="185"/>
      <c r="AH626" s="58"/>
      <c r="AI626" s="58"/>
      <c r="AJ626" s="58"/>
      <c r="AK626" s="58"/>
      <c r="AL626" s="59"/>
      <c r="AM626" s="254" t="str">
        <f>VLOOKUP(K626,'[1]SKO 2019 Attendees'!$D:$G,4,FALSE)</f>
        <v>32LDNLBL</v>
      </c>
      <c r="AN626" s="52">
        <v>43477</v>
      </c>
      <c r="AO626" s="52">
        <v>43481</v>
      </c>
    </row>
    <row r="627" spans="1:42" customFormat="1">
      <c r="A627" s="46" t="s">
        <v>2624</v>
      </c>
      <c r="B627" s="232">
        <v>43396</v>
      </c>
      <c r="C627" s="232">
        <v>43398.317136307865</v>
      </c>
      <c r="D627" s="232" t="s">
        <v>4693</v>
      </c>
      <c r="E627" s="232" t="s">
        <v>5866</v>
      </c>
      <c r="F627" s="49" t="s">
        <v>247</v>
      </c>
      <c r="G627" s="61" t="s">
        <v>248</v>
      </c>
      <c r="H627" s="61" t="s">
        <v>2236</v>
      </c>
      <c r="I627" s="46" t="s">
        <v>2625</v>
      </c>
      <c r="J627" s="46" t="s">
        <v>2626</v>
      </c>
      <c r="K627" s="46" t="s">
        <v>2627</v>
      </c>
      <c r="L627" s="100" t="s">
        <v>2628</v>
      </c>
      <c r="M627" s="278" t="s">
        <v>379</v>
      </c>
      <c r="N627" s="279" t="s">
        <v>6503</v>
      </c>
      <c r="O627" s="323"/>
      <c r="P627" s="285" t="s">
        <v>248</v>
      </c>
      <c r="Q627" s="285" t="s">
        <v>6510</v>
      </c>
      <c r="R627" s="322"/>
      <c r="S627" s="289" t="s">
        <v>2472</v>
      </c>
      <c r="T627" s="289" t="s">
        <v>6505</v>
      </c>
      <c r="U627" s="47" t="s">
        <v>2629</v>
      </c>
      <c r="V627" s="47" t="s">
        <v>34</v>
      </c>
      <c r="W627" s="47" t="s">
        <v>2075</v>
      </c>
      <c r="X627" s="46" t="s">
        <v>2076</v>
      </c>
      <c r="Y627" s="58"/>
      <c r="Z627" s="57"/>
      <c r="AA627" s="58" t="s">
        <v>36</v>
      </c>
      <c r="AB627" s="183"/>
      <c r="AC627" s="184"/>
      <c r="AD627" s="184"/>
      <c r="AE627" s="183"/>
      <c r="AF627" s="184"/>
      <c r="AG627" s="185"/>
      <c r="AH627" s="58"/>
      <c r="AI627" s="58"/>
      <c r="AJ627" s="58"/>
      <c r="AK627" s="58"/>
      <c r="AL627" s="59"/>
      <c r="AM627" s="254" t="str">
        <f>VLOOKUP(K627,'[1]SKO 2019 Attendees'!$D:$G,4,FALSE)</f>
        <v>32LDNLBM</v>
      </c>
      <c r="AN627" s="52">
        <v>43477</v>
      </c>
      <c r="AO627" s="52">
        <v>43481</v>
      </c>
    </row>
    <row r="628" spans="1:42" customFormat="1">
      <c r="A628" s="46" t="s">
        <v>1376</v>
      </c>
      <c r="B628" s="232">
        <v>43402</v>
      </c>
      <c r="C628" s="232">
        <v>43402.917177002309</v>
      </c>
      <c r="D628" s="232" t="s">
        <v>4693</v>
      </c>
      <c r="E628" s="232" t="s">
        <v>5867</v>
      </c>
      <c r="F628" s="49" t="s">
        <v>247</v>
      </c>
      <c r="G628" s="61" t="s">
        <v>248</v>
      </c>
      <c r="H628" s="61" t="s">
        <v>633</v>
      </c>
      <c r="I628" s="46" t="s">
        <v>1377</v>
      </c>
      <c r="J628" s="46" t="s">
        <v>1378</v>
      </c>
      <c r="K628" s="46" t="s">
        <v>1379</v>
      </c>
      <c r="L628" s="100" t="s">
        <v>304</v>
      </c>
      <c r="M628" s="281" t="s">
        <v>6413</v>
      </c>
      <c r="N628" s="279" t="s">
        <v>6508</v>
      </c>
      <c r="O628" s="325"/>
      <c r="P628" s="285" t="s">
        <v>248</v>
      </c>
      <c r="Q628" s="285" t="s">
        <v>6510</v>
      </c>
      <c r="R628" s="322"/>
      <c r="S628" s="289" t="s">
        <v>4671</v>
      </c>
      <c r="T628" s="289" t="s">
        <v>6503</v>
      </c>
      <c r="U628" s="47" t="s">
        <v>1337</v>
      </c>
      <c r="V628" s="47" t="s">
        <v>34</v>
      </c>
      <c r="W628" s="47" t="s">
        <v>651</v>
      </c>
      <c r="X628" s="46" t="s">
        <v>633</v>
      </c>
      <c r="Y628" s="58"/>
      <c r="Z628" s="57"/>
      <c r="AA628" s="58" t="s">
        <v>36</v>
      </c>
      <c r="AB628" s="183"/>
      <c r="AC628" s="184"/>
      <c r="AD628" s="184"/>
      <c r="AE628" s="183"/>
      <c r="AF628" s="184"/>
      <c r="AG628" s="185"/>
      <c r="AH628" s="58"/>
      <c r="AI628" s="58"/>
      <c r="AJ628" s="58"/>
      <c r="AK628" s="58"/>
      <c r="AL628" s="59"/>
      <c r="AM628" s="254" t="str">
        <f>VLOOKUP(K628,'[1]SKO 2019 Attendees'!$D:$G,4,FALSE)</f>
        <v>32LDNLBN</v>
      </c>
      <c r="AN628" s="52">
        <v>43477</v>
      </c>
      <c r="AO628" s="52">
        <v>43481</v>
      </c>
    </row>
    <row r="629" spans="1:42" customFormat="1">
      <c r="A629" s="46" t="s">
        <v>1380</v>
      </c>
      <c r="B629" s="232">
        <v>43396</v>
      </c>
      <c r="C629" s="232">
        <v>43425.360181597222</v>
      </c>
      <c r="D629" s="232" t="s">
        <v>4693</v>
      </c>
      <c r="E629" s="348"/>
      <c r="F629" s="49" t="s">
        <v>247</v>
      </c>
      <c r="G629" s="61" t="s">
        <v>248</v>
      </c>
      <c r="H629" s="61" t="s">
        <v>633</v>
      </c>
      <c r="I629" s="46" t="s">
        <v>1381</v>
      </c>
      <c r="J629" s="46" t="s">
        <v>1382</v>
      </c>
      <c r="K629" s="46" t="s">
        <v>1383</v>
      </c>
      <c r="L629" s="100" t="s">
        <v>1384</v>
      </c>
      <c r="M629" s="281" t="s">
        <v>6412</v>
      </c>
      <c r="N629" s="310" t="s">
        <v>6509</v>
      </c>
      <c r="O629" s="325"/>
      <c r="P629" s="285" t="s">
        <v>248</v>
      </c>
      <c r="Q629" s="285" t="s">
        <v>6510</v>
      </c>
      <c r="R629" s="322"/>
      <c r="S629" s="289" t="s">
        <v>4672</v>
      </c>
      <c r="T629" s="289" t="s">
        <v>6508</v>
      </c>
      <c r="U629" s="47" t="s">
        <v>1314</v>
      </c>
      <c r="V629" s="47" t="s">
        <v>34</v>
      </c>
      <c r="W629" s="47" t="s">
        <v>658</v>
      </c>
      <c r="X629" s="46" t="s">
        <v>633</v>
      </c>
      <c r="Y629" s="58"/>
      <c r="Z629" s="57"/>
      <c r="AA629" s="58" t="s">
        <v>36</v>
      </c>
      <c r="AB629" s="183"/>
      <c r="AC629" s="184"/>
      <c r="AD629" s="184"/>
      <c r="AE629" s="183"/>
      <c r="AF629" s="184"/>
      <c r="AG629" s="185"/>
      <c r="AH629" s="58"/>
      <c r="AI629" s="58"/>
      <c r="AJ629" s="58"/>
      <c r="AK629" s="58"/>
      <c r="AL629" s="59"/>
      <c r="AM629" s="254" t="str">
        <f>VLOOKUP(K629,'[1]SKO 2019 Attendees'!$D:$G,4,FALSE)</f>
        <v>32LDNLBP</v>
      </c>
      <c r="AN629" s="52">
        <v>43477</v>
      </c>
      <c r="AO629" s="52">
        <v>43481</v>
      </c>
    </row>
    <row r="630" spans="1:42" customFormat="1">
      <c r="A630" s="46" t="s">
        <v>2630</v>
      </c>
      <c r="B630" s="232">
        <v>43396</v>
      </c>
      <c r="C630" s="232">
        <v>43396.685453587961</v>
      </c>
      <c r="D630" s="232"/>
      <c r="E630" s="348"/>
      <c r="F630" s="49" t="s">
        <v>247</v>
      </c>
      <c r="G630" s="61" t="s">
        <v>248</v>
      </c>
      <c r="H630" s="61" t="s">
        <v>2236</v>
      </c>
      <c r="I630" s="46" t="s">
        <v>2631</v>
      </c>
      <c r="J630" s="46" t="s">
        <v>2632</v>
      </c>
      <c r="K630" s="46" t="s">
        <v>2633</v>
      </c>
      <c r="L630" s="100" t="s">
        <v>257</v>
      </c>
      <c r="M630" s="278" t="s">
        <v>500</v>
      </c>
      <c r="N630" s="279" t="s">
        <v>6504</v>
      </c>
      <c r="O630" s="325"/>
      <c r="P630" s="285" t="s">
        <v>248</v>
      </c>
      <c r="Q630" s="285" t="s">
        <v>6510</v>
      </c>
      <c r="R630" s="322"/>
      <c r="S630" s="289" t="s">
        <v>2380</v>
      </c>
      <c r="T630" s="289" t="s">
        <v>6507</v>
      </c>
      <c r="U630" s="47" t="s">
        <v>2388</v>
      </c>
      <c r="V630" s="47" t="s">
        <v>90</v>
      </c>
      <c r="W630" s="47" t="s">
        <v>2382</v>
      </c>
      <c r="X630" s="46" t="s">
        <v>2076</v>
      </c>
      <c r="Y630" s="58"/>
      <c r="Z630" s="57"/>
      <c r="AA630" s="58" t="s">
        <v>36</v>
      </c>
      <c r="AB630" s="183"/>
      <c r="AC630" s="184"/>
      <c r="AD630" s="184"/>
      <c r="AE630" s="183"/>
      <c r="AF630" s="184"/>
      <c r="AG630" s="185"/>
      <c r="AH630" s="58"/>
      <c r="AI630" s="58"/>
      <c r="AJ630" s="58"/>
      <c r="AK630" s="58"/>
      <c r="AL630" s="59"/>
      <c r="AM630" s="254" t="str">
        <f>VLOOKUP(K630,'[1]SKO 2019 Attendees'!$D:$G,4,FALSE)</f>
        <v>32LDNLBQ</v>
      </c>
      <c r="AN630" s="52">
        <v>43477</v>
      </c>
      <c r="AO630" s="52">
        <v>43481</v>
      </c>
    </row>
    <row r="631" spans="1:42" customFormat="1">
      <c r="A631" s="46" t="s">
        <v>2634</v>
      </c>
      <c r="B631" s="232">
        <v>43396</v>
      </c>
      <c r="C631" s="232">
        <v>43399.489071261574</v>
      </c>
      <c r="D631" s="232" t="s">
        <v>4693</v>
      </c>
      <c r="E631" s="232" t="s">
        <v>5868</v>
      </c>
      <c r="F631" s="49" t="s">
        <v>247</v>
      </c>
      <c r="G631" s="61" t="s">
        <v>248</v>
      </c>
      <c r="H631" s="61" t="s">
        <v>2236</v>
      </c>
      <c r="I631" s="46" t="s">
        <v>81</v>
      </c>
      <c r="J631" s="46" t="s">
        <v>111</v>
      </c>
      <c r="K631" s="46" t="s">
        <v>2635</v>
      </c>
      <c r="L631" s="100" t="s">
        <v>2367</v>
      </c>
      <c r="M631" s="278" t="s">
        <v>346</v>
      </c>
      <c r="N631" s="279" t="s">
        <v>6505</v>
      </c>
      <c r="O631" s="325"/>
      <c r="P631" s="285" t="s">
        <v>248</v>
      </c>
      <c r="Q631" s="285" t="s">
        <v>6510</v>
      </c>
      <c r="R631" s="322"/>
      <c r="S631" s="289" t="s">
        <v>2636</v>
      </c>
      <c r="T631" s="289" t="s">
        <v>6519</v>
      </c>
      <c r="U631" s="47" t="s">
        <v>2368</v>
      </c>
      <c r="V631" s="47" t="s">
        <v>90</v>
      </c>
      <c r="W631" s="47" t="s">
        <v>2637</v>
      </c>
      <c r="X631" s="46" t="s">
        <v>2076</v>
      </c>
      <c r="Y631" s="58"/>
      <c r="Z631" s="57"/>
      <c r="AA631" s="58" t="s">
        <v>36</v>
      </c>
      <c r="AB631" s="183"/>
      <c r="AC631" s="184"/>
      <c r="AD631" s="184"/>
      <c r="AE631" s="183"/>
      <c r="AF631" s="184"/>
      <c r="AG631" s="185"/>
      <c r="AH631" s="58"/>
      <c r="AI631" s="58"/>
      <c r="AJ631" s="58"/>
      <c r="AK631" s="58"/>
      <c r="AL631" s="59"/>
      <c r="AM631" s="254" t="str">
        <f>VLOOKUP(K631,'[1]SKO 2019 Attendees'!$D:$G,4,FALSE)</f>
        <v>32LDNLBR</v>
      </c>
      <c r="AN631" s="52">
        <v>43477</v>
      </c>
      <c r="AO631" s="52">
        <v>43481</v>
      </c>
    </row>
    <row r="632" spans="1:42" customFormat="1">
      <c r="A632" s="46" t="s">
        <v>2638</v>
      </c>
      <c r="B632" s="232">
        <v>43396</v>
      </c>
      <c r="C632" s="232">
        <v>43396.742047569445</v>
      </c>
      <c r="D632" s="232"/>
      <c r="E632" s="348"/>
      <c r="F632" s="49" t="s">
        <v>247</v>
      </c>
      <c r="G632" s="61" t="s">
        <v>248</v>
      </c>
      <c r="H632" s="61" t="s">
        <v>2236</v>
      </c>
      <c r="I632" s="46" t="s">
        <v>301</v>
      </c>
      <c r="J632" s="46" t="s">
        <v>2639</v>
      </c>
      <c r="K632" s="46" t="s">
        <v>2640</v>
      </c>
      <c r="L632" s="100" t="s">
        <v>2641</v>
      </c>
      <c r="M632" s="278" t="s">
        <v>374</v>
      </c>
      <c r="N632" s="310" t="s">
        <v>6507</v>
      </c>
      <c r="O632" s="325"/>
      <c r="P632" s="285" t="s">
        <v>248</v>
      </c>
      <c r="Q632" s="285" t="s">
        <v>6510</v>
      </c>
      <c r="R632" s="322"/>
      <c r="S632" s="289" t="s">
        <v>2411</v>
      </c>
      <c r="T632" s="289" t="s">
        <v>6510</v>
      </c>
      <c r="U632" s="47" t="s">
        <v>2412</v>
      </c>
      <c r="V632" s="47" t="s">
        <v>90</v>
      </c>
      <c r="W632" s="47" t="s">
        <v>2382</v>
      </c>
      <c r="X632" s="46" t="s">
        <v>2076</v>
      </c>
      <c r="Y632" s="58"/>
      <c r="Z632" s="57"/>
      <c r="AA632" s="58" t="s">
        <v>36</v>
      </c>
      <c r="AB632" s="183"/>
      <c r="AC632" s="184"/>
      <c r="AD632" s="184"/>
      <c r="AE632" s="183"/>
      <c r="AF632" s="184"/>
      <c r="AG632" s="185"/>
      <c r="AH632" s="58"/>
      <c r="AI632" s="58"/>
      <c r="AJ632" s="58"/>
      <c r="AK632" s="58"/>
      <c r="AL632" s="59"/>
      <c r="AM632" s="254" t="str">
        <f>VLOOKUP(K632,'[1]SKO 2019 Attendees'!$D:$G,4,FALSE)</f>
        <v>32LDNLBS</v>
      </c>
      <c r="AN632" s="52">
        <v>43477</v>
      </c>
      <c r="AO632" s="52">
        <v>43481</v>
      </c>
    </row>
    <row r="633" spans="1:42" customFormat="1">
      <c r="A633" s="46" t="s">
        <v>2642</v>
      </c>
      <c r="B633" s="232">
        <v>43396</v>
      </c>
      <c r="C633" s="232">
        <v>43397.445396759256</v>
      </c>
      <c r="D633" s="232" t="s">
        <v>4693</v>
      </c>
      <c r="E633" s="232" t="s">
        <v>6663</v>
      </c>
      <c r="F633" s="49" t="s">
        <v>247</v>
      </c>
      <c r="G633" s="61" t="s">
        <v>248</v>
      </c>
      <c r="H633" s="61" t="s">
        <v>2236</v>
      </c>
      <c r="I633" s="46" t="s">
        <v>2643</v>
      </c>
      <c r="J633" s="46" t="s">
        <v>2644</v>
      </c>
      <c r="K633" s="46" t="s">
        <v>2645</v>
      </c>
      <c r="L633" s="100" t="s">
        <v>2426</v>
      </c>
      <c r="M633" s="281" t="s">
        <v>6412</v>
      </c>
      <c r="N633" s="310" t="s">
        <v>6509</v>
      </c>
      <c r="O633" s="325"/>
      <c r="P633" s="285" t="s">
        <v>248</v>
      </c>
      <c r="Q633" s="285" t="s">
        <v>6510</v>
      </c>
      <c r="R633" s="322"/>
      <c r="S633" s="289" t="s">
        <v>2393</v>
      </c>
      <c r="T633" s="289" t="s">
        <v>6509</v>
      </c>
      <c r="U633" s="47" t="s">
        <v>2464</v>
      </c>
      <c r="V633" s="47" t="s">
        <v>90</v>
      </c>
      <c r="W633" s="47" t="s">
        <v>2075</v>
      </c>
      <c r="X633" s="46" t="s">
        <v>2076</v>
      </c>
      <c r="Y633" s="58"/>
      <c r="Z633" s="57"/>
      <c r="AA633" s="58" t="s">
        <v>36</v>
      </c>
      <c r="AB633" s="183"/>
      <c r="AC633" s="184"/>
      <c r="AD633" s="184"/>
      <c r="AE633" s="183"/>
      <c r="AF633" s="184"/>
      <c r="AG633" s="185"/>
      <c r="AH633" s="58"/>
      <c r="AI633" s="58"/>
      <c r="AJ633" s="58"/>
      <c r="AK633" s="58"/>
      <c r="AL633" s="59"/>
      <c r="AM633" s="254" t="str">
        <f>VLOOKUP(K633,'[1]SKO 2019 Attendees'!$D:$G,4,FALSE)</f>
        <v>32LDNLBT</v>
      </c>
      <c r="AN633" s="52">
        <v>43477</v>
      </c>
      <c r="AO633" s="52">
        <v>43481</v>
      </c>
    </row>
    <row r="634" spans="1:42" customFormat="1">
      <c r="A634" s="46" t="s">
        <v>2646</v>
      </c>
      <c r="B634" s="232">
        <v>43396</v>
      </c>
      <c r="C634" s="232">
        <v>43434.428703784717</v>
      </c>
      <c r="D634" s="232" t="s">
        <v>4693</v>
      </c>
      <c r="E634" s="232" t="s">
        <v>6479</v>
      </c>
      <c r="F634" s="49" t="s">
        <v>247</v>
      </c>
      <c r="G634" s="61" t="s">
        <v>248</v>
      </c>
      <c r="H634" s="61" t="s">
        <v>2236</v>
      </c>
      <c r="I634" s="46" t="s">
        <v>2647</v>
      </c>
      <c r="J634" s="46" t="s">
        <v>2648</v>
      </c>
      <c r="K634" s="46" t="s">
        <v>2649</v>
      </c>
      <c r="L634" s="100" t="s">
        <v>2650</v>
      </c>
      <c r="M634" s="281" t="s">
        <v>6412</v>
      </c>
      <c r="N634" s="310" t="s">
        <v>6509</v>
      </c>
      <c r="O634" s="325"/>
      <c r="P634" s="285" t="s">
        <v>248</v>
      </c>
      <c r="Q634" s="285" t="s">
        <v>6510</v>
      </c>
      <c r="R634" s="322"/>
      <c r="S634" s="289" t="s">
        <v>2393</v>
      </c>
      <c r="T634" s="289" t="s">
        <v>6509</v>
      </c>
      <c r="U634" s="47" t="s">
        <v>2651</v>
      </c>
      <c r="V634" s="47" t="s">
        <v>90</v>
      </c>
      <c r="W634" s="47" t="s">
        <v>2275</v>
      </c>
      <c r="X634" s="46" t="s">
        <v>2076</v>
      </c>
      <c r="Y634" s="58"/>
      <c r="Z634" s="57"/>
      <c r="AA634" s="58" t="s">
        <v>36</v>
      </c>
      <c r="AB634" s="183"/>
      <c r="AC634" s="184"/>
      <c r="AD634" s="184"/>
      <c r="AE634" s="183"/>
      <c r="AF634" s="184"/>
      <c r="AG634" s="185"/>
      <c r="AH634" s="58"/>
      <c r="AI634" s="58"/>
      <c r="AJ634" s="58"/>
      <c r="AK634" s="58"/>
      <c r="AL634" s="59"/>
      <c r="AM634" s="254" t="str">
        <f>VLOOKUP(K634,'[1]SKO 2019 Attendees'!$D:$G,4,FALSE)</f>
        <v>32LDNLBV</v>
      </c>
      <c r="AN634" s="52">
        <v>43477</v>
      </c>
      <c r="AO634" s="52">
        <v>43481</v>
      </c>
    </row>
    <row r="635" spans="1:42" customFormat="1">
      <c r="A635" s="46" t="s">
        <v>1385</v>
      </c>
      <c r="B635" s="232">
        <v>43396</v>
      </c>
      <c r="C635" s="232">
        <v>43414.626998032407</v>
      </c>
      <c r="D635" s="232" t="s">
        <v>4693</v>
      </c>
      <c r="E635" s="232" t="s">
        <v>6667</v>
      </c>
      <c r="F635" s="49" t="s">
        <v>247</v>
      </c>
      <c r="G635" s="61" t="s">
        <v>248</v>
      </c>
      <c r="H635" s="61" t="s">
        <v>633</v>
      </c>
      <c r="I635" s="46" t="s">
        <v>803</v>
      </c>
      <c r="J635" s="46" t="s">
        <v>1386</v>
      </c>
      <c r="K635" s="46" t="s">
        <v>1387</v>
      </c>
      <c r="L635" s="100" t="s">
        <v>1388</v>
      </c>
      <c r="M635" s="281" t="s">
        <v>6412</v>
      </c>
      <c r="N635" s="310" t="s">
        <v>6509</v>
      </c>
      <c r="O635" s="325"/>
      <c r="P635" s="285" t="s">
        <v>248</v>
      </c>
      <c r="Q635" s="285" t="s">
        <v>6510</v>
      </c>
      <c r="R635" s="322"/>
      <c r="S635" s="289" t="s">
        <v>4672</v>
      </c>
      <c r="T635" s="289" t="s">
        <v>6508</v>
      </c>
      <c r="U635" s="47" t="s">
        <v>1314</v>
      </c>
      <c r="V635" s="47" t="s">
        <v>34</v>
      </c>
      <c r="W635" s="47" t="s">
        <v>658</v>
      </c>
      <c r="X635" s="46" t="s">
        <v>633</v>
      </c>
      <c r="Y635" s="58"/>
      <c r="Z635" s="57"/>
      <c r="AA635" s="58" t="s">
        <v>36</v>
      </c>
      <c r="AB635" s="183"/>
      <c r="AC635" s="184"/>
      <c r="AD635" s="184"/>
      <c r="AE635" s="183"/>
      <c r="AF635" s="184"/>
      <c r="AG635" s="185"/>
      <c r="AH635" s="58"/>
      <c r="AI635" s="58"/>
      <c r="AJ635" s="58"/>
      <c r="AK635" s="58"/>
      <c r="AL635" s="59"/>
      <c r="AM635" s="254" t="str">
        <f>VLOOKUP(K635,'[1]SKO 2019 Attendees'!$D:$G,4,FALSE)</f>
        <v>32LDNLBW</v>
      </c>
      <c r="AN635" s="52">
        <v>43477</v>
      </c>
      <c r="AO635" s="52">
        <v>43481</v>
      </c>
    </row>
    <row r="636" spans="1:42" customFormat="1">
      <c r="A636" s="46" t="s">
        <v>2652</v>
      </c>
      <c r="B636" s="232">
        <v>43396</v>
      </c>
      <c r="C636" s="232">
        <v>43397.377472534718</v>
      </c>
      <c r="D636" s="232" t="s">
        <v>4693</v>
      </c>
      <c r="E636" s="348" t="s">
        <v>6821</v>
      </c>
      <c r="F636" s="49" t="s">
        <v>247</v>
      </c>
      <c r="G636" s="61" t="s">
        <v>248</v>
      </c>
      <c r="H636" s="61" t="s">
        <v>2236</v>
      </c>
      <c r="I636" s="46" t="s">
        <v>2095</v>
      </c>
      <c r="J636" s="46" t="s">
        <v>2653</v>
      </c>
      <c r="K636" s="46" t="s">
        <v>2654</v>
      </c>
      <c r="L636" s="100" t="s">
        <v>2655</v>
      </c>
      <c r="M636" s="278" t="s">
        <v>4728</v>
      </c>
      <c r="N636" s="279" t="s">
        <v>4662</v>
      </c>
      <c r="O636" s="325" t="s">
        <v>4662</v>
      </c>
      <c r="P636" s="285" t="s">
        <v>248</v>
      </c>
      <c r="Q636" s="285" t="s">
        <v>6510</v>
      </c>
      <c r="R636" s="322"/>
      <c r="S636" s="289" t="s">
        <v>4728</v>
      </c>
      <c r="T636" s="289" t="s">
        <v>4662</v>
      </c>
      <c r="U636" s="47" t="s">
        <v>90</v>
      </c>
      <c r="V636" s="47" t="s">
        <v>90</v>
      </c>
      <c r="W636" s="47" t="s">
        <v>2567</v>
      </c>
      <c r="X636" s="46" t="s">
        <v>2076</v>
      </c>
      <c r="Y636" s="58"/>
      <c r="Z636" s="57"/>
      <c r="AA636" s="58" t="s">
        <v>36</v>
      </c>
      <c r="AB636" s="183"/>
      <c r="AC636" s="184"/>
      <c r="AD636" s="184"/>
      <c r="AE636" s="183"/>
      <c r="AF636" s="184"/>
      <c r="AG636" s="185"/>
      <c r="AH636" s="58"/>
      <c r="AI636" s="58"/>
      <c r="AJ636" s="58"/>
      <c r="AK636" s="58"/>
      <c r="AL636" s="59"/>
      <c r="AM636" s="254" t="str">
        <f>VLOOKUP(K636,'[1]SKO 2019 Attendees'!$D:$G,4,FALSE)</f>
        <v>32KNCVLZ</v>
      </c>
      <c r="AN636" s="52">
        <v>43477</v>
      </c>
      <c r="AO636" s="52">
        <v>43481</v>
      </c>
    </row>
    <row r="637" spans="1:42" customFormat="1">
      <c r="A637" s="46" t="s">
        <v>1389</v>
      </c>
      <c r="B637" s="232">
        <v>43396</v>
      </c>
      <c r="C637" s="232">
        <v>43409.144950578702</v>
      </c>
      <c r="D637" s="232" t="s">
        <v>4693</v>
      </c>
      <c r="E637" s="232" t="s">
        <v>5869</v>
      </c>
      <c r="F637" s="49" t="s">
        <v>247</v>
      </c>
      <c r="G637" s="61" t="s">
        <v>248</v>
      </c>
      <c r="H637" s="61" t="s">
        <v>633</v>
      </c>
      <c r="I637" s="46" t="s">
        <v>1390</v>
      </c>
      <c r="J637" s="46" t="s">
        <v>1391</v>
      </c>
      <c r="K637" s="46" t="s">
        <v>1392</v>
      </c>
      <c r="L637" s="100" t="s">
        <v>299</v>
      </c>
      <c r="M637" s="281" t="s">
        <v>6412</v>
      </c>
      <c r="N637" s="310" t="s">
        <v>6509</v>
      </c>
      <c r="O637" s="325"/>
      <c r="P637" s="285" t="s">
        <v>248</v>
      </c>
      <c r="Q637" s="285" t="s">
        <v>6510</v>
      </c>
      <c r="R637" s="322"/>
      <c r="S637" s="289" t="s">
        <v>4672</v>
      </c>
      <c r="T637" s="289" t="s">
        <v>6508</v>
      </c>
      <c r="U637" s="47" t="s">
        <v>1252</v>
      </c>
      <c r="V637" s="47" t="s">
        <v>34</v>
      </c>
      <c r="W637" s="47" t="s">
        <v>658</v>
      </c>
      <c r="X637" s="46" t="s">
        <v>633</v>
      </c>
      <c r="Y637" s="58"/>
      <c r="Z637" s="57"/>
      <c r="AA637" s="58" t="s">
        <v>36</v>
      </c>
      <c r="AB637" s="183"/>
      <c r="AC637" s="184"/>
      <c r="AD637" s="184"/>
      <c r="AE637" s="183"/>
      <c r="AF637" s="184"/>
      <c r="AG637" s="185"/>
      <c r="AH637" s="58"/>
      <c r="AI637" s="58"/>
      <c r="AJ637" s="58"/>
      <c r="AK637" s="58"/>
      <c r="AL637" s="59"/>
      <c r="AM637" s="254" t="str">
        <f>VLOOKUP(K637,'[1]SKO 2019 Attendees'!$D:$G,4,FALSE)</f>
        <v>32LDNLBX</v>
      </c>
      <c r="AN637" s="52">
        <v>43476</v>
      </c>
      <c r="AO637" s="52">
        <v>43482</v>
      </c>
      <c r="AP637" t="s">
        <v>5173</v>
      </c>
    </row>
    <row r="638" spans="1:42" customFormat="1">
      <c r="A638" s="46" t="s">
        <v>300</v>
      </c>
      <c r="B638" s="232">
        <v>43396</v>
      </c>
      <c r="C638" s="232">
        <v>43432.041041898148</v>
      </c>
      <c r="D638" s="232" t="s">
        <v>4693</v>
      </c>
      <c r="E638" s="348"/>
      <c r="F638" s="49" t="s">
        <v>247</v>
      </c>
      <c r="G638" s="61" t="s">
        <v>248</v>
      </c>
      <c r="H638" s="61" t="s">
        <v>27</v>
      </c>
      <c r="I638" s="46" t="s">
        <v>301</v>
      </c>
      <c r="J638" s="46" t="s">
        <v>302</v>
      </c>
      <c r="K638" s="46" t="s">
        <v>303</v>
      </c>
      <c r="L638" s="100" t="s">
        <v>304</v>
      </c>
      <c r="M638" s="281" t="s">
        <v>6412</v>
      </c>
      <c r="N638" s="310" t="s">
        <v>6509</v>
      </c>
      <c r="O638" s="325"/>
      <c r="P638" s="285" t="s">
        <v>248</v>
      </c>
      <c r="Q638" s="285" t="s">
        <v>6510</v>
      </c>
      <c r="R638" s="322"/>
      <c r="S638" s="289" t="s">
        <v>5082</v>
      </c>
      <c r="T638" s="289" t="s">
        <v>6512</v>
      </c>
      <c r="U638" s="47" t="s">
        <v>222</v>
      </c>
      <c r="V638" s="47" t="s">
        <v>34</v>
      </c>
      <c r="W638" s="47" t="s">
        <v>48</v>
      </c>
      <c r="X638" s="46" t="s">
        <v>27</v>
      </c>
      <c r="Y638" s="58"/>
      <c r="Z638" s="57"/>
      <c r="AA638" s="58" t="s">
        <v>36</v>
      </c>
      <c r="AB638" s="183"/>
      <c r="AC638" s="184"/>
      <c r="AD638" s="184"/>
      <c r="AE638" s="183"/>
      <c r="AF638" s="184"/>
      <c r="AG638" s="185"/>
      <c r="AH638" s="58"/>
      <c r="AI638" s="58"/>
      <c r="AJ638" s="58"/>
      <c r="AK638" s="58"/>
      <c r="AL638" s="59"/>
      <c r="AM638" s="254" t="str">
        <f>VLOOKUP(K638,'[1]SKO 2019 Attendees'!$D:$G,4,FALSE)</f>
        <v>32LDNLBZ</v>
      </c>
      <c r="AN638" s="52">
        <v>43476</v>
      </c>
      <c r="AO638" s="52">
        <v>43482</v>
      </c>
      <c r="AP638" s="18" t="s">
        <v>6845</v>
      </c>
    </row>
    <row r="639" spans="1:42" customFormat="1">
      <c r="A639" s="46" t="s">
        <v>2656</v>
      </c>
      <c r="B639" s="232">
        <v>43396</v>
      </c>
      <c r="C639" s="232">
        <v>43396.716438344905</v>
      </c>
      <c r="D639" s="232" t="s">
        <v>4693</v>
      </c>
      <c r="E639" s="232" t="s">
        <v>5870</v>
      </c>
      <c r="F639" s="49" t="s">
        <v>247</v>
      </c>
      <c r="G639" s="61" t="s">
        <v>248</v>
      </c>
      <c r="H639" s="61" t="s">
        <v>2236</v>
      </c>
      <c r="I639" s="46" t="s">
        <v>2657</v>
      </c>
      <c r="J639" s="46" t="s">
        <v>2658</v>
      </c>
      <c r="K639" s="46" t="s">
        <v>2659</v>
      </c>
      <c r="L639" s="100" t="s">
        <v>1351</v>
      </c>
      <c r="M639" s="278" t="s">
        <v>374</v>
      </c>
      <c r="N639" s="310" t="s">
        <v>6507</v>
      </c>
      <c r="O639" s="325"/>
      <c r="P639" s="285" t="s">
        <v>248</v>
      </c>
      <c r="Q639" s="285" t="s">
        <v>6510</v>
      </c>
      <c r="R639" s="322"/>
      <c r="S639" s="289" t="s">
        <v>2374</v>
      </c>
      <c r="T639" s="289" t="s">
        <v>6517</v>
      </c>
      <c r="U639" s="47" t="s">
        <v>2495</v>
      </c>
      <c r="V639" s="47" t="s">
        <v>90</v>
      </c>
      <c r="W639" s="47" t="s">
        <v>2660</v>
      </c>
      <c r="X639" s="46" t="s">
        <v>2076</v>
      </c>
      <c r="Y639" s="58"/>
      <c r="Z639" s="57"/>
      <c r="AA639" s="58" t="s">
        <v>36</v>
      </c>
      <c r="AB639" s="183"/>
      <c r="AC639" s="184"/>
      <c r="AD639" s="184"/>
      <c r="AE639" s="183"/>
      <c r="AF639" s="184"/>
      <c r="AG639" s="185"/>
      <c r="AH639" s="58"/>
      <c r="AI639" s="58"/>
      <c r="AJ639" s="58"/>
      <c r="AK639" s="58"/>
      <c r="AL639" s="59"/>
      <c r="AM639" s="254" t="str">
        <f>VLOOKUP(K639,'[1]SKO 2019 Attendees'!$D:$G,4,FALSE)</f>
        <v>32LDNLC2</v>
      </c>
      <c r="AN639" s="52">
        <v>43477</v>
      </c>
      <c r="AO639" s="52">
        <v>43481</v>
      </c>
    </row>
    <row r="640" spans="1:42" customFormat="1" ht="14.4" customHeight="1">
      <c r="A640" s="46" t="s">
        <v>306</v>
      </c>
      <c r="B640" s="232">
        <v>43396</v>
      </c>
      <c r="C640" s="232">
        <v>43419.770055439811</v>
      </c>
      <c r="D640" s="232" t="s">
        <v>4693</v>
      </c>
      <c r="E640" s="232" t="s">
        <v>6733</v>
      </c>
      <c r="F640" s="49" t="s">
        <v>247</v>
      </c>
      <c r="G640" s="61" t="s">
        <v>248</v>
      </c>
      <c r="H640" s="61" t="s">
        <v>27</v>
      </c>
      <c r="I640" s="46" t="s">
        <v>62</v>
      </c>
      <c r="J640" s="46" t="s">
        <v>307</v>
      </c>
      <c r="K640" s="46" t="s">
        <v>308</v>
      </c>
      <c r="L640" s="100" t="s">
        <v>257</v>
      </c>
      <c r="M640" s="278" t="s">
        <v>379</v>
      </c>
      <c r="N640" s="279" t="s">
        <v>6503</v>
      </c>
      <c r="O640" s="325"/>
      <c r="P640" s="285" t="s">
        <v>248</v>
      </c>
      <c r="Q640" s="285" t="s">
        <v>6510</v>
      </c>
      <c r="R640" s="322"/>
      <c r="S640" s="289" t="s">
        <v>5082</v>
      </c>
      <c r="T640" s="289" t="s">
        <v>6512</v>
      </c>
      <c r="U640" s="47" t="s">
        <v>258</v>
      </c>
      <c r="V640" s="47" t="s">
        <v>34</v>
      </c>
      <c r="W640" s="47" t="s">
        <v>48</v>
      </c>
      <c r="X640" s="46" t="s">
        <v>27</v>
      </c>
      <c r="Y640" s="58"/>
      <c r="Z640" s="57"/>
      <c r="AA640" s="58" t="s">
        <v>36</v>
      </c>
      <c r="AB640" s="183"/>
      <c r="AC640" s="184"/>
      <c r="AD640" s="184"/>
      <c r="AE640" s="183"/>
      <c r="AF640" s="184"/>
      <c r="AG640" s="185"/>
      <c r="AH640" s="58"/>
      <c r="AI640" s="58"/>
      <c r="AJ640" s="58"/>
      <c r="AK640" s="58"/>
      <c r="AL640" s="59"/>
      <c r="AM640" s="254" t="str">
        <f>VLOOKUP(K640,'[1]SKO 2019 Attendees'!$D:$G,4,FALSE)</f>
        <v>32LDNLC3</v>
      </c>
      <c r="AN640" s="52">
        <v>43476</v>
      </c>
      <c r="AO640" s="52">
        <v>43481</v>
      </c>
    </row>
    <row r="641" spans="1:42" customFormat="1">
      <c r="A641" s="46" t="s">
        <v>2661</v>
      </c>
      <c r="B641" s="232">
        <v>43396</v>
      </c>
      <c r="C641" s="232">
        <v>43396.707140509257</v>
      </c>
      <c r="D641" s="232" t="s">
        <v>4693</v>
      </c>
      <c r="E641" s="348" t="s">
        <v>6820</v>
      </c>
      <c r="F641" s="49" t="s">
        <v>247</v>
      </c>
      <c r="G641" s="61" t="s">
        <v>248</v>
      </c>
      <c r="H641" s="61" t="s">
        <v>2236</v>
      </c>
      <c r="I641" s="46" t="s">
        <v>2662</v>
      </c>
      <c r="J641" s="46" t="s">
        <v>2663</v>
      </c>
      <c r="K641" s="46" t="s">
        <v>2664</v>
      </c>
      <c r="L641" s="100" t="s">
        <v>257</v>
      </c>
      <c r="M641" s="278" t="s">
        <v>379</v>
      </c>
      <c r="N641" s="279" t="s">
        <v>6503</v>
      </c>
      <c r="O641" s="325"/>
      <c r="P641" s="285" t="s">
        <v>248</v>
      </c>
      <c r="Q641" s="285" t="s">
        <v>6510</v>
      </c>
      <c r="R641" s="322"/>
      <c r="S641" s="289" t="s">
        <v>2472</v>
      </c>
      <c r="T641" s="289" t="s">
        <v>6505</v>
      </c>
      <c r="U641" s="47" t="s">
        <v>2398</v>
      </c>
      <c r="V641" s="47" t="s">
        <v>90</v>
      </c>
      <c r="W641" s="47" t="s">
        <v>2284</v>
      </c>
      <c r="X641" s="46" t="s">
        <v>2076</v>
      </c>
      <c r="Y641" s="58"/>
      <c r="Z641" s="57"/>
      <c r="AA641" s="58" t="s">
        <v>36</v>
      </c>
      <c r="AB641" s="183"/>
      <c r="AC641" s="184"/>
      <c r="AD641" s="184"/>
      <c r="AE641" s="183"/>
      <c r="AF641" s="184"/>
      <c r="AG641" s="185"/>
      <c r="AH641" s="58"/>
      <c r="AI641" s="58"/>
      <c r="AJ641" s="58"/>
      <c r="AK641" s="58"/>
      <c r="AL641" s="59"/>
      <c r="AM641" s="254" t="str">
        <f>VLOOKUP(K641,'[1]SKO 2019 Attendees'!$D:$G,4,FALSE)</f>
        <v>32LDNLC4</v>
      </c>
      <c r="AN641" s="52">
        <v>43477</v>
      </c>
      <c r="AO641" s="52">
        <v>43481</v>
      </c>
    </row>
    <row r="642" spans="1:42" customFormat="1">
      <c r="A642" s="46" t="s">
        <v>1393</v>
      </c>
      <c r="B642" s="232">
        <v>43402</v>
      </c>
      <c r="C642" s="232">
        <v>43411.493472141199</v>
      </c>
      <c r="D642" s="232" t="s">
        <v>4693</v>
      </c>
      <c r="E642" s="232" t="s">
        <v>5871</v>
      </c>
      <c r="F642" s="49" t="s">
        <v>247</v>
      </c>
      <c r="G642" s="61" t="s">
        <v>248</v>
      </c>
      <c r="H642" s="61" t="s">
        <v>633</v>
      </c>
      <c r="I642" s="46" t="s">
        <v>1394</v>
      </c>
      <c r="J642" s="46" t="s">
        <v>1395</v>
      </c>
      <c r="K642" s="46" t="s">
        <v>1396</v>
      </c>
      <c r="L642" s="100" t="s">
        <v>1397</v>
      </c>
      <c r="M642" s="278" t="s">
        <v>357</v>
      </c>
      <c r="N642" s="279" t="s">
        <v>6506</v>
      </c>
      <c r="O642" s="325"/>
      <c r="P642" s="285" t="s">
        <v>248</v>
      </c>
      <c r="Q642" s="285" t="s">
        <v>6510</v>
      </c>
      <c r="R642" s="322"/>
      <c r="S642" s="289" t="s">
        <v>4669</v>
      </c>
      <c r="T642" s="289" t="s">
        <v>6515</v>
      </c>
      <c r="U642" s="47" t="s">
        <v>1314</v>
      </c>
      <c r="V642" s="47" t="s">
        <v>34</v>
      </c>
      <c r="W642" s="47" t="s">
        <v>1353</v>
      </c>
      <c r="X642" s="46" t="s">
        <v>633</v>
      </c>
      <c r="Y642" s="58"/>
      <c r="Z642" s="57"/>
      <c r="AA642" s="58" t="s">
        <v>36</v>
      </c>
      <c r="AB642" s="183"/>
      <c r="AC642" s="184"/>
      <c r="AD642" s="184"/>
      <c r="AE642" s="183"/>
      <c r="AF642" s="184"/>
      <c r="AG642" s="185"/>
      <c r="AH642" s="58"/>
      <c r="AI642" s="58"/>
      <c r="AJ642" s="58"/>
      <c r="AK642" s="58"/>
      <c r="AL642" s="59"/>
      <c r="AM642" s="254" t="str">
        <f>VLOOKUP(K642,'[1]SKO 2019 Attendees'!$D:$G,4,FALSE)</f>
        <v>32LDNLC5</v>
      </c>
      <c r="AN642" s="52">
        <v>43477</v>
      </c>
      <c r="AO642" s="52">
        <v>43481</v>
      </c>
    </row>
    <row r="643" spans="1:42" customFormat="1">
      <c r="A643" s="46" t="s">
        <v>1398</v>
      </c>
      <c r="B643" s="232">
        <v>43402</v>
      </c>
      <c r="C643" s="232">
        <v>43417.166996099535</v>
      </c>
      <c r="D643" s="232" t="s">
        <v>4693</v>
      </c>
      <c r="E643" s="232" t="s">
        <v>6674</v>
      </c>
      <c r="F643" s="49" t="s">
        <v>247</v>
      </c>
      <c r="G643" s="61" t="s">
        <v>248</v>
      </c>
      <c r="H643" s="61" t="s">
        <v>633</v>
      </c>
      <c r="I643" s="46" t="s">
        <v>1399</v>
      </c>
      <c r="J643" s="46" t="s">
        <v>319</v>
      </c>
      <c r="K643" s="46" t="s">
        <v>1400</v>
      </c>
      <c r="L643" s="100" t="s">
        <v>1351</v>
      </c>
      <c r="M643" s="278" t="s">
        <v>379</v>
      </c>
      <c r="N643" s="279" t="s">
        <v>6503</v>
      </c>
      <c r="O643" s="325"/>
      <c r="P643" s="285" t="s">
        <v>248</v>
      </c>
      <c r="Q643" s="285" t="s">
        <v>6510</v>
      </c>
      <c r="R643" s="322"/>
      <c r="S643" s="289" t="s">
        <v>4673</v>
      </c>
      <c r="T643" s="289" t="s">
        <v>6518</v>
      </c>
      <c r="U643" s="47" t="s">
        <v>1314</v>
      </c>
      <c r="V643" s="47" t="s">
        <v>34</v>
      </c>
      <c r="W643" s="47" t="s">
        <v>745</v>
      </c>
      <c r="X643" s="46" t="s">
        <v>633</v>
      </c>
      <c r="Y643" s="58"/>
      <c r="Z643" s="57"/>
      <c r="AA643" s="58" t="s">
        <v>36</v>
      </c>
      <c r="AB643" s="183"/>
      <c r="AC643" s="184"/>
      <c r="AD643" s="184"/>
      <c r="AE643" s="183"/>
      <c r="AF643" s="184"/>
      <c r="AG643" s="185"/>
      <c r="AH643" s="58"/>
      <c r="AI643" s="58"/>
      <c r="AJ643" s="58"/>
      <c r="AK643" s="58"/>
      <c r="AL643" s="59"/>
      <c r="AM643" s="254" t="str">
        <f>VLOOKUP(K643,'[1]SKO 2019 Attendees'!$D:$G,4,FALSE)</f>
        <v>32LDNLC6</v>
      </c>
      <c r="AN643" s="52">
        <v>43477</v>
      </c>
      <c r="AO643" s="52">
        <v>43481</v>
      </c>
    </row>
    <row r="644" spans="1:42" customFormat="1">
      <c r="A644" s="46" t="s">
        <v>309</v>
      </c>
      <c r="B644" s="232">
        <v>43396</v>
      </c>
      <c r="C644" s="232">
        <v>43412.884011192131</v>
      </c>
      <c r="D644" s="232" t="s">
        <v>4693</v>
      </c>
      <c r="E644" s="232" t="s">
        <v>5872</v>
      </c>
      <c r="F644" s="49" t="s">
        <v>247</v>
      </c>
      <c r="G644" s="61" t="s">
        <v>248</v>
      </c>
      <c r="H644" s="61" t="s">
        <v>27</v>
      </c>
      <c r="I644" s="46" t="s">
        <v>310</v>
      </c>
      <c r="J644" s="46" t="s">
        <v>311</v>
      </c>
      <c r="K644" s="46" t="s">
        <v>312</v>
      </c>
      <c r="L644" s="100" t="s">
        <v>313</v>
      </c>
      <c r="M644" s="278" t="s">
        <v>374</v>
      </c>
      <c r="N644" s="310" t="s">
        <v>6507</v>
      </c>
      <c r="O644" s="325"/>
      <c r="P644" s="285" t="s">
        <v>248</v>
      </c>
      <c r="Q644" s="285" t="s">
        <v>6510</v>
      </c>
      <c r="R644" s="322"/>
      <c r="S644" s="289" t="s">
        <v>5083</v>
      </c>
      <c r="T644" s="306" t="s">
        <v>6513</v>
      </c>
      <c r="U644" s="47" t="s">
        <v>252</v>
      </c>
      <c r="V644" s="47" t="s">
        <v>34</v>
      </c>
      <c r="W644" s="47" t="s">
        <v>103</v>
      </c>
      <c r="X644" s="46" t="s">
        <v>27</v>
      </c>
      <c r="Y644" s="58"/>
      <c r="Z644" s="57"/>
      <c r="AA644" s="58" t="s">
        <v>36</v>
      </c>
      <c r="AB644" s="183"/>
      <c r="AC644" s="184"/>
      <c r="AD644" s="184"/>
      <c r="AE644" s="183"/>
      <c r="AF644" s="184"/>
      <c r="AG644" s="185"/>
      <c r="AH644" s="58"/>
      <c r="AI644" s="58"/>
      <c r="AJ644" s="58"/>
      <c r="AK644" s="58"/>
      <c r="AL644" s="59"/>
      <c r="AM644" s="254" t="str">
        <f>VLOOKUP(K644,'[1]SKO 2019 Attendees'!$D:$G,4,FALSE)</f>
        <v>32LDNLC7</v>
      </c>
      <c r="AN644" s="52">
        <v>43476</v>
      </c>
      <c r="AO644" s="52">
        <v>43481</v>
      </c>
    </row>
    <row r="645" spans="1:42" customFormat="1">
      <c r="A645" s="46" t="s">
        <v>2665</v>
      </c>
      <c r="B645" s="232">
        <v>43396</v>
      </c>
      <c r="C645" s="232">
        <v>43417.693142048607</v>
      </c>
      <c r="D645" s="232"/>
      <c r="E645" s="348"/>
      <c r="F645" s="49" t="s">
        <v>247</v>
      </c>
      <c r="G645" s="61" t="s">
        <v>248</v>
      </c>
      <c r="H645" s="61" t="s">
        <v>2236</v>
      </c>
      <c r="I645" s="46" t="s">
        <v>2666</v>
      </c>
      <c r="J645" s="46" t="s">
        <v>2667</v>
      </c>
      <c r="K645" s="46" t="s">
        <v>2668</v>
      </c>
      <c r="L645" s="100" t="s">
        <v>2669</v>
      </c>
      <c r="M645" s="278" t="s">
        <v>5284</v>
      </c>
      <c r="N645" s="279" t="s">
        <v>6505</v>
      </c>
      <c r="O645" s="325"/>
      <c r="P645" s="285" t="s">
        <v>248</v>
      </c>
      <c r="Q645" s="285" t="s">
        <v>6510</v>
      </c>
      <c r="R645" s="322"/>
      <c r="S645" s="289" t="s">
        <v>2636</v>
      </c>
      <c r="T645" s="289" t="s">
        <v>6519</v>
      </c>
      <c r="U645" s="47" t="s">
        <v>1432</v>
      </c>
      <c r="V645" s="47" t="s">
        <v>34</v>
      </c>
      <c r="W645" s="47" t="s">
        <v>2075</v>
      </c>
      <c r="X645" s="46" t="s">
        <v>2076</v>
      </c>
      <c r="Y645" s="58"/>
      <c r="Z645" s="57"/>
      <c r="AA645" s="58" t="s">
        <v>36</v>
      </c>
      <c r="AB645" s="183"/>
      <c r="AC645" s="184"/>
      <c r="AD645" s="184"/>
      <c r="AE645" s="183"/>
      <c r="AF645" s="184"/>
      <c r="AG645" s="185"/>
      <c r="AH645" s="58"/>
      <c r="AI645" s="58"/>
      <c r="AJ645" s="58"/>
      <c r="AK645" s="58"/>
      <c r="AL645" s="59"/>
      <c r="AM645" s="254" t="str">
        <f>VLOOKUP(K645,'[1]SKO 2019 Attendees'!$D:$G,4,FALSE)</f>
        <v>32LDNLC8</v>
      </c>
      <c r="AN645" s="52">
        <v>43477</v>
      </c>
      <c r="AO645" s="52">
        <v>43481</v>
      </c>
    </row>
    <row r="646" spans="1:42" customFormat="1">
      <c r="A646" s="46" t="s">
        <v>1401</v>
      </c>
      <c r="B646" s="232">
        <v>43396</v>
      </c>
      <c r="C646" s="232">
        <v>43397.162766747686</v>
      </c>
      <c r="D646" s="232" t="s">
        <v>4693</v>
      </c>
      <c r="E646" s="232" t="s">
        <v>6676</v>
      </c>
      <c r="F646" s="49" t="s">
        <v>247</v>
      </c>
      <c r="G646" s="61" t="s">
        <v>248</v>
      </c>
      <c r="H646" s="61" t="s">
        <v>633</v>
      </c>
      <c r="I646" s="46" t="s">
        <v>381</v>
      </c>
      <c r="J646" s="46" t="s">
        <v>1402</v>
      </c>
      <c r="K646" s="46" t="s">
        <v>1403</v>
      </c>
      <c r="L646" s="100" t="s">
        <v>299</v>
      </c>
      <c r="M646" s="278" t="s">
        <v>379</v>
      </c>
      <c r="N646" s="279" t="s">
        <v>6503</v>
      </c>
      <c r="O646" s="325"/>
      <c r="P646" s="285" t="s">
        <v>248</v>
      </c>
      <c r="Q646" s="285" t="s">
        <v>6510</v>
      </c>
      <c r="R646" s="322"/>
      <c r="S646" s="289" t="s">
        <v>4672</v>
      </c>
      <c r="T646" s="289" t="s">
        <v>6508</v>
      </c>
      <c r="U646" s="47" t="s">
        <v>1252</v>
      </c>
      <c r="V646" s="47" t="s">
        <v>34</v>
      </c>
      <c r="W646" s="47" t="s">
        <v>658</v>
      </c>
      <c r="X646" s="46" t="s">
        <v>633</v>
      </c>
      <c r="Y646" s="58"/>
      <c r="Z646" s="57"/>
      <c r="AA646" s="58" t="s">
        <v>36</v>
      </c>
      <c r="AB646" s="183"/>
      <c r="AC646" s="184"/>
      <c r="AD646" s="184"/>
      <c r="AE646" s="183"/>
      <c r="AF646" s="184"/>
      <c r="AG646" s="185"/>
      <c r="AH646" s="58"/>
      <c r="AI646" s="58"/>
      <c r="AJ646" s="58"/>
      <c r="AK646" s="58"/>
      <c r="AL646" s="59"/>
      <c r="AM646" s="254" t="str">
        <f>VLOOKUP(K646,'[1]SKO 2019 Attendees'!$D:$G,4,FALSE)</f>
        <v>32LDNLC9</v>
      </c>
      <c r="AN646" s="52">
        <v>43477</v>
      </c>
      <c r="AO646" s="52">
        <v>43481</v>
      </c>
    </row>
    <row r="647" spans="1:42" customFormat="1">
      <c r="A647" s="46" t="s">
        <v>2670</v>
      </c>
      <c r="B647" s="232">
        <v>43396</v>
      </c>
      <c r="C647" s="232">
        <v>43398.52390443287</v>
      </c>
      <c r="D647" s="232" t="s">
        <v>4693</v>
      </c>
      <c r="E647" s="232" t="s">
        <v>5873</v>
      </c>
      <c r="F647" s="49" t="s">
        <v>247</v>
      </c>
      <c r="G647" s="61" t="s">
        <v>248</v>
      </c>
      <c r="H647" s="61" t="s">
        <v>2236</v>
      </c>
      <c r="I647" s="46" t="s">
        <v>229</v>
      </c>
      <c r="J647" s="46" t="s">
        <v>2671</v>
      </c>
      <c r="K647" s="46" t="s">
        <v>2672</v>
      </c>
      <c r="L647" s="100" t="s">
        <v>2673</v>
      </c>
      <c r="M647" s="278" t="s">
        <v>379</v>
      </c>
      <c r="N647" s="279" t="s">
        <v>6503</v>
      </c>
      <c r="O647" s="325"/>
      <c r="P647" s="285" t="s">
        <v>248</v>
      </c>
      <c r="Q647" s="285" t="s">
        <v>6510</v>
      </c>
      <c r="R647" s="322"/>
      <c r="S647" s="289" t="s">
        <v>2472</v>
      </c>
      <c r="T647" s="289" t="s">
        <v>6505</v>
      </c>
      <c r="U647" s="47" t="s">
        <v>2381</v>
      </c>
      <c r="V647" s="47" t="s">
        <v>90</v>
      </c>
      <c r="W647" s="47" t="s">
        <v>2259</v>
      </c>
      <c r="X647" s="46" t="s">
        <v>2076</v>
      </c>
      <c r="Y647" s="58"/>
      <c r="Z647" s="57"/>
      <c r="AA647" s="58" t="s">
        <v>36</v>
      </c>
      <c r="AB647" s="183"/>
      <c r="AC647" s="184"/>
      <c r="AD647" s="184"/>
      <c r="AE647" s="183"/>
      <c r="AF647" s="184"/>
      <c r="AG647" s="185"/>
      <c r="AH647" s="58"/>
      <c r="AI647" s="58"/>
      <c r="AJ647" s="58"/>
      <c r="AK647" s="58"/>
      <c r="AL647" s="59"/>
      <c r="AM647" s="254" t="str">
        <f>VLOOKUP(K647,'[1]SKO 2019 Attendees'!$D:$G,4,FALSE)</f>
        <v>32LDNLCB</v>
      </c>
      <c r="AN647" s="52">
        <v>43477</v>
      </c>
      <c r="AO647" s="52">
        <v>43481</v>
      </c>
    </row>
    <row r="648" spans="1:42" customFormat="1">
      <c r="A648" s="46" t="s">
        <v>2674</v>
      </c>
      <c r="B648" s="232">
        <v>43396</v>
      </c>
      <c r="C648" s="232">
        <v>43405.43762118055</v>
      </c>
      <c r="D648" s="232"/>
      <c r="E648" s="348"/>
      <c r="F648" s="49" t="s">
        <v>247</v>
      </c>
      <c r="G648" s="61" t="s">
        <v>248</v>
      </c>
      <c r="H648" s="61" t="s">
        <v>2236</v>
      </c>
      <c r="I648" s="46" t="s">
        <v>2675</v>
      </c>
      <c r="J648" s="46" t="s">
        <v>2676</v>
      </c>
      <c r="K648" s="46" t="s">
        <v>2677</v>
      </c>
      <c r="L648" s="100" t="s">
        <v>2678</v>
      </c>
      <c r="M648" s="278" t="s">
        <v>4728</v>
      </c>
      <c r="N648" s="279" t="s">
        <v>4662</v>
      </c>
      <c r="O648" s="325" t="s">
        <v>4662</v>
      </c>
      <c r="P648" s="285" t="s">
        <v>248</v>
      </c>
      <c r="Q648" s="285" t="s">
        <v>6510</v>
      </c>
      <c r="R648" s="322"/>
      <c r="S648" s="289" t="s">
        <v>4728</v>
      </c>
      <c r="T648" s="289" t="s">
        <v>4662</v>
      </c>
      <c r="U648" s="47" t="s">
        <v>2381</v>
      </c>
      <c r="V648" s="47" t="s">
        <v>90</v>
      </c>
      <c r="W648" s="47" t="s">
        <v>2075</v>
      </c>
      <c r="X648" s="46" t="s">
        <v>2076</v>
      </c>
      <c r="Y648" s="58"/>
      <c r="Z648" s="57"/>
      <c r="AA648" s="58" t="s">
        <v>36</v>
      </c>
      <c r="AB648" s="183"/>
      <c r="AC648" s="184"/>
      <c r="AD648" s="184"/>
      <c r="AE648" s="183"/>
      <c r="AF648" s="184"/>
      <c r="AG648" s="185"/>
      <c r="AH648" s="58"/>
      <c r="AI648" s="58"/>
      <c r="AJ648" s="58"/>
      <c r="AK648" s="58"/>
      <c r="AL648" s="59"/>
      <c r="AM648" s="254" t="str">
        <f>VLOOKUP(K648,'[1]SKO 2019 Attendees'!$D:$G,4,FALSE)</f>
        <v>32LDNLCD</v>
      </c>
      <c r="AN648" s="52">
        <v>43477</v>
      </c>
      <c r="AO648" s="52">
        <v>43481</v>
      </c>
    </row>
    <row r="649" spans="1:42" customFormat="1">
      <c r="A649" s="46" t="s">
        <v>314</v>
      </c>
      <c r="B649" s="232">
        <v>43396</v>
      </c>
      <c r="C649" s="232">
        <v>43396.76856099537</v>
      </c>
      <c r="D649" s="232"/>
      <c r="E649" s="348"/>
      <c r="F649" s="49" t="s">
        <v>247</v>
      </c>
      <c r="G649" s="61" t="s">
        <v>248</v>
      </c>
      <c r="H649" s="61" t="s">
        <v>27</v>
      </c>
      <c r="I649" s="46" t="s">
        <v>315</v>
      </c>
      <c r="J649" s="46" t="s">
        <v>316</v>
      </c>
      <c r="K649" s="46" t="s">
        <v>317</v>
      </c>
      <c r="L649" s="100" t="s">
        <v>257</v>
      </c>
      <c r="M649" s="278" t="s">
        <v>374</v>
      </c>
      <c r="N649" s="310" t="s">
        <v>6507</v>
      </c>
      <c r="O649" s="325"/>
      <c r="P649" s="285" t="s">
        <v>248</v>
      </c>
      <c r="Q649" s="285" t="s">
        <v>6510</v>
      </c>
      <c r="R649" s="322"/>
      <c r="S649" s="289" t="s">
        <v>5082</v>
      </c>
      <c r="T649" s="289" t="s">
        <v>6512</v>
      </c>
      <c r="U649" s="47" t="s">
        <v>258</v>
      </c>
      <c r="V649" s="47" t="s">
        <v>34</v>
      </c>
      <c r="W649" s="47" t="s">
        <v>35</v>
      </c>
      <c r="X649" s="46" t="s">
        <v>27</v>
      </c>
      <c r="Y649" s="58"/>
      <c r="Z649" s="57"/>
      <c r="AA649" s="58" t="s">
        <v>36</v>
      </c>
      <c r="AB649" s="183"/>
      <c r="AC649" s="184"/>
      <c r="AD649" s="184"/>
      <c r="AE649" s="183"/>
      <c r="AF649" s="184"/>
      <c r="AG649" s="185"/>
      <c r="AH649" s="58"/>
      <c r="AI649" s="58"/>
      <c r="AJ649" s="58"/>
      <c r="AK649" s="58"/>
      <c r="AL649" s="59"/>
      <c r="AM649" s="254" t="str">
        <f>VLOOKUP(K649,'[1]SKO 2019 Attendees'!$D:$G,4,FALSE)</f>
        <v>32LDNLCF</v>
      </c>
      <c r="AN649" s="52">
        <v>43476</v>
      </c>
      <c r="AO649" s="52">
        <v>43481</v>
      </c>
    </row>
    <row r="650" spans="1:42" customFormat="1">
      <c r="A650" s="46" t="s">
        <v>2679</v>
      </c>
      <c r="B650" s="232">
        <v>43396</v>
      </c>
      <c r="C650" s="232">
        <v>43396.690243784724</v>
      </c>
      <c r="D650" s="232" t="s">
        <v>4693</v>
      </c>
      <c r="E650" s="232" t="s">
        <v>6479</v>
      </c>
      <c r="F650" s="49" t="s">
        <v>247</v>
      </c>
      <c r="G650" s="61" t="s">
        <v>248</v>
      </c>
      <c r="H650" s="61" t="s">
        <v>2236</v>
      </c>
      <c r="I650" s="46" t="s">
        <v>2680</v>
      </c>
      <c r="J650" s="46" t="s">
        <v>2681</v>
      </c>
      <c r="K650" s="46" t="s">
        <v>2682</v>
      </c>
      <c r="L650" s="100" t="s">
        <v>257</v>
      </c>
      <c r="M650" s="278" t="s">
        <v>374</v>
      </c>
      <c r="N650" s="310" t="s">
        <v>6507</v>
      </c>
      <c r="O650" s="325"/>
      <c r="P650" s="285" t="s">
        <v>248</v>
      </c>
      <c r="Q650" s="285" t="s">
        <v>6510</v>
      </c>
      <c r="R650" s="322"/>
      <c r="S650" s="289" t="s">
        <v>2374</v>
      </c>
      <c r="T650" s="289" t="s">
        <v>6517</v>
      </c>
      <c r="U650" s="47" t="s">
        <v>2427</v>
      </c>
      <c r="V650" s="47" t="s">
        <v>90</v>
      </c>
      <c r="W650" s="47" t="s">
        <v>2275</v>
      </c>
      <c r="X650" s="46" t="s">
        <v>2076</v>
      </c>
      <c r="Y650" s="58"/>
      <c r="Z650" s="57"/>
      <c r="AA650" s="58" t="s">
        <v>36</v>
      </c>
      <c r="AB650" s="183"/>
      <c r="AC650" s="184"/>
      <c r="AD650" s="184"/>
      <c r="AE650" s="183"/>
      <c r="AF650" s="184"/>
      <c r="AG650" s="185"/>
      <c r="AH650" s="58"/>
      <c r="AI650" s="58"/>
      <c r="AJ650" s="58"/>
      <c r="AK650" s="58"/>
      <c r="AL650" s="59"/>
      <c r="AM650" s="254" t="str">
        <f>VLOOKUP(K650,'[1]SKO 2019 Attendees'!$D:$G,4,FALSE)</f>
        <v>32LDNLCG</v>
      </c>
      <c r="AN650" s="52">
        <v>43477</v>
      </c>
      <c r="AO650" s="52">
        <v>43481</v>
      </c>
    </row>
    <row r="651" spans="1:42" customFormat="1">
      <c r="A651" s="46" t="s">
        <v>1407</v>
      </c>
      <c r="B651" s="232">
        <v>43402</v>
      </c>
      <c r="C651" s="232">
        <v>43412.169429745365</v>
      </c>
      <c r="D651" s="232" t="s">
        <v>4693</v>
      </c>
      <c r="E651" s="232" t="s">
        <v>6682</v>
      </c>
      <c r="F651" s="49" t="s">
        <v>247</v>
      </c>
      <c r="G651" s="61" t="s">
        <v>248</v>
      </c>
      <c r="H651" s="61" t="s">
        <v>633</v>
      </c>
      <c r="I651" s="46" t="s">
        <v>1408</v>
      </c>
      <c r="J651" s="46" t="s">
        <v>1409</v>
      </c>
      <c r="K651" s="46" t="s">
        <v>1410</v>
      </c>
      <c r="L651" s="100" t="s">
        <v>257</v>
      </c>
      <c r="M651" s="281" t="s">
        <v>6412</v>
      </c>
      <c r="N651" s="310" t="s">
        <v>6509</v>
      </c>
      <c r="O651" s="325"/>
      <c r="P651" s="285" t="s">
        <v>248</v>
      </c>
      <c r="Q651" s="285" t="s">
        <v>6510</v>
      </c>
      <c r="R651" s="322"/>
      <c r="S651" s="289" t="s">
        <v>4670</v>
      </c>
      <c r="T651" s="289" t="s">
        <v>6504</v>
      </c>
      <c r="U651" s="47" t="s">
        <v>1262</v>
      </c>
      <c r="V651" s="47" t="s">
        <v>34</v>
      </c>
      <c r="W651" s="47" t="s">
        <v>670</v>
      </c>
      <c r="X651" s="46" t="s">
        <v>633</v>
      </c>
      <c r="Y651" s="58"/>
      <c r="Z651" s="57"/>
      <c r="AA651" s="58" t="s">
        <v>36</v>
      </c>
      <c r="AB651" s="183"/>
      <c r="AC651" s="184"/>
      <c r="AD651" s="184"/>
      <c r="AE651" s="183"/>
      <c r="AF651" s="184"/>
      <c r="AG651" s="185"/>
      <c r="AH651" s="58"/>
      <c r="AI651" s="58"/>
      <c r="AJ651" s="58"/>
      <c r="AK651" s="58"/>
      <c r="AL651" s="59"/>
      <c r="AM651" s="254" t="str">
        <f>VLOOKUP(K651,'[1]SKO 2019 Attendees'!$D:$G,4,FALSE)</f>
        <v>32LDNLCH</v>
      </c>
      <c r="AN651" s="52">
        <v>43477</v>
      </c>
      <c r="AO651" s="52">
        <v>43481</v>
      </c>
    </row>
    <row r="652" spans="1:42" customFormat="1">
      <c r="A652" s="46" t="s">
        <v>1411</v>
      </c>
      <c r="B652" s="232">
        <v>43396</v>
      </c>
      <c r="C652" s="232">
        <v>43399.693521990739</v>
      </c>
      <c r="D652" s="232" t="s">
        <v>4693</v>
      </c>
      <c r="E652" s="232" t="s">
        <v>5874</v>
      </c>
      <c r="F652" s="49" t="s">
        <v>247</v>
      </c>
      <c r="G652" s="61" t="s">
        <v>248</v>
      </c>
      <c r="H652" s="61" t="s">
        <v>633</v>
      </c>
      <c r="I652" s="46" t="s">
        <v>1201</v>
      </c>
      <c r="J652" s="46" t="s">
        <v>1412</v>
      </c>
      <c r="K652" s="46" t="s">
        <v>1413</v>
      </c>
      <c r="L652" s="100" t="s">
        <v>299</v>
      </c>
      <c r="M652" s="278" t="s">
        <v>357</v>
      </c>
      <c r="N652" s="279" t="s">
        <v>6506</v>
      </c>
      <c r="O652" s="325"/>
      <c r="P652" s="285" t="s">
        <v>248</v>
      </c>
      <c r="Q652" s="285" t="s">
        <v>6510</v>
      </c>
      <c r="R652" s="322"/>
      <c r="S652" s="289" t="s">
        <v>4672</v>
      </c>
      <c r="T652" s="289" t="s">
        <v>6508</v>
      </c>
      <c r="U652" s="47" t="s">
        <v>1252</v>
      </c>
      <c r="V652" s="47" t="s">
        <v>34</v>
      </c>
      <c r="W652" s="47" t="s">
        <v>658</v>
      </c>
      <c r="X652" s="46" t="s">
        <v>633</v>
      </c>
      <c r="Y652" s="58"/>
      <c r="Z652" s="57"/>
      <c r="AA652" s="58" t="s">
        <v>36</v>
      </c>
      <c r="AB652" s="183"/>
      <c r="AC652" s="184"/>
      <c r="AD652" s="184"/>
      <c r="AE652" s="183"/>
      <c r="AF652" s="184"/>
      <c r="AG652" s="185"/>
      <c r="AH652" s="58"/>
      <c r="AI652" s="58"/>
      <c r="AJ652" s="58"/>
      <c r="AK652" s="58"/>
      <c r="AL652" s="59"/>
      <c r="AM652" s="254" t="str">
        <f>VLOOKUP(K652,'[1]SKO 2019 Attendees'!$D:$G,4,FALSE)</f>
        <v>32LDNLCJ</v>
      </c>
      <c r="AN652" s="52">
        <v>43476</v>
      </c>
      <c r="AO652" s="52">
        <v>43482</v>
      </c>
      <c r="AP652" t="s">
        <v>6847</v>
      </c>
    </row>
    <row r="653" spans="1:42" customFormat="1">
      <c r="A653" s="46" t="s">
        <v>2683</v>
      </c>
      <c r="B653" s="232">
        <v>43396</v>
      </c>
      <c r="C653" s="232">
        <v>43399.451757789349</v>
      </c>
      <c r="D653" s="232"/>
      <c r="E653" s="348"/>
      <c r="F653" s="49" t="s">
        <v>247</v>
      </c>
      <c r="G653" s="61" t="s">
        <v>248</v>
      </c>
      <c r="H653" s="61" t="s">
        <v>2236</v>
      </c>
      <c r="I653" s="46" t="s">
        <v>1044</v>
      </c>
      <c r="J653" s="46" t="s">
        <v>2684</v>
      </c>
      <c r="K653" s="46" t="s">
        <v>2685</v>
      </c>
      <c r="L653" s="100" t="s">
        <v>2686</v>
      </c>
      <c r="M653" s="278" t="s">
        <v>379</v>
      </c>
      <c r="N653" s="279" t="s">
        <v>6503</v>
      </c>
      <c r="O653" s="325"/>
      <c r="P653" s="285" t="s">
        <v>248</v>
      </c>
      <c r="Q653" s="285" t="s">
        <v>6510</v>
      </c>
      <c r="R653" s="322"/>
      <c r="S653" s="289" t="s">
        <v>2472</v>
      </c>
      <c r="T653" s="289" t="s">
        <v>6505</v>
      </c>
      <c r="U653" s="47" t="s">
        <v>2368</v>
      </c>
      <c r="V653" s="47" t="s">
        <v>90</v>
      </c>
      <c r="W653" s="47" t="s">
        <v>2369</v>
      </c>
      <c r="X653" s="46" t="s">
        <v>2076</v>
      </c>
      <c r="Y653" s="58"/>
      <c r="Z653" s="57"/>
      <c r="AA653" s="58" t="s">
        <v>36</v>
      </c>
      <c r="AB653" s="183"/>
      <c r="AC653" s="184"/>
      <c r="AD653" s="184"/>
      <c r="AE653" s="183"/>
      <c r="AF653" s="184"/>
      <c r="AG653" s="185"/>
      <c r="AH653" s="58"/>
      <c r="AI653" s="58"/>
      <c r="AJ653" s="58"/>
      <c r="AK653" s="58"/>
      <c r="AL653" s="59"/>
      <c r="AM653" s="254" t="str">
        <f>VLOOKUP(K653,'[1]SKO 2019 Attendees'!$D:$G,4,FALSE)</f>
        <v>32LDNLCK</v>
      </c>
      <c r="AN653" s="52">
        <v>43477</v>
      </c>
      <c r="AO653" s="52">
        <v>43481</v>
      </c>
    </row>
    <row r="654" spans="1:42" customFormat="1">
      <c r="A654" s="46" t="s">
        <v>318</v>
      </c>
      <c r="B654" s="232">
        <v>43396</v>
      </c>
      <c r="C654" s="232">
        <v>43397.07122075231</v>
      </c>
      <c r="D654" s="232" t="s">
        <v>4693</v>
      </c>
      <c r="E654" s="232" t="s">
        <v>6452</v>
      </c>
      <c r="F654" s="49" t="s">
        <v>247</v>
      </c>
      <c r="G654" s="61" t="s">
        <v>248</v>
      </c>
      <c r="H654" s="61" t="s">
        <v>27</v>
      </c>
      <c r="I654" s="46" t="s">
        <v>319</v>
      </c>
      <c r="J654" s="46" t="s">
        <v>320</v>
      </c>
      <c r="K654" s="46" t="s">
        <v>321</v>
      </c>
      <c r="L654" s="100" t="s">
        <v>279</v>
      </c>
      <c r="M654" s="278" t="s">
        <v>500</v>
      </c>
      <c r="N654" s="279" t="s">
        <v>6504</v>
      </c>
      <c r="O654" s="325"/>
      <c r="P654" s="285" t="s">
        <v>248</v>
      </c>
      <c r="Q654" s="285" t="s">
        <v>6510</v>
      </c>
      <c r="R654" s="322"/>
      <c r="S654" s="289" t="s">
        <v>2380</v>
      </c>
      <c r="T654" s="289" t="s">
        <v>6507</v>
      </c>
      <c r="U654" s="47" t="s">
        <v>280</v>
      </c>
      <c r="V654" s="47" t="s">
        <v>90</v>
      </c>
      <c r="W654" s="47" t="s">
        <v>98</v>
      </c>
      <c r="X654" s="46" t="s">
        <v>92</v>
      </c>
      <c r="Y654" s="58"/>
      <c r="Z654" s="57"/>
      <c r="AA654" s="58" t="s">
        <v>36</v>
      </c>
      <c r="AB654" s="183"/>
      <c r="AC654" s="184"/>
      <c r="AD654" s="184"/>
      <c r="AE654" s="183"/>
      <c r="AF654" s="184"/>
      <c r="AG654" s="185"/>
      <c r="AH654" s="58"/>
      <c r="AI654" s="58"/>
      <c r="AJ654" s="58"/>
      <c r="AK654" s="58"/>
      <c r="AL654" s="59"/>
      <c r="AM654" s="254" t="str">
        <f>VLOOKUP(K654,'[1]SKO 2019 Attendees'!$D:$G,4,FALSE)</f>
        <v>32LDNLCL</v>
      </c>
      <c r="AN654" s="52">
        <v>43476</v>
      </c>
      <c r="AO654" s="52">
        <v>43481</v>
      </c>
    </row>
    <row r="655" spans="1:42" customFormat="1">
      <c r="A655" s="46" t="s">
        <v>1414</v>
      </c>
      <c r="B655" s="232">
        <v>43402</v>
      </c>
      <c r="C655" s="232">
        <v>43402.737941898144</v>
      </c>
      <c r="D655" s="232"/>
      <c r="E655" s="348"/>
      <c r="F655" s="49" t="s">
        <v>247</v>
      </c>
      <c r="G655" s="61" t="s">
        <v>248</v>
      </c>
      <c r="H655" s="61" t="s">
        <v>633</v>
      </c>
      <c r="I655" s="46" t="s">
        <v>1415</v>
      </c>
      <c r="J655" s="46" t="s">
        <v>1416</v>
      </c>
      <c r="K655" s="46" t="s">
        <v>1417</v>
      </c>
      <c r="L655" s="100" t="s">
        <v>1418</v>
      </c>
      <c r="M655" s="278" t="s">
        <v>374</v>
      </c>
      <c r="N655" s="310" t="s">
        <v>6507</v>
      </c>
      <c r="O655" s="325"/>
      <c r="P655" s="285" t="s">
        <v>248</v>
      </c>
      <c r="Q655" s="285" t="s">
        <v>6510</v>
      </c>
      <c r="R655" s="322"/>
      <c r="S655" s="289" t="s">
        <v>4671</v>
      </c>
      <c r="T655" s="289" t="s">
        <v>6503</v>
      </c>
      <c r="U655" s="47" t="s">
        <v>1314</v>
      </c>
      <c r="V655" s="47" t="s">
        <v>34</v>
      </c>
      <c r="W655" s="47" t="s">
        <v>840</v>
      </c>
      <c r="X655" s="46" t="s">
        <v>633</v>
      </c>
      <c r="Y655" s="58"/>
      <c r="Z655" s="57"/>
      <c r="AA655" s="58" t="s">
        <v>36</v>
      </c>
      <c r="AB655" s="183"/>
      <c r="AC655" s="184"/>
      <c r="AD655" s="184"/>
      <c r="AE655" s="183"/>
      <c r="AF655" s="184"/>
      <c r="AG655" s="185"/>
      <c r="AH655" s="58"/>
      <c r="AI655" s="58"/>
      <c r="AJ655" s="58"/>
      <c r="AK655" s="58"/>
      <c r="AL655" s="59"/>
      <c r="AM655" s="254" t="str">
        <f>VLOOKUP(K655,'[1]SKO 2019 Attendees'!$D:$G,4,FALSE)</f>
        <v>32LDNLCM</v>
      </c>
      <c r="AN655" s="52">
        <v>43477</v>
      </c>
      <c r="AO655" s="52">
        <v>43481</v>
      </c>
    </row>
    <row r="656" spans="1:42" customFormat="1">
      <c r="A656" s="46" t="s">
        <v>2687</v>
      </c>
      <c r="B656" s="232">
        <v>43396</v>
      </c>
      <c r="C656" s="232">
        <v>43405.505672453699</v>
      </c>
      <c r="D656" s="232" t="s">
        <v>4693</v>
      </c>
      <c r="E656" s="232" t="s">
        <v>5875</v>
      </c>
      <c r="F656" s="49" t="s">
        <v>247</v>
      </c>
      <c r="G656" s="61" t="s">
        <v>248</v>
      </c>
      <c r="H656" s="61" t="s">
        <v>2236</v>
      </c>
      <c r="I656" s="46" t="s">
        <v>2688</v>
      </c>
      <c r="J656" s="46" t="s">
        <v>2689</v>
      </c>
      <c r="K656" s="46" t="s">
        <v>2690</v>
      </c>
      <c r="L656" s="100" t="s">
        <v>257</v>
      </c>
      <c r="M656" s="281" t="s">
        <v>6412</v>
      </c>
      <c r="N656" s="310" t="s">
        <v>6509</v>
      </c>
      <c r="O656" s="325"/>
      <c r="P656" s="285" t="s">
        <v>248</v>
      </c>
      <c r="Q656" s="285" t="s">
        <v>6510</v>
      </c>
      <c r="R656" s="322"/>
      <c r="S656" s="289" t="s">
        <v>2393</v>
      </c>
      <c r="T656" s="289" t="s">
        <v>6509</v>
      </c>
      <c r="U656" s="47" t="s">
        <v>2394</v>
      </c>
      <c r="V656" s="47" t="s">
        <v>90</v>
      </c>
      <c r="W656" s="47" t="s">
        <v>2433</v>
      </c>
      <c r="X656" s="46" t="s">
        <v>2076</v>
      </c>
      <c r="Y656" s="58"/>
      <c r="Z656" s="57"/>
      <c r="AA656" s="58" t="s">
        <v>36</v>
      </c>
      <c r="AB656" s="183"/>
      <c r="AC656" s="184"/>
      <c r="AD656" s="184"/>
      <c r="AE656" s="183"/>
      <c r="AF656" s="184"/>
      <c r="AG656" s="185"/>
      <c r="AH656" s="58"/>
      <c r="AI656" s="58"/>
      <c r="AJ656" s="58"/>
      <c r="AK656" s="58"/>
      <c r="AL656" s="59"/>
      <c r="AM656" s="254" t="str">
        <f>VLOOKUP(K656,'[1]SKO 2019 Attendees'!$D:$G,4,FALSE)</f>
        <v>32LDNLCN</v>
      </c>
      <c r="AN656" s="52">
        <v>43477</v>
      </c>
      <c r="AO656" s="52">
        <v>43481</v>
      </c>
    </row>
    <row r="657" spans="1:42" customFormat="1">
      <c r="A657" s="46" t="s">
        <v>1419</v>
      </c>
      <c r="B657" s="232">
        <v>43396</v>
      </c>
      <c r="C657" s="232">
        <v>43397.207243368051</v>
      </c>
      <c r="D657" s="232" t="s">
        <v>4693</v>
      </c>
      <c r="E657" s="232" t="s">
        <v>6684</v>
      </c>
      <c r="F657" s="49" t="s">
        <v>247</v>
      </c>
      <c r="G657" s="61" t="s">
        <v>248</v>
      </c>
      <c r="H657" s="61" t="s">
        <v>633</v>
      </c>
      <c r="I657" s="46" t="s">
        <v>62</v>
      </c>
      <c r="J657" s="46" t="s">
        <v>1420</v>
      </c>
      <c r="K657" s="46" t="s">
        <v>1421</v>
      </c>
      <c r="L657" s="100" t="s">
        <v>299</v>
      </c>
      <c r="M657" s="278" t="s">
        <v>379</v>
      </c>
      <c r="N657" s="279" t="s">
        <v>6503</v>
      </c>
      <c r="O657" s="325"/>
      <c r="P657" s="285" t="s">
        <v>248</v>
      </c>
      <c r="Q657" s="285" t="s">
        <v>6510</v>
      </c>
      <c r="R657" s="322"/>
      <c r="S657" s="289" t="s">
        <v>4672</v>
      </c>
      <c r="T657" s="289" t="s">
        <v>6508</v>
      </c>
      <c r="U657" s="47" t="s">
        <v>1252</v>
      </c>
      <c r="V657" s="47" t="s">
        <v>34</v>
      </c>
      <c r="W657" s="47" t="s">
        <v>658</v>
      </c>
      <c r="X657" s="46" t="s">
        <v>633</v>
      </c>
      <c r="Y657" s="58"/>
      <c r="Z657" s="57"/>
      <c r="AA657" s="58" t="s">
        <v>36</v>
      </c>
      <c r="AB657" s="183"/>
      <c r="AC657" s="184"/>
      <c r="AD657" s="184"/>
      <c r="AE657" s="183"/>
      <c r="AF657" s="184"/>
      <c r="AG657" s="185"/>
      <c r="AH657" s="58"/>
      <c r="AI657" s="58"/>
      <c r="AJ657" s="58"/>
      <c r="AK657" s="58"/>
      <c r="AL657" s="59"/>
      <c r="AM657" s="254" t="str">
        <f>VLOOKUP(K657,'[1]SKO 2019 Attendees'!$D:$G,4,FALSE)</f>
        <v>32LDNLCP</v>
      </c>
      <c r="AN657" s="52">
        <v>43477</v>
      </c>
      <c r="AO657" s="52">
        <v>43481</v>
      </c>
    </row>
    <row r="658" spans="1:42" customFormat="1">
      <c r="A658" s="46" t="s">
        <v>2691</v>
      </c>
      <c r="B658" s="232">
        <v>43396</v>
      </c>
      <c r="C658" s="232">
        <v>43410.986994675921</v>
      </c>
      <c r="D658" s="232" t="s">
        <v>4693</v>
      </c>
      <c r="E658" s="232" t="s">
        <v>5876</v>
      </c>
      <c r="F658" s="49" t="s">
        <v>247</v>
      </c>
      <c r="G658" s="61" t="s">
        <v>248</v>
      </c>
      <c r="H658" s="61" t="s">
        <v>2236</v>
      </c>
      <c r="I658" s="46" t="s">
        <v>2256</v>
      </c>
      <c r="J658" s="46" t="s">
        <v>2692</v>
      </c>
      <c r="K658" s="46" t="s">
        <v>2693</v>
      </c>
      <c r="L658" s="100" t="s">
        <v>257</v>
      </c>
      <c r="M658" s="278" t="s">
        <v>500</v>
      </c>
      <c r="N658" s="279" t="s">
        <v>6504</v>
      </c>
      <c r="O658" s="325"/>
      <c r="P658" s="285" t="s">
        <v>248</v>
      </c>
      <c r="Q658" s="285" t="s">
        <v>6510</v>
      </c>
      <c r="R658" s="322"/>
      <c r="S658" s="289" t="s">
        <v>2380</v>
      </c>
      <c r="T658" s="289" t="s">
        <v>6507</v>
      </c>
      <c r="U658" s="47" t="s">
        <v>2388</v>
      </c>
      <c r="V658" s="47" t="s">
        <v>90</v>
      </c>
      <c r="W658" s="47" t="s">
        <v>2284</v>
      </c>
      <c r="X658" s="46" t="s">
        <v>2076</v>
      </c>
      <c r="Y658" s="58"/>
      <c r="Z658" s="57"/>
      <c r="AA658" s="58" t="s">
        <v>36</v>
      </c>
      <c r="AB658" s="183"/>
      <c r="AC658" s="184"/>
      <c r="AD658" s="184"/>
      <c r="AE658" s="183"/>
      <c r="AF658" s="184"/>
      <c r="AG658" s="185"/>
      <c r="AH658" s="58"/>
      <c r="AI658" s="58"/>
      <c r="AJ658" s="58"/>
      <c r="AK658" s="58"/>
      <c r="AL658" s="59"/>
      <c r="AM658" s="254" t="str">
        <f>VLOOKUP(K658,'[1]SKO 2019 Attendees'!$D:$G,4,FALSE)</f>
        <v>32LDNLCQ</v>
      </c>
      <c r="AN658" s="52">
        <v>43477</v>
      </c>
      <c r="AO658" s="52">
        <v>43481</v>
      </c>
    </row>
    <row r="659" spans="1:42" customFormat="1">
      <c r="A659" s="46" t="s">
        <v>1422</v>
      </c>
      <c r="B659" s="232">
        <v>43402</v>
      </c>
      <c r="C659" s="232">
        <v>43403.069344791664</v>
      </c>
      <c r="D659" s="232" t="s">
        <v>4693</v>
      </c>
      <c r="E659" s="232" t="s">
        <v>5877</v>
      </c>
      <c r="F659" s="49" t="s">
        <v>247</v>
      </c>
      <c r="G659" s="61" t="s">
        <v>248</v>
      </c>
      <c r="H659" s="61" t="s">
        <v>633</v>
      </c>
      <c r="I659" s="46" t="s">
        <v>967</v>
      </c>
      <c r="J659" s="46" t="s">
        <v>1423</v>
      </c>
      <c r="K659" s="46" t="s">
        <v>1424</v>
      </c>
      <c r="L659" s="100" t="s">
        <v>1425</v>
      </c>
      <c r="M659" s="278" t="s">
        <v>374</v>
      </c>
      <c r="N659" s="310" t="s">
        <v>6507</v>
      </c>
      <c r="O659" s="325"/>
      <c r="P659" s="285" t="s">
        <v>248</v>
      </c>
      <c r="Q659" s="285" t="s">
        <v>6510</v>
      </c>
      <c r="R659" s="322"/>
      <c r="S659" s="289" t="s">
        <v>4673</v>
      </c>
      <c r="T659" s="289" t="s">
        <v>6518</v>
      </c>
      <c r="U659" s="47" t="s">
        <v>1314</v>
      </c>
      <c r="V659" s="47" t="s">
        <v>34</v>
      </c>
      <c r="W659" s="47" t="s">
        <v>745</v>
      </c>
      <c r="X659" s="46" t="s">
        <v>633</v>
      </c>
      <c r="Y659" s="58"/>
      <c r="Z659" s="57"/>
      <c r="AA659" s="58" t="s">
        <v>36</v>
      </c>
      <c r="AB659" s="183"/>
      <c r="AC659" s="184"/>
      <c r="AD659" s="184"/>
      <c r="AE659" s="183"/>
      <c r="AF659" s="184"/>
      <c r="AG659" s="185"/>
      <c r="AH659" s="58"/>
      <c r="AI659" s="58"/>
      <c r="AJ659" s="58"/>
      <c r="AK659" s="58"/>
      <c r="AL659" s="59"/>
      <c r="AM659" s="254" t="str">
        <f>VLOOKUP(K659,'[1]SKO 2019 Attendees'!$D:$G,4,FALSE)</f>
        <v>32LDNLCR</v>
      </c>
      <c r="AN659" s="52">
        <v>43477</v>
      </c>
      <c r="AO659" s="52">
        <v>43481</v>
      </c>
    </row>
    <row r="660" spans="1:42" customFormat="1">
      <c r="A660" s="46" t="s">
        <v>1426</v>
      </c>
      <c r="B660" s="232">
        <v>43396</v>
      </c>
      <c r="C660" s="232">
        <v>43397.266281018514</v>
      </c>
      <c r="D660" s="232" t="s">
        <v>4693</v>
      </c>
      <c r="E660" s="232" t="s">
        <v>5878</v>
      </c>
      <c r="F660" s="49" t="s">
        <v>247</v>
      </c>
      <c r="G660" s="61" t="s">
        <v>248</v>
      </c>
      <c r="H660" s="61" t="s">
        <v>633</v>
      </c>
      <c r="I660" s="46" t="s">
        <v>515</v>
      </c>
      <c r="J660" s="46" t="s">
        <v>1427</v>
      </c>
      <c r="K660" s="46" t="s">
        <v>1428</v>
      </c>
      <c r="L660" s="100" t="s">
        <v>299</v>
      </c>
      <c r="M660" s="281" t="s">
        <v>6412</v>
      </c>
      <c r="N660" s="310" t="s">
        <v>6509</v>
      </c>
      <c r="O660" s="325"/>
      <c r="P660" s="285" t="s">
        <v>248</v>
      </c>
      <c r="Q660" s="285" t="s">
        <v>6510</v>
      </c>
      <c r="R660" s="322"/>
      <c r="S660" s="289" t="s">
        <v>4672</v>
      </c>
      <c r="T660" s="289" t="s">
        <v>6508</v>
      </c>
      <c r="U660" s="47" t="s">
        <v>1252</v>
      </c>
      <c r="V660" s="47" t="s">
        <v>34</v>
      </c>
      <c r="W660" s="47" t="s">
        <v>658</v>
      </c>
      <c r="X660" s="46" t="s">
        <v>633</v>
      </c>
      <c r="Y660" s="58"/>
      <c r="Z660" s="57"/>
      <c r="AA660" s="58" t="s">
        <v>36</v>
      </c>
      <c r="AB660" s="183"/>
      <c r="AC660" s="184"/>
      <c r="AD660" s="184"/>
      <c r="AE660" s="183"/>
      <c r="AF660" s="184"/>
      <c r="AG660" s="185"/>
      <c r="AH660" s="58"/>
      <c r="AI660" s="58"/>
      <c r="AJ660" s="58"/>
      <c r="AK660" s="58"/>
      <c r="AL660" s="59"/>
      <c r="AM660" s="254" t="str">
        <f>VLOOKUP(K660,'[1]SKO 2019 Attendees'!$D:$G,4,FALSE)</f>
        <v>32LDNLCS</v>
      </c>
      <c r="AN660" s="52">
        <v>43477</v>
      </c>
      <c r="AO660" s="52">
        <v>43481</v>
      </c>
    </row>
    <row r="661" spans="1:42" customFormat="1">
      <c r="A661" s="46" t="s">
        <v>2694</v>
      </c>
      <c r="B661" s="232">
        <v>43396</v>
      </c>
      <c r="C661" s="232">
        <v>43409.651018483797</v>
      </c>
      <c r="D661" s="232" t="s">
        <v>4693</v>
      </c>
      <c r="E661" s="232" t="s">
        <v>5879</v>
      </c>
      <c r="F661" s="49" t="s">
        <v>247</v>
      </c>
      <c r="G661" s="61" t="s">
        <v>248</v>
      </c>
      <c r="H661" s="61" t="s">
        <v>2236</v>
      </c>
      <c r="I661" s="46" t="s">
        <v>162</v>
      </c>
      <c r="J661" s="46" t="s">
        <v>1427</v>
      </c>
      <c r="K661" s="46" t="s">
        <v>2695</v>
      </c>
      <c r="L661" s="100" t="s">
        <v>257</v>
      </c>
      <c r="M661" s="278" t="s">
        <v>346</v>
      </c>
      <c r="N661" s="279" t="s">
        <v>6505</v>
      </c>
      <c r="O661" s="325"/>
      <c r="P661" s="285" t="s">
        <v>248</v>
      </c>
      <c r="Q661" s="285" t="s">
        <v>6510</v>
      </c>
      <c r="R661" s="322"/>
      <c r="S661" s="289" t="s">
        <v>2636</v>
      </c>
      <c r="T661" s="289" t="s">
        <v>6519</v>
      </c>
      <c r="U661" s="47" t="s">
        <v>2590</v>
      </c>
      <c r="V661" s="47" t="s">
        <v>90</v>
      </c>
      <c r="W661" s="47" t="s">
        <v>2317</v>
      </c>
      <c r="X661" s="46" t="s">
        <v>2076</v>
      </c>
      <c r="Y661" s="58"/>
      <c r="Z661" s="57"/>
      <c r="AA661" s="58" t="s">
        <v>36</v>
      </c>
      <c r="AB661" s="183"/>
      <c r="AC661" s="184"/>
      <c r="AD661" s="184"/>
      <c r="AE661" s="183"/>
      <c r="AF661" s="184"/>
      <c r="AG661" s="185"/>
      <c r="AH661" s="58"/>
      <c r="AI661" s="58"/>
      <c r="AJ661" s="58"/>
      <c r="AK661" s="58"/>
      <c r="AL661" s="59"/>
      <c r="AM661" s="254" t="str">
        <f>VLOOKUP(K661,'[1]SKO 2019 Attendees'!$D:$G,4,FALSE)</f>
        <v>32LDNLCT</v>
      </c>
      <c r="AN661" s="52">
        <v>43477</v>
      </c>
      <c r="AO661" s="52">
        <v>43481</v>
      </c>
    </row>
    <row r="662" spans="1:42" customFormat="1">
      <c r="A662" s="46" t="s">
        <v>1429</v>
      </c>
      <c r="B662" s="232">
        <v>43396</v>
      </c>
      <c r="C662" s="232">
        <v>43397.296350613426</v>
      </c>
      <c r="D662" s="232" t="s">
        <v>4693</v>
      </c>
      <c r="E662" s="232" t="s">
        <v>5880</v>
      </c>
      <c r="F662" s="49" t="s">
        <v>247</v>
      </c>
      <c r="G662" s="61" t="s">
        <v>248</v>
      </c>
      <c r="H662" s="61" t="s">
        <v>633</v>
      </c>
      <c r="I662" s="46" t="s">
        <v>81</v>
      </c>
      <c r="J662" s="46" t="s">
        <v>1427</v>
      </c>
      <c r="K662" s="46" t="s">
        <v>1430</v>
      </c>
      <c r="L662" s="100" t="s">
        <v>1431</v>
      </c>
      <c r="M662" s="281" t="s">
        <v>6412</v>
      </c>
      <c r="N662" s="310" t="s">
        <v>6509</v>
      </c>
      <c r="O662" s="325"/>
      <c r="P662" s="285" t="s">
        <v>248</v>
      </c>
      <c r="Q662" s="285" t="s">
        <v>6510</v>
      </c>
      <c r="R662" s="322"/>
      <c r="S662" s="289" t="s">
        <v>4672</v>
      </c>
      <c r="T662" s="289" t="s">
        <v>6508</v>
      </c>
      <c r="U662" s="47" t="s">
        <v>1432</v>
      </c>
      <c r="V662" s="47" t="s">
        <v>34</v>
      </c>
      <c r="W662" s="47" t="s">
        <v>658</v>
      </c>
      <c r="X662" s="46" t="s">
        <v>633</v>
      </c>
      <c r="Y662" s="58"/>
      <c r="Z662" s="57"/>
      <c r="AA662" s="58" t="s">
        <v>36</v>
      </c>
      <c r="AB662" s="183"/>
      <c r="AC662" s="184"/>
      <c r="AD662" s="184"/>
      <c r="AE662" s="183"/>
      <c r="AF662" s="184"/>
      <c r="AG662" s="185"/>
      <c r="AH662" s="58"/>
      <c r="AI662" s="58"/>
      <c r="AJ662" s="58"/>
      <c r="AK662" s="58"/>
      <c r="AL662" s="59" t="s">
        <v>36</v>
      </c>
      <c r="AM662" s="254" t="str">
        <f>VLOOKUP(K662,'[1]SKO 2019 Attendees'!$D:$G,4,FALSE)</f>
        <v>32LDNLCV</v>
      </c>
      <c r="AN662" s="52">
        <v>43477</v>
      </c>
      <c r="AO662" s="52">
        <v>43483</v>
      </c>
    </row>
    <row r="663" spans="1:42" customFormat="1">
      <c r="A663" s="46" t="s">
        <v>1433</v>
      </c>
      <c r="B663" s="232">
        <v>43402</v>
      </c>
      <c r="C663" s="232">
        <v>43413.419352893514</v>
      </c>
      <c r="D663" s="232" t="s">
        <v>4693</v>
      </c>
      <c r="E663" s="232" t="s">
        <v>5881</v>
      </c>
      <c r="F663" s="49" t="s">
        <v>247</v>
      </c>
      <c r="G663" s="61" t="s">
        <v>248</v>
      </c>
      <c r="H663" s="61" t="s">
        <v>633</v>
      </c>
      <c r="I663" s="46" t="s">
        <v>1434</v>
      </c>
      <c r="J663" s="46" t="s">
        <v>1435</v>
      </c>
      <c r="K663" s="46" t="s">
        <v>1436</v>
      </c>
      <c r="L663" s="100" t="s">
        <v>299</v>
      </c>
      <c r="M663" s="281" t="s">
        <v>6412</v>
      </c>
      <c r="N663" s="310" t="s">
        <v>6509</v>
      </c>
      <c r="O663" s="325"/>
      <c r="P663" s="285" t="s">
        <v>248</v>
      </c>
      <c r="Q663" s="285" t="s">
        <v>6510</v>
      </c>
      <c r="R663" s="322"/>
      <c r="S663" s="289" t="s">
        <v>4670</v>
      </c>
      <c r="T663" s="289" t="s">
        <v>6504</v>
      </c>
      <c r="U663" s="47" t="s">
        <v>1262</v>
      </c>
      <c r="V663" s="47" t="s">
        <v>34</v>
      </c>
      <c r="W663" s="47" t="s">
        <v>664</v>
      </c>
      <c r="X663" s="46" t="s">
        <v>633</v>
      </c>
      <c r="Y663" s="58"/>
      <c r="Z663" s="57"/>
      <c r="AA663" s="58" t="s">
        <v>36</v>
      </c>
      <c r="AB663" s="183"/>
      <c r="AC663" s="184"/>
      <c r="AD663" s="184"/>
      <c r="AE663" s="183"/>
      <c r="AF663" s="184"/>
      <c r="AG663" s="185"/>
      <c r="AH663" s="58"/>
      <c r="AI663" s="58"/>
      <c r="AJ663" s="58"/>
      <c r="AK663" s="58"/>
      <c r="AL663" s="59"/>
      <c r="AM663" s="254" t="str">
        <f>VLOOKUP(K663,'[1]SKO 2019 Attendees'!$D:$G,4,FALSE)</f>
        <v>32LDNLCW</v>
      </c>
      <c r="AN663" s="52">
        <v>43477</v>
      </c>
      <c r="AO663" s="52">
        <v>43481</v>
      </c>
    </row>
    <row r="664" spans="1:42" customFormat="1">
      <c r="A664" s="46" t="s">
        <v>1443</v>
      </c>
      <c r="B664" s="232">
        <v>43402</v>
      </c>
      <c r="C664" s="232">
        <v>43409.523448148146</v>
      </c>
      <c r="D664" s="232" t="s">
        <v>4693</v>
      </c>
      <c r="E664" s="232" t="s">
        <v>5882</v>
      </c>
      <c r="F664" s="49" t="s">
        <v>247</v>
      </c>
      <c r="G664" s="61" t="s">
        <v>248</v>
      </c>
      <c r="H664" s="61" t="s">
        <v>633</v>
      </c>
      <c r="I664" s="46" t="s">
        <v>1348</v>
      </c>
      <c r="J664" s="46" t="s">
        <v>1444</v>
      </c>
      <c r="K664" s="46" t="s">
        <v>1445</v>
      </c>
      <c r="L664" s="100" t="s">
        <v>1351</v>
      </c>
      <c r="M664" s="278" t="s">
        <v>357</v>
      </c>
      <c r="N664" s="279" t="s">
        <v>6506</v>
      </c>
      <c r="O664" s="325"/>
      <c r="P664" s="285" t="s">
        <v>248</v>
      </c>
      <c r="Q664" s="285" t="s">
        <v>6510</v>
      </c>
      <c r="R664" s="322"/>
      <c r="S664" s="289" t="s">
        <v>4669</v>
      </c>
      <c r="T664" s="289" t="s">
        <v>6515</v>
      </c>
      <c r="U664" s="47" t="s">
        <v>1352</v>
      </c>
      <c r="V664" s="47" t="s">
        <v>34</v>
      </c>
      <c r="W664" s="47" t="s">
        <v>1353</v>
      </c>
      <c r="X664" s="46" t="s">
        <v>633</v>
      </c>
      <c r="Y664" s="58"/>
      <c r="Z664" s="57"/>
      <c r="AA664" s="58" t="s">
        <v>36</v>
      </c>
      <c r="AB664" s="183"/>
      <c r="AC664" s="184"/>
      <c r="AD664" s="184"/>
      <c r="AE664" s="183"/>
      <c r="AF664" s="184"/>
      <c r="AG664" s="185"/>
      <c r="AH664" s="58"/>
      <c r="AI664" s="58"/>
      <c r="AJ664" s="58"/>
      <c r="AK664" s="58"/>
      <c r="AL664" s="59"/>
      <c r="AM664" s="254" t="str">
        <f>VLOOKUP(K664,'[1]SKO 2019 Attendees'!$D:$G,4,FALSE)</f>
        <v>32LDNLCZ</v>
      </c>
      <c r="AN664" s="52">
        <v>43476</v>
      </c>
      <c r="AO664" s="52">
        <v>43481</v>
      </c>
      <c r="AP664" s="18" t="s">
        <v>6843</v>
      </c>
    </row>
    <row r="665" spans="1:42" customFormat="1">
      <c r="A665" s="46" t="s">
        <v>2696</v>
      </c>
      <c r="B665" s="232">
        <v>43396</v>
      </c>
      <c r="C665" s="232">
        <v>43411.628343020835</v>
      </c>
      <c r="D665" s="232" t="s">
        <v>4693</v>
      </c>
      <c r="E665" s="232" t="s">
        <v>5883</v>
      </c>
      <c r="F665" s="49" t="s">
        <v>247</v>
      </c>
      <c r="G665" s="61" t="s">
        <v>248</v>
      </c>
      <c r="H665" s="61" t="s">
        <v>2236</v>
      </c>
      <c r="I665" s="46" t="s">
        <v>110</v>
      </c>
      <c r="J665" s="46" t="s">
        <v>2697</v>
      </c>
      <c r="K665" s="46" t="s">
        <v>2698</v>
      </c>
      <c r="L665" s="100" t="s">
        <v>257</v>
      </c>
      <c r="M665" s="278" t="s">
        <v>357</v>
      </c>
      <c r="N665" s="279" t="s">
        <v>6506</v>
      </c>
      <c r="O665" s="325"/>
      <c r="P665" s="285" t="s">
        <v>248</v>
      </c>
      <c r="Q665" s="285" t="s">
        <v>6510</v>
      </c>
      <c r="R665" s="322"/>
      <c r="S665" s="289" t="s">
        <v>2442</v>
      </c>
      <c r="T665" s="289" t="s">
        <v>6506</v>
      </c>
      <c r="U665" s="47" t="s">
        <v>2443</v>
      </c>
      <c r="V665" s="47" t="s">
        <v>90</v>
      </c>
      <c r="W665" s="47" t="s">
        <v>2284</v>
      </c>
      <c r="X665" s="46" t="s">
        <v>2076</v>
      </c>
      <c r="Y665" s="58"/>
      <c r="Z665" s="57"/>
      <c r="AA665" s="58" t="s">
        <v>36</v>
      </c>
      <c r="AB665" s="183"/>
      <c r="AC665" s="184"/>
      <c r="AD665" s="184"/>
      <c r="AE665" s="183"/>
      <c r="AF665" s="184"/>
      <c r="AG665" s="185"/>
      <c r="AH665" s="58"/>
      <c r="AI665" s="58"/>
      <c r="AJ665" s="58"/>
      <c r="AK665" s="58"/>
      <c r="AL665" s="59"/>
      <c r="AM665" s="254" t="str">
        <f>VLOOKUP(K665,'[1]SKO 2019 Attendees'!$D:$G,4,FALSE)</f>
        <v>32LDNLD2</v>
      </c>
      <c r="AN665" s="52">
        <v>43477</v>
      </c>
      <c r="AO665" s="52">
        <v>43481</v>
      </c>
    </row>
    <row r="666" spans="1:42" customFormat="1">
      <c r="A666" s="46" t="s">
        <v>1446</v>
      </c>
      <c r="B666" s="232">
        <v>43402</v>
      </c>
      <c r="C666" s="232">
        <v>43403.206654317131</v>
      </c>
      <c r="D666" s="232" t="s">
        <v>4693</v>
      </c>
      <c r="E666" s="232" t="s">
        <v>5884</v>
      </c>
      <c r="F666" s="49" t="s">
        <v>247</v>
      </c>
      <c r="G666" s="61" t="s">
        <v>248</v>
      </c>
      <c r="H666" s="61" t="s">
        <v>633</v>
      </c>
      <c r="I666" s="46" t="s">
        <v>1447</v>
      </c>
      <c r="J666" s="46" t="s">
        <v>1448</v>
      </c>
      <c r="K666" s="46" t="s">
        <v>1449</v>
      </c>
      <c r="L666" s="100" t="s">
        <v>299</v>
      </c>
      <c r="M666" s="278" t="s">
        <v>357</v>
      </c>
      <c r="N666" s="279" t="s">
        <v>6506</v>
      </c>
      <c r="O666" s="325"/>
      <c r="P666" s="285" t="s">
        <v>248</v>
      </c>
      <c r="Q666" s="285" t="s">
        <v>6510</v>
      </c>
      <c r="R666" s="322"/>
      <c r="S666" s="289" t="s">
        <v>4671</v>
      </c>
      <c r="T666" s="289" t="s">
        <v>6503</v>
      </c>
      <c r="U666" s="47" t="s">
        <v>1272</v>
      </c>
      <c r="V666" s="47" t="s">
        <v>34</v>
      </c>
      <c r="W666" s="47" t="s">
        <v>651</v>
      </c>
      <c r="X666" s="46" t="s">
        <v>633</v>
      </c>
      <c r="Y666" s="58"/>
      <c r="Z666" s="57"/>
      <c r="AA666" s="58" t="s">
        <v>36</v>
      </c>
      <c r="AB666" s="183"/>
      <c r="AC666" s="184"/>
      <c r="AD666" s="184"/>
      <c r="AE666" s="183"/>
      <c r="AF666" s="184"/>
      <c r="AG666" s="185"/>
      <c r="AH666" s="58"/>
      <c r="AI666" s="58"/>
      <c r="AJ666" s="58"/>
      <c r="AK666" s="58"/>
      <c r="AL666" s="59"/>
      <c r="AM666" s="254" t="str">
        <f>VLOOKUP(K666,'[1]SKO 2019 Attendees'!$D:$G,4,FALSE)</f>
        <v>32LDNLD3</v>
      </c>
      <c r="AN666" s="52">
        <v>43477</v>
      </c>
      <c r="AO666" s="52">
        <v>43481</v>
      </c>
    </row>
    <row r="667" spans="1:42" customFormat="1">
      <c r="A667" s="46" t="s">
        <v>1450</v>
      </c>
      <c r="B667" s="232">
        <v>43396</v>
      </c>
      <c r="C667" s="232">
        <v>43405.247721412037</v>
      </c>
      <c r="D667" s="232" t="s">
        <v>4693</v>
      </c>
      <c r="E667" s="232" t="s">
        <v>5885</v>
      </c>
      <c r="F667" s="49" t="s">
        <v>247</v>
      </c>
      <c r="G667" s="61" t="s">
        <v>248</v>
      </c>
      <c r="H667" s="61" t="s">
        <v>633</v>
      </c>
      <c r="I667" s="46" t="s">
        <v>1451</v>
      </c>
      <c r="J667" s="46" t="s">
        <v>1452</v>
      </c>
      <c r="K667" s="46" t="s">
        <v>1453</v>
      </c>
      <c r="L667" s="100" t="s">
        <v>1454</v>
      </c>
      <c r="M667" s="281" t="s">
        <v>6412</v>
      </c>
      <c r="N667" s="310" t="s">
        <v>6509</v>
      </c>
      <c r="O667" s="325"/>
      <c r="P667" s="285" t="s">
        <v>248</v>
      </c>
      <c r="Q667" s="285" t="s">
        <v>6510</v>
      </c>
      <c r="R667" s="322"/>
      <c r="S667" s="289" t="s">
        <v>4672</v>
      </c>
      <c r="T667" s="289" t="s">
        <v>6508</v>
      </c>
      <c r="U667" s="47" t="s">
        <v>1252</v>
      </c>
      <c r="V667" s="47" t="s">
        <v>34</v>
      </c>
      <c r="W667" s="47" t="s">
        <v>658</v>
      </c>
      <c r="X667" s="46" t="s">
        <v>633</v>
      </c>
      <c r="Y667" s="58"/>
      <c r="Z667" s="57"/>
      <c r="AA667" s="58" t="s">
        <v>36</v>
      </c>
      <c r="AB667" s="183"/>
      <c r="AC667" s="184"/>
      <c r="AD667" s="184"/>
      <c r="AE667" s="183"/>
      <c r="AF667" s="184"/>
      <c r="AG667" s="185"/>
      <c r="AH667" s="58"/>
      <c r="AI667" s="58"/>
      <c r="AJ667" s="58"/>
      <c r="AK667" s="58"/>
      <c r="AL667" s="59"/>
      <c r="AM667" s="254" t="str">
        <f>VLOOKUP(K667,'[1]SKO 2019 Attendees'!$D:$G,4,FALSE)</f>
        <v>32LDNLD4</v>
      </c>
      <c r="AN667" s="52">
        <v>43477</v>
      </c>
      <c r="AO667" s="52">
        <v>43481</v>
      </c>
    </row>
    <row r="668" spans="1:42" customFormat="1">
      <c r="A668" s="46" t="s">
        <v>1455</v>
      </c>
      <c r="B668" s="232">
        <v>43396</v>
      </c>
      <c r="C668" s="232">
        <v>43397.166422106478</v>
      </c>
      <c r="D668" s="232" t="s">
        <v>4693</v>
      </c>
      <c r="E668" s="232" t="s">
        <v>5886</v>
      </c>
      <c r="F668" s="49" t="s">
        <v>247</v>
      </c>
      <c r="G668" s="61" t="s">
        <v>248</v>
      </c>
      <c r="H668" s="61" t="s">
        <v>633</v>
      </c>
      <c r="I668" s="46" t="s">
        <v>264</v>
      </c>
      <c r="J668" s="46" t="s">
        <v>1060</v>
      </c>
      <c r="K668" s="46" t="s">
        <v>1456</v>
      </c>
      <c r="L668" s="100" t="s">
        <v>257</v>
      </c>
      <c r="M668" s="278" t="s">
        <v>346</v>
      </c>
      <c r="N668" s="279" t="s">
        <v>6505</v>
      </c>
      <c r="O668" s="325"/>
      <c r="P668" s="285" t="s">
        <v>248</v>
      </c>
      <c r="Q668" s="285" t="s">
        <v>6510</v>
      </c>
      <c r="R668" s="322"/>
      <c r="S668" s="289" t="s">
        <v>4672</v>
      </c>
      <c r="T668" s="289" t="s">
        <v>6508</v>
      </c>
      <c r="U668" s="47" t="s">
        <v>1252</v>
      </c>
      <c r="V668" s="47" t="s">
        <v>34</v>
      </c>
      <c r="W668" s="47" t="s">
        <v>645</v>
      </c>
      <c r="X668" s="46" t="s">
        <v>633</v>
      </c>
      <c r="Y668" s="58"/>
      <c r="Z668" s="57"/>
      <c r="AA668" s="58" t="s">
        <v>36</v>
      </c>
      <c r="AB668" s="183"/>
      <c r="AC668" s="184"/>
      <c r="AD668" s="184"/>
      <c r="AE668" s="183"/>
      <c r="AF668" s="184"/>
      <c r="AG668" s="185"/>
      <c r="AH668" s="58"/>
      <c r="AI668" s="58"/>
      <c r="AJ668" s="58"/>
      <c r="AK668" s="58"/>
      <c r="AL668" s="59"/>
      <c r="AM668" s="254" t="str">
        <f>VLOOKUP(K668,'[1]SKO 2019 Attendees'!$D:$G,4,FALSE)</f>
        <v>32LDNLD5</v>
      </c>
      <c r="AN668" s="52">
        <v>43477</v>
      </c>
      <c r="AO668" s="52">
        <v>43481</v>
      </c>
    </row>
    <row r="669" spans="1:42" customFormat="1">
      <c r="A669" s="46" t="s">
        <v>2699</v>
      </c>
      <c r="B669" s="232">
        <v>43396</v>
      </c>
      <c r="C669" s="232">
        <v>43396.719751122684</v>
      </c>
      <c r="D669" s="232" t="s">
        <v>4693</v>
      </c>
      <c r="E669" s="232" t="s">
        <v>5887</v>
      </c>
      <c r="F669" s="49" t="s">
        <v>247</v>
      </c>
      <c r="G669" s="61" t="s">
        <v>248</v>
      </c>
      <c r="H669" s="61" t="s">
        <v>2236</v>
      </c>
      <c r="I669" s="46" t="s">
        <v>94</v>
      </c>
      <c r="J669" s="46" t="s">
        <v>2700</v>
      </c>
      <c r="K669" s="46" t="s">
        <v>2701</v>
      </c>
      <c r="L669" s="100" t="s">
        <v>2702</v>
      </c>
      <c r="M669" s="281" t="s">
        <v>6412</v>
      </c>
      <c r="N669" s="310" t="s">
        <v>6509</v>
      </c>
      <c r="O669" s="325"/>
      <c r="P669" s="285" t="s">
        <v>248</v>
      </c>
      <c r="Q669" s="285" t="s">
        <v>6510</v>
      </c>
      <c r="R669" s="322"/>
      <c r="S669" s="289" t="s">
        <v>2411</v>
      </c>
      <c r="T669" s="289" t="s">
        <v>6510</v>
      </c>
      <c r="U669" s="47" t="s">
        <v>2368</v>
      </c>
      <c r="V669" s="47" t="s">
        <v>90</v>
      </c>
      <c r="W669" s="47" t="s">
        <v>2284</v>
      </c>
      <c r="X669" s="46" t="s">
        <v>2076</v>
      </c>
      <c r="Y669" s="58"/>
      <c r="Z669" s="57"/>
      <c r="AA669" s="58" t="s">
        <v>36</v>
      </c>
      <c r="AB669" s="183"/>
      <c r="AC669" s="184"/>
      <c r="AD669" s="184"/>
      <c r="AE669" s="183"/>
      <c r="AF669" s="184"/>
      <c r="AG669" s="185"/>
      <c r="AH669" s="58"/>
      <c r="AI669" s="58"/>
      <c r="AJ669" s="58"/>
      <c r="AK669" s="58"/>
      <c r="AL669" s="59"/>
      <c r="AM669" s="254" t="str">
        <f>VLOOKUP(K669,'[1]SKO 2019 Attendees'!$D:$G,4,FALSE)</f>
        <v>32LDNLD6</v>
      </c>
      <c r="AN669" s="52">
        <v>43477</v>
      </c>
      <c r="AO669" s="52">
        <v>43481</v>
      </c>
    </row>
    <row r="670" spans="1:42" s="86" customFormat="1">
      <c r="A670" s="46" t="s">
        <v>2703</v>
      </c>
      <c r="B670" s="232">
        <v>43396</v>
      </c>
      <c r="C670" s="232">
        <v>43413.574077627316</v>
      </c>
      <c r="D670" s="232" t="s">
        <v>4693</v>
      </c>
      <c r="E670" s="232" t="s">
        <v>5888</v>
      </c>
      <c r="F670" s="49" t="s">
        <v>247</v>
      </c>
      <c r="G670" s="61" t="s">
        <v>248</v>
      </c>
      <c r="H670" s="61" t="s">
        <v>2236</v>
      </c>
      <c r="I670" s="46" t="s">
        <v>2704</v>
      </c>
      <c r="J670" s="46" t="s">
        <v>2705</v>
      </c>
      <c r="K670" s="46" t="s">
        <v>2706</v>
      </c>
      <c r="L670" s="100" t="s">
        <v>1351</v>
      </c>
      <c r="M670" s="281" t="s">
        <v>6412</v>
      </c>
      <c r="N670" s="310" t="s">
        <v>6509</v>
      </c>
      <c r="O670" s="325"/>
      <c r="P670" s="285" t="s">
        <v>248</v>
      </c>
      <c r="Q670" s="285" t="s">
        <v>6510</v>
      </c>
      <c r="R670" s="322"/>
      <c r="S670" s="289" t="s">
        <v>2411</v>
      </c>
      <c r="T670" s="289" t="s">
        <v>6510</v>
      </c>
      <c r="U670" s="47" t="s">
        <v>2562</v>
      </c>
      <c r="V670" s="47" t="s">
        <v>90</v>
      </c>
      <c r="W670" s="47" t="s">
        <v>2567</v>
      </c>
      <c r="X670" s="46" t="s">
        <v>2076</v>
      </c>
      <c r="Y670" s="58"/>
      <c r="Z670" s="57"/>
      <c r="AA670" s="58" t="s">
        <v>36</v>
      </c>
      <c r="AB670" s="183"/>
      <c r="AC670" s="184"/>
      <c r="AD670" s="184"/>
      <c r="AE670" s="183"/>
      <c r="AF670" s="184"/>
      <c r="AG670" s="185"/>
      <c r="AH670" s="58"/>
      <c r="AI670" s="58"/>
      <c r="AJ670" s="58"/>
      <c r="AK670" s="58"/>
      <c r="AL670" s="59"/>
      <c r="AM670" s="254" t="str">
        <f>VLOOKUP(K670,'[1]SKO 2019 Attendees'!$D:$G,4,FALSE)</f>
        <v>32LDNLD8</v>
      </c>
      <c r="AN670" s="52">
        <v>43477</v>
      </c>
      <c r="AO670" s="52">
        <v>43481</v>
      </c>
      <c r="AP670"/>
    </row>
    <row r="671" spans="1:42" customFormat="1">
      <c r="A671" s="46" t="s">
        <v>2707</v>
      </c>
      <c r="B671" s="232">
        <v>43396</v>
      </c>
      <c r="C671" s="232">
        <v>43417.32140940972</v>
      </c>
      <c r="D671" s="232" t="s">
        <v>4693</v>
      </c>
      <c r="E671" s="232" t="s">
        <v>5889</v>
      </c>
      <c r="F671" s="49" t="s">
        <v>247</v>
      </c>
      <c r="G671" s="61" t="s">
        <v>248</v>
      </c>
      <c r="H671" s="61" t="s">
        <v>2236</v>
      </c>
      <c r="I671" s="46" t="s">
        <v>1254</v>
      </c>
      <c r="J671" s="46" t="s">
        <v>2708</v>
      </c>
      <c r="K671" s="46" t="s">
        <v>2709</v>
      </c>
      <c r="L671" s="100" t="s">
        <v>257</v>
      </c>
      <c r="M671" s="278" t="s">
        <v>346</v>
      </c>
      <c r="N671" s="279" t="s">
        <v>6505</v>
      </c>
      <c r="O671" s="325"/>
      <c r="P671" s="285" t="s">
        <v>248</v>
      </c>
      <c r="Q671" s="285" t="s">
        <v>6510</v>
      </c>
      <c r="R671" s="322"/>
      <c r="S671" s="289" t="s">
        <v>2636</v>
      </c>
      <c r="T671" s="289" t="s">
        <v>6519</v>
      </c>
      <c r="U671" s="47" t="s">
        <v>2590</v>
      </c>
      <c r="V671" s="47" t="s">
        <v>90</v>
      </c>
      <c r="W671" s="47" t="s">
        <v>2317</v>
      </c>
      <c r="X671" s="46" t="s">
        <v>2076</v>
      </c>
      <c r="Y671" s="58"/>
      <c r="Z671" s="57"/>
      <c r="AA671" s="58" t="s">
        <v>36</v>
      </c>
      <c r="AB671" s="183"/>
      <c r="AC671" s="184"/>
      <c r="AD671" s="184"/>
      <c r="AE671" s="183"/>
      <c r="AF671" s="184"/>
      <c r="AG671" s="185"/>
      <c r="AH671" s="58"/>
      <c r="AI671" s="58"/>
      <c r="AJ671" s="58"/>
      <c r="AK671" s="58"/>
      <c r="AL671" s="59"/>
      <c r="AM671" s="254" t="str">
        <f>VLOOKUP(K671,'[1]SKO 2019 Attendees'!$D:$G,4,FALSE)</f>
        <v>32LDNLD9</v>
      </c>
      <c r="AN671" s="52">
        <v>43477</v>
      </c>
      <c r="AO671" s="52">
        <v>43481</v>
      </c>
    </row>
    <row r="672" spans="1:42" customFormat="1">
      <c r="A672" s="46" t="s">
        <v>322</v>
      </c>
      <c r="B672" s="232">
        <v>43396</v>
      </c>
      <c r="C672" s="232">
        <v>43397.062544594904</v>
      </c>
      <c r="D672" s="232" t="s">
        <v>4693</v>
      </c>
      <c r="E672" s="232" t="s">
        <v>6452</v>
      </c>
      <c r="F672" s="49" t="s">
        <v>247</v>
      </c>
      <c r="G672" s="61" t="s">
        <v>248</v>
      </c>
      <c r="H672" s="61" t="s">
        <v>27</v>
      </c>
      <c r="I672" s="46" t="s">
        <v>323</v>
      </c>
      <c r="J672" s="46" t="s">
        <v>324</v>
      </c>
      <c r="K672" s="46" t="s">
        <v>325</v>
      </c>
      <c r="L672" s="100" t="s">
        <v>304</v>
      </c>
      <c r="M672" s="278" t="s">
        <v>357</v>
      </c>
      <c r="N672" s="279" t="s">
        <v>6506</v>
      </c>
      <c r="O672" s="325"/>
      <c r="P672" s="285" t="s">
        <v>248</v>
      </c>
      <c r="Q672" s="285" t="s">
        <v>6510</v>
      </c>
      <c r="R672" s="322"/>
      <c r="S672" s="289" t="s">
        <v>2442</v>
      </c>
      <c r="T672" s="289" t="s">
        <v>6506</v>
      </c>
      <c r="U672" s="47" t="s">
        <v>89</v>
      </c>
      <c r="V672" s="47" t="s">
        <v>90</v>
      </c>
      <c r="W672" s="47" t="s">
        <v>98</v>
      </c>
      <c r="X672" s="46" t="s">
        <v>92</v>
      </c>
      <c r="Y672" s="58"/>
      <c r="Z672" s="57"/>
      <c r="AA672" s="58" t="s">
        <v>36</v>
      </c>
      <c r="AB672" s="183"/>
      <c r="AC672" s="184"/>
      <c r="AD672" s="184"/>
      <c r="AE672" s="183"/>
      <c r="AF672" s="184"/>
      <c r="AG672" s="185"/>
      <c r="AH672" s="58"/>
      <c r="AI672" s="58"/>
      <c r="AJ672" s="58"/>
      <c r="AK672" s="58"/>
      <c r="AL672" s="59"/>
      <c r="AM672" s="254" t="str">
        <f>VLOOKUP(K672,'[1]SKO 2019 Attendees'!$D:$G,4,FALSE)</f>
        <v>32LDNLDB</v>
      </c>
      <c r="AN672" s="52">
        <v>43476</v>
      </c>
      <c r="AO672" s="52">
        <v>43481</v>
      </c>
    </row>
    <row r="673" spans="1:42" customFormat="1">
      <c r="A673" s="46" t="s">
        <v>2710</v>
      </c>
      <c r="B673" s="232">
        <v>43396</v>
      </c>
      <c r="C673" s="232">
        <v>43432.415231099534</v>
      </c>
      <c r="D673" s="232"/>
      <c r="E673" s="348"/>
      <c r="F673" s="49" t="s">
        <v>247</v>
      </c>
      <c r="G673" s="61" t="s">
        <v>248</v>
      </c>
      <c r="H673" s="61" t="s">
        <v>2236</v>
      </c>
      <c r="I673" s="46" t="s">
        <v>110</v>
      </c>
      <c r="J673" s="46" t="s">
        <v>2711</v>
      </c>
      <c r="K673" s="46" t="s">
        <v>2712</v>
      </c>
      <c r="L673" s="100" t="s">
        <v>2713</v>
      </c>
      <c r="M673" s="278" t="s">
        <v>346</v>
      </c>
      <c r="N673" s="279" t="s">
        <v>6505</v>
      </c>
      <c r="O673" s="325"/>
      <c r="P673" s="285" t="s">
        <v>248</v>
      </c>
      <c r="Q673" s="285" t="s">
        <v>6510</v>
      </c>
      <c r="R673" s="322"/>
      <c r="S673" s="289" t="s">
        <v>2636</v>
      </c>
      <c r="T673" s="289" t="s">
        <v>6519</v>
      </c>
      <c r="U673" s="47" t="s">
        <v>2381</v>
      </c>
      <c r="V673" s="47" t="s">
        <v>90</v>
      </c>
      <c r="W673" s="47" t="s">
        <v>2312</v>
      </c>
      <c r="X673" s="46" t="s">
        <v>2076</v>
      </c>
      <c r="Y673" s="58"/>
      <c r="Z673" s="57"/>
      <c r="AA673" s="58" t="s">
        <v>36</v>
      </c>
      <c r="AB673" s="183"/>
      <c r="AC673" s="184"/>
      <c r="AD673" s="184"/>
      <c r="AE673" s="183"/>
      <c r="AF673" s="184"/>
      <c r="AG673" s="185"/>
      <c r="AH673" s="58"/>
      <c r="AI673" s="58"/>
      <c r="AJ673" s="58"/>
      <c r="AK673" s="58"/>
      <c r="AL673" s="59"/>
      <c r="AM673" s="254" t="str">
        <f>VLOOKUP(K673,'[1]SKO 2019 Attendees'!$D:$G,4,FALSE)</f>
        <v>32LDNLDC</v>
      </c>
      <c r="AN673" s="52">
        <v>43477</v>
      </c>
      <c r="AO673" s="52">
        <v>43481</v>
      </c>
    </row>
    <row r="674" spans="1:42" customFormat="1">
      <c r="A674" s="46" t="s">
        <v>2714</v>
      </c>
      <c r="B674" s="232">
        <v>43396</v>
      </c>
      <c r="C674" s="232">
        <v>43440.380772835648</v>
      </c>
      <c r="D674" s="232" t="s">
        <v>4693</v>
      </c>
      <c r="E674" s="232" t="s">
        <v>6723</v>
      </c>
      <c r="F674" s="49" t="s">
        <v>247</v>
      </c>
      <c r="G674" s="61" t="s">
        <v>248</v>
      </c>
      <c r="H674" s="61" t="s">
        <v>2236</v>
      </c>
      <c r="I674" s="46" t="s">
        <v>2715</v>
      </c>
      <c r="J674" s="46" t="s">
        <v>2716</v>
      </c>
      <c r="K674" s="46" t="s">
        <v>2717</v>
      </c>
      <c r="L674" s="100" t="s">
        <v>2718</v>
      </c>
      <c r="M674" s="278" t="s">
        <v>374</v>
      </c>
      <c r="N674" s="310" t="s">
        <v>6507</v>
      </c>
      <c r="O674" s="325"/>
      <c r="P674" s="285" t="s">
        <v>248</v>
      </c>
      <c r="Q674" s="285" t="s">
        <v>6510</v>
      </c>
      <c r="R674" s="322"/>
      <c r="S674" s="289" t="s">
        <v>2374</v>
      </c>
      <c r="T674" s="289" t="s">
        <v>6517</v>
      </c>
      <c r="U674" s="47" t="s">
        <v>2422</v>
      </c>
      <c r="V674" s="47" t="s">
        <v>90</v>
      </c>
      <c r="W674" s="47" t="s">
        <v>2259</v>
      </c>
      <c r="X674" s="46" t="s">
        <v>2076</v>
      </c>
      <c r="Y674" s="58"/>
      <c r="Z674" s="57"/>
      <c r="AA674" s="58" t="s">
        <v>36</v>
      </c>
      <c r="AB674" s="183"/>
      <c r="AC674" s="184"/>
      <c r="AD674" s="184"/>
      <c r="AE674" s="183"/>
      <c r="AF674" s="184"/>
      <c r="AG674" s="185"/>
      <c r="AH674" s="58"/>
      <c r="AI674" s="58"/>
      <c r="AJ674" s="58"/>
      <c r="AK674" s="58"/>
      <c r="AL674" s="59"/>
      <c r="AM674" s="254" t="str">
        <f>VLOOKUP(K674,'[1]SKO 2019 Attendees'!$D:$G,4,FALSE)</f>
        <v>32LDNLDD</v>
      </c>
      <c r="AN674" s="52">
        <v>43477</v>
      </c>
      <c r="AO674" s="52">
        <v>43481</v>
      </c>
      <c r="AP674" t="s">
        <v>6307</v>
      </c>
    </row>
    <row r="675" spans="1:42" customFormat="1">
      <c r="A675" s="46" t="s">
        <v>330</v>
      </c>
      <c r="B675" s="232">
        <v>43396</v>
      </c>
      <c r="C675" s="232">
        <v>43402.798892708328</v>
      </c>
      <c r="D675" s="232" t="s">
        <v>4693</v>
      </c>
      <c r="E675" s="232" t="s">
        <v>6530</v>
      </c>
      <c r="F675" s="49" t="s">
        <v>247</v>
      </c>
      <c r="G675" s="61" t="s">
        <v>248</v>
      </c>
      <c r="H675" s="61" t="s">
        <v>27</v>
      </c>
      <c r="I675" s="46" t="s">
        <v>62</v>
      </c>
      <c r="J675" s="46" t="s">
        <v>331</v>
      </c>
      <c r="K675" s="46" t="s">
        <v>332</v>
      </c>
      <c r="L675" s="100" t="s">
        <v>257</v>
      </c>
      <c r="M675" s="278" t="s">
        <v>346</v>
      </c>
      <c r="N675" s="279" t="s">
        <v>6505</v>
      </c>
      <c r="O675" s="325"/>
      <c r="P675" s="285" t="s">
        <v>248</v>
      </c>
      <c r="Q675" s="285" t="s">
        <v>6510</v>
      </c>
      <c r="R675" s="322"/>
      <c r="S675" s="289" t="s">
        <v>5082</v>
      </c>
      <c r="T675" s="289" t="s">
        <v>6512</v>
      </c>
      <c r="U675" s="47" t="s">
        <v>258</v>
      </c>
      <c r="V675" s="47" t="s">
        <v>34</v>
      </c>
      <c r="W675" s="47" t="s">
        <v>48</v>
      </c>
      <c r="X675" s="46" t="s">
        <v>27</v>
      </c>
      <c r="Y675" s="58"/>
      <c r="Z675" s="57"/>
      <c r="AA675" s="58" t="s">
        <v>36</v>
      </c>
      <c r="AB675" s="183"/>
      <c r="AC675" s="184"/>
      <c r="AD675" s="184"/>
      <c r="AE675" s="183"/>
      <c r="AF675" s="184"/>
      <c r="AG675" s="185"/>
      <c r="AH675" s="58"/>
      <c r="AI675" s="58"/>
      <c r="AJ675" s="58"/>
      <c r="AK675" s="58"/>
      <c r="AL675" s="59"/>
      <c r="AM675" s="254" t="str">
        <f>VLOOKUP(K675,'[1]SKO 2019 Attendees'!$D:$G,4,FALSE)</f>
        <v>32LDZJVX</v>
      </c>
      <c r="AN675" s="52">
        <v>43476</v>
      </c>
      <c r="AO675" s="52">
        <v>43481</v>
      </c>
    </row>
    <row r="676" spans="1:42" customFormat="1">
      <c r="A676" s="46" t="s">
        <v>2719</v>
      </c>
      <c r="B676" s="232">
        <v>43396</v>
      </c>
      <c r="C676" s="232">
        <v>43416.411666585649</v>
      </c>
      <c r="D676" s="232" t="s">
        <v>4693</v>
      </c>
      <c r="E676" s="232" t="s">
        <v>5890</v>
      </c>
      <c r="F676" s="49" t="s">
        <v>247</v>
      </c>
      <c r="G676" s="61" t="s">
        <v>248</v>
      </c>
      <c r="H676" s="61" t="s">
        <v>2236</v>
      </c>
      <c r="I676" s="46" t="s">
        <v>971</v>
      </c>
      <c r="J676" s="46" t="s">
        <v>2720</v>
      </c>
      <c r="K676" s="46" t="s">
        <v>2721</v>
      </c>
      <c r="L676" s="100" t="s">
        <v>257</v>
      </c>
      <c r="M676" s="278" t="s">
        <v>374</v>
      </c>
      <c r="N676" s="310" t="s">
        <v>6507</v>
      </c>
      <c r="O676" s="325"/>
      <c r="P676" s="285" t="s">
        <v>248</v>
      </c>
      <c r="Q676" s="285" t="s">
        <v>6510</v>
      </c>
      <c r="R676" s="322"/>
      <c r="S676" s="289" t="s">
        <v>2374</v>
      </c>
      <c r="T676" s="289" t="s">
        <v>6517</v>
      </c>
      <c r="U676" s="47" t="s">
        <v>2427</v>
      </c>
      <c r="V676" s="47" t="s">
        <v>90</v>
      </c>
      <c r="W676" s="47" t="s">
        <v>2722</v>
      </c>
      <c r="X676" s="46" t="s">
        <v>2076</v>
      </c>
      <c r="Y676" s="58"/>
      <c r="Z676" s="57"/>
      <c r="AA676" s="58" t="s">
        <v>36</v>
      </c>
      <c r="AB676" s="183"/>
      <c r="AC676" s="184"/>
      <c r="AD676" s="184"/>
      <c r="AE676" s="183"/>
      <c r="AF676" s="184"/>
      <c r="AG676" s="185"/>
      <c r="AH676" s="58"/>
      <c r="AI676" s="58"/>
      <c r="AJ676" s="58"/>
      <c r="AK676" s="58"/>
      <c r="AL676" s="59"/>
      <c r="AM676" s="254" t="str">
        <f>VLOOKUP(K676,'[1]SKO 2019 Attendees'!$D:$G,4,FALSE)</f>
        <v>32LDNLDF</v>
      </c>
      <c r="AN676" s="52">
        <v>43477</v>
      </c>
      <c r="AO676" s="52">
        <v>43481</v>
      </c>
    </row>
    <row r="677" spans="1:42" s="86" customFormat="1">
      <c r="A677" s="46" t="s">
        <v>2723</v>
      </c>
      <c r="B677" s="232">
        <v>43396</v>
      </c>
      <c r="C677" s="232">
        <v>43397.72356612268</v>
      </c>
      <c r="D677" s="232"/>
      <c r="E677" s="348"/>
      <c r="F677" s="49" t="s">
        <v>247</v>
      </c>
      <c r="G677" s="61" t="s">
        <v>248</v>
      </c>
      <c r="H677" s="61" t="s">
        <v>2236</v>
      </c>
      <c r="I677" s="46" t="s">
        <v>956</v>
      </c>
      <c r="J677" s="46" t="s">
        <v>2724</v>
      </c>
      <c r="K677" s="46" t="s">
        <v>2725</v>
      </c>
      <c r="L677" s="100" t="s">
        <v>257</v>
      </c>
      <c r="M677" s="278" t="s">
        <v>500</v>
      </c>
      <c r="N677" s="279" t="s">
        <v>6504</v>
      </c>
      <c r="O677" s="325"/>
      <c r="P677" s="285" t="s">
        <v>248</v>
      </c>
      <c r="Q677" s="285" t="s">
        <v>6510</v>
      </c>
      <c r="R677" s="322"/>
      <c r="S677" s="289" t="s">
        <v>2380</v>
      </c>
      <c r="T677" s="289" t="s">
        <v>6507</v>
      </c>
      <c r="U677" s="47" t="s">
        <v>2388</v>
      </c>
      <c r="V677" s="47" t="s">
        <v>90</v>
      </c>
      <c r="W677" s="47" t="s">
        <v>2567</v>
      </c>
      <c r="X677" s="46" t="s">
        <v>2076</v>
      </c>
      <c r="Y677" s="58"/>
      <c r="Z677" s="57"/>
      <c r="AA677" s="58" t="s">
        <v>36</v>
      </c>
      <c r="AB677" s="183"/>
      <c r="AC677" s="184"/>
      <c r="AD677" s="184"/>
      <c r="AE677" s="183"/>
      <c r="AF677" s="184"/>
      <c r="AG677" s="185"/>
      <c r="AH677" s="58"/>
      <c r="AI677" s="58"/>
      <c r="AJ677" s="58"/>
      <c r="AK677" s="58"/>
      <c r="AL677" s="59"/>
      <c r="AM677" s="254" t="str">
        <f>VLOOKUP(K677,'[1]SKO 2019 Attendees'!$D:$G,4,FALSE)</f>
        <v>32LDNLDG</v>
      </c>
      <c r="AN677" s="52">
        <v>43477</v>
      </c>
      <c r="AO677" s="52">
        <v>43481</v>
      </c>
      <c r="AP677"/>
    </row>
    <row r="678" spans="1:42" s="86" customFormat="1">
      <c r="A678" s="46" t="s">
        <v>2726</v>
      </c>
      <c r="B678" s="232">
        <v>43396</v>
      </c>
      <c r="C678" s="232">
        <v>43397.511013460644</v>
      </c>
      <c r="D678" s="232" t="s">
        <v>4693</v>
      </c>
      <c r="E678" s="232" t="s">
        <v>5891</v>
      </c>
      <c r="F678" s="49" t="s">
        <v>247</v>
      </c>
      <c r="G678" s="61" t="s">
        <v>248</v>
      </c>
      <c r="H678" s="61" t="s">
        <v>2236</v>
      </c>
      <c r="I678" s="46" t="s">
        <v>2577</v>
      </c>
      <c r="J678" s="46" t="s">
        <v>2727</v>
      </c>
      <c r="K678" s="46" t="s">
        <v>2728</v>
      </c>
      <c r="L678" s="100" t="s">
        <v>2729</v>
      </c>
      <c r="M678" s="278" t="s">
        <v>500</v>
      </c>
      <c r="N678" s="279" t="s">
        <v>6504</v>
      </c>
      <c r="O678" s="325"/>
      <c r="P678" s="285" t="s">
        <v>248</v>
      </c>
      <c r="Q678" s="285" t="s">
        <v>6510</v>
      </c>
      <c r="R678" s="322"/>
      <c r="S678" s="289" t="s">
        <v>2380</v>
      </c>
      <c r="T678" s="289" t="s">
        <v>6507</v>
      </c>
      <c r="U678" s="47" t="s">
        <v>2388</v>
      </c>
      <c r="V678" s="47" t="s">
        <v>90</v>
      </c>
      <c r="W678" s="47" t="s">
        <v>2501</v>
      </c>
      <c r="X678" s="46" t="s">
        <v>2076</v>
      </c>
      <c r="Y678" s="58"/>
      <c r="Z678" s="57"/>
      <c r="AA678" s="58" t="s">
        <v>36</v>
      </c>
      <c r="AB678" s="183"/>
      <c r="AC678" s="184"/>
      <c r="AD678" s="184"/>
      <c r="AE678" s="183"/>
      <c r="AF678" s="184"/>
      <c r="AG678" s="185"/>
      <c r="AH678" s="58"/>
      <c r="AI678" s="58"/>
      <c r="AJ678" s="58"/>
      <c r="AK678" s="58"/>
      <c r="AL678" s="59"/>
      <c r="AM678" s="254" t="str">
        <f>VLOOKUP(K678,'[1]SKO 2019 Attendees'!$D:$G,4,FALSE)</f>
        <v>32LDNLDH</v>
      </c>
      <c r="AN678" s="52">
        <v>43477</v>
      </c>
      <c r="AO678" s="52">
        <v>43481</v>
      </c>
      <c r="AP678" t="s">
        <v>5031</v>
      </c>
    </row>
    <row r="679" spans="1:42" s="86" customFormat="1">
      <c r="A679" s="46" t="s">
        <v>2730</v>
      </c>
      <c r="B679" s="232">
        <v>43396</v>
      </c>
      <c r="C679" s="232">
        <v>43398.47928313657</v>
      </c>
      <c r="D679" s="232" t="s">
        <v>4693</v>
      </c>
      <c r="E679" s="232" t="s">
        <v>5892</v>
      </c>
      <c r="F679" s="49" t="s">
        <v>247</v>
      </c>
      <c r="G679" s="61" t="s">
        <v>248</v>
      </c>
      <c r="H679" s="61" t="s">
        <v>2236</v>
      </c>
      <c r="I679" s="46" t="s">
        <v>118</v>
      </c>
      <c r="J679" s="46" t="s">
        <v>2731</v>
      </c>
      <c r="K679" s="46" t="s">
        <v>2732</v>
      </c>
      <c r="L679" s="100" t="s">
        <v>2733</v>
      </c>
      <c r="M679" s="281" t="s">
        <v>6412</v>
      </c>
      <c r="N679" s="310" t="s">
        <v>6509</v>
      </c>
      <c r="O679" s="325"/>
      <c r="P679" s="285" t="s">
        <v>248</v>
      </c>
      <c r="Q679" s="285" t="s">
        <v>6510</v>
      </c>
      <c r="R679" s="322"/>
      <c r="S679" s="289" t="s">
        <v>2393</v>
      </c>
      <c r="T679" s="289" t="s">
        <v>6509</v>
      </c>
      <c r="U679" s="47" t="s">
        <v>2368</v>
      </c>
      <c r="V679" s="47" t="s">
        <v>90</v>
      </c>
      <c r="W679" s="47" t="s">
        <v>2496</v>
      </c>
      <c r="X679" s="46" t="s">
        <v>2076</v>
      </c>
      <c r="Y679" s="58"/>
      <c r="Z679" s="57"/>
      <c r="AA679" s="58" t="s">
        <v>36</v>
      </c>
      <c r="AB679" s="183"/>
      <c r="AC679" s="184"/>
      <c r="AD679" s="184"/>
      <c r="AE679" s="183"/>
      <c r="AF679" s="184"/>
      <c r="AG679" s="185"/>
      <c r="AH679" s="58"/>
      <c r="AI679" s="58"/>
      <c r="AJ679" s="58"/>
      <c r="AK679" s="58"/>
      <c r="AL679" s="59"/>
      <c r="AM679" s="254" t="str">
        <f>VLOOKUP(K679,'[1]SKO 2019 Attendees'!$D:$G,4,FALSE)</f>
        <v>32LDNLDJ</v>
      </c>
      <c r="AN679" s="52">
        <v>43477</v>
      </c>
      <c r="AO679" s="52">
        <v>43481</v>
      </c>
      <c r="AP679"/>
    </row>
    <row r="680" spans="1:42" s="133" customFormat="1">
      <c r="A680" s="46" t="s">
        <v>326</v>
      </c>
      <c r="B680" s="232">
        <v>43396</v>
      </c>
      <c r="C680" s="232">
        <v>43409.831347453699</v>
      </c>
      <c r="D680" s="232" t="s">
        <v>4693</v>
      </c>
      <c r="E680" s="232" t="s">
        <v>6713</v>
      </c>
      <c r="F680" s="49" t="s">
        <v>247</v>
      </c>
      <c r="G680" s="61" t="s">
        <v>248</v>
      </c>
      <c r="H680" s="61" t="s">
        <v>27</v>
      </c>
      <c r="I680" s="46" t="s">
        <v>327</v>
      </c>
      <c r="J680" s="46" t="s">
        <v>328</v>
      </c>
      <c r="K680" s="46" t="s">
        <v>329</v>
      </c>
      <c r="L680" s="100" t="s">
        <v>257</v>
      </c>
      <c r="M680" s="278" t="s">
        <v>374</v>
      </c>
      <c r="N680" s="310" t="s">
        <v>6507</v>
      </c>
      <c r="O680" s="325"/>
      <c r="P680" s="285" t="s">
        <v>248</v>
      </c>
      <c r="Q680" s="285" t="s">
        <v>6510</v>
      </c>
      <c r="R680" s="322"/>
      <c r="S680" s="289" t="s">
        <v>5083</v>
      </c>
      <c r="T680" s="306" t="s">
        <v>6513</v>
      </c>
      <c r="U680" s="47" t="s">
        <v>274</v>
      </c>
      <c r="V680" s="47" t="s">
        <v>34</v>
      </c>
      <c r="W680" s="47" t="s">
        <v>103</v>
      </c>
      <c r="X680" s="46" t="s">
        <v>27</v>
      </c>
      <c r="Y680" s="58"/>
      <c r="Z680" s="57"/>
      <c r="AA680" s="58" t="s">
        <v>36</v>
      </c>
      <c r="AB680" s="183"/>
      <c r="AC680" s="184"/>
      <c r="AD680" s="184"/>
      <c r="AE680" s="183"/>
      <c r="AF680" s="184"/>
      <c r="AG680" s="185"/>
      <c r="AH680" s="58"/>
      <c r="AI680" s="58"/>
      <c r="AJ680" s="58"/>
      <c r="AK680" s="58"/>
      <c r="AL680" s="59"/>
      <c r="AM680" s="254" t="str">
        <f>VLOOKUP(K680,'[1]SKO 2019 Attendees'!$D:$G,4,FALSE)</f>
        <v>32LDNLDK</v>
      </c>
      <c r="AN680" s="52">
        <v>43476</v>
      </c>
      <c r="AO680" s="52">
        <v>43481</v>
      </c>
      <c r="AP680"/>
    </row>
    <row r="681" spans="1:42" customFormat="1">
      <c r="A681" s="46" t="s">
        <v>2734</v>
      </c>
      <c r="B681" s="232">
        <v>43396</v>
      </c>
      <c r="C681" s="232">
        <v>43396.691246759256</v>
      </c>
      <c r="D681" s="232" t="s">
        <v>4693</v>
      </c>
      <c r="E681" s="232" t="s">
        <v>6328</v>
      </c>
      <c r="F681" s="49" t="s">
        <v>247</v>
      </c>
      <c r="G681" s="61" t="s">
        <v>248</v>
      </c>
      <c r="H681" s="61" t="s">
        <v>2236</v>
      </c>
      <c r="I681" s="46" t="s">
        <v>2735</v>
      </c>
      <c r="J681" s="46" t="s">
        <v>2736</v>
      </c>
      <c r="K681" s="46" t="s">
        <v>2737</v>
      </c>
      <c r="L681" s="100" t="s">
        <v>2738</v>
      </c>
      <c r="M681" s="278" t="s">
        <v>374</v>
      </c>
      <c r="N681" s="310" t="s">
        <v>6507</v>
      </c>
      <c r="O681" s="325"/>
      <c r="P681" s="285" t="s">
        <v>248</v>
      </c>
      <c r="Q681" s="285" t="s">
        <v>6510</v>
      </c>
      <c r="R681" s="322"/>
      <c r="S681" s="289" t="s">
        <v>2374</v>
      </c>
      <c r="T681" s="289" t="s">
        <v>6517</v>
      </c>
      <c r="U681" s="47" t="s">
        <v>2381</v>
      </c>
      <c r="V681" s="47" t="s">
        <v>90</v>
      </c>
      <c r="W681" s="47" t="s">
        <v>2275</v>
      </c>
      <c r="X681" s="46" t="s">
        <v>2076</v>
      </c>
      <c r="Y681" s="58"/>
      <c r="Z681" s="57"/>
      <c r="AA681" s="58" t="s">
        <v>36</v>
      </c>
      <c r="AB681" s="183"/>
      <c r="AC681" s="184"/>
      <c r="AD681" s="184"/>
      <c r="AE681" s="183"/>
      <c r="AF681" s="184"/>
      <c r="AG681" s="185"/>
      <c r="AH681" s="58"/>
      <c r="AI681" s="58"/>
      <c r="AJ681" s="58"/>
      <c r="AK681" s="58"/>
      <c r="AL681" s="59"/>
      <c r="AM681" s="254" t="str">
        <f>VLOOKUP(K681,'[1]SKO 2019 Attendees'!$D:$G,4,FALSE)</f>
        <v>32LDNLDL</v>
      </c>
      <c r="AN681" s="52">
        <v>43477</v>
      </c>
      <c r="AO681" s="52">
        <v>43481</v>
      </c>
    </row>
    <row r="682" spans="1:42" s="86" customFormat="1">
      <c r="A682" s="46" t="s">
        <v>2739</v>
      </c>
      <c r="B682" s="232">
        <v>43396</v>
      </c>
      <c r="C682" s="232">
        <v>43399.401735300926</v>
      </c>
      <c r="D682" s="232" t="s">
        <v>4693</v>
      </c>
      <c r="E682" s="232" t="s">
        <v>5893</v>
      </c>
      <c r="F682" s="49" t="s">
        <v>247</v>
      </c>
      <c r="G682" s="61" t="s">
        <v>248</v>
      </c>
      <c r="H682" s="61" t="s">
        <v>2236</v>
      </c>
      <c r="I682" s="46" t="s">
        <v>135</v>
      </c>
      <c r="J682" s="46" t="s">
        <v>2740</v>
      </c>
      <c r="K682" s="46" t="s">
        <v>2741</v>
      </c>
      <c r="L682" s="100" t="s">
        <v>257</v>
      </c>
      <c r="M682" s="278" t="s">
        <v>357</v>
      </c>
      <c r="N682" s="279" t="s">
        <v>6506</v>
      </c>
      <c r="O682" s="325"/>
      <c r="P682" s="285" t="s">
        <v>248</v>
      </c>
      <c r="Q682" s="285" t="s">
        <v>6510</v>
      </c>
      <c r="R682" s="322"/>
      <c r="S682" s="289" t="s">
        <v>2442</v>
      </c>
      <c r="T682" s="289" t="s">
        <v>6506</v>
      </c>
      <c r="U682" s="47" t="s">
        <v>2742</v>
      </c>
      <c r="V682" s="47" t="s">
        <v>90</v>
      </c>
      <c r="W682" s="47" t="s">
        <v>2254</v>
      </c>
      <c r="X682" s="46" t="s">
        <v>2076</v>
      </c>
      <c r="Y682" s="58"/>
      <c r="Z682" s="57"/>
      <c r="AA682" s="58" t="s">
        <v>36</v>
      </c>
      <c r="AB682" s="183"/>
      <c r="AC682" s="184"/>
      <c r="AD682" s="184"/>
      <c r="AE682" s="183"/>
      <c r="AF682" s="184"/>
      <c r="AG682" s="185"/>
      <c r="AH682" s="58"/>
      <c r="AI682" s="58"/>
      <c r="AJ682" s="58"/>
      <c r="AK682" s="58"/>
      <c r="AL682" s="59"/>
      <c r="AM682" s="254" t="str">
        <f>VLOOKUP(K682,'[1]SKO 2019 Attendees'!$D:$G,4,FALSE)</f>
        <v>32LDNLDM</v>
      </c>
      <c r="AN682" s="52">
        <v>43477</v>
      </c>
      <c r="AO682" s="52">
        <v>43481</v>
      </c>
      <c r="AP682"/>
    </row>
    <row r="683" spans="1:42" s="86" customFormat="1" ht="12.6" customHeight="1">
      <c r="A683" s="134" t="s">
        <v>4772</v>
      </c>
      <c r="B683" s="232">
        <v>43409</v>
      </c>
      <c r="C683" s="232">
        <v>43409.512176122684</v>
      </c>
      <c r="D683" s="232" t="s">
        <v>4693</v>
      </c>
      <c r="E683" s="232" t="s">
        <v>5894</v>
      </c>
      <c r="F683" s="49" t="s">
        <v>5087</v>
      </c>
      <c r="G683" s="135" t="s">
        <v>4771</v>
      </c>
      <c r="H683" s="61" t="s">
        <v>3126</v>
      </c>
      <c r="I683" s="134" t="s">
        <v>1339</v>
      </c>
      <c r="J683" s="134" t="s">
        <v>4773</v>
      </c>
      <c r="K683" s="46" t="s">
        <v>4774</v>
      </c>
      <c r="L683" s="134" t="s">
        <v>4775</v>
      </c>
      <c r="M683" s="278" t="s">
        <v>4728</v>
      </c>
      <c r="N683" s="279" t="s">
        <v>4662</v>
      </c>
      <c r="O683" s="325" t="s">
        <v>4662</v>
      </c>
      <c r="P683" s="285" t="s">
        <v>4728</v>
      </c>
      <c r="Q683" s="285" t="s">
        <v>4662</v>
      </c>
      <c r="R683" s="322" t="s">
        <v>4662</v>
      </c>
      <c r="S683" s="289" t="s">
        <v>4728</v>
      </c>
      <c r="T683" s="289" t="s">
        <v>4662</v>
      </c>
      <c r="U683" s="134" t="s">
        <v>4776</v>
      </c>
      <c r="V683" s="134" t="s">
        <v>208</v>
      </c>
      <c r="W683" s="47" t="s">
        <v>2075</v>
      </c>
      <c r="X683" s="46" t="s">
        <v>2076</v>
      </c>
      <c r="Y683" s="50"/>
      <c r="Z683" s="50"/>
      <c r="AA683" s="50"/>
      <c r="AB683" s="186"/>
      <c r="AC683" s="187"/>
      <c r="AD683" s="187"/>
      <c r="AE683" s="186"/>
      <c r="AF683" s="187"/>
      <c r="AG683" s="188"/>
      <c r="AH683" s="50"/>
      <c r="AI683" s="50"/>
      <c r="AJ683" s="50"/>
      <c r="AK683" s="50"/>
      <c r="AL683" s="128"/>
      <c r="AM683" s="254" t="str">
        <f>VLOOKUP(K683,'[1]SKO 2019 Attendees'!$D:$G,4,FALSE)</f>
        <v>32LDZJWP</v>
      </c>
      <c r="AN683" s="52">
        <v>43478</v>
      </c>
      <c r="AO683" s="52">
        <v>43481</v>
      </c>
      <c r="AP683" s="127"/>
    </row>
    <row r="684" spans="1:42">
      <c r="A684" s="26" t="s">
        <v>4806</v>
      </c>
      <c r="B684" s="231">
        <v>43437</v>
      </c>
      <c r="C684" s="231">
        <v>43439</v>
      </c>
      <c r="D684" s="349" t="s">
        <v>4693</v>
      </c>
      <c r="E684" s="348" t="s">
        <v>6783</v>
      </c>
      <c r="G684" s="60" t="s">
        <v>4771</v>
      </c>
      <c r="H684" s="60" t="s">
        <v>3126</v>
      </c>
      <c r="I684" s="26" t="s">
        <v>200</v>
      </c>
      <c r="J684" s="26" t="s">
        <v>4797</v>
      </c>
      <c r="K684" s="87" t="s">
        <v>4809</v>
      </c>
      <c r="L684" s="26" t="s">
        <v>4810</v>
      </c>
      <c r="M684" s="278" t="s">
        <v>500</v>
      </c>
      <c r="P684" s="284" t="s">
        <v>500</v>
      </c>
      <c r="S684" s="288" t="s">
        <v>6262</v>
      </c>
      <c r="U684" s="26" t="s">
        <v>4805</v>
      </c>
      <c r="V684" s="26" t="s">
        <v>208</v>
      </c>
      <c r="W684" s="26" t="s">
        <v>2075</v>
      </c>
      <c r="X684" s="26" t="s">
        <v>2076</v>
      </c>
      <c r="AM684" s="89" t="str">
        <f>VLOOKUP(K684,'[1]SKO 2019 Attendees'!$D:$G,4,FALSE)</f>
        <v>32LFHH7P</v>
      </c>
      <c r="AN684" s="53">
        <v>43478</v>
      </c>
      <c r="AO684" s="53">
        <v>43481</v>
      </c>
    </row>
    <row r="685" spans="1:42" customFormat="1">
      <c r="A685" s="46" t="s">
        <v>4037</v>
      </c>
      <c r="B685" s="232">
        <v>43396</v>
      </c>
      <c r="C685" s="232">
        <v>43416.479540046297</v>
      </c>
      <c r="D685" s="232" t="s">
        <v>4693</v>
      </c>
      <c r="E685" s="232" t="s">
        <v>5895</v>
      </c>
      <c r="F685" s="49" t="s">
        <v>334</v>
      </c>
      <c r="G685" s="61" t="s">
        <v>335</v>
      </c>
      <c r="H685" s="61" t="s">
        <v>4038</v>
      </c>
      <c r="I685" s="46" t="s">
        <v>4039</v>
      </c>
      <c r="J685" s="46" t="s">
        <v>4040</v>
      </c>
      <c r="K685" s="46" t="s">
        <v>4041</v>
      </c>
      <c r="L685" s="100" t="s">
        <v>4042</v>
      </c>
      <c r="M685" s="350" t="s">
        <v>6412</v>
      </c>
      <c r="N685" s="279" t="s">
        <v>6508</v>
      </c>
      <c r="O685" s="325"/>
      <c r="P685" s="284" t="s">
        <v>5086</v>
      </c>
      <c r="Q685" s="311" t="s">
        <v>6508</v>
      </c>
      <c r="R685" s="322"/>
      <c r="S685" s="289" t="s">
        <v>2393</v>
      </c>
      <c r="T685" s="289" t="s">
        <v>6509</v>
      </c>
      <c r="U685" s="47" t="s">
        <v>222</v>
      </c>
      <c r="V685" s="47" t="s">
        <v>90</v>
      </c>
      <c r="W685" s="47" t="s">
        <v>2075</v>
      </c>
      <c r="X685" s="46" t="s">
        <v>2076</v>
      </c>
      <c r="Y685" s="58"/>
      <c r="Z685" s="57"/>
      <c r="AA685" s="58"/>
      <c r="AB685" s="183"/>
      <c r="AC685" s="184"/>
      <c r="AD685" s="184"/>
      <c r="AE685" s="183" t="s">
        <v>36</v>
      </c>
      <c r="AF685" s="184"/>
      <c r="AG685" s="185"/>
      <c r="AH685" s="58"/>
      <c r="AI685" s="58"/>
      <c r="AJ685" s="58"/>
      <c r="AK685" s="58"/>
      <c r="AL685" s="59"/>
      <c r="AM685" s="254" t="str">
        <f>VLOOKUP(K685,'[1]SKO 2019 Attendees'!$D:$G,4,FALSE)</f>
        <v>32LDNLDQ</v>
      </c>
      <c r="AN685" s="52">
        <v>43478</v>
      </c>
      <c r="AO685" s="52">
        <v>43481</v>
      </c>
    </row>
    <row r="686" spans="1:42" customFormat="1">
      <c r="A686" s="46" t="s">
        <v>4043</v>
      </c>
      <c r="B686" s="232">
        <v>43396</v>
      </c>
      <c r="C686" s="232">
        <v>43413.478795023148</v>
      </c>
      <c r="D686" s="232" t="s">
        <v>4693</v>
      </c>
      <c r="E686" s="232" t="s">
        <v>5896</v>
      </c>
      <c r="F686" s="49" t="s">
        <v>334</v>
      </c>
      <c r="G686" s="61" t="s">
        <v>335</v>
      </c>
      <c r="H686" s="61" t="s">
        <v>4038</v>
      </c>
      <c r="I686" s="46" t="s">
        <v>4044</v>
      </c>
      <c r="J686" s="46" t="s">
        <v>4040</v>
      </c>
      <c r="K686" s="46" t="s">
        <v>4045</v>
      </c>
      <c r="L686" s="100" t="s">
        <v>4046</v>
      </c>
      <c r="M686" s="278" t="s">
        <v>500</v>
      </c>
      <c r="N686" s="279" t="s">
        <v>6504</v>
      </c>
      <c r="O686" s="325"/>
      <c r="P686" s="284" t="s">
        <v>500</v>
      </c>
      <c r="Q686" s="285" t="s">
        <v>6504</v>
      </c>
      <c r="R686" s="322"/>
      <c r="S686" s="289" t="s">
        <v>2380</v>
      </c>
      <c r="T686" s="289" t="s">
        <v>6507</v>
      </c>
      <c r="U686" s="47" t="s">
        <v>222</v>
      </c>
      <c r="V686" s="47" t="s">
        <v>90</v>
      </c>
      <c r="W686" s="47" t="s">
        <v>2075</v>
      </c>
      <c r="X686" s="46" t="s">
        <v>2076</v>
      </c>
      <c r="Y686" s="58"/>
      <c r="Z686" s="57"/>
      <c r="AA686" s="58"/>
      <c r="AB686" s="183"/>
      <c r="AC686" s="184"/>
      <c r="AD686" s="184"/>
      <c r="AE686" s="183" t="s">
        <v>36</v>
      </c>
      <c r="AF686" s="184"/>
      <c r="AG686" s="185"/>
      <c r="AH686" s="58"/>
      <c r="AI686" s="58"/>
      <c r="AJ686" s="58"/>
      <c r="AK686" s="58"/>
      <c r="AL686" s="59"/>
      <c r="AM686" s="254" t="str">
        <f>VLOOKUP(K686,'[1]SKO 2019 Attendees'!$D:$G,4,FALSE)</f>
        <v>32LDNLDR</v>
      </c>
      <c r="AN686" s="52">
        <v>43478</v>
      </c>
      <c r="AO686" s="52">
        <v>43481</v>
      </c>
    </row>
    <row r="687" spans="1:42" customFormat="1">
      <c r="A687" s="46" t="s">
        <v>4047</v>
      </c>
      <c r="B687" s="232">
        <v>43396</v>
      </c>
      <c r="C687" s="232">
        <v>43399.389573807872</v>
      </c>
      <c r="D687" s="232" t="s">
        <v>4693</v>
      </c>
      <c r="E687" s="232" t="s">
        <v>5897</v>
      </c>
      <c r="F687" s="49" t="s">
        <v>334</v>
      </c>
      <c r="G687" s="61" t="s">
        <v>335</v>
      </c>
      <c r="H687" s="61" t="s">
        <v>4038</v>
      </c>
      <c r="I687" s="46" t="s">
        <v>4048</v>
      </c>
      <c r="J687" s="46" t="s">
        <v>4049</v>
      </c>
      <c r="K687" s="46" t="s">
        <v>4050</v>
      </c>
      <c r="L687" s="100" t="s">
        <v>344</v>
      </c>
      <c r="M687" s="350" t="s">
        <v>6412</v>
      </c>
      <c r="N687" s="279" t="s">
        <v>6508</v>
      </c>
      <c r="O687" s="325"/>
      <c r="P687" s="284" t="s">
        <v>5086</v>
      </c>
      <c r="Q687" s="311" t="s">
        <v>6508</v>
      </c>
      <c r="R687" s="322"/>
      <c r="S687" s="289" t="s">
        <v>2393</v>
      </c>
      <c r="T687" s="289" t="s">
        <v>6509</v>
      </c>
      <c r="U687" s="47" t="s">
        <v>222</v>
      </c>
      <c r="V687" s="47" t="s">
        <v>90</v>
      </c>
      <c r="W687" s="47" t="s">
        <v>2403</v>
      </c>
      <c r="X687" s="46" t="s">
        <v>2076</v>
      </c>
      <c r="Y687" s="58"/>
      <c r="Z687" s="57"/>
      <c r="AA687" s="58"/>
      <c r="AB687" s="183"/>
      <c r="AC687" s="184"/>
      <c r="AD687" s="184"/>
      <c r="AE687" s="183" t="s">
        <v>36</v>
      </c>
      <c r="AF687" s="184"/>
      <c r="AG687" s="185"/>
      <c r="AH687" s="58"/>
      <c r="AI687" s="58"/>
      <c r="AJ687" s="58"/>
      <c r="AK687" s="58"/>
      <c r="AL687" s="59"/>
      <c r="AM687" s="254" t="str">
        <f>VLOOKUP(K687,'[1]SKO 2019 Attendees'!$D:$G,4,FALSE)</f>
        <v>32LGK4PK</v>
      </c>
      <c r="AN687" s="52">
        <v>43478</v>
      </c>
      <c r="AO687" s="52">
        <v>43481</v>
      </c>
    </row>
    <row r="688" spans="1:42" customFormat="1">
      <c r="A688" s="46" t="s">
        <v>2743</v>
      </c>
      <c r="B688" s="232">
        <v>43396</v>
      </c>
      <c r="C688" s="232">
        <v>43402.54020570602</v>
      </c>
      <c r="D688" s="232" t="s">
        <v>4693</v>
      </c>
      <c r="E688" s="232" t="s">
        <v>5898</v>
      </c>
      <c r="F688" s="49" t="s">
        <v>334</v>
      </c>
      <c r="G688" s="61" t="s">
        <v>335</v>
      </c>
      <c r="H688" s="61" t="s">
        <v>2236</v>
      </c>
      <c r="I688" s="46" t="s">
        <v>319</v>
      </c>
      <c r="J688" s="46" t="s">
        <v>2744</v>
      </c>
      <c r="K688" s="46" t="s">
        <v>2745</v>
      </c>
      <c r="L688" s="100" t="s">
        <v>505</v>
      </c>
      <c r="M688" s="278" t="s">
        <v>500</v>
      </c>
      <c r="N688" s="279" t="s">
        <v>6504</v>
      </c>
      <c r="O688" s="325"/>
      <c r="P688" s="284" t="s">
        <v>500</v>
      </c>
      <c r="Q688" s="285" t="s">
        <v>6504</v>
      </c>
      <c r="R688" s="322"/>
      <c r="S688" s="289" t="s">
        <v>2380</v>
      </c>
      <c r="T688" s="289" t="s">
        <v>6507</v>
      </c>
      <c r="U688" s="47" t="s">
        <v>222</v>
      </c>
      <c r="V688" s="47" t="s">
        <v>90</v>
      </c>
      <c r="W688" s="47" t="s">
        <v>2567</v>
      </c>
      <c r="X688" s="46" t="s">
        <v>2076</v>
      </c>
      <c r="Y688" s="58"/>
      <c r="Z688" s="57"/>
      <c r="AA688" s="58"/>
      <c r="AB688" s="183" t="s">
        <v>36</v>
      </c>
      <c r="AC688" s="184"/>
      <c r="AD688" s="184"/>
      <c r="AE688" s="183" t="s">
        <v>36</v>
      </c>
      <c r="AF688" s="184"/>
      <c r="AG688" s="185"/>
      <c r="AH688" s="58"/>
      <c r="AI688" s="58"/>
      <c r="AJ688" s="58"/>
      <c r="AK688" s="58"/>
      <c r="AL688" s="59"/>
      <c r="AM688" s="254" t="str">
        <f>VLOOKUP(K688,'[1]SKO 2019 Attendees'!$D:$G,4,FALSE)</f>
        <v>32LDNLDT</v>
      </c>
      <c r="AN688" s="52">
        <v>43477</v>
      </c>
      <c r="AO688" s="52">
        <v>43481</v>
      </c>
    </row>
    <row r="689" spans="1:41" customFormat="1">
      <c r="A689" s="46" t="s">
        <v>4051</v>
      </c>
      <c r="B689" s="232">
        <v>43396</v>
      </c>
      <c r="C689" s="232">
        <v>43409.574395601849</v>
      </c>
      <c r="D689" s="232"/>
      <c r="E689" s="348"/>
      <c r="F689" s="49" t="s">
        <v>334</v>
      </c>
      <c r="G689" s="61" t="s">
        <v>335</v>
      </c>
      <c r="H689" s="61" t="s">
        <v>4038</v>
      </c>
      <c r="I689" s="46" t="s">
        <v>4024</v>
      </c>
      <c r="J689" s="46" t="s">
        <v>4052</v>
      </c>
      <c r="K689" s="46" t="s">
        <v>4053</v>
      </c>
      <c r="L689" s="100" t="s">
        <v>464</v>
      </c>
      <c r="M689" s="278" t="s">
        <v>379</v>
      </c>
      <c r="N689" s="279" t="s">
        <v>6503</v>
      </c>
      <c r="O689" s="325"/>
      <c r="P689" s="284" t="s">
        <v>379</v>
      </c>
      <c r="Q689" s="285" t="s">
        <v>6503</v>
      </c>
      <c r="R689" s="322"/>
      <c r="S689" s="289" t="s">
        <v>2472</v>
      </c>
      <c r="T689" s="289" t="s">
        <v>6505</v>
      </c>
      <c r="U689" s="47" t="s">
        <v>222</v>
      </c>
      <c r="V689" s="47" t="s">
        <v>90</v>
      </c>
      <c r="W689" s="47" t="s">
        <v>2369</v>
      </c>
      <c r="X689" s="46" t="s">
        <v>2076</v>
      </c>
      <c r="Y689" s="58"/>
      <c r="Z689" s="57"/>
      <c r="AA689" s="58"/>
      <c r="AB689" s="183"/>
      <c r="AC689" s="184"/>
      <c r="AD689" s="184"/>
      <c r="AE689" s="183" t="s">
        <v>36</v>
      </c>
      <c r="AF689" s="184"/>
      <c r="AG689" s="185"/>
      <c r="AH689" s="58"/>
      <c r="AI689" s="58"/>
      <c r="AJ689" s="58"/>
      <c r="AK689" s="58"/>
      <c r="AL689" s="59"/>
      <c r="AM689" s="254" t="str">
        <f>VLOOKUP(K689,'[1]SKO 2019 Attendees'!$D:$G,4,FALSE)</f>
        <v>32LDNLDV</v>
      </c>
      <c r="AN689" s="52">
        <v>43478</v>
      </c>
      <c r="AO689" s="52">
        <v>43481</v>
      </c>
    </row>
    <row r="690" spans="1:41" s="245" customFormat="1">
      <c r="A690" s="249" t="s">
        <v>333</v>
      </c>
      <c r="B690" s="232">
        <v>43396</v>
      </c>
      <c r="C690" s="232">
        <v>43396.843490624997</v>
      </c>
      <c r="D690" s="232" t="s">
        <v>4693</v>
      </c>
      <c r="E690" s="232" t="s">
        <v>5899</v>
      </c>
      <c r="F690" s="251" t="s">
        <v>334</v>
      </c>
      <c r="G690" s="253" t="s">
        <v>335</v>
      </c>
      <c r="H690" s="253" t="s">
        <v>27</v>
      </c>
      <c r="I690" s="249" t="s">
        <v>336</v>
      </c>
      <c r="J690" s="249" t="s">
        <v>337</v>
      </c>
      <c r="K690" s="249" t="s">
        <v>338</v>
      </c>
      <c r="L690" s="257" t="s">
        <v>339</v>
      </c>
      <c r="M690" s="278" t="s">
        <v>374</v>
      </c>
      <c r="N690" s="310" t="s">
        <v>6507</v>
      </c>
      <c r="O690" s="325"/>
      <c r="P690" s="284" t="s">
        <v>374</v>
      </c>
      <c r="Q690" s="285" t="s">
        <v>6507</v>
      </c>
      <c r="R690" s="322"/>
      <c r="S690" s="289" t="s">
        <v>5083</v>
      </c>
      <c r="T690" s="306" t="s">
        <v>6513</v>
      </c>
      <c r="U690" s="250" t="s">
        <v>74</v>
      </c>
      <c r="V690" s="250" t="s">
        <v>34</v>
      </c>
      <c r="W690" s="250" t="s">
        <v>103</v>
      </c>
      <c r="X690" s="249" t="s">
        <v>27</v>
      </c>
      <c r="Y690" s="58"/>
      <c r="Z690" s="57"/>
      <c r="AA690" s="58"/>
      <c r="AB690" s="183"/>
      <c r="AC690" s="184"/>
      <c r="AD690" s="184" t="s">
        <v>36</v>
      </c>
      <c r="AE690" s="183"/>
      <c r="AF690" s="184"/>
      <c r="AG690" s="185" t="s">
        <v>36</v>
      </c>
      <c r="AH690" s="58"/>
      <c r="AI690" s="58"/>
      <c r="AJ690" s="58"/>
      <c r="AK690" s="58"/>
      <c r="AL690" s="59"/>
      <c r="AM690" s="254" t="str">
        <f>VLOOKUP(K690,'[1]SKO 2019 Attendees'!$D:$G,4,FALSE)</f>
        <v>32LDNLDW</v>
      </c>
      <c r="AN690" s="252">
        <v>43476</v>
      </c>
      <c r="AO690" s="252">
        <v>43481</v>
      </c>
    </row>
    <row r="691" spans="1:41" customFormat="1">
      <c r="A691" s="46" t="s">
        <v>340</v>
      </c>
      <c r="B691" s="232">
        <v>43396</v>
      </c>
      <c r="C691" s="232">
        <v>43396.725047766202</v>
      </c>
      <c r="D691" s="232" t="s">
        <v>4693</v>
      </c>
      <c r="E691" s="232" t="s">
        <v>5900</v>
      </c>
      <c r="F691" s="49" t="s">
        <v>334</v>
      </c>
      <c r="G691" s="61" t="s">
        <v>335</v>
      </c>
      <c r="H691" s="61" t="s">
        <v>27</v>
      </c>
      <c r="I691" s="46" t="s">
        <v>341</v>
      </c>
      <c r="J691" s="129" t="s">
        <v>342</v>
      </c>
      <c r="K691" s="46" t="s">
        <v>343</v>
      </c>
      <c r="L691" s="100" t="s">
        <v>344</v>
      </c>
      <c r="M691" s="278" t="s">
        <v>346</v>
      </c>
      <c r="N691" s="279" t="s">
        <v>6505</v>
      </c>
      <c r="O691" s="325"/>
      <c r="P691" s="284" t="s">
        <v>346</v>
      </c>
      <c r="Q691" s="285" t="s">
        <v>6505</v>
      </c>
      <c r="R691" s="322"/>
      <c r="S691" s="289" t="s">
        <v>5082</v>
      </c>
      <c r="T691" s="289" t="s">
        <v>6512</v>
      </c>
      <c r="U691" s="47" t="s">
        <v>347</v>
      </c>
      <c r="V691" s="47" t="s">
        <v>34</v>
      </c>
      <c r="W691" s="47" t="s">
        <v>84</v>
      </c>
      <c r="X691" s="46" t="s">
        <v>27</v>
      </c>
      <c r="Y691" s="58"/>
      <c r="Z691" s="57"/>
      <c r="AA691" s="58"/>
      <c r="AB691" s="183"/>
      <c r="AC691" s="184"/>
      <c r="AD691" s="184"/>
      <c r="AE691" s="183"/>
      <c r="AF691" s="184"/>
      <c r="AG691" s="190" t="s">
        <v>36</v>
      </c>
      <c r="AH691" s="58"/>
      <c r="AI691" s="58"/>
      <c r="AJ691" s="58"/>
      <c r="AK691" s="58"/>
      <c r="AL691" s="59"/>
      <c r="AM691" s="254" t="str">
        <f>VLOOKUP(K691,'[1]SKO 2019 Attendees'!$D:$G,4,FALSE)</f>
        <v>32LDNLDX</v>
      </c>
      <c r="AN691" s="52">
        <v>43476</v>
      </c>
      <c r="AO691" s="52">
        <v>43481</v>
      </c>
    </row>
    <row r="692" spans="1:41" customFormat="1" ht="13.2">
      <c r="A692" s="46" t="s">
        <v>2746</v>
      </c>
      <c r="B692" s="232">
        <v>43396</v>
      </c>
      <c r="C692" s="232">
        <v>43397.429962731483</v>
      </c>
      <c r="D692" s="232" t="s">
        <v>4693</v>
      </c>
      <c r="E692" s="232" t="s">
        <v>5901</v>
      </c>
      <c r="F692" s="49" t="s">
        <v>334</v>
      </c>
      <c r="G692" s="61" t="s">
        <v>335</v>
      </c>
      <c r="H692" s="61" t="s">
        <v>2236</v>
      </c>
      <c r="I692" s="46" t="s">
        <v>341</v>
      </c>
      <c r="J692" s="46" t="s">
        <v>2747</v>
      </c>
      <c r="K692" s="46" t="s">
        <v>2748</v>
      </c>
      <c r="L692" s="100" t="s">
        <v>1637</v>
      </c>
      <c r="M692" s="279" t="s">
        <v>357</v>
      </c>
      <c r="N692" s="279" t="s">
        <v>6506</v>
      </c>
      <c r="O692" s="325"/>
      <c r="P692" s="285" t="s">
        <v>357</v>
      </c>
      <c r="Q692" s="285" t="s">
        <v>6506</v>
      </c>
      <c r="R692" s="322"/>
      <c r="S692" s="289" t="s">
        <v>2411</v>
      </c>
      <c r="T692" s="289" t="s">
        <v>6510</v>
      </c>
      <c r="U692" s="47" t="s">
        <v>222</v>
      </c>
      <c r="V692" s="47" t="s">
        <v>90</v>
      </c>
      <c r="W692" s="47" t="s">
        <v>2749</v>
      </c>
      <c r="X692" s="46" t="s">
        <v>2076</v>
      </c>
      <c r="Y692" s="58"/>
      <c r="Z692" s="57"/>
      <c r="AA692" s="58"/>
      <c r="AB692" s="183" t="s">
        <v>36</v>
      </c>
      <c r="AC692" s="184"/>
      <c r="AD692" s="184"/>
      <c r="AE692" s="183" t="s">
        <v>36</v>
      </c>
      <c r="AF692" s="184"/>
      <c r="AG692" s="185"/>
      <c r="AH692" s="58"/>
      <c r="AI692" s="58"/>
      <c r="AJ692" s="58"/>
      <c r="AK692" s="58"/>
      <c r="AL692" s="59"/>
      <c r="AM692" s="254" t="str">
        <f>VLOOKUP(K692,'[1]SKO 2019 Attendees'!$D:$G,4,FALSE)</f>
        <v>32LDNLDZ</v>
      </c>
      <c r="AN692" s="52">
        <v>43477</v>
      </c>
      <c r="AO692" s="52">
        <v>43481</v>
      </c>
    </row>
    <row r="693" spans="1:41" customFormat="1">
      <c r="A693" s="46" t="s">
        <v>2750</v>
      </c>
      <c r="B693" s="232">
        <v>43396</v>
      </c>
      <c r="C693" s="232">
        <v>43397.310470486111</v>
      </c>
      <c r="D693" s="232" t="s">
        <v>4693</v>
      </c>
      <c r="E693" s="232" t="s">
        <v>5902</v>
      </c>
      <c r="F693" s="49" t="s">
        <v>334</v>
      </c>
      <c r="G693" s="61" t="s">
        <v>335</v>
      </c>
      <c r="H693" s="61" t="s">
        <v>2236</v>
      </c>
      <c r="I693" s="46" t="s">
        <v>1854</v>
      </c>
      <c r="J693" s="46" t="s">
        <v>2751</v>
      </c>
      <c r="K693" s="46" t="s">
        <v>2752</v>
      </c>
      <c r="L693" s="100" t="s">
        <v>2753</v>
      </c>
      <c r="M693" s="278" t="s">
        <v>379</v>
      </c>
      <c r="N693" s="279" t="s">
        <v>6503</v>
      </c>
      <c r="O693" s="325"/>
      <c r="P693" s="284" t="s">
        <v>379</v>
      </c>
      <c r="Q693" s="285" t="s">
        <v>6503</v>
      </c>
      <c r="R693" s="322"/>
      <c r="S693" s="289" t="s">
        <v>2472</v>
      </c>
      <c r="T693" s="289" t="s">
        <v>6505</v>
      </c>
      <c r="U693" s="47" t="s">
        <v>222</v>
      </c>
      <c r="V693" s="47" t="s">
        <v>90</v>
      </c>
      <c r="W693" s="47" t="s">
        <v>2403</v>
      </c>
      <c r="X693" s="46" t="s">
        <v>2076</v>
      </c>
      <c r="Y693" s="58"/>
      <c r="Z693" s="57"/>
      <c r="AA693" s="58"/>
      <c r="AB693" s="183" t="s">
        <v>36</v>
      </c>
      <c r="AC693" s="184"/>
      <c r="AD693" s="184"/>
      <c r="AE693" s="183" t="s">
        <v>36</v>
      </c>
      <c r="AF693" s="184"/>
      <c r="AG693" s="185"/>
      <c r="AH693" s="58"/>
      <c r="AI693" s="58"/>
      <c r="AJ693" s="58"/>
      <c r="AK693" s="58"/>
      <c r="AL693" s="59"/>
      <c r="AM693" s="254" t="str">
        <f>VLOOKUP(K693,'[1]SKO 2019 Attendees'!$D:$G,4,FALSE)</f>
        <v>32LDNLF2</v>
      </c>
      <c r="AN693" s="52">
        <v>43477</v>
      </c>
      <c r="AO693" s="52">
        <v>43481</v>
      </c>
    </row>
    <row r="694" spans="1:41" customFormat="1">
      <c r="A694" s="46" t="s">
        <v>1457</v>
      </c>
      <c r="B694" s="232">
        <v>43396</v>
      </c>
      <c r="C694" s="232">
        <v>43397.193843749999</v>
      </c>
      <c r="D694" s="232" t="s">
        <v>4693</v>
      </c>
      <c r="E694" s="232" t="s">
        <v>5903</v>
      </c>
      <c r="F694" s="49" t="s">
        <v>334</v>
      </c>
      <c r="G694" s="61" t="s">
        <v>335</v>
      </c>
      <c r="H694" s="61" t="s">
        <v>633</v>
      </c>
      <c r="I694" s="46" t="s">
        <v>1201</v>
      </c>
      <c r="J694" s="46" t="s">
        <v>641</v>
      </c>
      <c r="K694" s="46" t="s">
        <v>1458</v>
      </c>
      <c r="L694" s="100" t="s">
        <v>344</v>
      </c>
      <c r="M694" s="350" t="s">
        <v>6413</v>
      </c>
      <c r="N694" s="310" t="s">
        <v>6509</v>
      </c>
      <c r="O694" s="325"/>
      <c r="P694" s="284" t="s">
        <v>6263</v>
      </c>
      <c r="Q694" s="311" t="s">
        <v>6509</v>
      </c>
      <c r="R694" s="322"/>
      <c r="S694" s="289" t="s">
        <v>4672</v>
      </c>
      <c r="T694" s="289" t="s">
        <v>6508</v>
      </c>
      <c r="U694" s="47" t="s">
        <v>222</v>
      </c>
      <c r="V694" s="47" t="s">
        <v>34</v>
      </c>
      <c r="W694" s="47" t="s">
        <v>658</v>
      </c>
      <c r="X694" s="46" t="s">
        <v>633</v>
      </c>
      <c r="Y694" s="58"/>
      <c r="Z694" s="57"/>
      <c r="AA694" s="58"/>
      <c r="AB694" s="183"/>
      <c r="AC694" s="184"/>
      <c r="AD694" s="184"/>
      <c r="AE694" s="183"/>
      <c r="AF694" s="189" t="s">
        <v>36</v>
      </c>
      <c r="AG694" s="185"/>
      <c r="AH694" s="58"/>
      <c r="AI694" s="58"/>
      <c r="AJ694" s="58"/>
      <c r="AK694" s="58"/>
      <c r="AL694" s="59"/>
      <c r="AM694" s="254" t="str">
        <f>VLOOKUP(K694,'[1]SKO 2019 Attendees'!$D:$G,4,FALSE)</f>
        <v>32LDNLF3</v>
      </c>
      <c r="AN694" s="52">
        <v>43477</v>
      </c>
      <c r="AO694" s="52">
        <v>43481</v>
      </c>
    </row>
    <row r="695" spans="1:41" customFormat="1">
      <c r="A695" s="46" t="s">
        <v>2754</v>
      </c>
      <c r="B695" s="232">
        <v>43396</v>
      </c>
      <c r="C695" s="232">
        <v>43409.579054085647</v>
      </c>
      <c r="D695" s="232" t="s">
        <v>4693</v>
      </c>
      <c r="E695" s="232" t="s">
        <v>5904</v>
      </c>
      <c r="F695" s="49" t="s">
        <v>334</v>
      </c>
      <c r="G695" s="61" t="s">
        <v>335</v>
      </c>
      <c r="H695" s="61" t="s">
        <v>2236</v>
      </c>
      <c r="I695" s="46" t="s">
        <v>515</v>
      </c>
      <c r="J695" s="46" t="s">
        <v>2755</v>
      </c>
      <c r="K695" s="46" t="s">
        <v>2756</v>
      </c>
      <c r="L695" s="100" t="s">
        <v>344</v>
      </c>
      <c r="M695" s="350" t="s">
        <v>6413</v>
      </c>
      <c r="N695" s="310" t="s">
        <v>6509</v>
      </c>
      <c r="O695" s="325"/>
      <c r="P695" s="284" t="s">
        <v>6263</v>
      </c>
      <c r="Q695" s="311" t="s">
        <v>6509</v>
      </c>
      <c r="R695" s="322"/>
      <c r="S695" s="289" t="s">
        <v>2393</v>
      </c>
      <c r="T695" s="289" t="s">
        <v>6509</v>
      </c>
      <c r="U695" s="47" t="s">
        <v>222</v>
      </c>
      <c r="V695" s="47" t="s">
        <v>90</v>
      </c>
      <c r="W695" s="47" t="s">
        <v>2284</v>
      </c>
      <c r="X695" s="46" t="s">
        <v>2076</v>
      </c>
      <c r="Y695" s="58"/>
      <c r="Z695" s="57"/>
      <c r="AA695" s="58"/>
      <c r="AB695" s="183"/>
      <c r="AC695" s="184"/>
      <c r="AD695" s="184"/>
      <c r="AE695" s="183" t="s">
        <v>36</v>
      </c>
      <c r="AF695" s="184"/>
      <c r="AG695" s="185"/>
      <c r="AH695" s="58"/>
      <c r="AI695" s="58"/>
      <c r="AJ695" s="58"/>
      <c r="AK695" s="58"/>
      <c r="AL695" s="59"/>
      <c r="AM695" s="254" t="str">
        <f>VLOOKUP(K695,'[1]SKO 2019 Attendees'!$D:$G,4,FALSE)</f>
        <v>32LDNLF4</v>
      </c>
      <c r="AN695" s="52">
        <v>43477</v>
      </c>
      <c r="AO695" s="52">
        <v>43481</v>
      </c>
    </row>
    <row r="696" spans="1:41" customFormat="1">
      <c r="A696" s="46" t="s">
        <v>1459</v>
      </c>
      <c r="B696" s="232">
        <v>43402</v>
      </c>
      <c r="C696" s="232">
        <v>43402.721988854166</v>
      </c>
      <c r="D696" s="232" t="s">
        <v>4693</v>
      </c>
      <c r="E696" s="232" t="s">
        <v>5905</v>
      </c>
      <c r="F696" s="49" t="s">
        <v>334</v>
      </c>
      <c r="G696" s="61" t="s">
        <v>335</v>
      </c>
      <c r="H696" s="61" t="s">
        <v>633</v>
      </c>
      <c r="I696" s="46" t="s">
        <v>1460</v>
      </c>
      <c r="J696" s="46" t="s">
        <v>1461</v>
      </c>
      <c r="K696" s="46" t="s">
        <v>1462</v>
      </c>
      <c r="L696" s="100" t="s">
        <v>1463</v>
      </c>
      <c r="M696" s="278" t="s">
        <v>346</v>
      </c>
      <c r="N696" s="279" t="s">
        <v>6505</v>
      </c>
      <c r="O696" s="325"/>
      <c r="P696" s="284" t="s">
        <v>346</v>
      </c>
      <c r="Q696" s="285" t="s">
        <v>6505</v>
      </c>
      <c r="R696" s="322"/>
      <c r="S696" s="289" t="s">
        <v>4671</v>
      </c>
      <c r="T696" s="289" t="s">
        <v>6503</v>
      </c>
      <c r="U696" s="47" t="s">
        <v>222</v>
      </c>
      <c r="V696" s="47" t="s">
        <v>34</v>
      </c>
      <c r="W696" s="47" t="s">
        <v>651</v>
      </c>
      <c r="X696" s="46" t="s">
        <v>633</v>
      </c>
      <c r="Y696" s="58"/>
      <c r="Z696" s="57"/>
      <c r="AA696" s="58"/>
      <c r="AB696" s="183"/>
      <c r="AC696" s="184"/>
      <c r="AD696" s="184"/>
      <c r="AE696" s="183"/>
      <c r="AF696" s="189" t="s">
        <v>36</v>
      </c>
      <c r="AG696" s="185"/>
      <c r="AH696" s="58"/>
      <c r="AI696" s="58"/>
      <c r="AJ696" s="58"/>
      <c r="AK696" s="58"/>
      <c r="AL696" s="59"/>
      <c r="AM696" s="254" t="str">
        <f>VLOOKUP(K696,'[1]SKO 2019 Attendees'!$D:$G,4,FALSE)</f>
        <v>32LDNLF5</v>
      </c>
      <c r="AN696" s="52">
        <v>43477</v>
      </c>
      <c r="AO696" s="52">
        <v>43481</v>
      </c>
    </row>
    <row r="697" spans="1:41" customFormat="1">
      <c r="A697" s="46" t="s">
        <v>1464</v>
      </c>
      <c r="B697" s="232">
        <v>43402</v>
      </c>
      <c r="C697" s="232">
        <v>43410.789110914353</v>
      </c>
      <c r="D697" s="232" t="s">
        <v>4693</v>
      </c>
      <c r="E697" s="232" t="s">
        <v>5906</v>
      </c>
      <c r="F697" s="49" t="s">
        <v>334</v>
      </c>
      <c r="G697" s="61" t="s">
        <v>335</v>
      </c>
      <c r="H697" s="61" t="s">
        <v>633</v>
      </c>
      <c r="I697" s="46" t="s">
        <v>1465</v>
      </c>
      <c r="J697" s="46" t="s">
        <v>1466</v>
      </c>
      <c r="K697" s="46" t="s">
        <v>1467</v>
      </c>
      <c r="L697" s="100" t="s">
        <v>434</v>
      </c>
      <c r="M697" s="278" t="s">
        <v>379</v>
      </c>
      <c r="N697" s="279" t="s">
        <v>6503</v>
      </c>
      <c r="O697" s="325"/>
      <c r="P697" s="284" t="s">
        <v>379</v>
      </c>
      <c r="Q697" s="285" t="s">
        <v>6503</v>
      </c>
      <c r="R697" s="322"/>
      <c r="S697" s="289" t="s">
        <v>4669</v>
      </c>
      <c r="T697" s="289" t="s">
        <v>6515</v>
      </c>
      <c r="U697" s="47" t="s">
        <v>222</v>
      </c>
      <c r="V697" s="47" t="s">
        <v>34</v>
      </c>
      <c r="W697" s="47" t="s">
        <v>670</v>
      </c>
      <c r="X697" s="46" t="s">
        <v>633</v>
      </c>
      <c r="Y697" s="58"/>
      <c r="Z697" s="57"/>
      <c r="AA697" s="58"/>
      <c r="AB697" s="183"/>
      <c r="AC697" s="184"/>
      <c r="AD697" s="184"/>
      <c r="AE697" s="183"/>
      <c r="AF697" s="189" t="s">
        <v>36</v>
      </c>
      <c r="AG697" s="185"/>
      <c r="AH697" s="58"/>
      <c r="AI697" s="58"/>
      <c r="AJ697" s="58"/>
      <c r="AK697" s="58"/>
      <c r="AL697" s="59"/>
      <c r="AM697" s="254" t="str">
        <f>VLOOKUP(K697,'[1]SKO 2019 Attendees'!$D:$G,4,FALSE)</f>
        <v>32LDNLF6</v>
      </c>
      <c r="AN697" s="52">
        <v>43477</v>
      </c>
      <c r="AO697" s="52">
        <v>43481</v>
      </c>
    </row>
    <row r="698" spans="1:41" customFormat="1">
      <c r="A698" s="46" t="s">
        <v>1468</v>
      </c>
      <c r="B698" s="232">
        <v>43396</v>
      </c>
      <c r="C698" s="232">
        <v>43417.154573032407</v>
      </c>
      <c r="D698" s="232" t="s">
        <v>4693</v>
      </c>
      <c r="E698" s="232" t="s">
        <v>5907</v>
      </c>
      <c r="F698" s="49" t="s">
        <v>334</v>
      </c>
      <c r="G698" s="61" t="s">
        <v>335</v>
      </c>
      <c r="H698" s="61" t="s">
        <v>633</v>
      </c>
      <c r="I698" s="46" t="s">
        <v>1469</v>
      </c>
      <c r="J698" s="46" t="s">
        <v>1470</v>
      </c>
      <c r="K698" s="46" t="s">
        <v>1471</v>
      </c>
      <c r="L698" s="100" t="s">
        <v>1472</v>
      </c>
      <c r="M698" s="278" t="s">
        <v>379</v>
      </c>
      <c r="N698" s="279" t="s">
        <v>6503</v>
      </c>
      <c r="O698" s="325"/>
      <c r="P698" s="284" t="s">
        <v>379</v>
      </c>
      <c r="Q698" s="285" t="s">
        <v>6503</v>
      </c>
      <c r="R698" s="322"/>
      <c r="S698" s="289" t="s">
        <v>4672</v>
      </c>
      <c r="T698" s="289" t="s">
        <v>6508</v>
      </c>
      <c r="U698" s="47" t="s">
        <v>222</v>
      </c>
      <c r="V698" s="47" t="s">
        <v>90</v>
      </c>
      <c r="W698" s="47" t="s">
        <v>645</v>
      </c>
      <c r="X698" s="46" t="s">
        <v>633</v>
      </c>
      <c r="Y698" s="58"/>
      <c r="Z698" s="57"/>
      <c r="AA698" s="58"/>
      <c r="AB698" s="183"/>
      <c r="AC698" s="189" t="s">
        <v>36</v>
      </c>
      <c r="AD698" s="184"/>
      <c r="AE698" s="183"/>
      <c r="AF698" s="189" t="s">
        <v>36</v>
      </c>
      <c r="AG698" s="185"/>
      <c r="AH698" s="58"/>
      <c r="AI698" s="58"/>
      <c r="AJ698" s="58"/>
      <c r="AK698" s="58"/>
      <c r="AL698" s="59"/>
      <c r="AM698" s="254" t="str">
        <f>VLOOKUP(K698,'[1]SKO 2019 Attendees'!$D:$G,4,FALSE)</f>
        <v>32LDNLF7</v>
      </c>
      <c r="AN698" s="52">
        <v>43477</v>
      </c>
      <c r="AO698" s="52">
        <v>43481</v>
      </c>
    </row>
    <row r="699" spans="1:41" customFormat="1">
      <c r="A699" s="46" t="s">
        <v>1473</v>
      </c>
      <c r="B699" s="232">
        <v>43402</v>
      </c>
      <c r="C699" s="232">
        <v>43409.330301423608</v>
      </c>
      <c r="D699" s="232" t="s">
        <v>4693</v>
      </c>
      <c r="E699" s="232" t="s">
        <v>5908</v>
      </c>
      <c r="F699" s="49" t="s">
        <v>334</v>
      </c>
      <c r="G699" s="61" t="s">
        <v>335</v>
      </c>
      <c r="H699" s="61" t="s">
        <v>633</v>
      </c>
      <c r="I699" s="46" t="s">
        <v>1474</v>
      </c>
      <c r="J699" s="46" t="s">
        <v>1470</v>
      </c>
      <c r="K699" s="46" t="s">
        <v>1475</v>
      </c>
      <c r="L699" s="100" t="s">
        <v>505</v>
      </c>
      <c r="M699" s="278" t="s">
        <v>379</v>
      </c>
      <c r="N699" s="279" t="s">
        <v>6503</v>
      </c>
      <c r="O699" s="325"/>
      <c r="P699" s="284" t="s">
        <v>379</v>
      </c>
      <c r="Q699" s="285" t="s">
        <v>6503</v>
      </c>
      <c r="R699" s="322"/>
      <c r="S699" s="289" t="s">
        <v>4669</v>
      </c>
      <c r="T699" s="289" t="s">
        <v>6515</v>
      </c>
      <c r="U699" s="47" t="s">
        <v>222</v>
      </c>
      <c r="V699" s="47" t="s">
        <v>34</v>
      </c>
      <c r="W699" s="47" t="s">
        <v>670</v>
      </c>
      <c r="X699" s="46" t="s">
        <v>633</v>
      </c>
      <c r="Y699" s="58"/>
      <c r="Z699" s="57"/>
      <c r="AA699" s="58"/>
      <c r="AB699" s="183"/>
      <c r="AC699" s="189" t="s">
        <v>36</v>
      </c>
      <c r="AD699" s="184"/>
      <c r="AE699" s="183"/>
      <c r="AF699" s="189" t="s">
        <v>36</v>
      </c>
      <c r="AG699" s="185"/>
      <c r="AH699" s="58"/>
      <c r="AI699" s="58"/>
      <c r="AJ699" s="58"/>
      <c r="AK699" s="58"/>
      <c r="AL699" s="59"/>
      <c r="AM699" s="254" t="str">
        <f>VLOOKUP(K699,'[1]SKO 2019 Attendees'!$D:$G,4,FALSE)</f>
        <v>32LDNLF9</v>
      </c>
      <c r="AN699" s="52">
        <v>43477</v>
      </c>
      <c r="AO699" s="52">
        <v>43481</v>
      </c>
    </row>
    <row r="700" spans="1:41" customFormat="1">
      <c r="A700" s="46" t="s">
        <v>1476</v>
      </c>
      <c r="B700" s="232">
        <v>43396</v>
      </c>
      <c r="C700" s="232">
        <v>43405.207168715278</v>
      </c>
      <c r="D700" s="232" t="s">
        <v>4693</v>
      </c>
      <c r="E700" s="232" t="s">
        <v>5909</v>
      </c>
      <c r="F700" s="49" t="s">
        <v>334</v>
      </c>
      <c r="G700" s="61" t="s">
        <v>335</v>
      </c>
      <c r="H700" s="61" t="s">
        <v>633</v>
      </c>
      <c r="I700" s="46" t="s">
        <v>730</v>
      </c>
      <c r="J700" s="46" t="s">
        <v>1477</v>
      </c>
      <c r="K700" s="46" t="s">
        <v>1478</v>
      </c>
      <c r="L700" s="100" t="s">
        <v>344</v>
      </c>
      <c r="M700" s="278" t="s">
        <v>379</v>
      </c>
      <c r="N700" s="279" t="s">
        <v>6503</v>
      </c>
      <c r="O700" s="325"/>
      <c r="P700" s="284" t="s">
        <v>379</v>
      </c>
      <c r="Q700" s="285" t="s">
        <v>6503</v>
      </c>
      <c r="R700" s="322"/>
      <c r="S700" s="289" t="s">
        <v>4672</v>
      </c>
      <c r="T700" s="289" t="s">
        <v>6508</v>
      </c>
      <c r="U700" s="47" t="s">
        <v>1479</v>
      </c>
      <c r="V700" s="47" t="s">
        <v>34</v>
      </c>
      <c r="W700" s="47" t="s">
        <v>645</v>
      </c>
      <c r="X700" s="46" t="s">
        <v>633</v>
      </c>
      <c r="Y700" s="58"/>
      <c r="Z700" s="57"/>
      <c r="AA700" s="58"/>
      <c r="AB700" s="183"/>
      <c r="AC700" s="184"/>
      <c r="AD700" s="184"/>
      <c r="AE700" s="183"/>
      <c r="AF700" s="189" t="s">
        <v>36</v>
      </c>
      <c r="AG700" s="185"/>
      <c r="AH700" s="58"/>
      <c r="AI700" s="58"/>
      <c r="AJ700" s="58"/>
      <c r="AK700" s="58"/>
      <c r="AL700" s="59"/>
      <c r="AM700" s="254" t="str">
        <f>VLOOKUP(K700,'[1]SKO 2019 Attendees'!$D:$G,4,FALSE)</f>
        <v>32LDNLFB</v>
      </c>
      <c r="AN700" s="52">
        <v>43477</v>
      </c>
      <c r="AO700" s="52">
        <v>43481</v>
      </c>
    </row>
    <row r="701" spans="1:41" customFormat="1" ht="13.2">
      <c r="A701" s="46" t="s">
        <v>4054</v>
      </c>
      <c r="B701" s="232">
        <v>43396</v>
      </c>
      <c r="C701" s="232">
        <v>43398.594860451391</v>
      </c>
      <c r="D701" s="232" t="s">
        <v>4693</v>
      </c>
      <c r="E701" s="232" t="s">
        <v>5910</v>
      </c>
      <c r="F701" s="49" t="s">
        <v>334</v>
      </c>
      <c r="G701" s="61" t="s">
        <v>335</v>
      </c>
      <c r="H701" s="61" t="s">
        <v>4038</v>
      </c>
      <c r="I701" s="46" t="s">
        <v>4055</v>
      </c>
      <c r="J701" s="46" t="s">
        <v>4056</v>
      </c>
      <c r="K701" s="46" t="s">
        <v>4057</v>
      </c>
      <c r="L701" s="100" t="s">
        <v>344</v>
      </c>
      <c r="M701" s="279" t="s">
        <v>357</v>
      </c>
      <c r="N701" s="279" t="s">
        <v>6506</v>
      </c>
      <c r="O701" s="325"/>
      <c r="P701" s="285" t="s">
        <v>357</v>
      </c>
      <c r="Q701" s="285" t="s">
        <v>6506</v>
      </c>
      <c r="R701" s="322"/>
      <c r="S701" s="289" t="s">
        <v>2411</v>
      </c>
      <c r="T701" s="289" t="s">
        <v>6510</v>
      </c>
      <c r="U701" s="47" t="s">
        <v>222</v>
      </c>
      <c r="V701" s="47" t="s">
        <v>90</v>
      </c>
      <c r="W701" s="47" t="s">
        <v>2749</v>
      </c>
      <c r="X701" s="46" t="s">
        <v>2076</v>
      </c>
      <c r="Y701" s="58"/>
      <c r="Z701" s="57"/>
      <c r="AA701" s="58"/>
      <c r="AB701" s="183"/>
      <c r="AC701" s="184"/>
      <c r="AD701" s="184"/>
      <c r="AE701" s="183" t="s">
        <v>36</v>
      </c>
      <c r="AF701" s="184"/>
      <c r="AG701" s="185"/>
      <c r="AH701" s="58"/>
      <c r="AI701" s="58"/>
      <c r="AJ701" s="58"/>
      <c r="AK701" s="58"/>
      <c r="AL701" s="59"/>
      <c r="AM701" s="254" t="str">
        <f>VLOOKUP(K701,'[1]SKO 2019 Attendees'!$D:$G,4,FALSE)</f>
        <v>32LDNLFC</v>
      </c>
      <c r="AN701" s="52">
        <v>43478</v>
      </c>
      <c r="AO701" s="52">
        <v>43481</v>
      </c>
    </row>
    <row r="702" spans="1:41" customFormat="1" ht="13.2">
      <c r="A702" s="46" t="s">
        <v>2757</v>
      </c>
      <c r="B702" s="232">
        <v>43396</v>
      </c>
      <c r="C702" s="232">
        <v>43422.789496064812</v>
      </c>
      <c r="D702" s="232" t="s">
        <v>4693</v>
      </c>
      <c r="E702" s="232" t="s">
        <v>5911</v>
      </c>
      <c r="F702" s="49" t="s">
        <v>334</v>
      </c>
      <c r="G702" s="61" t="s">
        <v>335</v>
      </c>
      <c r="H702" s="61" t="s">
        <v>2236</v>
      </c>
      <c r="I702" s="46" t="s">
        <v>94</v>
      </c>
      <c r="J702" s="46" t="s">
        <v>2758</v>
      </c>
      <c r="K702" s="46" t="s">
        <v>2759</v>
      </c>
      <c r="L702" s="100" t="s">
        <v>2760</v>
      </c>
      <c r="M702" s="279" t="s">
        <v>357</v>
      </c>
      <c r="N702" s="279" t="s">
        <v>6506</v>
      </c>
      <c r="O702" s="325"/>
      <c r="P702" s="285" t="s">
        <v>357</v>
      </c>
      <c r="Q702" s="285" t="s">
        <v>6506</v>
      </c>
      <c r="R702" s="322"/>
      <c r="S702" s="289" t="s">
        <v>2442</v>
      </c>
      <c r="T702" s="289" t="s">
        <v>6506</v>
      </c>
      <c r="U702" s="47" t="s">
        <v>222</v>
      </c>
      <c r="V702" s="47" t="s">
        <v>90</v>
      </c>
      <c r="W702" s="47" t="s">
        <v>2250</v>
      </c>
      <c r="X702" s="46" t="s">
        <v>2076</v>
      </c>
      <c r="Y702" s="58"/>
      <c r="Z702" s="57"/>
      <c r="AA702" s="58"/>
      <c r="AB702" s="183" t="s">
        <v>36</v>
      </c>
      <c r="AC702" s="184"/>
      <c r="AD702" s="184"/>
      <c r="AE702" s="183" t="s">
        <v>36</v>
      </c>
      <c r="AF702" s="184"/>
      <c r="AG702" s="185"/>
      <c r="AH702" s="58"/>
      <c r="AI702" s="58"/>
      <c r="AJ702" s="58"/>
      <c r="AK702" s="58"/>
      <c r="AL702" s="59"/>
      <c r="AM702" s="254" t="str">
        <f>VLOOKUP(K702,'[1]SKO 2019 Attendees'!$D:$G,4,FALSE)</f>
        <v>32LDNLFD</v>
      </c>
      <c r="AN702" s="52">
        <v>43477</v>
      </c>
      <c r="AO702" s="52">
        <v>43481</v>
      </c>
    </row>
    <row r="703" spans="1:41" customFormat="1">
      <c r="A703" s="46" t="s">
        <v>348</v>
      </c>
      <c r="B703" s="232">
        <v>43396</v>
      </c>
      <c r="C703" s="232">
        <v>43396.693993749999</v>
      </c>
      <c r="D703" s="232" t="s">
        <v>4693</v>
      </c>
      <c r="E703" s="232" t="s">
        <v>6520</v>
      </c>
      <c r="F703" s="49" t="s">
        <v>334</v>
      </c>
      <c r="G703" s="61" t="s">
        <v>335</v>
      </c>
      <c r="H703" s="61" t="s">
        <v>27</v>
      </c>
      <c r="I703" s="46" t="s">
        <v>77</v>
      </c>
      <c r="J703" s="129" t="s">
        <v>349</v>
      </c>
      <c r="K703" s="46" t="s">
        <v>350</v>
      </c>
      <c r="L703" s="100" t="s">
        <v>351</v>
      </c>
      <c r="M703" s="278" t="s">
        <v>346</v>
      </c>
      <c r="N703" s="279" t="s">
        <v>6505</v>
      </c>
      <c r="O703" s="325"/>
      <c r="P703" s="284" t="s">
        <v>346</v>
      </c>
      <c r="Q703" s="285" t="s">
        <v>6505</v>
      </c>
      <c r="R703" s="322"/>
      <c r="S703" s="289" t="s">
        <v>5082</v>
      </c>
      <c r="T703" s="289" t="s">
        <v>6512</v>
      </c>
      <c r="U703" s="47" t="s">
        <v>347</v>
      </c>
      <c r="V703" s="47" t="s">
        <v>34</v>
      </c>
      <c r="W703" s="47" t="s">
        <v>65</v>
      </c>
      <c r="X703" s="46" t="s">
        <v>27</v>
      </c>
      <c r="Y703" s="58"/>
      <c r="Z703" s="57"/>
      <c r="AA703" s="58"/>
      <c r="AB703" s="183"/>
      <c r="AC703" s="184"/>
      <c r="AD703" s="184"/>
      <c r="AE703" s="183"/>
      <c r="AF703" s="184"/>
      <c r="AG703" s="190" t="s">
        <v>36</v>
      </c>
      <c r="AH703" s="58"/>
      <c r="AI703" s="58"/>
      <c r="AJ703" s="58"/>
      <c r="AK703" s="58"/>
      <c r="AL703" s="59"/>
      <c r="AM703" s="254" t="str">
        <f>VLOOKUP(K703,'[1]SKO 2019 Attendees'!$D:$G,4,FALSE)</f>
        <v>32LDNLFF</v>
      </c>
      <c r="AN703" s="52">
        <v>43476</v>
      </c>
      <c r="AO703" s="52">
        <v>43481</v>
      </c>
    </row>
    <row r="704" spans="1:41" customFormat="1">
      <c r="A704" s="46" t="s">
        <v>1480</v>
      </c>
      <c r="B704" s="232">
        <v>43402</v>
      </c>
      <c r="C704" s="232">
        <v>43403.215250462963</v>
      </c>
      <c r="D704" s="232" t="s">
        <v>4693</v>
      </c>
      <c r="E704" s="232" t="s">
        <v>5912</v>
      </c>
      <c r="F704" s="49" t="s">
        <v>334</v>
      </c>
      <c r="G704" s="61" t="s">
        <v>335</v>
      </c>
      <c r="H704" s="61" t="s">
        <v>633</v>
      </c>
      <c r="I704" s="46" t="s">
        <v>1481</v>
      </c>
      <c r="J704" s="46" t="s">
        <v>1482</v>
      </c>
      <c r="K704" s="46" t="s">
        <v>1483</v>
      </c>
      <c r="L704" s="100" t="s">
        <v>464</v>
      </c>
      <c r="M704" s="278" t="s">
        <v>374</v>
      </c>
      <c r="N704" s="310" t="s">
        <v>6507</v>
      </c>
      <c r="O704" s="325"/>
      <c r="P704" s="284" t="s">
        <v>374</v>
      </c>
      <c r="Q704" s="285" t="s">
        <v>6507</v>
      </c>
      <c r="R704" s="322"/>
      <c r="S704" s="289" t="s">
        <v>4673</v>
      </c>
      <c r="T704" s="289" t="s">
        <v>6518</v>
      </c>
      <c r="U704" s="47" t="s">
        <v>222</v>
      </c>
      <c r="V704" s="47" t="s">
        <v>34</v>
      </c>
      <c r="W704" s="47" t="s">
        <v>745</v>
      </c>
      <c r="X704" s="46" t="s">
        <v>633</v>
      </c>
      <c r="Y704" s="58"/>
      <c r="Z704" s="57"/>
      <c r="AA704" s="58"/>
      <c r="AB704" s="183"/>
      <c r="AC704" s="184"/>
      <c r="AD704" s="184"/>
      <c r="AE704" s="183"/>
      <c r="AF704" s="189" t="s">
        <v>36</v>
      </c>
      <c r="AG704" s="185"/>
      <c r="AH704" s="58"/>
      <c r="AI704" s="58"/>
      <c r="AJ704" s="58"/>
      <c r="AK704" s="58"/>
      <c r="AL704" s="59"/>
      <c r="AM704" s="254" t="str">
        <f>VLOOKUP(K704,'[1]SKO 2019 Attendees'!$D:$G,4,FALSE)</f>
        <v>32LDNLFG</v>
      </c>
      <c r="AN704" s="52">
        <v>43477</v>
      </c>
      <c r="AO704" s="52">
        <v>43481</v>
      </c>
    </row>
    <row r="705" spans="1:41" customFormat="1">
      <c r="A705" s="46" t="s">
        <v>4058</v>
      </c>
      <c r="B705" s="232">
        <v>43396</v>
      </c>
      <c r="C705" s="232">
        <v>43423.642948460649</v>
      </c>
      <c r="D705" s="232" t="s">
        <v>4693</v>
      </c>
      <c r="E705" s="232" t="s">
        <v>5913</v>
      </c>
      <c r="F705" s="49" t="s">
        <v>334</v>
      </c>
      <c r="G705" s="61" t="s">
        <v>335</v>
      </c>
      <c r="H705" s="61" t="s">
        <v>2236</v>
      </c>
      <c r="I705" s="46" t="s">
        <v>3576</v>
      </c>
      <c r="J705" s="46" t="s">
        <v>4059</v>
      </c>
      <c r="K705" s="46" t="s">
        <v>4060</v>
      </c>
      <c r="L705" s="100" t="s">
        <v>2753</v>
      </c>
      <c r="M705" s="278" t="s">
        <v>379</v>
      </c>
      <c r="N705" s="279" t="s">
        <v>6503</v>
      </c>
      <c r="O705" s="325"/>
      <c r="P705" s="284" t="s">
        <v>379</v>
      </c>
      <c r="Q705" s="285" t="s">
        <v>6503</v>
      </c>
      <c r="R705" s="322"/>
      <c r="S705" s="289" t="s">
        <v>2472</v>
      </c>
      <c r="T705" s="289" t="s">
        <v>6505</v>
      </c>
      <c r="U705" s="47" t="s">
        <v>222</v>
      </c>
      <c r="V705" s="47" t="s">
        <v>90</v>
      </c>
      <c r="W705" s="47" t="s">
        <v>2369</v>
      </c>
      <c r="X705" s="46" t="s">
        <v>2076</v>
      </c>
      <c r="Y705" s="58"/>
      <c r="Z705" s="57"/>
      <c r="AA705" s="58"/>
      <c r="AB705" s="183" t="s">
        <v>36</v>
      </c>
      <c r="AC705" s="184"/>
      <c r="AD705" s="184"/>
      <c r="AE705" s="183" t="s">
        <v>36</v>
      </c>
      <c r="AF705" s="184"/>
      <c r="AG705" s="185"/>
      <c r="AH705" s="58"/>
      <c r="AI705" s="58"/>
      <c r="AJ705" s="58"/>
      <c r="AK705" s="58"/>
      <c r="AL705" s="59"/>
      <c r="AM705" s="254" t="str">
        <f>VLOOKUP(K705,'[1]SKO 2019 Attendees'!$D:$G,4,FALSE)</f>
        <v>32LDNLFH</v>
      </c>
      <c r="AN705" s="52">
        <v>43477</v>
      </c>
      <c r="AO705" s="52">
        <v>43481</v>
      </c>
    </row>
    <row r="706" spans="1:41" customFormat="1">
      <c r="A706" s="46" t="s">
        <v>1484</v>
      </c>
      <c r="B706" s="232">
        <v>43402</v>
      </c>
      <c r="C706" s="232">
        <v>43409.6238099537</v>
      </c>
      <c r="D706" s="232" t="s">
        <v>4693</v>
      </c>
      <c r="E706" s="232" t="s">
        <v>5914</v>
      </c>
      <c r="F706" s="49" t="s">
        <v>334</v>
      </c>
      <c r="G706" s="61" t="s">
        <v>335</v>
      </c>
      <c r="H706" s="61" t="s">
        <v>633</v>
      </c>
      <c r="I706" s="46" t="s">
        <v>1485</v>
      </c>
      <c r="J706" s="129" t="s">
        <v>1486</v>
      </c>
      <c r="K706" s="46" t="s">
        <v>1487</v>
      </c>
      <c r="L706" s="100" t="s">
        <v>1488</v>
      </c>
      <c r="M706" s="281" t="s">
        <v>6413</v>
      </c>
      <c r="N706" s="279" t="s">
        <v>6508</v>
      </c>
      <c r="O706" s="325"/>
      <c r="P706" s="332" t="s">
        <v>6569</v>
      </c>
      <c r="Q706" s="285" t="s">
        <v>4667</v>
      </c>
      <c r="R706" s="322"/>
      <c r="S706" s="289" t="s">
        <v>4673</v>
      </c>
      <c r="T706" s="289" t="s">
        <v>6518</v>
      </c>
      <c r="U706" s="47" t="s">
        <v>222</v>
      </c>
      <c r="V706" s="47" t="s">
        <v>34</v>
      </c>
      <c r="W706" s="47" t="s">
        <v>745</v>
      </c>
      <c r="X706" s="46" t="s">
        <v>633</v>
      </c>
      <c r="Y706" s="58"/>
      <c r="Z706" s="57"/>
      <c r="AA706" s="58"/>
      <c r="AB706" s="183"/>
      <c r="AC706" s="184"/>
      <c r="AD706" s="184"/>
      <c r="AE706" s="183"/>
      <c r="AF706" s="189" t="s">
        <v>36</v>
      </c>
      <c r="AG706" s="185"/>
      <c r="AH706" s="58"/>
      <c r="AI706" s="58"/>
      <c r="AJ706" s="58"/>
      <c r="AK706" s="58"/>
      <c r="AL706" s="59"/>
      <c r="AM706" s="254" t="str">
        <f>VLOOKUP(K706,'[1]SKO 2019 Attendees'!$D:$G,4,FALSE)</f>
        <v>32LDNLFJ</v>
      </c>
      <c r="AN706" s="52">
        <v>43477</v>
      </c>
      <c r="AO706" s="52">
        <v>43481</v>
      </c>
    </row>
    <row r="707" spans="1:41" customFormat="1">
      <c r="A707" s="46" t="s">
        <v>4061</v>
      </c>
      <c r="B707" s="232">
        <v>43396</v>
      </c>
      <c r="C707" s="232">
        <v>43397.486618483796</v>
      </c>
      <c r="D707" s="232" t="s">
        <v>4693</v>
      </c>
      <c r="E707" s="232" t="s">
        <v>5915</v>
      </c>
      <c r="F707" s="49" t="s">
        <v>334</v>
      </c>
      <c r="G707" s="61" t="s">
        <v>335</v>
      </c>
      <c r="H707" s="61" t="s">
        <v>4038</v>
      </c>
      <c r="I707" s="46" t="s">
        <v>952</v>
      </c>
      <c r="J707" s="46" t="s">
        <v>3887</v>
      </c>
      <c r="K707" s="46" t="s">
        <v>4062</v>
      </c>
      <c r="L707" s="100" t="s">
        <v>4063</v>
      </c>
      <c r="M707" s="278" t="s">
        <v>500</v>
      </c>
      <c r="N707" s="279" t="s">
        <v>6504</v>
      </c>
      <c r="O707" s="325"/>
      <c r="P707" s="284" t="s">
        <v>500</v>
      </c>
      <c r="Q707" s="285" t="s">
        <v>6504</v>
      </c>
      <c r="R707" s="322"/>
      <c r="S707" s="289" t="s">
        <v>2380</v>
      </c>
      <c r="T707" s="289" t="s">
        <v>6507</v>
      </c>
      <c r="U707" s="47" t="s">
        <v>222</v>
      </c>
      <c r="V707" s="47" t="s">
        <v>90</v>
      </c>
      <c r="W707" s="47" t="s">
        <v>2075</v>
      </c>
      <c r="X707" s="46" t="s">
        <v>2076</v>
      </c>
      <c r="Y707" s="58"/>
      <c r="Z707" s="57"/>
      <c r="AA707" s="58"/>
      <c r="AB707" s="183"/>
      <c r="AC707" s="184"/>
      <c r="AD707" s="184"/>
      <c r="AE707" s="183" t="s">
        <v>36</v>
      </c>
      <c r="AF707" s="184"/>
      <c r="AG707" s="185"/>
      <c r="AH707" s="58"/>
      <c r="AI707" s="58"/>
      <c r="AJ707" s="58"/>
      <c r="AK707" s="58"/>
      <c r="AL707" s="59"/>
      <c r="AM707" s="254" t="str">
        <f>VLOOKUP(K707,'[1]SKO 2019 Attendees'!$D:$G,4,FALSE)</f>
        <v>32LDNLFK</v>
      </c>
      <c r="AN707" s="52">
        <v>43478</v>
      </c>
      <c r="AO707" s="52">
        <v>43481</v>
      </c>
    </row>
    <row r="708" spans="1:41" customFormat="1">
      <c r="A708" s="46" t="s">
        <v>4064</v>
      </c>
      <c r="B708" s="232">
        <v>43396</v>
      </c>
      <c r="C708" s="232">
        <v>43409.599590775462</v>
      </c>
      <c r="D708" s="232" t="s">
        <v>4693</v>
      </c>
      <c r="E708" s="232" t="s">
        <v>5916</v>
      </c>
      <c r="F708" s="49" t="s">
        <v>334</v>
      </c>
      <c r="G708" s="61" t="s">
        <v>335</v>
      </c>
      <c r="H708" s="61" t="s">
        <v>4038</v>
      </c>
      <c r="I708" s="46" t="s">
        <v>3576</v>
      </c>
      <c r="J708" s="46" t="s">
        <v>4065</v>
      </c>
      <c r="K708" s="46" t="s">
        <v>4066</v>
      </c>
      <c r="L708" s="100" t="s">
        <v>1719</v>
      </c>
      <c r="M708" s="350" t="s">
        <v>6412</v>
      </c>
      <c r="N708" s="279" t="s">
        <v>6508</v>
      </c>
      <c r="O708" s="325"/>
      <c r="P708" s="284" t="s">
        <v>5086</v>
      </c>
      <c r="Q708" s="311" t="s">
        <v>6508</v>
      </c>
      <c r="R708" s="322"/>
      <c r="S708" s="289" t="s">
        <v>2393</v>
      </c>
      <c r="T708" s="289" t="s">
        <v>6509</v>
      </c>
      <c r="U708" s="47" t="s">
        <v>222</v>
      </c>
      <c r="V708" s="47" t="s">
        <v>90</v>
      </c>
      <c r="W708" s="47" t="s">
        <v>2250</v>
      </c>
      <c r="X708" s="46" t="s">
        <v>2076</v>
      </c>
      <c r="Y708" s="58"/>
      <c r="Z708" s="57"/>
      <c r="AA708" s="58"/>
      <c r="AB708" s="183"/>
      <c r="AC708" s="184"/>
      <c r="AD708" s="184"/>
      <c r="AE708" s="183" t="s">
        <v>36</v>
      </c>
      <c r="AF708" s="184"/>
      <c r="AG708" s="185"/>
      <c r="AH708" s="58"/>
      <c r="AI708" s="58"/>
      <c r="AJ708" s="58"/>
      <c r="AK708" s="58"/>
      <c r="AL708" s="59"/>
      <c r="AM708" s="254" t="str">
        <f>VLOOKUP(K708,'[1]SKO 2019 Attendees'!$D:$G,4,FALSE)</f>
        <v>32LDNLFL</v>
      </c>
      <c r="AN708" s="52">
        <v>43478</v>
      </c>
      <c r="AO708" s="52">
        <v>43481</v>
      </c>
    </row>
    <row r="709" spans="1:41" customFormat="1">
      <c r="A709" s="46" t="s">
        <v>4067</v>
      </c>
      <c r="B709" s="232">
        <v>43396</v>
      </c>
      <c r="C709" s="232">
        <v>43399.648607291667</v>
      </c>
      <c r="D709" s="349" t="s">
        <v>4693</v>
      </c>
      <c r="E709" s="348" t="s">
        <v>6784</v>
      </c>
      <c r="F709" s="49" t="s">
        <v>334</v>
      </c>
      <c r="G709" s="61" t="s">
        <v>335</v>
      </c>
      <c r="H709" s="61" t="s">
        <v>633</v>
      </c>
      <c r="I709" s="46" t="s">
        <v>4068</v>
      </c>
      <c r="J709" s="46" t="s">
        <v>4069</v>
      </c>
      <c r="K709" s="46" t="s">
        <v>4070</v>
      </c>
      <c r="L709" s="100" t="s">
        <v>1969</v>
      </c>
      <c r="M709" s="350" t="s">
        <v>6413</v>
      </c>
      <c r="N709" s="310" t="s">
        <v>6509</v>
      </c>
      <c r="O709" s="325"/>
      <c r="P709" s="284" t="s">
        <v>6263</v>
      </c>
      <c r="Q709" s="311" t="s">
        <v>6509</v>
      </c>
      <c r="R709" s="322"/>
      <c r="S709" s="289" t="s">
        <v>2500</v>
      </c>
      <c r="T709" s="289" t="s">
        <v>6516</v>
      </c>
      <c r="U709" s="47" t="s">
        <v>4071</v>
      </c>
      <c r="V709" s="47" t="s">
        <v>90</v>
      </c>
      <c r="W709" s="47"/>
      <c r="X709" s="46" t="s">
        <v>633</v>
      </c>
      <c r="Y709" s="58"/>
      <c r="Z709" s="57"/>
      <c r="AA709" s="58"/>
      <c r="AB709" s="183"/>
      <c r="AC709" s="184"/>
      <c r="AD709" s="184"/>
      <c r="AE709" s="183"/>
      <c r="AF709" s="189" t="s">
        <v>36</v>
      </c>
      <c r="AG709" s="185"/>
      <c r="AH709" s="58"/>
      <c r="AI709" s="58"/>
      <c r="AJ709" s="58"/>
      <c r="AK709" s="58"/>
      <c r="AL709" s="59"/>
      <c r="AM709" s="254" t="str">
        <f>VLOOKUP(K709,'[1]SKO 2019 Attendees'!$D:$G,4,FALSE)</f>
        <v>32LDNLFM</v>
      </c>
      <c r="AN709" s="52">
        <v>43477</v>
      </c>
      <c r="AO709" s="52">
        <v>43481</v>
      </c>
    </row>
    <row r="710" spans="1:41" customFormat="1">
      <c r="A710" s="46" t="s">
        <v>4072</v>
      </c>
      <c r="B710" s="232">
        <v>43396</v>
      </c>
      <c r="C710" s="232">
        <v>43396.709521909717</v>
      </c>
      <c r="D710" s="232" t="s">
        <v>4693</v>
      </c>
      <c r="E710" s="232" t="s">
        <v>6479</v>
      </c>
      <c r="F710" s="49" t="s">
        <v>334</v>
      </c>
      <c r="G710" s="61" t="s">
        <v>335</v>
      </c>
      <c r="H710" s="61" t="s">
        <v>4038</v>
      </c>
      <c r="I710" s="46" t="s">
        <v>2915</v>
      </c>
      <c r="J710" s="129" t="s">
        <v>4073</v>
      </c>
      <c r="K710" s="46" t="s">
        <v>4074</v>
      </c>
      <c r="L710" s="100" t="s">
        <v>1798</v>
      </c>
      <c r="M710" s="279" t="s">
        <v>357</v>
      </c>
      <c r="N710" s="279" t="s">
        <v>6506</v>
      </c>
      <c r="O710" s="325"/>
      <c r="P710" s="332" t="s">
        <v>6569</v>
      </c>
      <c r="Q710" s="285" t="s">
        <v>4667</v>
      </c>
      <c r="R710" s="322"/>
      <c r="S710" s="289" t="s">
        <v>2411</v>
      </c>
      <c r="T710" s="289" t="s">
        <v>6510</v>
      </c>
      <c r="U710" s="47" t="s">
        <v>222</v>
      </c>
      <c r="V710" s="47" t="s">
        <v>90</v>
      </c>
      <c r="W710" s="47" t="s">
        <v>2275</v>
      </c>
      <c r="X710" s="46" t="s">
        <v>2076</v>
      </c>
      <c r="Y710" s="58"/>
      <c r="Z710" s="57"/>
      <c r="AA710" s="58"/>
      <c r="AB710" s="183"/>
      <c r="AC710" s="184"/>
      <c r="AD710" s="184"/>
      <c r="AE710" s="183" t="s">
        <v>36</v>
      </c>
      <c r="AF710" s="184"/>
      <c r="AG710" s="185"/>
      <c r="AH710" s="58"/>
      <c r="AI710" s="58"/>
      <c r="AJ710" s="58"/>
      <c r="AK710" s="58"/>
      <c r="AL710" s="59"/>
      <c r="AM710" s="254" t="str">
        <f>VLOOKUP(K710,'[1]SKO 2019 Attendees'!$D:$G,4,FALSE)</f>
        <v>32LDNLFN</v>
      </c>
      <c r="AN710" s="52">
        <v>43478</v>
      </c>
      <c r="AO710" s="52">
        <v>43481</v>
      </c>
    </row>
    <row r="711" spans="1:41" customFormat="1" ht="13.2">
      <c r="A711" s="46" t="s">
        <v>1489</v>
      </c>
      <c r="B711" s="232">
        <v>43402</v>
      </c>
      <c r="C711" s="232">
        <v>43403.231958067125</v>
      </c>
      <c r="D711" s="232" t="s">
        <v>4693</v>
      </c>
      <c r="E711" s="232" t="s">
        <v>5917</v>
      </c>
      <c r="F711" s="49" t="s">
        <v>334</v>
      </c>
      <c r="G711" s="61" t="s">
        <v>335</v>
      </c>
      <c r="H711" s="61" t="s">
        <v>633</v>
      </c>
      <c r="I711" s="46" t="s">
        <v>1490</v>
      </c>
      <c r="J711" s="46" t="s">
        <v>1491</v>
      </c>
      <c r="K711" s="46" t="s">
        <v>1492</v>
      </c>
      <c r="L711" s="100" t="s">
        <v>344</v>
      </c>
      <c r="M711" s="279" t="s">
        <v>357</v>
      </c>
      <c r="N711" s="279" t="s">
        <v>6506</v>
      </c>
      <c r="O711" s="325"/>
      <c r="P711" s="285" t="s">
        <v>357</v>
      </c>
      <c r="Q711" s="285" t="s">
        <v>6506</v>
      </c>
      <c r="R711" s="322"/>
      <c r="S711" s="289" t="s">
        <v>4671</v>
      </c>
      <c r="T711" s="289" t="s">
        <v>6503</v>
      </c>
      <c r="U711" s="47" t="s">
        <v>222</v>
      </c>
      <c r="V711" s="47" t="s">
        <v>34</v>
      </c>
      <c r="W711" s="47" t="s">
        <v>651</v>
      </c>
      <c r="X711" s="46" t="s">
        <v>633</v>
      </c>
      <c r="Y711" s="58"/>
      <c r="Z711" s="57"/>
      <c r="AA711" s="58"/>
      <c r="AB711" s="183"/>
      <c r="AC711" s="184"/>
      <c r="AD711" s="184"/>
      <c r="AE711" s="183"/>
      <c r="AF711" s="189" t="s">
        <v>36</v>
      </c>
      <c r="AG711" s="185"/>
      <c r="AH711" s="58"/>
      <c r="AI711" s="58"/>
      <c r="AJ711" s="58"/>
      <c r="AK711" s="58"/>
      <c r="AL711" s="59"/>
      <c r="AM711" s="254" t="str">
        <f>VLOOKUP(K711,'[1]SKO 2019 Attendees'!$D:$G,4,FALSE)</f>
        <v>32LDNLFP</v>
      </c>
      <c r="AN711" s="52">
        <v>43477</v>
      </c>
      <c r="AO711" s="52">
        <v>43481</v>
      </c>
    </row>
    <row r="712" spans="1:41" customFormat="1">
      <c r="A712" s="46" t="s">
        <v>2761</v>
      </c>
      <c r="B712" s="232">
        <v>43396</v>
      </c>
      <c r="C712" s="232">
        <v>43396.690264930556</v>
      </c>
      <c r="D712" s="232" t="s">
        <v>4693</v>
      </c>
      <c r="E712" s="232" t="s">
        <v>5918</v>
      </c>
      <c r="F712" s="49" t="s">
        <v>334</v>
      </c>
      <c r="G712" s="61" t="s">
        <v>335</v>
      </c>
      <c r="H712" s="61" t="s">
        <v>2236</v>
      </c>
      <c r="I712" s="46" t="s">
        <v>2762</v>
      </c>
      <c r="J712" s="46" t="s">
        <v>2763</v>
      </c>
      <c r="K712" s="46" t="s">
        <v>2764</v>
      </c>
      <c r="L712" s="100" t="s">
        <v>351</v>
      </c>
      <c r="M712" s="350" t="s">
        <v>6413</v>
      </c>
      <c r="N712" s="310" t="s">
        <v>6509</v>
      </c>
      <c r="O712" s="325"/>
      <c r="P712" s="284" t="s">
        <v>6263</v>
      </c>
      <c r="Q712" s="311" t="s">
        <v>6509</v>
      </c>
      <c r="R712" s="322"/>
      <c r="S712" s="289" t="s">
        <v>2393</v>
      </c>
      <c r="T712" s="289" t="s">
        <v>6509</v>
      </c>
      <c r="U712" s="47" t="s">
        <v>222</v>
      </c>
      <c r="V712" s="47" t="s">
        <v>90</v>
      </c>
      <c r="W712" s="47" t="s">
        <v>2637</v>
      </c>
      <c r="X712" s="46" t="s">
        <v>2076</v>
      </c>
      <c r="Y712" s="58"/>
      <c r="Z712" s="57"/>
      <c r="AA712" s="58"/>
      <c r="AB712" s="183"/>
      <c r="AC712" s="184"/>
      <c r="AD712" s="184"/>
      <c r="AE712" s="183" t="s">
        <v>36</v>
      </c>
      <c r="AF712" s="184"/>
      <c r="AG712" s="185"/>
      <c r="AH712" s="58"/>
      <c r="AI712" s="58"/>
      <c r="AJ712" s="58"/>
      <c r="AK712" s="58"/>
      <c r="AL712" s="59"/>
      <c r="AM712" s="254" t="str">
        <f>VLOOKUP(K712,'[1]SKO 2019 Attendees'!$D:$G,4,FALSE)</f>
        <v>32LDNLFR</v>
      </c>
      <c r="AN712" s="52">
        <v>43477</v>
      </c>
      <c r="AO712" s="52">
        <v>43481</v>
      </c>
    </row>
    <row r="713" spans="1:41" customFormat="1">
      <c r="A713" s="46" t="s">
        <v>4075</v>
      </c>
      <c r="B713" s="232">
        <v>43396</v>
      </c>
      <c r="C713" s="232">
        <v>43396.689937037037</v>
      </c>
      <c r="D713" s="232" t="s">
        <v>4693</v>
      </c>
      <c r="E713" s="232" t="s">
        <v>5919</v>
      </c>
      <c r="F713" s="49" t="s">
        <v>334</v>
      </c>
      <c r="G713" s="61" t="s">
        <v>335</v>
      </c>
      <c r="H713" s="61" t="s">
        <v>4038</v>
      </c>
      <c r="I713" s="46" t="s">
        <v>2228</v>
      </c>
      <c r="J713" s="129" t="s">
        <v>4076</v>
      </c>
      <c r="K713" s="46" t="s">
        <v>4077</v>
      </c>
      <c r="L713" s="100" t="s">
        <v>1488</v>
      </c>
      <c r="M713" s="281" t="s">
        <v>6413</v>
      </c>
      <c r="N713" s="279" t="s">
        <v>6508</v>
      </c>
      <c r="O713" s="325"/>
      <c r="P713" s="332" t="s">
        <v>6569</v>
      </c>
      <c r="Q713" s="285" t="s">
        <v>4667</v>
      </c>
      <c r="R713" s="322"/>
      <c r="S713" s="289" t="s">
        <v>2393</v>
      </c>
      <c r="T713" s="289" t="s">
        <v>6509</v>
      </c>
      <c r="U713" s="47" t="s">
        <v>222</v>
      </c>
      <c r="V713" s="47" t="s">
        <v>90</v>
      </c>
      <c r="W713" s="47" t="s">
        <v>2660</v>
      </c>
      <c r="X713" s="46" t="s">
        <v>2076</v>
      </c>
      <c r="Y713" s="58"/>
      <c r="Z713" s="57"/>
      <c r="AA713" s="58"/>
      <c r="AB713" s="183"/>
      <c r="AC713" s="184"/>
      <c r="AD713" s="184"/>
      <c r="AE713" s="183" t="s">
        <v>36</v>
      </c>
      <c r="AF713" s="184"/>
      <c r="AG713" s="185"/>
      <c r="AH713" s="58"/>
      <c r="AI713" s="58"/>
      <c r="AJ713" s="58"/>
      <c r="AK713" s="58"/>
      <c r="AL713" s="59"/>
      <c r="AM713" s="254" t="str">
        <f>VLOOKUP(K713,'[1]SKO 2019 Attendees'!$D:$G,4,FALSE)</f>
        <v>32LDNLFS</v>
      </c>
      <c r="AN713" s="52">
        <v>43478</v>
      </c>
      <c r="AO713" s="52">
        <v>43481</v>
      </c>
    </row>
    <row r="714" spans="1:41" customFormat="1">
      <c r="A714" s="46" t="s">
        <v>4078</v>
      </c>
      <c r="B714" s="232">
        <v>43396</v>
      </c>
      <c r="C714" s="232">
        <v>43398.736006597217</v>
      </c>
      <c r="D714" s="232" t="s">
        <v>4693</v>
      </c>
      <c r="E714" s="232" t="s">
        <v>5920</v>
      </c>
      <c r="F714" s="49" t="s">
        <v>334</v>
      </c>
      <c r="G714" s="61" t="s">
        <v>335</v>
      </c>
      <c r="H714" s="61" t="s">
        <v>4038</v>
      </c>
      <c r="I714" s="46" t="s">
        <v>410</v>
      </c>
      <c r="J714" s="46" t="s">
        <v>4079</v>
      </c>
      <c r="K714" s="46" t="s">
        <v>4080</v>
      </c>
      <c r="L714" s="100" t="s">
        <v>4081</v>
      </c>
      <c r="M714" s="278" t="s">
        <v>500</v>
      </c>
      <c r="N714" s="279" t="s">
        <v>6504</v>
      </c>
      <c r="O714" s="323"/>
      <c r="P714" s="284" t="s">
        <v>500</v>
      </c>
      <c r="Q714" s="285" t="s">
        <v>6504</v>
      </c>
      <c r="R714" s="322"/>
      <c r="S714" s="289" t="s">
        <v>2380</v>
      </c>
      <c r="T714" s="289" t="s">
        <v>6507</v>
      </c>
      <c r="U714" s="47" t="s">
        <v>222</v>
      </c>
      <c r="V714" s="47" t="s">
        <v>90</v>
      </c>
      <c r="W714" s="47" t="s">
        <v>2075</v>
      </c>
      <c r="X714" s="46" t="s">
        <v>2076</v>
      </c>
      <c r="Y714" s="58"/>
      <c r="Z714" s="57"/>
      <c r="AA714" s="58"/>
      <c r="AB714" s="183"/>
      <c r="AC714" s="184"/>
      <c r="AD714" s="184"/>
      <c r="AE714" s="183" t="s">
        <v>36</v>
      </c>
      <c r="AF714" s="184"/>
      <c r="AG714" s="185"/>
      <c r="AH714" s="58"/>
      <c r="AI714" s="58"/>
      <c r="AJ714" s="58"/>
      <c r="AK714" s="58"/>
      <c r="AL714" s="59"/>
      <c r="AM714" s="254" t="str">
        <f>VLOOKUP(K714,'[1]SKO 2019 Attendees'!$D:$G,4,FALSE)</f>
        <v>32LDNLFT</v>
      </c>
      <c r="AN714" s="52">
        <v>43478</v>
      </c>
      <c r="AO714" s="52">
        <v>43481</v>
      </c>
    </row>
    <row r="715" spans="1:41" customFormat="1">
      <c r="A715" s="46" t="s">
        <v>4082</v>
      </c>
      <c r="B715" s="232">
        <v>43396</v>
      </c>
      <c r="C715" s="232">
        <v>43399.684436493051</v>
      </c>
      <c r="D715" s="232" t="s">
        <v>4693</v>
      </c>
      <c r="E715" s="232" t="s">
        <v>5921</v>
      </c>
      <c r="F715" s="49" t="s">
        <v>334</v>
      </c>
      <c r="G715" s="61" t="s">
        <v>335</v>
      </c>
      <c r="H715" s="61" t="s">
        <v>4038</v>
      </c>
      <c r="I715" s="46" t="s">
        <v>118</v>
      </c>
      <c r="J715" s="46" t="s">
        <v>3867</v>
      </c>
      <c r="K715" s="46" t="s">
        <v>4083</v>
      </c>
      <c r="L715" s="100" t="s">
        <v>4084</v>
      </c>
      <c r="M715" s="350" t="s">
        <v>6412</v>
      </c>
      <c r="N715" s="279" t="s">
        <v>6508</v>
      </c>
      <c r="O715" s="325"/>
      <c r="P715" s="284" t="s">
        <v>5086</v>
      </c>
      <c r="Q715" s="311" t="s">
        <v>6508</v>
      </c>
      <c r="R715" s="322"/>
      <c r="S715" s="289" t="s">
        <v>2411</v>
      </c>
      <c r="T715" s="289" t="s">
        <v>6510</v>
      </c>
      <c r="U715" s="47" t="s">
        <v>222</v>
      </c>
      <c r="V715" s="47" t="s">
        <v>90</v>
      </c>
      <c r="W715" s="47" t="s">
        <v>2535</v>
      </c>
      <c r="X715" s="46" t="s">
        <v>2076</v>
      </c>
      <c r="Y715" s="58"/>
      <c r="Z715" s="57"/>
      <c r="AA715" s="58"/>
      <c r="AB715" s="183"/>
      <c r="AC715" s="184"/>
      <c r="AD715" s="184"/>
      <c r="AE715" s="183" t="s">
        <v>36</v>
      </c>
      <c r="AF715" s="184"/>
      <c r="AG715" s="185"/>
      <c r="AH715" s="58"/>
      <c r="AI715" s="58"/>
      <c r="AJ715" s="58"/>
      <c r="AK715" s="58"/>
      <c r="AL715" s="59"/>
      <c r="AM715" s="254" t="str">
        <f>VLOOKUP(K715,'[1]SKO 2019 Attendees'!$D:$G,4,FALSE)</f>
        <v>32LDNLFV</v>
      </c>
      <c r="AN715" s="52">
        <v>43478</v>
      </c>
      <c r="AO715" s="52">
        <v>43481</v>
      </c>
    </row>
    <row r="716" spans="1:41" customFormat="1" ht="13.2">
      <c r="A716" s="46" t="s">
        <v>4085</v>
      </c>
      <c r="B716" s="232">
        <v>43396</v>
      </c>
      <c r="C716" s="232">
        <v>43416.859395057865</v>
      </c>
      <c r="D716" s="232" t="s">
        <v>4693</v>
      </c>
      <c r="E716" s="348"/>
      <c r="F716" s="49" t="s">
        <v>334</v>
      </c>
      <c r="G716" s="61" t="s">
        <v>335</v>
      </c>
      <c r="H716" s="61" t="s">
        <v>4038</v>
      </c>
      <c r="I716" s="46" t="s">
        <v>3827</v>
      </c>
      <c r="J716" s="46" t="s">
        <v>4086</v>
      </c>
      <c r="K716" s="46" t="s">
        <v>4087</v>
      </c>
      <c r="L716" s="100" t="s">
        <v>4088</v>
      </c>
      <c r="M716" s="279" t="s">
        <v>357</v>
      </c>
      <c r="N716" s="279" t="s">
        <v>6506</v>
      </c>
      <c r="O716" s="325"/>
      <c r="P716" s="285" t="s">
        <v>357</v>
      </c>
      <c r="Q716" s="285" t="s">
        <v>6506</v>
      </c>
      <c r="R716" s="322"/>
      <c r="S716" s="289" t="s">
        <v>2411</v>
      </c>
      <c r="T716" s="289" t="s">
        <v>6510</v>
      </c>
      <c r="U716" s="47" t="s">
        <v>222</v>
      </c>
      <c r="V716" s="47" t="s">
        <v>90</v>
      </c>
      <c r="W716" s="47" t="s">
        <v>2075</v>
      </c>
      <c r="X716" s="46" t="s">
        <v>2076</v>
      </c>
      <c r="Y716" s="58"/>
      <c r="Z716" s="57"/>
      <c r="AA716" s="58"/>
      <c r="AB716" s="183"/>
      <c r="AC716" s="184"/>
      <c r="AD716" s="184"/>
      <c r="AE716" s="183" t="s">
        <v>36</v>
      </c>
      <c r="AF716" s="184"/>
      <c r="AG716" s="185"/>
      <c r="AH716" s="58"/>
      <c r="AI716" s="58"/>
      <c r="AJ716" s="58"/>
      <c r="AK716" s="58"/>
      <c r="AL716" s="59"/>
      <c r="AM716" s="254" t="str">
        <f>VLOOKUP(K716,'[1]SKO 2019 Attendees'!$D:$G,4,FALSE)</f>
        <v>32LDNLFW</v>
      </c>
      <c r="AN716" s="52">
        <v>43478</v>
      </c>
      <c r="AO716" s="52">
        <v>43481</v>
      </c>
    </row>
    <row r="717" spans="1:41" customFormat="1">
      <c r="A717" s="46" t="s">
        <v>352</v>
      </c>
      <c r="B717" s="232">
        <v>43396</v>
      </c>
      <c r="C717" s="232">
        <v>43398.726581249997</v>
      </c>
      <c r="D717" s="232" t="s">
        <v>4693</v>
      </c>
      <c r="E717" s="232" t="s">
        <v>6526</v>
      </c>
      <c r="F717" s="49" t="s">
        <v>334</v>
      </c>
      <c r="G717" s="61" t="s">
        <v>335</v>
      </c>
      <c r="H717" s="61" t="s">
        <v>27</v>
      </c>
      <c r="I717" s="46" t="s">
        <v>353</v>
      </c>
      <c r="J717" s="129" t="s">
        <v>354</v>
      </c>
      <c r="K717" s="46" t="s">
        <v>355</v>
      </c>
      <c r="L717" s="100" t="s">
        <v>356</v>
      </c>
      <c r="M717" s="350" t="s">
        <v>6412</v>
      </c>
      <c r="N717" s="279" t="s">
        <v>6508</v>
      </c>
      <c r="O717" s="325"/>
      <c r="P717" s="284" t="s">
        <v>5086</v>
      </c>
      <c r="Q717" s="311" t="s">
        <v>6508</v>
      </c>
      <c r="R717" s="322"/>
      <c r="S717" s="289" t="s">
        <v>5082</v>
      </c>
      <c r="T717" s="289" t="s">
        <v>6512</v>
      </c>
      <c r="U717" s="47" t="s">
        <v>358</v>
      </c>
      <c r="V717" s="47" t="s">
        <v>34</v>
      </c>
      <c r="W717" s="47" t="s">
        <v>35</v>
      </c>
      <c r="X717" s="46" t="s">
        <v>27</v>
      </c>
      <c r="Y717" s="58"/>
      <c r="Z717" s="57"/>
      <c r="AA717" s="58"/>
      <c r="AB717" s="183"/>
      <c r="AC717" s="184"/>
      <c r="AD717" s="184"/>
      <c r="AE717" s="183"/>
      <c r="AF717" s="184"/>
      <c r="AG717" s="190" t="s">
        <v>36</v>
      </c>
      <c r="AH717" s="58"/>
      <c r="AI717" s="58"/>
      <c r="AJ717" s="58"/>
      <c r="AK717" s="58"/>
      <c r="AL717" s="59"/>
      <c r="AM717" s="254" t="str">
        <f>VLOOKUP(K717,'[1]SKO 2019 Attendees'!$D:$G,4,FALSE)</f>
        <v>32LDNLFX</v>
      </c>
      <c r="AN717" s="52">
        <v>43476</v>
      </c>
      <c r="AO717" s="52">
        <v>43481</v>
      </c>
    </row>
    <row r="718" spans="1:41" customFormat="1">
      <c r="A718" s="46" t="s">
        <v>4089</v>
      </c>
      <c r="B718" s="232">
        <v>43396</v>
      </c>
      <c r="C718" s="232">
        <v>43402.452928900464</v>
      </c>
      <c r="D718" s="232" t="s">
        <v>4693</v>
      </c>
      <c r="E718" s="232" t="s">
        <v>5922</v>
      </c>
      <c r="F718" s="49" t="s">
        <v>334</v>
      </c>
      <c r="G718" s="61" t="s">
        <v>335</v>
      </c>
      <c r="H718" s="61" t="s">
        <v>4038</v>
      </c>
      <c r="I718" s="46" t="s">
        <v>81</v>
      </c>
      <c r="J718" s="46" t="s">
        <v>4090</v>
      </c>
      <c r="K718" s="46" t="s">
        <v>4091</v>
      </c>
      <c r="L718" s="100" t="s">
        <v>4092</v>
      </c>
      <c r="M718" s="278" t="s">
        <v>500</v>
      </c>
      <c r="N718" s="279" t="s">
        <v>6504</v>
      </c>
      <c r="O718" s="325"/>
      <c r="P718" s="284" t="s">
        <v>500</v>
      </c>
      <c r="Q718" s="285" t="s">
        <v>6504</v>
      </c>
      <c r="R718" s="322"/>
      <c r="S718" s="289" t="s">
        <v>2380</v>
      </c>
      <c r="T718" s="289" t="s">
        <v>6507</v>
      </c>
      <c r="U718" s="47" t="s">
        <v>222</v>
      </c>
      <c r="V718" s="47" t="s">
        <v>90</v>
      </c>
      <c r="W718" s="47" t="s">
        <v>2254</v>
      </c>
      <c r="X718" s="46" t="s">
        <v>2076</v>
      </c>
      <c r="Y718" s="58"/>
      <c r="Z718" s="57"/>
      <c r="AA718" s="58"/>
      <c r="AB718" s="183"/>
      <c r="AC718" s="184"/>
      <c r="AD718" s="184"/>
      <c r="AE718" s="183" t="s">
        <v>36</v>
      </c>
      <c r="AF718" s="184"/>
      <c r="AG718" s="185"/>
      <c r="AH718" s="58"/>
      <c r="AI718" s="58"/>
      <c r="AJ718" s="58"/>
      <c r="AK718" s="58"/>
      <c r="AL718" s="59"/>
      <c r="AM718" s="254" t="str">
        <f>VLOOKUP(K718,'[1]SKO 2019 Attendees'!$D:$G,4,FALSE)</f>
        <v>32LDNLFZ</v>
      </c>
      <c r="AN718" s="52">
        <v>43478</v>
      </c>
      <c r="AO718" s="52">
        <v>43481</v>
      </c>
    </row>
    <row r="719" spans="1:41" customFormat="1">
      <c r="A719" s="46" t="s">
        <v>2765</v>
      </c>
      <c r="B719" s="232">
        <v>43396</v>
      </c>
      <c r="C719" s="232">
        <v>43409.579585995365</v>
      </c>
      <c r="D719" s="349" t="s">
        <v>4693</v>
      </c>
      <c r="E719" s="348" t="s">
        <v>6785</v>
      </c>
      <c r="F719" s="49" t="s">
        <v>334</v>
      </c>
      <c r="G719" s="61" t="s">
        <v>335</v>
      </c>
      <c r="H719" s="61" t="s">
        <v>2236</v>
      </c>
      <c r="I719" s="46" t="s">
        <v>353</v>
      </c>
      <c r="J719" s="46" t="s">
        <v>2766</v>
      </c>
      <c r="K719" s="46" t="s">
        <v>2767</v>
      </c>
      <c r="L719" s="100" t="s">
        <v>344</v>
      </c>
      <c r="M719" s="350" t="s">
        <v>6412</v>
      </c>
      <c r="N719" s="279" t="s">
        <v>6508</v>
      </c>
      <c r="O719" s="325"/>
      <c r="P719" s="284" t="s">
        <v>5086</v>
      </c>
      <c r="Q719" s="311" t="s">
        <v>6508</v>
      </c>
      <c r="R719" s="322"/>
      <c r="S719" s="289" t="s">
        <v>2393</v>
      </c>
      <c r="T719" s="289" t="s">
        <v>6509</v>
      </c>
      <c r="U719" s="47" t="s">
        <v>222</v>
      </c>
      <c r="V719" s="47" t="s">
        <v>90</v>
      </c>
      <c r="W719" s="47" t="s">
        <v>2284</v>
      </c>
      <c r="X719" s="46" t="s">
        <v>2076</v>
      </c>
      <c r="Y719" s="58"/>
      <c r="Z719" s="57"/>
      <c r="AA719" s="58"/>
      <c r="AB719" s="183"/>
      <c r="AC719" s="184"/>
      <c r="AD719" s="184"/>
      <c r="AE719" s="183" t="s">
        <v>36</v>
      </c>
      <c r="AF719" s="184"/>
      <c r="AG719" s="185"/>
      <c r="AH719" s="58"/>
      <c r="AI719" s="58"/>
      <c r="AJ719" s="58"/>
      <c r="AK719" s="58"/>
      <c r="AL719" s="59"/>
      <c r="AM719" s="254" t="str">
        <f>VLOOKUP(K719,'[1]SKO 2019 Attendees'!$D:$G,4,FALSE)</f>
        <v>32LDNLG2</v>
      </c>
      <c r="AN719" s="52">
        <v>43477</v>
      </c>
      <c r="AO719" s="52">
        <v>43481</v>
      </c>
    </row>
    <row r="720" spans="1:41" customFormat="1">
      <c r="A720" s="124" t="s">
        <v>1493</v>
      </c>
      <c r="B720" s="232">
        <v>43402</v>
      </c>
      <c r="C720" s="232">
        <v>43409.578396874997</v>
      </c>
      <c r="D720" s="232" t="s">
        <v>4693</v>
      </c>
      <c r="E720" s="232" t="s">
        <v>6581</v>
      </c>
      <c r="F720" s="49" t="s">
        <v>334</v>
      </c>
      <c r="G720" s="61" t="s">
        <v>335</v>
      </c>
      <c r="H720" s="61" t="s">
        <v>633</v>
      </c>
      <c r="I720" s="124" t="s">
        <v>1494</v>
      </c>
      <c r="J720" s="124" t="s">
        <v>1495</v>
      </c>
      <c r="K720" s="46" t="s">
        <v>1496</v>
      </c>
      <c r="L720" s="152" t="s">
        <v>413</v>
      </c>
      <c r="M720" s="278" t="s">
        <v>500</v>
      </c>
      <c r="N720" s="279" t="s">
        <v>6504</v>
      </c>
      <c r="O720" s="323"/>
      <c r="P720" s="284" t="s">
        <v>500</v>
      </c>
      <c r="Q720" s="285" t="s">
        <v>6504</v>
      </c>
      <c r="R720" s="322"/>
      <c r="S720" s="289" t="s">
        <v>4671</v>
      </c>
      <c r="T720" s="289" t="s">
        <v>6503</v>
      </c>
      <c r="U720" s="125" t="s">
        <v>222</v>
      </c>
      <c r="V720" s="125" t="s">
        <v>34</v>
      </c>
      <c r="W720" s="125" t="s">
        <v>840</v>
      </c>
      <c r="X720" s="46" t="s">
        <v>633</v>
      </c>
      <c r="Y720" s="58"/>
      <c r="Z720" s="57"/>
      <c r="AA720" s="58"/>
      <c r="AB720" s="183"/>
      <c r="AC720" s="184"/>
      <c r="AD720" s="184"/>
      <c r="AE720" s="183"/>
      <c r="AF720" s="189" t="s">
        <v>36</v>
      </c>
      <c r="AG720" s="185"/>
      <c r="AH720" s="58"/>
      <c r="AI720" s="58"/>
      <c r="AJ720" s="58"/>
      <c r="AK720" s="58"/>
      <c r="AL720" s="59"/>
      <c r="AM720" s="254" t="str">
        <f>VLOOKUP(K720,'[1]SKO 2019 Attendees'!$D:$G,4,FALSE)</f>
        <v>32LDNLG3</v>
      </c>
      <c r="AN720" s="52">
        <v>43477</v>
      </c>
      <c r="AO720" s="52">
        <v>43481</v>
      </c>
    </row>
    <row r="721" spans="1:42" customFormat="1">
      <c r="A721" s="46" t="s">
        <v>4093</v>
      </c>
      <c r="B721" s="232">
        <v>43396</v>
      </c>
      <c r="C721" s="232">
        <v>43396.966220833332</v>
      </c>
      <c r="D721" s="232" t="s">
        <v>4693</v>
      </c>
      <c r="E721" s="232" t="s">
        <v>5923</v>
      </c>
      <c r="F721" s="49" t="s">
        <v>334</v>
      </c>
      <c r="G721" s="61" t="s">
        <v>335</v>
      </c>
      <c r="H721" s="61" t="s">
        <v>4038</v>
      </c>
      <c r="I721" s="46" t="s">
        <v>4094</v>
      </c>
      <c r="J721" s="46" t="s">
        <v>4095</v>
      </c>
      <c r="K721" s="46" t="s">
        <v>4096</v>
      </c>
      <c r="L721" s="100" t="s">
        <v>487</v>
      </c>
      <c r="M721" s="350" t="s">
        <v>6413</v>
      </c>
      <c r="N721" s="310" t="s">
        <v>6509</v>
      </c>
      <c r="O721" s="325"/>
      <c r="P721" s="284" t="s">
        <v>6263</v>
      </c>
      <c r="Q721" s="311" t="s">
        <v>6509</v>
      </c>
      <c r="R721" s="322"/>
      <c r="S721" s="289" t="s">
        <v>2393</v>
      </c>
      <c r="T721" s="289" t="s">
        <v>6509</v>
      </c>
      <c r="U721" s="47" t="s">
        <v>222</v>
      </c>
      <c r="V721" s="47" t="s">
        <v>90</v>
      </c>
      <c r="W721" s="47" t="s">
        <v>2075</v>
      </c>
      <c r="X721" s="46" t="s">
        <v>2076</v>
      </c>
      <c r="Y721" s="58"/>
      <c r="Z721" s="57"/>
      <c r="AA721" s="58"/>
      <c r="AB721" s="183"/>
      <c r="AC721" s="184"/>
      <c r="AD721" s="184"/>
      <c r="AE721" s="183" t="s">
        <v>36</v>
      </c>
      <c r="AF721" s="184"/>
      <c r="AG721" s="185"/>
      <c r="AH721" s="58"/>
      <c r="AI721" s="58"/>
      <c r="AJ721" s="58"/>
      <c r="AK721" s="58"/>
      <c r="AL721" s="59"/>
      <c r="AM721" s="254" t="str">
        <f>VLOOKUP(K721,'[1]SKO 2019 Attendees'!$D:$G,4,FALSE)</f>
        <v>32LDNLG4</v>
      </c>
      <c r="AN721" s="52">
        <v>43478</v>
      </c>
      <c r="AO721" s="52">
        <v>43481</v>
      </c>
    </row>
    <row r="722" spans="1:42" customFormat="1">
      <c r="A722" s="46" t="s">
        <v>2768</v>
      </c>
      <c r="B722" s="232">
        <v>43396</v>
      </c>
      <c r="C722" s="232">
        <v>43398.920434108797</v>
      </c>
      <c r="D722" s="232" t="s">
        <v>4693</v>
      </c>
      <c r="E722" s="232" t="s">
        <v>5924</v>
      </c>
      <c r="F722" s="49" t="s">
        <v>334</v>
      </c>
      <c r="G722" s="61" t="s">
        <v>335</v>
      </c>
      <c r="H722" s="61" t="s">
        <v>2236</v>
      </c>
      <c r="I722" s="46" t="s">
        <v>2769</v>
      </c>
      <c r="J722" s="46" t="s">
        <v>2770</v>
      </c>
      <c r="K722" s="46" t="s">
        <v>2771</v>
      </c>
      <c r="L722" s="100" t="s">
        <v>344</v>
      </c>
      <c r="M722" s="278" t="s">
        <v>500</v>
      </c>
      <c r="N722" s="279" t="s">
        <v>6504</v>
      </c>
      <c r="O722" s="325"/>
      <c r="P722" s="284" t="s">
        <v>500</v>
      </c>
      <c r="Q722" s="285" t="s">
        <v>6504</v>
      </c>
      <c r="R722" s="322"/>
      <c r="S722" s="289" t="s">
        <v>2380</v>
      </c>
      <c r="T722" s="289" t="s">
        <v>6507</v>
      </c>
      <c r="U722" s="47" t="s">
        <v>222</v>
      </c>
      <c r="V722" s="47" t="s">
        <v>90</v>
      </c>
      <c r="W722" s="47" t="s">
        <v>2284</v>
      </c>
      <c r="X722" s="46" t="s">
        <v>2076</v>
      </c>
      <c r="Y722" s="58"/>
      <c r="Z722" s="57"/>
      <c r="AA722" s="58"/>
      <c r="AB722" s="183"/>
      <c r="AC722" s="184"/>
      <c r="AD722" s="184"/>
      <c r="AE722" s="183" t="s">
        <v>36</v>
      </c>
      <c r="AF722" s="184"/>
      <c r="AG722" s="185"/>
      <c r="AH722" s="58"/>
      <c r="AI722" s="58"/>
      <c r="AJ722" s="58"/>
      <c r="AK722" s="58"/>
      <c r="AL722" s="59"/>
      <c r="AM722" s="254" t="str">
        <f>VLOOKUP(K722,'[1]SKO 2019 Attendees'!$D:$G,4,FALSE)</f>
        <v>32LDNLG5</v>
      </c>
      <c r="AN722" s="52">
        <v>43477</v>
      </c>
      <c r="AO722" s="52">
        <v>43481</v>
      </c>
    </row>
    <row r="723" spans="1:42" s="133" customFormat="1">
      <c r="A723" s="46" t="s">
        <v>4097</v>
      </c>
      <c r="B723" s="232">
        <v>43396</v>
      </c>
      <c r="C723" s="232">
        <v>43397.443231863421</v>
      </c>
      <c r="D723" s="232" t="s">
        <v>4693</v>
      </c>
      <c r="E723" s="232" t="s">
        <v>5925</v>
      </c>
      <c r="F723" s="49" t="s">
        <v>334</v>
      </c>
      <c r="G723" s="61" t="s">
        <v>335</v>
      </c>
      <c r="H723" s="61" t="s">
        <v>4038</v>
      </c>
      <c r="I723" s="46" t="s">
        <v>4098</v>
      </c>
      <c r="J723" s="46" t="s">
        <v>4099</v>
      </c>
      <c r="K723" s="46" t="s">
        <v>4100</v>
      </c>
      <c r="L723" s="100" t="s">
        <v>344</v>
      </c>
      <c r="M723" s="350" t="s">
        <v>6412</v>
      </c>
      <c r="N723" s="279" t="s">
        <v>6508</v>
      </c>
      <c r="O723" s="325"/>
      <c r="P723" s="284" t="s">
        <v>5086</v>
      </c>
      <c r="Q723" s="311" t="s">
        <v>6508</v>
      </c>
      <c r="R723" s="322"/>
      <c r="S723" s="289" t="s">
        <v>2500</v>
      </c>
      <c r="T723" s="289" t="s">
        <v>6516</v>
      </c>
      <c r="U723" s="47" t="s">
        <v>222</v>
      </c>
      <c r="V723" s="47" t="s">
        <v>90</v>
      </c>
      <c r="W723" s="47" t="s">
        <v>2250</v>
      </c>
      <c r="X723" s="46" t="s">
        <v>2076</v>
      </c>
      <c r="Y723" s="58"/>
      <c r="Z723" s="57"/>
      <c r="AA723" s="58"/>
      <c r="AB723" s="183"/>
      <c r="AC723" s="184"/>
      <c r="AD723" s="184"/>
      <c r="AE723" s="183" t="s">
        <v>36</v>
      </c>
      <c r="AF723" s="184"/>
      <c r="AG723" s="185"/>
      <c r="AH723" s="58"/>
      <c r="AI723" s="58"/>
      <c r="AJ723" s="58"/>
      <c r="AK723" s="58"/>
      <c r="AL723" s="59"/>
      <c r="AM723" s="254" t="str">
        <f>VLOOKUP(K723,'[1]SKO 2019 Attendees'!$D:$G,4,FALSE)</f>
        <v>32LDNLG6</v>
      </c>
      <c r="AN723" s="52">
        <v>43478</v>
      </c>
      <c r="AO723" s="52">
        <v>43481</v>
      </c>
      <c r="AP723"/>
    </row>
    <row r="724" spans="1:42" customFormat="1">
      <c r="A724" s="46" t="s">
        <v>5142</v>
      </c>
      <c r="B724" s="232">
        <v>43409</v>
      </c>
      <c r="C724" s="232">
        <v>43414.699153587964</v>
      </c>
      <c r="D724" s="232" t="s">
        <v>4693</v>
      </c>
      <c r="E724" s="232" t="s">
        <v>5926</v>
      </c>
      <c r="F724" s="49" t="s">
        <v>334</v>
      </c>
      <c r="G724" s="61" t="s">
        <v>335</v>
      </c>
      <c r="H724" s="61" t="s">
        <v>4038</v>
      </c>
      <c r="I724" s="46" t="s">
        <v>3613</v>
      </c>
      <c r="J724" s="46" t="s">
        <v>5134</v>
      </c>
      <c r="K724" s="46" t="s">
        <v>5151</v>
      </c>
      <c r="L724" s="100" t="s">
        <v>5135</v>
      </c>
      <c r="M724" s="350" t="s">
        <v>6412</v>
      </c>
      <c r="N724" s="279" t="s">
        <v>6508</v>
      </c>
      <c r="O724" s="325"/>
      <c r="P724" s="284" t="s">
        <v>5086</v>
      </c>
      <c r="Q724" s="311" t="s">
        <v>6508</v>
      </c>
      <c r="R724" s="322"/>
      <c r="S724" s="289" t="s">
        <v>2393</v>
      </c>
      <c r="T724" s="289" t="s">
        <v>6509</v>
      </c>
      <c r="U724" s="47" t="s">
        <v>4608</v>
      </c>
      <c r="V724" s="47" t="s">
        <v>90</v>
      </c>
      <c r="W724" s="47" t="s">
        <v>2250</v>
      </c>
      <c r="X724" s="46" t="s">
        <v>2076</v>
      </c>
      <c r="Y724" s="58"/>
      <c r="Z724" s="57"/>
      <c r="AA724" s="58"/>
      <c r="AB724" s="183"/>
      <c r="AC724" s="184"/>
      <c r="AD724" s="184"/>
      <c r="AE724" s="183" t="s">
        <v>36</v>
      </c>
      <c r="AF724" s="184"/>
      <c r="AG724" s="185"/>
      <c r="AH724" s="58"/>
      <c r="AI724" s="58"/>
      <c r="AJ724" s="58"/>
      <c r="AK724" s="58"/>
      <c r="AL724" s="59"/>
      <c r="AM724" s="254" t="str">
        <f>VLOOKUP(K724,'[1]SKO 2019 Attendees'!$D:$G,4,FALSE)</f>
        <v>32LDNLZS</v>
      </c>
      <c r="AN724" s="52">
        <v>43478</v>
      </c>
      <c r="AO724" s="52">
        <v>43481</v>
      </c>
    </row>
    <row r="725" spans="1:42" customFormat="1">
      <c r="A725" s="124" t="s">
        <v>4609</v>
      </c>
      <c r="B725" s="232">
        <v>43409</v>
      </c>
      <c r="C725" s="232">
        <v>43410.45639741898</v>
      </c>
      <c r="D725" s="232" t="s">
        <v>4693</v>
      </c>
      <c r="E725" s="348"/>
      <c r="F725" s="49" t="s">
        <v>334</v>
      </c>
      <c r="G725" s="61" t="s">
        <v>335</v>
      </c>
      <c r="H725" s="61" t="s">
        <v>633</v>
      </c>
      <c r="I725" s="124" t="s">
        <v>1570</v>
      </c>
      <c r="J725" s="124" t="s">
        <v>4610</v>
      </c>
      <c r="K725" s="46" t="s">
        <v>4611</v>
      </c>
      <c r="L725" s="152" t="s">
        <v>1969</v>
      </c>
      <c r="M725" s="350" t="s">
        <v>6412</v>
      </c>
      <c r="N725" s="279" t="s">
        <v>6508</v>
      </c>
      <c r="O725" s="325"/>
      <c r="P725" s="284" t="s">
        <v>5086</v>
      </c>
      <c r="Q725" s="311" t="s">
        <v>6508</v>
      </c>
      <c r="R725" s="322"/>
      <c r="S725" s="289" t="s">
        <v>2500</v>
      </c>
      <c r="T725" s="289" t="s">
        <v>6516</v>
      </c>
      <c r="U725" s="125" t="s">
        <v>4071</v>
      </c>
      <c r="V725" s="125"/>
      <c r="W725" s="125"/>
      <c r="X725" s="46" t="s">
        <v>633</v>
      </c>
      <c r="Y725" s="58"/>
      <c r="Z725" s="57"/>
      <c r="AA725" s="58"/>
      <c r="AB725" s="183"/>
      <c r="AC725" s="184"/>
      <c r="AD725" s="184"/>
      <c r="AE725" s="183"/>
      <c r="AF725" s="189" t="s">
        <v>36</v>
      </c>
      <c r="AG725" s="185"/>
      <c r="AH725" s="58"/>
      <c r="AI725" s="58"/>
      <c r="AJ725" s="58"/>
      <c r="AK725" s="58"/>
      <c r="AL725" s="59"/>
      <c r="AM725" s="254" t="str">
        <f>VLOOKUP(K725,'[1]SKO 2019 Attendees'!$D:$G,4,FALSE)</f>
        <v>32LDNLZV</v>
      </c>
      <c r="AN725" s="52">
        <v>43477</v>
      </c>
      <c r="AO725" s="52">
        <v>43481</v>
      </c>
    </row>
    <row r="726" spans="1:42" customFormat="1" ht="13.2">
      <c r="A726" s="46" t="s">
        <v>2772</v>
      </c>
      <c r="B726" s="232">
        <v>43396</v>
      </c>
      <c r="C726" s="232">
        <v>43396.69579907407</v>
      </c>
      <c r="D726" s="232" t="s">
        <v>4693</v>
      </c>
      <c r="E726" s="232" t="s">
        <v>5927</v>
      </c>
      <c r="F726" s="49" t="s">
        <v>334</v>
      </c>
      <c r="G726" s="61" t="s">
        <v>335</v>
      </c>
      <c r="H726" s="61" t="s">
        <v>2236</v>
      </c>
      <c r="I726" s="46" t="s">
        <v>2715</v>
      </c>
      <c r="J726" s="46" t="s">
        <v>2773</v>
      </c>
      <c r="K726" s="46" t="s">
        <v>2774</v>
      </c>
      <c r="L726" s="100" t="s">
        <v>2775</v>
      </c>
      <c r="M726" s="279" t="s">
        <v>357</v>
      </c>
      <c r="N726" s="279" t="s">
        <v>6506</v>
      </c>
      <c r="O726" s="325"/>
      <c r="P726" s="285" t="s">
        <v>357</v>
      </c>
      <c r="Q726" s="285" t="s">
        <v>6506</v>
      </c>
      <c r="R726" s="322"/>
      <c r="S726" s="289" t="s">
        <v>2442</v>
      </c>
      <c r="T726" s="289" t="s">
        <v>6506</v>
      </c>
      <c r="U726" s="47" t="s">
        <v>222</v>
      </c>
      <c r="V726" s="47" t="s">
        <v>90</v>
      </c>
      <c r="W726" s="47" t="s">
        <v>2637</v>
      </c>
      <c r="X726" s="46" t="s">
        <v>2076</v>
      </c>
      <c r="Y726" s="58"/>
      <c r="Z726" s="57"/>
      <c r="AA726" s="58"/>
      <c r="AB726" s="183"/>
      <c r="AC726" s="184"/>
      <c r="AD726" s="184"/>
      <c r="AE726" s="183" t="s">
        <v>36</v>
      </c>
      <c r="AF726" s="184"/>
      <c r="AG726" s="185"/>
      <c r="AH726" s="58"/>
      <c r="AI726" s="58"/>
      <c r="AJ726" s="58"/>
      <c r="AK726" s="58"/>
      <c r="AL726" s="59"/>
      <c r="AM726" s="254" t="str">
        <f>VLOOKUP(K726,'[1]SKO 2019 Attendees'!$D:$G,4,FALSE)</f>
        <v>32LDNLG7</v>
      </c>
      <c r="AN726" s="52">
        <v>43477</v>
      </c>
      <c r="AO726" s="52">
        <v>43481</v>
      </c>
    </row>
    <row r="727" spans="1:42" customFormat="1">
      <c r="A727" s="46" t="s">
        <v>2776</v>
      </c>
      <c r="B727" s="232">
        <v>43396</v>
      </c>
      <c r="C727" s="232">
        <v>43396.690937997686</v>
      </c>
      <c r="D727" s="232" t="s">
        <v>4693</v>
      </c>
      <c r="E727" s="348"/>
      <c r="F727" s="49" t="s">
        <v>334</v>
      </c>
      <c r="G727" s="61" t="s">
        <v>335</v>
      </c>
      <c r="H727" s="61" t="s">
        <v>2236</v>
      </c>
      <c r="I727" s="46" t="s">
        <v>301</v>
      </c>
      <c r="J727" s="46" t="s">
        <v>2777</v>
      </c>
      <c r="K727" s="46" t="s">
        <v>2778</v>
      </c>
      <c r="L727" s="100" t="s">
        <v>2779</v>
      </c>
      <c r="M727" s="278" t="s">
        <v>500</v>
      </c>
      <c r="N727" s="279" t="s">
        <v>6504</v>
      </c>
      <c r="O727" s="325"/>
      <c r="P727" s="284" t="s">
        <v>500</v>
      </c>
      <c r="Q727" s="285" t="s">
        <v>6504</v>
      </c>
      <c r="R727" s="322"/>
      <c r="S727" s="289" t="s">
        <v>2380</v>
      </c>
      <c r="T727" s="289" t="s">
        <v>6507</v>
      </c>
      <c r="U727" s="47" t="s">
        <v>2780</v>
      </c>
      <c r="V727" s="47" t="s">
        <v>90</v>
      </c>
      <c r="W727" s="47" t="s">
        <v>2501</v>
      </c>
      <c r="X727" s="46" t="s">
        <v>2076</v>
      </c>
      <c r="Y727" s="58"/>
      <c r="Z727" s="57"/>
      <c r="AA727" s="58"/>
      <c r="AB727" s="183" t="s">
        <v>36</v>
      </c>
      <c r="AC727" s="184"/>
      <c r="AD727" s="184"/>
      <c r="AE727" s="183" t="s">
        <v>36</v>
      </c>
      <c r="AF727" s="184"/>
      <c r="AG727" s="185"/>
      <c r="AH727" s="58"/>
      <c r="AI727" s="58"/>
      <c r="AJ727" s="58"/>
      <c r="AK727" s="58"/>
      <c r="AL727" s="59"/>
      <c r="AM727" s="254" t="str">
        <f>VLOOKUP(K727,'[1]SKO 2019 Attendees'!$D:$G,4,FALSE)</f>
        <v>32LDNLG8</v>
      </c>
      <c r="AN727" s="52">
        <v>43477</v>
      </c>
      <c r="AO727" s="52">
        <v>43481</v>
      </c>
      <c r="AP727" t="s">
        <v>5026</v>
      </c>
    </row>
    <row r="728" spans="1:42" customFormat="1">
      <c r="A728" s="46" t="s">
        <v>4101</v>
      </c>
      <c r="B728" s="232">
        <v>43396</v>
      </c>
      <c r="C728" s="232">
        <v>43397.424896331016</v>
      </c>
      <c r="D728" s="232" t="s">
        <v>4693</v>
      </c>
      <c r="E728" s="232" t="s">
        <v>5928</v>
      </c>
      <c r="F728" s="49" t="s">
        <v>334</v>
      </c>
      <c r="G728" s="61" t="s">
        <v>335</v>
      </c>
      <c r="H728" s="61" t="s">
        <v>4038</v>
      </c>
      <c r="I728" s="46" t="s">
        <v>1369</v>
      </c>
      <c r="J728" s="46" t="s">
        <v>4102</v>
      </c>
      <c r="K728" s="46" t="s">
        <v>4103</v>
      </c>
      <c r="L728" s="100" t="s">
        <v>351</v>
      </c>
      <c r="M728" s="278" t="s">
        <v>374</v>
      </c>
      <c r="N728" s="310" t="s">
        <v>6507</v>
      </c>
      <c r="O728" s="325"/>
      <c r="P728" s="284" t="s">
        <v>374</v>
      </c>
      <c r="Q728" s="285" t="s">
        <v>6507</v>
      </c>
      <c r="R728" s="322"/>
      <c r="S728" s="289" t="s">
        <v>2374</v>
      </c>
      <c r="T728" s="289" t="s">
        <v>6517</v>
      </c>
      <c r="U728" s="47" t="s">
        <v>222</v>
      </c>
      <c r="V728" s="47" t="s">
        <v>90</v>
      </c>
      <c r="W728" s="47" t="s">
        <v>2259</v>
      </c>
      <c r="X728" s="46" t="s">
        <v>2076</v>
      </c>
      <c r="Y728" s="58"/>
      <c r="Z728" s="57"/>
      <c r="AA728" s="58"/>
      <c r="AB728" s="183"/>
      <c r="AC728" s="184"/>
      <c r="AD728" s="184"/>
      <c r="AE728" s="183" t="s">
        <v>36</v>
      </c>
      <c r="AF728" s="184"/>
      <c r="AG728" s="185"/>
      <c r="AH728" s="58"/>
      <c r="AI728" s="58"/>
      <c r="AJ728" s="58"/>
      <c r="AK728" s="58"/>
      <c r="AL728" s="59"/>
      <c r="AM728" s="254" t="str">
        <f>VLOOKUP(K728,'[1]SKO 2019 Attendees'!$D:$G,4,FALSE)</f>
        <v>32LDNLG9</v>
      </c>
      <c r="AN728" s="52">
        <v>43478</v>
      </c>
      <c r="AO728" s="52">
        <v>43481</v>
      </c>
    </row>
    <row r="729" spans="1:42" customFormat="1">
      <c r="A729" s="46" t="s">
        <v>2781</v>
      </c>
      <c r="B729" s="232">
        <v>43396</v>
      </c>
      <c r="C729" s="232">
        <v>43396.779628553239</v>
      </c>
      <c r="D729" s="232" t="s">
        <v>4693</v>
      </c>
      <c r="E729" s="232" t="s">
        <v>6479</v>
      </c>
      <c r="F729" s="49" t="s">
        <v>334</v>
      </c>
      <c r="G729" s="61" t="s">
        <v>335</v>
      </c>
      <c r="H729" s="61" t="s">
        <v>2236</v>
      </c>
      <c r="I729" s="46" t="s">
        <v>952</v>
      </c>
      <c r="J729" s="46" t="s">
        <v>2782</v>
      </c>
      <c r="K729" s="46" t="s">
        <v>2783</v>
      </c>
      <c r="L729" s="100" t="s">
        <v>2784</v>
      </c>
      <c r="M729" s="278" t="s">
        <v>374</v>
      </c>
      <c r="N729" s="310" t="s">
        <v>6507</v>
      </c>
      <c r="O729" s="323"/>
      <c r="P729" s="284" t="s">
        <v>374</v>
      </c>
      <c r="Q729" s="285" t="s">
        <v>6507</v>
      </c>
      <c r="R729" s="322"/>
      <c r="S729" s="289" t="s">
        <v>2500</v>
      </c>
      <c r="T729" s="289" t="s">
        <v>6516</v>
      </c>
      <c r="U729" s="47" t="s">
        <v>222</v>
      </c>
      <c r="V729" s="47" t="s">
        <v>90</v>
      </c>
      <c r="W729" s="47" t="s">
        <v>2275</v>
      </c>
      <c r="X729" s="46" t="s">
        <v>2076</v>
      </c>
      <c r="Y729" s="58"/>
      <c r="Z729" s="57"/>
      <c r="AA729" s="58"/>
      <c r="AB729" s="183" t="s">
        <v>36</v>
      </c>
      <c r="AC729" s="184"/>
      <c r="AD729" s="184"/>
      <c r="AE729" s="183" t="s">
        <v>36</v>
      </c>
      <c r="AF729" s="184"/>
      <c r="AG729" s="185"/>
      <c r="AH729" s="58"/>
      <c r="AI729" s="58"/>
      <c r="AJ729" s="58"/>
      <c r="AK729" s="58"/>
      <c r="AL729" s="59"/>
      <c r="AM729" s="254" t="str">
        <f>VLOOKUP(K729,'[1]SKO 2019 Attendees'!$D:$G,4,FALSE)</f>
        <v>32LDNLGB</v>
      </c>
      <c r="AN729" s="52">
        <v>43477</v>
      </c>
      <c r="AO729" s="52">
        <v>43481</v>
      </c>
    </row>
    <row r="730" spans="1:42" customFormat="1">
      <c r="A730" s="46" t="s">
        <v>2785</v>
      </c>
      <c r="B730" s="232">
        <v>43396</v>
      </c>
      <c r="C730" s="232">
        <v>43396.689922719903</v>
      </c>
      <c r="D730" s="232" t="s">
        <v>4693</v>
      </c>
      <c r="E730" s="232" t="s">
        <v>5929</v>
      </c>
      <c r="F730" s="49" t="s">
        <v>334</v>
      </c>
      <c r="G730" s="61" t="s">
        <v>335</v>
      </c>
      <c r="H730" s="61" t="s">
        <v>2236</v>
      </c>
      <c r="I730" s="46" t="s">
        <v>162</v>
      </c>
      <c r="J730" s="46" t="s">
        <v>2786</v>
      </c>
      <c r="K730" s="46" t="s">
        <v>2787</v>
      </c>
      <c r="L730" s="100" t="s">
        <v>339</v>
      </c>
      <c r="M730" s="278" t="s">
        <v>379</v>
      </c>
      <c r="N730" s="279" t="s">
        <v>6503</v>
      </c>
      <c r="O730" s="325"/>
      <c r="P730" s="284" t="s">
        <v>379</v>
      </c>
      <c r="Q730" s="285" t="s">
        <v>6503</v>
      </c>
      <c r="R730" s="322"/>
      <c r="S730" s="289" t="s">
        <v>2472</v>
      </c>
      <c r="T730" s="289" t="s">
        <v>6505</v>
      </c>
      <c r="U730" s="47" t="s">
        <v>222</v>
      </c>
      <c r="V730" s="47" t="s">
        <v>90</v>
      </c>
      <c r="W730" s="47" t="s">
        <v>2250</v>
      </c>
      <c r="X730" s="46" t="s">
        <v>2076</v>
      </c>
      <c r="Y730" s="58"/>
      <c r="Z730" s="57"/>
      <c r="AA730" s="58"/>
      <c r="AB730" s="183" t="s">
        <v>36</v>
      </c>
      <c r="AC730" s="184"/>
      <c r="AD730" s="184"/>
      <c r="AE730" s="183" t="s">
        <v>36</v>
      </c>
      <c r="AF730" s="184"/>
      <c r="AG730" s="185"/>
      <c r="AH730" s="58"/>
      <c r="AI730" s="58"/>
      <c r="AJ730" s="58"/>
      <c r="AK730" s="58"/>
      <c r="AL730" s="59"/>
      <c r="AM730" s="254" t="str">
        <f>VLOOKUP(K730,'[1]SKO 2019 Attendees'!$D:$G,4,FALSE)</f>
        <v>32LDNLGC</v>
      </c>
      <c r="AN730" s="52">
        <v>43477</v>
      </c>
      <c r="AO730" s="52">
        <v>43481</v>
      </c>
    </row>
    <row r="731" spans="1:42" customFormat="1">
      <c r="A731" s="46" t="s">
        <v>359</v>
      </c>
      <c r="B731" s="232">
        <v>43396</v>
      </c>
      <c r="C731" s="232">
        <v>43409.746456249995</v>
      </c>
      <c r="D731" s="232" t="s">
        <v>4693</v>
      </c>
      <c r="E731" s="232" t="s">
        <v>5930</v>
      </c>
      <c r="F731" s="49" t="s">
        <v>334</v>
      </c>
      <c r="G731" s="61" t="s">
        <v>335</v>
      </c>
      <c r="H731" s="61" t="s">
        <v>27</v>
      </c>
      <c r="I731" s="46" t="s">
        <v>166</v>
      </c>
      <c r="J731" s="46" t="s">
        <v>360</v>
      </c>
      <c r="K731" s="46" t="s">
        <v>361</v>
      </c>
      <c r="L731" s="100" t="s">
        <v>339</v>
      </c>
      <c r="M731" s="278" t="s">
        <v>346</v>
      </c>
      <c r="N731" s="279" t="s">
        <v>6505</v>
      </c>
      <c r="O731" s="323"/>
      <c r="P731" s="284" t="s">
        <v>346</v>
      </c>
      <c r="Q731" s="285" t="s">
        <v>6505</v>
      </c>
      <c r="R731" s="322"/>
      <c r="S731" s="289" t="s">
        <v>5082</v>
      </c>
      <c r="T731" s="289" t="s">
        <v>6512</v>
      </c>
      <c r="U731" s="47" t="s">
        <v>41</v>
      </c>
      <c r="V731" s="47" t="s">
        <v>34</v>
      </c>
      <c r="W731" s="47" t="s">
        <v>42</v>
      </c>
      <c r="X731" s="46" t="s">
        <v>27</v>
      </c>
      <c r="Y731" s="58"/>
      <c r="Z731" s="57"/>
      <c r="AA731" s="58"/>
      <c r="AB731" s="183"/>
      <c r="AC731" s="184"/>
      <c r="AD731" s="189" t="s">
        <v>36</v>
      </c>
      <c r="AE731" s="183"/>
      <c r="AF731" s="184"/>
      <c r="AG731" s="190" t="s">
        <v>36</v>
      </c>
      <c r="AH731" s="58"/>
      <c r="AI731" s="58"/>
      <c r="AJ731" s="58"/>
      <c r="AK731" s="58"/>
      <c r="AL731" s="59"/>
      <c r="AM731" s="254" t="str">
        <f>VLOOKUP(K731,'[1]SKO 2019 Attendees'!$D:$G,4,FALSE)</f>
        <v>32LDNLGD</v>
      </c>
      <c r="AN731" s="52">
        <v>43476</v>
      </c>
      <c r="AO731" s="52">
        <v>43481</v>
      </c>
    </row>
    <row r="732" spans="1:42" customFormat="1" ht="13.2">
      <c r="A732" s="46" t="s">
        <v>2788</v>
      </c>
      <c r="B732" s="232">
        <v>43396</v>
      </c>
      <c r="C732" s="232">
        <v>43399.850191585647</v>
      </c>
      <c r="D732" s="232" t="s">
        <v>4693</v>
      </c>
      <c r="E732" s="232" t="s">
        <v>5931</v>
      </c>
      <c r="F732" s="49" t="s">
        <v>334</v>
      </c>
      <c r="G732" s="61" t="s">
        <v>335</v>
      </c>
      <c r="H732" s="61" t="s">
        <v>2236</v>
      </c>
      <c r="I732" s="46" t="s">
        <v>158</v>
      </c>
      <c r="J732" s="46" t="s">
        <v>2789</v>
      </c>
      <c r="K732" s="46" t="s">
        <v>2790</v>
      </c>
      <c r="L732" s="100" t="s">
        <v>2791</v>
      </c>
      <c r="M732" s="279" t="s">
        <v>357</v>
      </c>
      <c r="N732" s="279" t="s">
        <v>6506</v>
      </c>
      <c r="O732" s="325"/>
      <c r="P732" s="285" t="s">
        <v>357</v>
      </c>
      <c r="Q732" s="285" t="s">
        <v>6506</v>
      </c>
      <c r="R732" s="322"/>
      <c r="S732" s="289" t="s">
        <v>2442</v>
      </c>
      <c r="T732" s="289" t="s">
        <v>6506</v>
      </c>
      <c r="U732" s="47" t="s">
        <v>222</v>
      </c>
      <c r="V732" s="47" t="s">
        <v>90</v>
      </c>
      <c r="W732" s="47" t="s">
        <v>2496</v>
      </c>
      <c r="X732" s="46" t="s">
        <v>2076</v>
      </c>
      <c r="Y732" s="58"/>
      <c r="Z732" s="57"/>
      <c r="AA732" s="58"/>
      <c r="AB732" s="183" t="s">
        <v>36</v>
      </c>
      <c r="AC732" s="184"/>
      <c r="AD732" s="184"/>
      <c r="AE732" s="183" t="s">
        <v>36</v>
      </c>
      <c r="AF732" s="184"/>
      <c r="AG732" s="185"/>
      <c r="AH732" s="58"/>
      <c r="AI732" s="58"/>
      <c r="AJ732" s="58"/>
      <c r="AK732" s="58"/>
      <c r="AL732" s="59"/>
      <c r="AM732" s="254" t="str">
        <f>VLOOKUP(K732,'[1]SKO 2019 Attendees'!$D:$G,4,FALSE)</f>
        <v>32LDNLGF</v>
      </c>
      <c r="AN732" s="52">
        <v>43477</v>
      </c>
      <c r="AO732" s="52">
        <v>43481</v>
      </c>
    </row>
    <row r="733" spans="1:42" customFormat="1" ht="13.2">
      <c r="A733" s="46" t="s">
        <v>4104</v>
      </c>
      <c r="B733" s="232">
        <v>43396</v>
      </c>
      <c r="C733" s="232">
        <v>43397.379913275465</v>
      </c>
      <c r="D733" s="232" t="s">
        <v>4693</v>
      </c>
      <c r="E733" s="232" t="s">
        <v>5932</v>
      </c>
      <c r="F733" s="49" t="s">
        <v>334</v>
      </c>
      <c r="G733" s="61" t="s">
        <v>335</v>
      </c>
      <c r="H733" s="61" t="s">
        <v>4038</v>
      </c>
      <c r="I733" s="46" t="s">
        <v>543</v>
      </c>
      <c r="J733" s="46" t="s">
        <v>4105</v>
      </c>
      <c r="K733" s="46" t="s">
        <v>4106</v>
      </c>
      <c r="L733" s="100" t="s">
        <v>464</v>
      </c>
      <c r="M733" s="279" t="s">
        <v>357</v>
      </c>
      <c r="N733" s="279" t="s">
        <v>6506</v>
      </c>
      <c r="O733" s="325"/>
      <c r="P733" s="285" t="s">
        <v>357</v>
      </c>
      <c r="Q733" s="285" t="s">
        <v>6506</v>
      </c>
      <c r="R733" s="322"/>
      <c r="S733" s="289" t="s">
        <v>2442</v>
      </c>
      <c r="T733" s="289" t="s">
        <v>6506</v>
      </c>
      <c r="U733" s="47" t="s">
        <v>222</v>
      </c>
      <c r="V733" s="47" t="s">
        <v>90</v>
      </c>
      <c r="W733" s="47" t="s">
        <v>2428</v>
      </c>
      <c r="X733" s="46" t="s">
        <v>2076</v>
      </c>
      <c r="Y733" s="58"/>
      <c r="Z733" s="57"/>
      <c r="AA733" s="58"/>
      <c r="AB733" s="183"/>
      <c r="AC733" s="184"/>
      <c r="AD733" s="184"/>
      <c r="AE733" s="183" t="s">
        <v>36</v>
      </c>
      <c r="AF733" s="184"/>
      <c r="AG733" s="185"/>
      <c r="AH733" s="58"/>
      <c r="AI733" s="58"/>
      <c r="AJ733" s="58"/>
      <c r="AK733" s="58"/>
      <c r="AL733" s="59"/>
      <c r="AM733" s="254" t="str">
        <f>VLOOKUP(K733,'[1]SKO 2019 Attendees'!$D:$G,4,FALSE)</f>
        <v>32LDNLGG</v>
      </c>
      <c r="AN733" s="52">
        <v>43478</v>
      </c>
      <c r="AO733" s="52">
        <v>43481</v>
      </c>
    </row>
    <row r="734" spans="1:42" customFormat="1">
      <c r="A734" s="46" t="s">
        <v>1497</v>
      </c>
      <c r="B734" s="232">
        <v>43402</v>
      </c>
      <c r="C734" s="232">
        <v>43410.14584957176</v>
      </c>
      <c r="D734" s="232" t="s">
        <v>4693</v>
      </c>
      <c r="E734" s="232" t="s">
        <v>6597</v>
      </c>
      <c r="F734" s="49" t="s">
        <v>334</v>
      </c>
      <c r="G734" s="61" t="s">
        <v>335</v>
      </c>
      <c r="H734" s="61" t="s">
        <v>633</v>
      </c>
      <c r="I734" s="46" t="s">
        <v>1498</v>
      </c>
      <c r="J734" s="46" t="s">
        <v>1499</v>
      </c>
      <c r="K734" s="46" t="s">
        <v>1500</v>
      </c>
      <c r="L734" s="100" t="s">
        <v>344</v>
      </c>
      <c r="M734" s="350" t="s">
        <v>6413</v>
      </c>
      <c r="N734" s="310" t="s">
        <v>6509</v>
      </c>
      <c r="O734" s="325"/>
      <c r="P734" s="284" t="s">
        <v>6263</v>
      </c>
      <c r="Q734" s="311" t="s">
        <v>6509</v>
      </c>
      <c r="R734" s="322"/>
      <c r="S734" s="101"/>
      <c r="T734" s="289"/>
      <c r="U734" s="47" t="s">
        <v>222</v>
      </c>
      <c r="V734" s="47" t="s">
        <v>34</v>
      </c>
      <c r="W734" s="47" t="s">
        <v>664</v>
      </c>
      <c r="X734" s="46" t="s">
        <v>633</v>
      </c>
      <c r="Y734" s="58"/>
      <c r="Z734" s="57"/>
      <c r="AA734" s="58"/>
      <c r="AB734" s="183"/>
      <c r="AC734" s="184"/>
      <c r="AD734" s="184"/>
      <c r="AE734" s="183"/>
      <c r="AF734" s="189" t="s">
        <v>36</v>
      </c>
      <c r="AG734" s="185"/>
      <c r="AH734" s="58"/>
      <c r="AI734" s="58"/>
      <c r="AJ734" s="58"/>
      <c r="AK734" s="58"/>
      <c r="AL734" s="59"/>
      <c r="AM734" s="254" t="str">
        <f>VLOOKUP(K734,'[1]SKO 2019 Attendees'!$D:$G,4,FALSE)</f>
        <v>32LDNLGH</v>
      </c>
      <c r="AN734" s="52">
        <v>43477</v>
      </c>
      <c r="AO734" s="52">
        <v>43481</v>
      </c>
    </row>
    <row r="735" spans="1:42" customFormat="1" ht="13.2">
      <c r="A735" s="46" t="s">
        <v>1501</v>
      </c>
      <c r="B735" s="232">
        <v>43396</v>
      </c>
      <c r="C735" s="232">
        <v>43396.744594872682</v>
      </c>
      <c r="D735" s="232" t="s">
        <v>4693</v>
      </c>
      <c r="E735" s="232" t="s">
        <v>6586</v>
      </c>
      <c r="F735" s="49" t="s">
        <v>334</v>
      </c>
      <c r="G735" s="61" t="s">
        <v>335</v>
      </c>
      <c r="H735" s="61" t="s">
        <v>633</v>
      </c>
      <c r="I735" s="46" t="s">
        <v>1502</v>
      </c>
      <c r="J735" s="46" t="s">
        <v>1503</v>
      </c>
      <c r="K735" s="46" t="s">
        <v>1504</v>
      </c>
      <c r="L735" s="100" t="s">
        <v>344</v>
      </c>
      <c r="M735" s="279" t="s">
        <v>374</v>
      </c>
      <c r="N735" s="279"/>
      <c r="O735" s="325"/>
      <c r="P735" s="285" t="s">
        <v>374</v>
      </c>
      <c r="Q735" s="285"/>
      <c r="R735" s="322"/>
      <c r="S735" s="289" t="s">
        <v>4672</v>
      </c>
      <c r="T735" s="289" t="s">
        <v>6508</v>
      </c>
      <c r="U735" s="47" t="s">
        <v>222</v>
      </c>
      <c r="V735" s="47" t="s">
        <v>34</v>
      </c>
      <c r="W735" s="47" t="s">
        <v>645</v>
      </c>
      <c r="X735" s="46" t="s">
        <v>633</v>
      </c>
      <c r="Y735" s="58"/>
      <c r="Z735" s="57"/>
      <c r="AA735" s="58"/>
      <c r="AB735" s="183"/>
      <c r="AC735" s="189" t="s">
        <v>36</v>
      </c>
      <c r="AD735" s="184"/>
      <c r="AE735" s="183"/>
      <c r="AF735" s="189" t="s">
        <v>36</v>
      </c>
      <c r="AG735" s="185"/>
      <c r="AH735" s="58"/>
      <c r="AI735" s="58"/>
      <c r="AJ735" s="58"/>
      <c r="AK735" s="58"/>
      <c r="AL735" s="59"/>
      <c r="AM735" s="254" t="str">
        <f>VLOOKUP(K735,'[1]SKO 2019 Attendees'!$D:$G,4,FALSE)</f>
        <v>32LDNLGJ</v>
      </c>
      <c r="AN735" s="52">
        <v>43477</v>
      </c>
      <c r="AO735" s="52">
        <v>43481</v>
      </c>
    </row>
    <row r="736" spans="1:42" customFormat="1">
      <c r="A736" s="46" t="s">
        <v>4107</v>
      </c>
      <c r="B736" s="232">
        <v>43396</v>
      </c>
      <c r="C736" s="232">
        <v>43409.576204594909</v>
      </c>
      <c r="D736" s="232"/>
      <c r="E736" s="348"/>
      <c r="F736" s="49" t="s">
        <v>334</v>
      </c>
      <c r="G736" s="61" t="s">
        <v>335</v>
      </c>
      <c r="H736" s="61" t="s">
        <v>4038</v>
      </c>
      <c r="I736" s="46" t="s">
        <v>2715</v>
      </c>
      <c r="J736" s="46" t="s">
        <v>4108</v>
      </c>
      <c r="K736" s="46" t="s">
        <v>4109</v>
      </c>
      <c r="L736" s="100" t="s">
        <v>1884</v>
      </c>
      <c r="M736" s="350" t="s">
        <v>6413</v>
      </c>
      <c r="N736" s="310" t="s">
        <v>6509</v>
      </c>
      <c r="O736" s="325"/>
      <c r="P736" s="284" t="s">
        <v>6263</v>
      </c>
      <c r="Q736" s="311" t="s">
        <v>6509</v>
      </c>
      <c r="R736" s="322"/>
      <c r="S736" s="289" t="s">
        <v>2393</v>
      </c>
      <c r="T736" s="289" t="s">
        <v>6509</v>
      </c>
      <c r="U736" s="47" t="s">
        <v>2828</v>
      </c>
      <c r="V736" s="47" t="s">
        <v>90</v>
      </c>
      <c r="W736" s="47" t="s">
        <v>2312</v>
      </c>
      <c r="X736" s="46" t="s">
        <v>2076</v>
      </c>
      <c r="Y736" s="58"/>
      <c r="Z736" s="57"/>
      <c r="AA736" s="58"/>
      <c r="AB736" s="183"/>
      <c r="AC736" s="184"/>
      <c r="AD736" s="184"/>
      <c r="AE736" s="183" t="s">
        <v>36</v>
      </c>
      <c r="AF736" s="184"/>
      <c r="AG736" s="185"/>
      <c r="AH736" s="58"/>
      <c r="AI736" s="58"/>
      <c r="AJ736" s="58"/>
      <c r="AK736" s="58"/>
      <c r="AL736" s="59"/>
      <c r="AM736" s="254" t="str">
        <f>VLOOKUP(K736,'[1]SKO 2019 Attendees'!$D:$G,4,FALSE)</f>
        <v>32LDNLGK</v>
      </c>
      <c r="AN736" s="52">
        <v>43478</v>
      </c>
      <c r="AO736" s="52">
        <v>43481</v>
      </c>
    </row>
    <row r="737" spans="1:42" customFormat="1">
      <c r="A737" s="46" t="s">
        <v>4110</v>
      </c>
      <c r="B737" s="232">
        <v>43396</v>
      </c>
      <c r="C737" s="232">
        <v>43397.613561458333</v>
      </c>
      <c r="D737" s="232" t="s">
        <v>4693</v>
      </c>
      <c r="E737" s="232" t="s">
        <v>5933</v>
      </c>
      <c r="F737" s="49" t="s">
        <v>334</v>
      </c>
      <c r="G737" s="61" t="s">
        <v>335</v>
      </c>
      <c r="H737" s="61" t="s">
        <v>4038</v>
      </c>
      <c r="I737" s="46" t="s">
        <v>875</v>
      </c>
      <c r="J737" s="46" t="s">
        <v>4111</v>
      </c>
      <c r="K737" s="46" t="s">
        <v>4112</v>
      </c>
      <c r="L737" s="100" t="s">
        <v>344</v>
      </c>
      <c r="M737" s="350" t="s">
        <v>6412</v>
      </c>
      <c r="N737" s="279" t="s">
        <v>6508</v>
      </c>
      <c r="O737" s="325"/>
      <c r="P737" s="284" t="s">
        <v>5086</v>
      </c>
      <c r="Q737" s="311" t="s">
        <v>6508</v>
      </c>
      <c r="R737" s="322"/>
      <c r="S737" s="289" t="s">
        <v>2393</v>
      </c>
      <c r="T737" s="289" t="s">
        <v>6509</v>
      </c>
      <c r="U737" s="47" t="s">
        <v>222</v>
      </c>
      <c r="V737" s="47" t="s">
        <v>90</v>
      </c>
      <c r="W737" s="47" t="s">
        <v>2312</v>
      </c>
      <c r="X737" s="46" t="s">
        <v>2076</v>
      </c>
      <c r="Y737" s="58"/>
      <c r="Z737" s="57"/>
      <c r="AA737" s="58"/>
      <c r="AB737" s="183"/>
      <c r="AC737" s="184"/>
      <c r="AD737" s="184"/>
      <c r="AE737" s="183" t="s">
        <v>36</v>
      </c>
      <c r="AF737" s="184"/>
      <c r="AG737" s="185"/>
      <c r="AH737" s="58"/>
      <c r="AI737" s="58"/>
      <c r="AJ737" s="58"/>
      <c r="AK737" s="58"/>
      <c r="AL737" s="59"/>
      <c r="AM737" s="254" t="str">
        <f>VLOOKUP(K737,'[1]SKO 2019 Attendees'!$D:$G,4,FALSE)</f>
        <v>32LDNLGL</v>
      </c>
      <c r="AN737" s="52">
        <v>43478</v>
      </c>
      <c r="AO737" s="52">
        <v>43481</v>
      </c>
    </row>
    <row r="738" spans="1:42" customFormat="1">
      <c r="A738" s="46" t="s">
        <v>4113</v>
      </c>
      <c r="B738" s="232">
        <v>43396</v>
      </c>
      <c r="C738" s="232">
        <v>43399.561860150461</v>
      </c>
      <c r="D738" s="232" t="s">
        <v>4693</v>
      </c>
      <c r="E738" s="232" t="s">
        <v>5934</v>
      </c>
      <c r="F738" s="49" t="s">
        <v>334</v>
      </c>
      <c r="G738" s="61" t="s">
        <v>335</v>
      </c>
      <c r="H738" s="61" t="s">
        <v>4038</v>
      </c>
      <c r="I738" s="46" t="s">
        <v>4114</v>
      </c>
      <c r="J738" s="46" t="s">
        <v>4115</v>
      </c>
      <c r="K738" s="46" t="s">
        <v>4116</v>
      </c>
      <c r="L738" s="100" t="s">
        <v>344</v>
      </c>
      <c r="M738" s="278" t="s">
        <v>374</v>
      </c>
      <c r="N738" s="310" t="s">
        <v>6507</v>
      </c>
      <c r="O738" s="325"/>
      <c r="P738" s="284" t="s">
        <v>374</v>
      </c>
      <c r="Q738" s="285" t="s">
        <v>6507</v>
      </c>
      <c r="R738" s="322"/>
      <c r="S738" s="289" t="s">
        <v>2374</v>
      </c>
      <c r="T738" s="289" t="s">
        <v>6517</v>
      </c>
      <c r="U738" s="47" t="s">
        <v>222</v>
      </c>
      <c r="V738" s="47" t="s">
        <v>90</v>
      </c>
      <c r="W738" s="47" t="s">
        <v>2250</v>
      </c>
      <c r="X738" s="46" t="s">
        <v>2076</v>
      </c>
      <c r="Y738" s="58"/>
      <c r="Z738" s="57"/>
      <c r="AA738" s="58"/>
      <c r="AB738" s="183"/>
      <c r="AC738" s="184"/>
      <c r="AD738" s="184"/>
      <c r="AE738" s="183" t="s">
        <v>36</v>
      </c>
      <c r="AF738" s="184"/>
      <c r="AG738" s="185"/>
      <c r="AH738" s="58"/>
      <c r="AI738" s="58"/>
      <c r="AJ738" s="58"/>
      <c r="AK738" s="58"/>
      <c r="AL738" s="59"/>
      <c r="AM738" s="254" t="str">
        <f>VLOOKUP(K738,'[1]SKO 2019 Attendees'!$D:$G,4,FALSE)</f>
        <v>32LDNLGN</v>
      </c>
      <c r="AN738" s="52">
        <v>43478</v>
      </c>
      <c r="AO738" s="52">
        <v>43481</v>
      </c>
    </row>
    <row r="739" spans="1:42" customFormat="1" ht="13.2">
      <c r="A739" s="46" t="s">
        <v>4117</v>
      </c>
      <c r="B739" s="232">
        <v>43396</v>
      </c>
      <c r="C739" s="232">
        <v>43402.474495682865</v>
      </c>
      <c r="D739" s="232" t="s">
        <v>4693</v>
      </c>
      <c r="E739" s="232" t="s">
        <v>5935</v>
      </c>
      <c r="F739" s="49" t="s">
        <v>334</v>
      </c>
      <c r="G739" s="61" t="s">
        <v>335</v>
      </c>
      <c r="H739" s="61" t="s">
        <v>4038</v>
      </c>
      <c r="I739" s="46" t="s">
        <v>4118</v>
      </c>
      <c r="J739" s="46" t="s">
        <v>4119</v>
      </c>
      <c r="K739" s="46" t="s">
        <v>4120</v>
      </c>
      <c r="L739" s="100" t="s">
        <v>4121</v>
      </c>
      <c r="M739" s="279" t="s">
        <v>357</v>
      </c>
      <c r="N739" s="279" t="s">
        <v>6506</v>
      </c>
      <c r="O739" s="325"/>
      <c r="P739" s="285" t="s">
        <v>357</v>
      </c>
      <c r="Q739" s="285" t="s">
        <v>6506</v>
      </c>
      <c r="R739" s="322"/>
      <c r="S739" s="289" t="s">
        <v>2411</v>
      </c>
      <c r="T739" s="289" t="s">
        <v>6510</v>
      </c>
      <c r="U739" s="47" t="s">
        <v>222</v>
      </c>
      <c r="V739" s="47" t="s">
        <v>90</v>
      </c>
      <c r="W739" s="47" t="s">
        <v>2418</v>
      </c>
      <c r="X739" s="46" t="s">
        <v>2076</v>
      </c>
      <c r="Y739" s="58"/>
      <c r="Z739" s="57"/>
      <c r="AA739" s="58"/>
      <c r="AB739" s="183"/>
      <c r="AC739" s="184"/>
      <c r="AD739" s="184"/>
      <c r="AE739" s="183" t="s">
        <v>36</v>
      </c>
      <c r="AF739" s="184"/>
      <c r="AG739" s="185"/>
      <c r="AH739" s="58"/>
      <c r="AI739" s="58"/>
      <c r="AJ739" s="58"/>
      <c r="AK739" s="58"/>
      <c r="AL739" s="59"/>
      <c r="AM739" s="254" t="str">
        <f>VLOOKUP(K739,'[1]SKO 2019 Attendees'!$D:$G,4,FALSE)</f>
        <v>32LDNLGP</v>
      </c>
      <c r="AN739" s="52">
        <v>43478</v>
      </c>
      <c r="AO739" s="52">
        <v>43481</v>
      </c>
    </row>
    <row r="740" spans="1:42" customFormat="1">
      <c r="A740" s="46" t="s">
        <v>362</v>
      </c>
      <c r="B740" s="232">
        <v>43396</v>
      </c>
      <c r="C740" s="232">
        <v>43417.860012037032</v>
      </c>
      <c r="D740" s="232" t="s">
        <v>4693</v>
      </c>
      <c r="E740" s="232" t="s">
        <v>5936</v>
      </c>
      <c r="F740" s="49" t="s">
        <v>334</v>
      </c>
      <c r="G740" s="61" t="s">
        <v>335</v>
      </c>
      <c r="H740" s="61" t="s">
        <v>27</v>
      </c>
      <c r="I740" s="46" t="s">
        <v>363</v>
      </c>
      <c r="J740" s="129" t="s">
        <v>364</v>
      </c>
      <c r="K740" s="46" t="s">
        <v>365</v>
      </c>
      <c r="L740" s="100" t="s">
        <v>366</v>
      </c>
      <c r="M740" s="350" t="s">
        <v>6413</v>
      </c>
      <c r="N740" s="310" t="s">
        <v>6509</v>
      </c>
      <c r="O740" s="325"/>
      <c r="P740" s="284" t="s">
        <v>6263</v>
      </c>
      <c r="Q740" s="311" t="s">
        <v>6509</v>
      </c>
      <c r="R740" s="322"/>
      <c r="S740" s="289" t="s">
        <v>5083</v>
      </c>
      <c r="T740" s="306" t="s">
        <v>6513</v>
      </c>
      <c r="U740" s="47" t="s">
        <v>368</v>
      </c>
      <c r="V740" s="47" t="s">
        <v>34</v>
      </c>
      <c r="W740" s="47" t="s">
        <v>75</v>
      </c>
      <c r="X740" s="46" t="s">
        <v>27</v>
      </c>
      <c r="Y740" s="58"/>
      <c r="Z740" s="57"/>
      <c r="AA740" s="58"/>
      <c r="AB740" s="183"/>
      <c r="AC740" s="184"/>
      <c r="AD740" s="184"/>
      <c r="AE740" s="183"/>
      <c r="AF740" s="184"/>
      <c r="AG740" s="190" t="s">
        <v>36</v>
      </c>
      <c r="AH740" s="58"/>
      <c r="AI740" s="58"/>
      <c r="AJ740" s="58"/>
      <c r="AK740" s="58"/>
      <c r="AL740" s="59"/>
      <c r="AM740" s="254" t="str">
        <f>VLOOKUP(K740,'[1]SKO 2019 Attendees'!$D:$G,4,FALSE)</f>
        <v>32LDNLGQ</v>
      </c>
      <c r="AN740" s="52">
        <v>43476</v>
      </c>
      <c r="AO740" s="52">
        <v>43481</v>
      </c>
    </row>
    <row r="741" spans="1:42" s="133" customFormat="1">
      <c r="A741" s="46" t="s">
        <v>4122</v>
      </c>
      <c r="B741" s="232">
        <v>43396</v>
      </c>
      <c r="C741" s="232">
        <v>43396.729874849538</v>
      </c>
      <c r="D741" s="232"/>
      <c r="E741" s="348"/>
      <c r="F741" s="49" t="s">
        <v>334</v>
      </c>
      <c r="G741" s="61" t="s">
        <v>335</v>
      </c>
      <c r="H741" s="61" t="s">
        <v>4038</v>
      </c>
      <c r="I741" s="46" t="s">
        <v>875</v>
      </c>
      <c r="J741" s="46" t="s">
        <v>3229</v>
      </c>
      <c r="K741" s="46" t="s">
        <v>4123</v>
      </c>
      <c r="L741" s="100" t="s">
        <v>4124</v>
      </c>
      <c r="M741" s="278" t="s">
        <v>379</v>
      </c>
      <c r="N741" s="279" t="s">
        <v>6503</v>
      </c>
      <c r="O741" s="325"/>
      <c r="P741" s="284" t="s">
        <v>379</v>
      </c>
      <c r="Q741" s="285" t="s">
        <v>6503</v>
      </c>
      <c r="R741" s="322"/>
      <c r="S741" s="289" t="s">
        <v>2472</v>
      </c>
      <c r="T741" s="289" t="s">
        <v>6505</v>
      </c>
      <c r="U741" s="47" t="s">
        <v>222</v>
      </c>
      <c r="V741" s="47" t="s">
        <v>90</v>
      </c>
      <c r="W741" s="47" t="s">
        <v>2153</v>
      </c>
      <c r="X741" s="46" t="s">
        <v>2076</v>
      </c>
      <c r="Y741" s="58"/>
      <c r="Z741" s="57"/>
      <c r="AA741" s="58"/>
      <c r="AB741" s="183"/>
      <c r="AC741" s="184"/>
      <c r="AD741" s="184"/>
      <c r="AE741" s="183" t="s">
        <v>36</v>
      </c>
      <c r="AF741" s="184"/>
      <c r="AG741" s="185"/>
      <c r="AH741" s="58"/>
      <c r="AI741" s="58"/>
      <c r="AJ741" s="58"/>
      <c r="AK741" s="58"/>
      <c r="AL741" s="59"/>
      <c r="AM741" s="254" t="str">
        <f>VLOOKUP(K741,'[1]SKO 2019 Attendees'!$D:$G,4,FALSE)</f>
        <v>32LDNLGR</v>
      </c>
      <c r="AN741" s="52">
        <v>43478</v>
      </c>
      <c r="AO741" s="52">
        <v>43481</v>
      </c>
      <c r="AP741" t="s">
        <v>6249</v>
      </c>
    </row>
    <row r="742" spans="1:42" customFormat="1">
      <c r="A742" s="46" t="s">
        <v>4125</v>
      </c>
      <c r="B742" s="232">
        <v>43396</v>
      </c>
      <c r="C742" s="232">
        <v>43397.44410439815</v>
      </c>
      <c r="D742" s="232" t="s">
        <v>4693</v>
      </c>
      <c r="E742" s="232" t="s">
        <v>5937</v>
      </c>
      <c r="F742" s="49" t="s">
        <v>334</v>
      </c>
      <c r="G742" s="61" t="s">
        <v>335</v>
      </c>
      <c r="H742" s="61" t="s">
        <v>4038</v>
      </c>
      <c r="I742" s="46" t="s">
        <v>77</v>
      </c>
      <c r="J742" s="46" t="s">
        <v>4126</v>
      </c>
      <c r="K742" s="46" t="s">
        <v>4127</v>
      </c>
      <c r="L742" s="100" t="s">
        <v>4128</v>
      </c>
      <c r="M742" s="278" t="s">
        <v>374</v>
      </c>
      <c r="N742" s="310" t="s">
        <v>6507</v>
      </c>
      <c r="O742" s="325"/>
      <c r="P742" s="284" t="s">
        <v>374</v>
      </c>
      <c r="Q742" s="285" t="s">
        <v>6507</v>
      </c>
      <c r="R742" s="322"/>
      <c r="S742" s="289" t="s">
        <v>2374</v>
      </c>
      <c r="T742" s="289" t="s">
        <v>6517</v>
      </c>
      <c r="U742" s="47" t="s">
        <v>222</v>
      </c>
      <c r="V742" s="47" t="s">
        <v>90</v>
      </c>
      <c r="W742" s="47" t="s">
        <v>2289</v>
      </c>
      <c r="X742" s="46" t="s">
        <v>2076</v>
      </c>
      <c r="Y742" s="58"/>
      <c r="Z742" s="57"/>
      <c r="AA742" s="58"/>
      <c r="AB742" s="183"/>
      <c r="AC742" s="184"/>
      <c r="AD742" s="184"/>
      <c r="AE742" s="183" t="s">
        <v>36</v>
      </c>
      <c r="AF742" s="184"/>
      <c r="AG742" s="185"/>
      <c r="AH742" s="58"/>
      <c r="AI742" s="58"/>
      <c r="AJ742" s="58"/>
      <c r="AK742" s="58"/>
      <c r="AL742" s="59"/>
      <c r="AM742" s="254" t="str">
        <f>VLOOKUP(K742,'[1]SKO 2019 Attendees'!$D:$G,4,FALSE)</f>
        <v>32LDNLGS</v>
      </c>
      <c r="AN742" s="52">
        <v>43478</v>
      </c>
      <c r="AO742" s="52">
        <v>43481</v>
      </c>
    </row>
    <row r="743" spans="1:42" customFormat="1">
      <c r="A743" s="46" t="s">
        <v>4129</v>
      </c>
      <c r="B743" s="232">
        <v>43396</v>
      </c>
      <c r="C743" s="232">
        <v>43402.46623121528</v>
      </c>
      <c r="D743" s="232" t="s">
        <v>4693</v>
      </c>
      <c r="E743" s="232" t="s">
        <v>5938</v>
      </c>
      <c r="F743" s="49" t="s">
        <v>334</v>
      </c>
      <c r="G743" s="61" t="s">
        <v>335</v>
      </c>
      <c r="H743" s="61" t="s">
        <v>4038</v>
      </c>
      <c r="I743" s="46" t="s">
        <v>1784</v>
      </c>
      <c r="J743" s="46" t="s">
        <v>4130</v>
      </c>
      <c r="K743" s="46" t="s">
        <v>4131</v>
      </c>
      <c r="L743" s="100" t="s">
        <v>344</v>
      </c>
      <c r="M743" s="278" t="s">
        <v>346</v>
      </c>
      <c r="N743" s="279" t="s">
        <v>6505</v>
      </c>
      <c r="O743" s="325"/>
      <c r="P743" s="284" t="s">
        <v>346</v>
      </c>
      <c r="Q743" s="285" t="s">
        <v>6505</v>
      </c>
      <c r="R743" s="322"/>
      <c r="S743" s="289" t="s">
        <v>2636</v>
      </c>
      <c r="T743" s="289" t="s">
        <v>6519</v>
      </c>
      <c r="U743" s="47" t="s">
        <v>222</v>
      </c>
      <c r="V743" s="47" t="s">
        <v>90</v>
      </c>
      <c r="W743" s="47" t="s">
        <v>3267</v>
      </c>
      <c r="X743" s="46" t="s">
        <v>2076</v>
      </c>
      <c r="Y743" s="58"/>
      <c r="Z743" s="57"/>
      <c r="AA743" s="58"/>
      <c r="AB743" s="183"/>
      <c r="AC743" s="184"/>
      <c r="AD743" s="184"/>
      <c r="AE743" s="183" t="s">
        <v>36</v>
      </c>
      <c r="AF743" s="184"/>
      <c r="AG743" s="185"/>
      <c r="AH743" s="58"/>
      <c r="AI743" s="58"/>
      <c r="AJ743" s="58"/>
      <c r="AK743" s="58"/>
      <c r="AL743" s="59"/>
      <c r="AM743" s="254" t="str">
        <f>VLOOKUP(K743,'[1]SKO 2019 Attendees'!$D:$G,4,FALSE)</f>
        <v>32LDNLGT</v>
      </c>
      <c r="AN743" s="52">
        <v>43478</v>
      </c>
      <c r="AO743" s="52">
        <v>43481</v>
      </c>
    </row>
    <row r="744" spans="1:42" customFormat="1" ht="24">
      <c r="A744" s="46" t="s">
        <v>1505</v>
      </c>
      <c r="B744" s="232">
        <v>43402</v>
      </c>
      <c r="C744" s="232">
        <v>43403.127056168982</v>
      </c>
      <c r="D744" s="232" t="s">
        <v>4693</v>
      </c>
      <c r="E744" s="348"/>
      <c r="F744" s="49" t="s">
        <v>334</v>
      </c>
      <c r="G744" s="61" t="s">
        <v>335</v>
      </c>
      <c r="H744" s="61" t="s">
        <v>633</v>
      </c>
      <c r="I744" s="46" t="s">
        <v>1506</v>
      </c>
      <c r="J744" s="46" t="s">
        <v>1507</v>
      </c>
      <c r="K744" s="46" t="s">
        <v>1508</v>
      </c>
      <c r="L744" s="100" t="s">
        <v>344</v>
      </c>
      <c r="M744" s="278" t="s">
        <v>379</v>
      </c>
      <c r="N744" s="279" t="s">
        <v>6503</v>
      </c>
      <c r="O744" s="325"/>
      <c r="P744" s="284" t="s">
        <v>379</v>
      </c>
      <c r="Q744" s="285" t="s">
        <v>6503</v>
      </c>
      <c r="R744" s="322"/>
      <c r="S744" s="289" t="s">
        <v>4671</v>
      </c>
      <c r="T744" s="289" t="s">
        <v>6503</v>
      </c>
      <c r="U744" s="47" t="s">
        <v>222</v>
      </c>
      <c r="V744" s="47" t="s">
        <v>34</v>
      </c>
      <c r="W744" s="47" t="s">
        <v>755</v>
      </c>
      <c r="X744" s="46" t="s">
        <v>633</v>
      </c>
      <c r="Y744" s="58"/>
      <c r="Z744" s="57"/>
      <c r="AA744" s="58"/>
      <c r="AB744" s="183"/>
      <c r="AC744" s="184"/>
      <c r="AD744" s="184"/>
      <c r="AE744" s="183"/>
      <c r="AF744" s="189" t="s">
        <v>36</v>
      </c>
      <c r="AG744" s="185"/>
      <c r="AH744" s="58"/>
      <c r="AI744" s="58"/>
      <c r="AJ744" s="58"/>
      <c r="AK744" s="58"/>
      <c r="AL744" s="59"/>
      <c r="AM744" s="254" t="str">
        <f>VLOOKUP(K744,'[1]SKO 2019 Attendees'!$D:$G,4,FALSE)</f>
        <v>32LDNLGV</v>
      </c>
      <c r="AN744" s="52">
        <v>43477</v>
      </c>
      <c r="AO744" s="52">
        <v>43481</v>
      </c>
    </row>
    <row r="745" spans="1:42" customFormat="1">
      <c r="A745" s="46" t="s">
        <v>4132</v>
      </c>
      <c r="B745" s="232">
        <v>43396</v>
      </c>
      <c r="C745" s="232">
        <v>43396.699926354166</v>
      </c>
      <c r="D745" s="232" t="s">
        <v>4693</v>
      </c>
      <c r="E745" s="232" t="s">
        <v>5939</v>
      </c>
      <c r="F745" s="49" t="s">
        <v>334</v>
      </c>
      <c r="G745" s="61" t="s">
        <v>335</v>
      </c>
      <c r="H745" s="61" t="s">
        <v>4038</v>
      </c>
      <c r="I745" s="46" t="s">
        <v>118</v>
      </c>
      <c r="J745" s="46" t="s">
        <v>717</v>
      </c>
      <c r="K745" s="46" t="s">
        <v>4133</v>
      </c>
      <c r="L745" s="100" t="s">
        <v>4134</v>
      </c>
      <c r="M745" s="350" t="s">
        <v>6412</v>
      </c>
      <c r="N745" s="279" t="s">
        <v>6508</v>
      </c>
      <c r="O745" s="325"/>
      <c r="P745" s="284" t="s">
        <v>5086</v>
      </c>
      <c r="Q745" s="311" t="s">
        <v>6508</v>
      </c>
      <c r="R745" s="322"/>
      <c r="S745" s="289" t="s">
        <v>2411</v>
      </c>
      <c r="T745" s="289" t="s">
        <v>6510</v>
      </c>
      <c r="U745" s="47" t="s">
        <v>222</v>
      </c>
      <c r="V745" s="47" t="s">
        <v>90</v>
      </c>
      <c r="W745" s="47" t="s">
        <v>2075</v>
      </c>
      <c r="X745" s="46" t="s">
        <v>2076</v>
      </c>
      <c r="Y745" s="58"/>
      <c r="Z745" s="57"/>
      <c r="AA745" s="58"/>
      <c r="AB745" s="183"/>
      <c r="AC745" s="184"/>
      <c r="AD745" s="184"/>
      <c r="AE745" s="183" t="s">
        <v>36</v>
      </c>
      <c r="AF745" s="184"/>
      <c r="AG745" s="185"/>
      <c r="AH745" s="58"/>
      <c r="AI745" s="58"/>
      <c r="AJ745" s="58"/>
      <c r="AK745" s="58"/>
      <c r="AL745" s="59"/>
      <c r="AM745" s="254" t="str">
        <f>VLOOKUP(K745,'[1]SKO 2019 Attendees'!$D:$G,4,FALSE)</f>
        <v>32LDNLGW</v>
      </c>
      <c r="AN745" s="52">
        <v>43478</v>
      </c>
      <c r="AO745" s="52">
        <v>43481</v>
      </c>
    </row>
    <row r="746" spans="1:42" customFormat="1">
      <c r="A746" s="46" t="s">
        <v>369</v>
      </c>
      <c r="B746" s="232">
        <v>43396</v>
      </c>
      <c r="C746" s="232">
        <v>43396.973469479162</v>
      </c>
      <c r="D746" s="232" t="s">
        <v>4693</v>
      </c>
      <c r="E746" s="232" t="s">
        <v>5940</v>
      </c>
      <c r="F746" s="49" t="s">
        <v>334</v>
      </c>
      <c r="G746" s="61" t="s">
        <v>335</v>
      </c>
      <c r="H746" s="61" t="s">
        <v>27</v>
      </c>
      <c r="I746" s="46" t="s">
        <v>370</v>
      </c>
      <c r="J746" s="129" t="s">
        <v>371</v>
      </c>
      <c r="K746" s="46" t="s">
        <v>372</v>
      </c>
      <c r="L746" s="100" t="s">
        <v>373</v>
      </c>
      <c r="M746" s="350" t="s">
        <v>6413</v>
      </c>
      <c r="N746" s="310" t="s">
        <v>6509</v>
      </c>
      <c r="O746" s="325"/>
      <c r="P746" s="284" t="s">
        <v>6263</v>
      </c>
      <c r="Q746" s="311" t="s">
        <v>6509</v>
      </c>
      <c r="R746" s="322"/>
      <c r="S746" s="289" t="s">
        <v>5083</v>
      </c>
      <c r="T746" s="306" t="s">
        <v>6513</v>
      </c>
      <c r="U746" s="47" t="s">
        <v>368</v>
      </c>
      <c r="V746" s="47" t="s">
        <v>34</v>
      </c>
      <c r="W746" s="47" t="s">
        <v>103</v>
      </c>
      <c r="X746" s="46" t="s">
        <v>27</v>
      </c>
      <c r="Y746" s="58"/>
      <c r="Z746" s="57"/>
      <c r="AA746" s="58"/>
      <c r="AB746" s="183"/>
      <c r="AC746" s="184"/>
      <c r="AD746" s="184"/>
      <c r="AE746" s="183"/>
      <c r="AF746" s="184"/>
      <c r="AG746" s="190" t="s">
        <v>36</v>
      </c>
      <c r="AH746" s="58"/>
      <c r="AI746" s="58"/>
      <c r="AJ746" s="58"/>
      <c r="AK746" s="58"/>
      <c r="AL746" s="59"/>
      <c r="AM746" s="254" t="str">
        <f>VLOOKUP(K746,'[1]SKO 2019 Attendees'!$D:$G,4,FALSE)</f>
        <v>32LDNLGX</v>
      </c>
      <c r="AN746" s="52">
        <v>43476</v>
      </c>
      <c r="AO746" s="52">
        <v>43481</v>
      </c>
    </row>
    <row r="747" spans="1:42" customFormat="1" ht="13.2">
      <c r="A747" s="46" t="s">
        <v>2792</v>
      </c>
      <c r="B747" s="232">
        <v>43396</v>
      </c>
      <c r="C747" s="232">
        <v>43396.697273414349</v>
      </c>
      <c r="D747" s="232" t="s">
        <v>4693</v>
      </c>
      <c r="E747" s="232" t="s">
        <v>5941</v>
      </c>
      <c r="F747" s="49" t="s">
        <v>334</v>
      </c>
      <c r="G747" s="61" t="s">
        <v>335</v>
      </c>
      <c r="H747" s="61" t="s">
        <v>2236</v>
      </c>
      <c r="I747" s="46" t="s">
        <v>229</v>
      </c>
      <c r="J747" s="46" t="s">
        <v>2793</v>
      </c>
      <c r="K747" s="46" t="s">
        <v>2794</v>
      </c>
      <c r="L747" s="100" t="s">
        <v>2795</v>
      </c>
      <c r="M747" s="279" t="s">
        <v>357</v>
      </c>
      <c r="N747" s="279" t="s">
        <v>6506</v>
      </c>
      <c r="O747" s="325"/>
      <c r="P747" s="285" t="s">
        <v>357</v>
      </c>
      <c r="Q747" s="285" t="s">
        <v>6506</v>
      </c>
      <c r="R747" s="322"/>
      <c r="S747" s="289" t="s">
        <v>2411</v>
      </c>
      <c r="T747" s="289" t="s">
        <v>6510</v>
      </c>
      <c r="U747" s="47" t="s">
        <v>222</v>
      </c>
      <c r="V747" s="47" t="s">
        <v>90</v>
      </c>
      <c r="W747" s="47" t="s">
        <v>2312</v>
      </c>
      <c r="X747" s="46" t="s">
        <v>2076</v>
      </c>
      <c r="Y747" s="58"/>
      <c r="Z747" s="57"/>
      <c r="AA747" s="58"/>
      <c r="AB747" s="183" t="s">
        <v>36</v>
      </c>
      <c r="AC747" s="184"/>
      <c r="AD747" s="184"/>
      <c r="AE747" s="183" t="s">
        <v>36</v>
      </c>
      <c r="AF747" s="184"/>
      <c r="AG747" s="185"/>
      <c r="AH747" s="58"/>
      <c r="AI747" s="58"/>
      <c r="AJ747" s="58"/>
      <c r="AK747" s="58"/>
      <c r="AL747" s="59"/>
      <c r="AM747" s="254" t="str">
        <f>VLOOKUP(K747,'[1]SKO 2019 Attendees'!$D:$G,4,FALSE)</f>
        <v>32LDNLGZ</v>
      </c>
      <c r="AN747" s="52">
        <v>43477</v>
      </c>
      <c r="AO747" s="52">
        <v>43481</v>
      </c>
    </row>
    <row r="748" spans="1:42" customFormat="1" ht="13.2">
      <c r="A748" s="46" t="s">
        <v>2796</v>
      </c>
      <c r="B748" s="232">
        <v>43396</v>
      </c>
      <c r="C748" s="232">
        <v>43402.580218784722</v>
      </c>
      <c r="D748" s="232" t="s">
        <v>4693</v>
      </c>
      <c r="E748" s="232" t="s">
        <v>5942</v>
      </c>
      <c r="F748" s="49" t="s">
        <v>334</v>
      </c>
      <c r="G748" s="61" t="s">
        <v>335</v>
      </c>
      <c r="H748" s="61" t="s">
        <v>2236</v>
      </c>
      <c r="I748" s="46" t="s">
        <v>1639</v>
      </c>
      <c r="J748" s="46" t="s">
        <v>2797</v>
      </c>
      <c r="K748" s="46" t="s">
        <v>2798</v>
      </c>
      <c r="L748" s="100" t="s">
        <v>2799</v>
      </c>
      <c r="M748" s="279" t="s">
        <v>357</v>
      </c>
      <c r="N748" s="279" t="s">
        <v>6506</v>
      </c>
      <c r="O748" s="325"/>
      <c r="P748" s="285" t="s">
        <v>357</v>
      </c>
      <c r="Q748" s="285" t="s">
        <v>6506</v>
      </c>
      <c r="R748" s="322"/>
      <c r="S748" s="289" t="s">
        <v>2411</v>
      </c>
      <c r="T748" s="289" t="s">
        <v>6510</v>
      </c>
      <c r="U748" s="47" t="s">
        <v>222</v>
      </c>
      <c r="V748" s="47" t="s">
        <v>90</v>
      </c>
      <c r="W748" s="47" t="s">
        <v>2317</v>
      </c>
      <c r="X748" s="46" t="s">
        <v>2076</v>
      </c>
      <c r="Y748" s="58"/>
      <c r="Z748" s="57"/>
      <c r="AA748" s="58"/>
      <c r="AB748" s="183" t="s">
        <v>36</v>
      </c>
      <c r="AC748" s="184"/>
      <c r="AD748" s="184"/>
      <c r="AE748" s="183" t="s">
        <v>36</v>
      </c>
      <c r="AF748" s="184"/>
      <c r="AG748" s="185"/>
      <c r="AH748" s="58"/>
      <c r="AI748" s="58"/>
      <c r="AJ748" s="58"/>
      <c r="AK748" s="58"/>
      <c r="AL748" s="59"/>
      <c r="AM748" s="254" t="str">
        <f>VLOOKUP(K748,'[1]SKO 2019 Attendees'!$D:$G,4,FALSE)</f>
        <v>32LDNLH2</v>
      </c>
      <c r="AN748" s="52">
        <v>43477</v>
      </c>
      <c r="AO748" s="52">
        <v>43481</v>
      </c>
    </row>
    <row r="749" spans="1:42" customFormat="1" ht="24">
      <c r="A749" s="46" t="s">
        <v>1509</v>
      </c>
      <c r="B749" s="232">
        <v>43396</v>
      </c>
      <c r="C749" s="232">
        <v>43423.429432604164</v>
      </c>
      <c r="D749" s="232"/>
      <c r="E749" s="348"/>
      <c r="F749" s="49" t="s">
        <v>334</v>
      </c>
      <c r="G749" s="61" t="s">
        <v>335</v>
      </c>
      <c r="H749" s="61" t="s">
        <v>633</v>
      </c>
      <c r="I749" s="46" t="s">
        <v>1510</v>
      </c>
      <c r="J749" s="46" t="s">
        <v>1511</v>
      </c>
      <c r="K749" s="46" t="s">
        <v>1512</v>
      </c>
      <c r="L749" s="100" t="s">
        <v>1513</v>
      </c>
      <c r="M749" s="350" t="s">
        <v>6413</v>
      </c>
      <c r="N749" s="310" t="s">
        <v>6509</v>
      </c>
      <c r="O749" s="325"/>
      <c r="P749" s="284" t="s">
        <v>6263</v>
      </c>
      <c r="Q749" s="311" t="s">
        <v>6509</v>
      </c>
      <c r="R749" s="322"/>
      <c r="S749" s="289" t="s">
        <v>4672</v>
      </c>
      <c r="T749" s="289" t="s">
        <v>6508</v>
      </c>
      <c r="U749" s="47" t="s">
        <v>1514</v>
      </c>
      <c r="V749" s="47" t="s">
        <v>34</v>
      </c>
      <c r="W749" s="47" t="s">
        <v>658</v>
      </c>
      <c r="X749" s="46" t="s">
        <v>633</v>
      </c>
      <c r="Y749" s="58"/>
      <c r="Z749" s="57"/>
      <c r="AA749" s="58"/>
      <c r="AB749" s="183"/>
      <c r="AC749" s="184"/>
      <c r="AD749" s="184"/>
      <c r="AE749" s="183"/>
      <c r="AF749" s="189" t="s">
        <v>36</v>
      </c>
      <c r="AG749" s="185"/>
      <c r="AH749" s="58"/>
      <c r="AI749" s="58"/>
      <c r="AJ749" s="58"/>
      <c r="AK749" s="58"/>
      <c r="AL749" s="59"/>
      <c r="AM749" s="254" t="str">
        <f>VLOOKUP(K749,'[1]SKO 2019 Attendees'!$D:$G,4,FALSE)</f>
        <v>32LDNLH3</v>
      </c>
      <c r="AN749" s="52">
        <v>43477</v>
      </c>
      <c r="AO749" s="52">
        <v>43481</v>
      </c>
    </row>
    <row r="750" spans="1:42" customFormat="1" ht="13.2">
      <c r="A750" s="46" t="s">
        <v>4135</v>
      </c>
      <c r="B750" s="232">
        <v>43396</v>
      </c>
      <c r="C750" s="232">
        <v>43397.801001041662</v>
      </c>
      <c r="D750" s="232" t="s">
        <v>4693</v>
      </c>
      <c r="E750" s="232" t="s">
        <v>5943</v>
      </c>
      <c r="F750" s="49" t="s">
        <v>334</v>
      </c>
      <c r="G750" s="61" t="s">
        <v>335</v>
      </c>
      <c r="H750" s="61" t="s">
        <v>4038</v>
      </c>
      <c r="I750" s="46" t="s">
        <v>110</v>
      </c>
      <c r="J750" s="46" t="s">
        <v>4136</v>
      </c>
      <c r="K750" s="46" t="s">
        <v>4137</v>
      </c>
      <c r="L750" s="100" t="s">
        <v>4138</v>
      </c>
      <c r="M750" s="279" t="s">
        <v>357</v>
      </c>
      <c r="N750" s="279" t="s">
        <v>6506</v>
      </c>
      <c r="O750" s="325"/>
      <c r="P750" s="285" t="s">
        <v>357</v>
      </c>
      <c r="Q750" s="285" t="s">
        <v>6506</v>
      </c>
      <c r="R750" s="322"/>
      <c r="S750" s="289" t="s">
        <v>2442</v>
      </c>
      <c r="T750" s="289" t="s">
        <v>6506</v>
      </c>
      <c r="U750" s="47" t="s">
        <v>222</v>
      </c>
      <c r="V750" s="47" t="s">
        <v>90</v>
      </c>
      <c r="W750" s="47" t="s">
        <v>2259</v>
      </c>
      <c r="X750" s="46" t="s">
        <v>2076</v>
      </c>
      <c r="Y750" s="58"/>
      <c r="Z750" s="57"/>
      <c r="AA750" s="58"/>
      <c r="AB750" s="183"/>
      <c r="AC750" s="184"/>
      <c r="AD750" s="184"/>
      <c r="AE750" s="183" t="s">
        <v>36</v>
      </c>
      <c r="AF750" s="184"/>
      <c r="AG750" s="185"/>
      <c r="AH750" s="58"/>
      <c r="AI750" s="58"/>
      <c r="AJ750" s="58"/>
      <c r="AK750" s="58"/>
      <c r="AL750" s="59"/>
      <c r="AM750" s="254" t="str">
        <f>VLOOKUP(K750,'[1]SKO 2019 Attendees'!$D:$G,4,FALSE)</f>
        <v>32LDNLH4</v>
      </c>
      <c r="AN750" s="52">
        <v>43478</v>
      </c>
      <c r="AO750" s="52">
        <v>43481</v>
      </c>
    </row>
    <row r="751" spans="1:42" customFormat="1">
      <c r="A751" s="46" t="s">
        <v>375</v>
      </c>
      <c r="B751" s="232">
        <v>43396</v>
      </c>
      <c r="C751" s="232">
        <v>43396.732818287033</v>
      </c>
      <c r="D751" s="232" t="s">
        <v>4693</v>
      </c>
      <c r="E751" s="232" t="s">
        <v>5944</v>
      </c>
      <c r="F751" s="49" t="s">
        <v>334</v>
      </c>
      <c r="G751" s="61" t="s">
        <v>335</v>
      </c>
      <c r="H751" s="61" t="s">
        <v>27</v>
      </c>
      <c r="I751" s="46" t="s">
        <v>376</v>
      </c>
      <c r="J751" s="129" t="s">
        <v>377</v>
      </c>
      <c r="K751" s="46" t="s">
        <v>378</v>
      </c>
      <c r="L751" s="100" t="s">
        <v>344</v>
      </c>
      <c r="M751" s="350" t="s">
        <v>6412</v>
      </c>
      <c r="N751" s="279" t="s">
        <v>6508</v>
      </c>
      <c r="O751" s="325"/>
      <c r="P751" s="284" t="s">
        <v>5086</v>
      </c>
      <c r="Q751" s="311" t="s">
        <v>6508</v>
      </c>
      <c r="R751" s="322"/>
      <c r="S751" s="289" t="s">
        <v>5082</v>
      </c>
      <c r="T751" s="289" t="s">
        <v>6512</v>
      </c>
      <c r="U751" s="47" t="s">
        <v>358</v>
      </c>
      <c r="V751" s="47" t="s">
        <v>90</v>
      </c>
      <c r="W751" s="47" t="s">
        <v>48</v>
      </c>
      <c r="X751" s="46" t="s">
        <v>27</v>
      </c>
      <c r="Y751" s="58"/>
      <c r="Z751" s="57"/>
      <c r="AA751" s="58"/>
      <c r="AB751" s="183"/>
      <c r="AC751" s="184"/>
      <c r="AD751" s="184"/>
      <c r="AE751" s="183"/>
      <c r="AF751" s="184"/>
      <c r="AG751" s="190" t="s">
        <v>36</v>
      </c>
      <c r="AH751" s="58"/>
      <c r="AI751" s="58"/>
      <c r="AJ751" s="58"/>
      <c r="AK751" s="58"/>
      <c r="AL751" s="59"/>
      <c r="AM751" s="254" t="str">
        <f>VLOOKUP(K751,'[1]SKO 2019 Attendees'!$D:$G,4,FALSE)</f>
        <v>32LDNLH5</v>
      </c>
      <c r="AN751" s="52">
        <v>43476</v>
      </c>
      <c r="AO751" s="52">
        <v>43481</v>
      </c>
    </row>
    <row r="752" spans="1:42" customFormat="1">
      <c r="A752" s="46" t="s">
        <v>380</v>
      </c>
      <c r="B752" s="232">
        <v>43396</v>
      </c>
      <c r="C752" s="232">
        <v>43417.839388622684</v>
      </c>
      <c r="D752" s="232" t="s">
        <v>4693</v>
      </c>
      <c r="E752" s="232" t="s">
        <v>6722</v>
      </c>
      <c r="F752" s="49" t="s">
        <v>334</v>
      </c>
      <c r="G752" s="61" t="s">
        <v>335</v>
      </c>
      <c r="H752" s="61" t="s">
        <v>27</v>
      </c>
      <c r="I752" s="46" t="s">
        <v>381</v>
      </c>
      <c r="J752" s="129" t="s">
        <v>382</v>
      </c>
      <c r="K752" s="46" t="s">
        <v>383</v>
      </c>
      <c r="L752" s="100" t="s">
        <v>384</v>
      </c>
      <c r="M752" s="278" t="s">
        <v>346</v>
      </c>
      <c r="N752" s="279" t="s">
        <v>6505</v>
      </c>
      <c r="O752" s="325"/>
      <c r="P752" s="284" t="s">
        <v>346</v>
      </c>
      <c r="Q752" s="285" t="s">
        <v>6505</v>
      </c>
      <c r="R752" s="322"/>
      <c r="S752" s="289" t="s">
        <v>5082</v>
      </c>
      <c r="T752" s="289" t="s">
        <v>6512</v>
      </c>
      <c r="U752" s="47" t="s">
        <v>347</v>
      </c>
      <c r="V752" s="47" t="s">
        <v>34</v>
      </c>
      <c r="W752" s="47" t="s">
        <v>42</v>
      </c>
      <c r="X752" s="46" t="s">
        <v>27</v>
      </c>
      <c r="Y752" s="58"/>
      <c r="Z752" s="57"/>
      <c r="AA752" s="58"/>
      <c r="AB752" s="183"/>
      <c r="AC752" s="184"/>
      <c r="AD752" s="184"/>
      <c r="AE752" s="183"/>
      <c r="AF752" s="184"/>
      <c r="AG752" s="190" t="s">
        <v>36</v>
      </c>
      <c r="AH752" s="58"/>
      <c r="AI752" s="58"/>
      <c r="AJ752" s="58"/>
      <c r="AK752" s="58"/>
      <c r="AL752" s="59"/>
      <c r="AM752" s="254" t="str">
        <f>VLOOKUP(K752,'[1]SKO 2019 Attendees'!$D:$G,4,FALSE)</f>
        <v>32LDNLH6</v>
      </c>
      <c r="AN752" s="52">
        <v>43476</v>
      </c>
      <c r="AO752" s="52">
        <v>43481</v>
      </c>
    </row>
    <row r="753" spans="1:42" customFormat="1" ht="13.2">
      <c r="A753" s="46" t="s">
        <v>5144</v>
      </c>
      <c r="B753" s="232">
        <v>43416</v>
      </c>
      <c r="C753" s="232">
        <v>43417.565336689811</v>
      </c>
      <c r="D753" s="232" t="s">
        <v>4693</v>
      </c>
      <c r="E753" s="232" t="s">
        <v>5945</v>
      </c>
      <c r="F753" s="49" t="s">
        <v>334</v>
      </c>
      <c r="G753" s="61" t="s">
        <v>335</v>
      </c>
      <c r="H753" s="61" t="s">
        <v>4038</v>
      </c>
      <c r="I753" s="46" t="s">
        <v>5136</v>
      </c>
      <c r="J753" s="46" t="s">
        <v>3256</v>
      </c>
      <c r="K753" s="46" t="s">
        <v>5152</v>
      </c>
      <c r="L753" s="46" t="s">
        <v>4134</v>
      </c>
      <c r="M753" s="279" t="s">
        <v>357</v>
      </c>
      <c r="N753" s="279" t="s">
        <v>6506</v>
      </c>
      <c r="O753" s="325"/>
      <c r="P753" s="285" t="s">
        <v>357</v>
      </c>
      <c r="Q753" s="285" t="s">
        <v>6506</v>
      </c>
      <c r="R753" s="322"/>
      <c r="S753" s="289" t="s">
        <v>2442</v>
      </c>
      <c r="T753" s="289" t="s">
        <v>6506</v>
      </c>
      <c r="U753" s="47" t="s">
        <v>5159</v>
      </c>
      <c r="V753" s="47" t="s">
        <v>90</v>
      </c>
      <c r="W753" s="47" t="s">
        <v>2075</v>
      </c>
      <c r="X753" s="46" t="s">
        <v>2076</v>
      </c>
      <c r="Y753" s="57"/>
      <c r="Z753" s="57"/>
      <c r="AA753" s="58"/>
      <c r="AB753" s="183"/>
      <c r="AC753" s="189"/>
      <c r="AD753" s="189"/>
      <c r="AE753" s="183" t="s">
        <v>36</v>
      </c>
      <c r="AF753" s="184"/>
      <c r="AG753" s="185"/>
      <c r="AH753" s="58"/>
      <c r="AI753" s="58"/>
      <c r="AJ753" s="58"/>
      <c r="AK753" s="58"/>
      <c r="AL753" s="59"/>
      <c r="AM753" s="254" t="str">
        <f>VLOOKUP(K753,'[1]SKO 2019 Attendees'!$D:$G,4,FALSE)</f>
        <v>32LG4NFV</v>
      </c>
      <c r="AN753" s="52">
        <v>43478</v>
      </c>
      <c r="AO753" s="52">
        <v>43481</v>
      </c>
    </row>
    <row r="754" spans="1:42" customFormat="1" ht="13.2">
      <c r="A754" s="46" t="s">
        <v>4139</v>
      </c>
      <c r="B754" s="232">
        <v>43396</v>
      </c>
      <c r="C754" s="232">
        <v>43397.434957291662</v>
      </c>
      <c r="D754" s="232" t="s">
        <v>4693</v>
      </c>
      <c r="E754" s="232" t="s">
        <v>5946</v>
      </c>
      <c r="F754" s="49" t="s">
        <v>334</v>
      </c>
      <c r="G754" s="61" t="s">
        <v>335</v>
      </c>
      <c r="H754" s="61" t="s">
        <v>4038</v>
      </c>
      <c r="I754" s="46" t="s">
        <v>4140</v>
      </c>
      <c r="J754" s="46" t="s">
        <v>4141</v>
      </c>
      <c r="K754" s="46" t="s">
        <v>4142</v>
      </c>
      <c r="L754" s="100" t="s">
        <v>351</v>
      </c>
      <c r="M754" s="279" t="s">
        <v>357</v>
      </c>
      <c r="N754" s="279" t="s">
        <v>6506</v>
      </c>
      <c r="O754" s="325"/>
      <c r="P754" s="285" t="s">
        <v>357</v>
      </c>
      <c r="Q754" s="285" t="s">
        <v>6506</v>
      </c>
      <c r="R754" s="322"/>
      <c r="S754" s="289" t="s">
        <v>2442</v>
      </c>
      <c r="T754" s="289" t="s">
        <v>6506</v>
      </c>
      <c r="U754" s="47" t="s">
        <v>222</v>
      </c>
      <c r="V754" s="47" t="s">
        <v>90</v>
      </c>
      <c r="W754" s="47" t="s">
        <v>2403</v>
      </c>
      <c r="X754" s="46" t="s">
        <v>2076</v>
      </c>
      <c r="Y754" s="58"/>
      <c r="Z754" s="57"/>
      <c r="AA754" s="58"/>
      <c r="AB754" s="183"/>
      <c r="AC754" s="184"/>
      <c r="AD754" s="184"/>
      <c r="AE754" s="183" t="s">
        <v>36</v>
      </c>
      <c r="AF754" s="184"/>
      <c r="AG754" s="185"/>
      <c r="AH754" s="58"/>
      <c r="AI754" s="58"/>
      <c r="AJ754" s="58"/>
      <c r="AK754" s="58"/>
      <c r="AL754" s="59"/>
      <c r="AM754" s="254" t="str">
        <f>VLOOKUP(K754,'[1]SKO 2019 Attendees'!$D:$G,4,FALSE)</f>
        <v>32LDNLH7</v>
      </c>
      <c r="AN754" s="52">
        <v>43478</v>
      </c>
      <c r="AO754" s="52">
        <v>43481</v>
      </c>
    </row>
    <row r="755" spans="1:42" customFormat="1">
      <c r="A755" s="46" t="s">
        <v>1515</v>
      </c>
      <c r="B755" s="232">
        <v>43402</v>
      </c>
      <c r="C755" s="232">
        <v>43403.201047337963</v>
      </c>
      <c r="D755" s="232" t="s">
        <v>4693</v>
      </c>
      <c r="E755" s="232" t="s">
        <v>6593</v>
      </c>
      <c r="F755" s="49" t="s">
        <v>334</v>
      </c>
      <c r="G755" s="61" t="s">
        <v>335</v>
      </c>
      <c r="H755" s="61" t="s">
        <v>633</v>
      </c>
      <c r="I755" s="46" t="s">
        <v>353</v>
      </c>
      <c r="J755" s="46" t="s">
        <v>1516</v>
      </c>
      <c r="K755" s="46" t="s">
        <v>1517</v>
      </c>
      <c r="L755" s="100" t="s">
        <v>1518</v>
      </c>
      <c r="M755" s="350" t="s">
        <v>6412</v>
      </c>
      <c r="N755" s="279" t="s">
        <v>6508</v>
      </c>
      <c r="O755" s="325"/>
      <c r="P755" s="284" t="s">
        <v>5086</v>
      </c>
      <c r="Q755" s="311" t="s">
        <v>6508</v>
      </c>
      <c r="R755" s="322"/>
      <c r="S755" s="289" t="s">
        <v>4673</v>
      </c>
      <c r="T755" s="289" t="s">
        <v>6518</v>
      </c>
      <c r="U755" s="47" t="s">
        <v>222</v>
      </c>
      <c r="V755" s="47" t="s">
        <v>34</v>
      </c>
      <c r="W755" s="47" t="s">
        <v>745</v>
      </c>
      <c r="X755" s="46" t="s">
        <v>633</v>
      </c>
      <c r="Y755" s="58"/>
      <c r="Z755" s="57"/>
      <c r="AA755" s="58"/>
      <c r="AB755" s="183"/>
      <c r="AC755" s="189" t="s">
        <v>36</v>
      </c>
      <c r="AD755" s="184"/>
      <c r="AE755" s="183"/>
      <c r="AF755" s="189" t="s">
        <v>36</v>
      </c>
      <c r="AG755" s="185"/>
      <c r="AH755" s="58"/>
      <c r="AI755" s="58"/>
      <c r="AJ755" s="58"/>
      <c r="AK755" s="58"/>
      <c r="AL755" s="59"/>
      <c r="AM755" s="254" t="str">
        <f>VLOOKUP(K755,'[1]SKO 2019 Attendees'!$D:$G,4,FALSE)</f>
        <v>32LDNLH8</v>
      </c>
      <c r="AN755" s="52">
        <v>43477</v>
      </c>
      <c r="AO755" s="52">
        <v>43481</v>
      </c>
    </row>
    <row r="756" spans="1:42" customFormat="1">
      <c r="A756" s="46" t="s">
        <v>385</v>
      </c>
      <c r="B756" s="232">
        <v>43396</v>
      </c>
      <c r="C756" s="232">
        <v>43396.739330405093</v>
      </c>
      <c r="D756" s="232"/>
      <c r="E756" s="348"/>
      <c r="F756" s="49" t="s">
        <v>334</v>
      </c>
      <c r="G756" s="61" t="s">
        <v>335</v>
      </c>
      <c r="H756" s="61" t="s">
        <v>27</v>
      </c>
      <c r="I756" s="46" t="s">
        <v>386</v>
      </c>
      <c r="J756" s="129" t="s">
        <v>387</v>
      </c>
      <c r="K756" s="46" t="s">
        <v>388</v>
      </c>
      <c r="L756" s="100" t="s">
        <v>389</v>
      </c>
      <c r="M756" s="279" t="s">
        <v>357</v>
      </c>
      <c r="N756" s="279" t="s">
        <v>6506</v>
      </c>
      <c r="O756" s="325"/>
      <c r="P756" s="332" t="s">
        <v>6569</v>
      </c>
      <c r="Q756" s="285" t="s">
        <v>4667</v>
      </c>
      <c r="R756" s="322"/>
      <c r="S756" s="289" t="s">
        <v>5082</v>
      </c>
      <c r="T756" s="289" t="s">
        <v>6512</v>
      </c>
      <c r="U756" s="47" t="s">
        <v>347</v>
      </c>
      <c r="V756" s="47" t="s">
        <v>34</v>
      </c>
      <c r="W756" s="47" t="s">
        <v>35</v>
      </c>
      <c r="X756" s="46" t="s">
        <v>27</v>
      </c>
      <c r="Y756" s="58"/>
      <c r="Z756" s="57"/>
      <c r="AA756" s="58"/>
      <c r="AB756" s="183"/>
      <c r="AC756" s="184"/>
      <c r="AD756" s="184"/>
      <c r="AE756" s="183"/>
      <c r="AF756" s="184"/>
      <c r="AG756" s="190" t="s">
        <v>36</v>
      </c>
      <c r="AH756" s="58"/>
      <c r="AI756" s="58"/>
      <c r="AJ756" s="58"/>
      <c r="AK756" s="58"/>
      <c r="AL756" s="59"/>
      <c r="AM756" s="254" t="str">
        <f>VLOOKUP(K756,'[1]SKO 2019 Attendees'!$D:$G,4,FALSE)</f>
        <v>32LDNLH9</v>
      </c>
      <c r="AN756" s="52">
        <v>43476</v>
      </c>
      <c r="AO756" s="52">
        <v>43481</v>
      </c>
    </row>
    <row r="757" spans="1:42" customFormat="1">
      <c r="A757" s="46" t="s">
        <v>1519</v>
      </c>
      <c r="B757" s="232">
        <v>43402</v>
      </c>
      <c r="C757" s="232">
        <v>43410.151494675927</v>
      </c>
      <c r="D757" s="232" t="s">
        <v>4693</v>
      </c>
      <c r="E757" s="232" t="s">
        <v>6594</v>
      </c>
      <c r="F757" s="49" t="s">
        <v>334</v>
      </c>
      <c r="G757" s="61" t="s">
        <v>335</v>
      </c>
      <c r="H757" s="61" t="s">
        <v>633</v>
      </c>
      <c r="I757" s="46" t="s">
        <v>1520</v>
      </c>
      <c r="J757" s="46" t="s">
        <v>1521</v>
      </c>
      <c r="K757" s="46" t="s">
        <v>1522</v>
      </c>
      <c r="L757" s="100" t="s">
        <v>344</v>
      </c>
      <c r="M757" s="278" t="s">
        <v>374</v>
      </c>
      <c r="N757" s="310" t="s">
        <v>6507</v>
      </c>
      <c r="O757" s="325"/>
      <c r="P757" s="284" t="s">
        <v>374</v>
      </c>
      <c r="Q757" s="285" t="s">
        <v>6507</v>
      </c>
      <c r="R757" s="322"/>
      <c r="S757" s="289" t="s">
        <v>4673</v>
      </c>
      <c r="T757" s="289" t="s">
        <v>6518</v>
      </c>
      <c r="U757" s="47" t="s">
        <v>222</v>
      </c>
      <c r="V757" s="47" t="s">
        <v>34</v>
      </c>
      <c r="W757" s="47" t="s">
        <v>801</v>
      </c>
      <c r="X757" s="46" t="s">
        <v>633</v>
      </c>
      <c r="Y757" s="58"/>
      <c r="Z757" s="57"/>
      <c r="AA757" s="58"/>
      <c r="AB757" s="183"/>
      <c r="AC757" s="184"/>
      <c r="AD757" s="184"/>
      <c r="AE757" s="183"/>
      <c r="AF757" s="189" t="s">
        <v>36</v>
      </c>
      <c r="AG757" s="185"/>
      <c r="AH757" s="58"/>
      <c r="AI757" s="58"/>
      <c r="AJ757" s="58"/>
      <c r="AK757" s="58"/>
      <c r="AL757" s="59"/>
      <c r="AM757" s="254" t="str">
        <f>VLOOKUP(K757,'[1]SKO 2019 Attendees'!$D:$G,4,FALSE)</f>
        <v>32LDNLHB</v>
      </c>
      <c r="AN757" s="52">
        <v>43477</v>
      </c>
      <c r="AO757" s="52">
        <v>43481</v>
      </c>
    </row>
    <row r="758" spans="1:42" customFormat="1">
      <c r="A758" s="46" t="s">
        <v>4143</v>
      </c>
      <c r="B758" s="232">
        <v>43396</v>
      </c>
      <c r="C758" s="232">
        <v>43434.457608715275</v>
      </c>
      <c r="D758" s="232" t="s">
        <v>4693</v>
      </c>
      <c r="E758" s="232" t="s">
        <v>6736</v>
      </c>
      <c r="F758" s="49" t="s">
        <v>334</v>
      </c>
      <c r="G758" s="61" t="s">
        <v>335</v>
      </c>
      <c r="H758" s="61" t="s">
        <v>4038</v>
      </c>
      <c r="I758" s="46" t="s">
        <v>4144</v>
      </c>
      <c r="J758" s="46" t="s">
        <v>4145</v>
      </c>
      <c r="K758" s="46" t="s">
        <v>4146</v>
      </c>
      <c r="L758" s="100" t="s">
        <v>4147</v>
      </c>
      <c r="M758" s="278" t="s">
        <v>379</v>
      </c>
      <c r="N758" s="279" t="s">
        <v>6503</v>
      </c>
      <c r="O758" s="325"/>
      <c r="P758" s="284" t="s">
        <v>379</v>
      </c>
      <c r="Q758" s="285" t="s">
        <v>6503</v>
      </c>
      <c r="R758" s="322"/>
      <c r="S758" s="289" t="s">
        <v>2472</v>
      </c>
      <c r="T758" s="289" t="s">
        <v>6505</v>
      </c>
      <c r="U758" s="47" t="s">
        <v>222</v>
      </c>
      <c r="V758" s="47" t="s">
        <v>90</v>
      </c>
      <c r="W758" s="47" t="s">
        <v>2382</v>
      </c>
      <c r="X758" s="46" t="s">
        <v>2076</v>
      </c>
      <c r="Y758" s="58"/>
      <c r="Z758" s="57"/>
      <c r="AA758" s="58"/>
      <c r="AB758" s="183"/>
      <c r="AC758" s="184"/>
      <c r="AD758" s="184"/>
      <c r="AE758" s="183" t="s">
        <v>36</v>
      </c>
      <c r="AF758" s="184"/>
      <c r="AG758" s="185"/>
      <c r="AH758" s="58"/>
      <c r="AI758" s="58"/>
      <c r="AJ758" s="58"/>
      <c r="AK758" s="58"/>
      <c r="AL758" s="59"/>
      <c r="AM758" s="254" t="str">
        <f>VLOOKUP(K758,'[1]SKO 2019 Attendees'!$D:$G,4,FALSE)</f>
        <v>32LDNLHC</v>
      </c>
      <c r="AN758" s="52">
        <v>43478</v>
      </c>
      <c r="AO758" s="52">
        <v>43481</v>
      </c>
    </row>
    <row r="759" spans="1:42" s="86" customFormat="1">
      <c r="A759" s="46" t="s">
        <v>390</v>
      </c>
      <c r="B759" s="232">
        <v>43396</v>
      </c>
      <c r="C759" s="232">
        <v>43399.33785358796</v>
      </c>
      <c r="D759" s="232"/>
      <c r="E759" s="348"/>
      <c r="F759" s="49" t="s">
        <v>334</v>
      </c>
      <c r="G759" s="61" t="s">
        <v>552</v>
      </c>
      <c r="H759" s="61" t="s">
        <v>27</v>
      </c>
      <c r="I759" s="46" t="s">
        <v>391</v>
      </c>
      <c r="J759" s="46" t="s">
        <v>392</v>
      </c>
      <c r="K759" s="46" t="s">
        <v>393</v>
      </c>
      <c r="L759" s="100" t="s">
        <v>394</v>
      </c>
      <c r="M759" s="310" t="s">
        <v>374</v>
      </c>
      <c r="N759" s="310" t="s">
        <v>6507</v>
      </c>
      <c r="O759" s="323"/>
      <c r="P759" s="284" t="s">
        <v>374</v>
      </c>
      <c r="Q759" s="285" t="s">
        <v>6507</v>
      </c>
      <c r="R759" s="322"/>
      <c r="S759" s="289" t="s">
        <v>4661</v>
      </c>
      <c r="T759" s="289" t="s">
        <v>6511</v>
      </c>
      <c r="U759" s="47" t="s">
        <v>222</v>
      </c>
      <c r="V759" s="47" t="s">
        <v>208</v>
      </c>
      <c r="W759" s="47" t="s">
        <v>209</v>
      </c>
      <c r="X759" s="46" t="s">
        <v>92</v>
      </c>
      <c r="Y759" s="58"/>
      <c r="Z759" s="57"/>
      <c r="AA759" s="58"/>
      <c r="AB759" s="183"/>
      <c r="AC759" s="184"/>
      <c r="AD759" s="184"/>
      <c r="AE759" s="183"/>
      <c r="AF759" s="184"/>
      <c r="AG759" s="190" t="s">
        <v>36</v>
      </c>
      <c r="AH759" s="58" t="s">
        <v>36</v>
      </c>
      <c r="AI759" s="58"/>
      <c r="AJ759" s="58"/>
      <c r="AK759" s="58"/>
      <c r="AL759" s="59"/>
      <c r="AM759" s="254" t="str">
        <f>VLOOKUP(K759,'[1]SKO 2019 Attendees'!$D:$G,4,FALSE)</f>
        <v>32LDNLHD</v>
      </c>
      <c r="AN759" s="52">
        <v>43476</v>
      </c>
      <c r="AO759" s="52">
        <v>43481</v>
      </c>
      <c r="AP759"/>
    </row>
    <row r="760" spans="1:42" s="151" customFormat="1">
      <c r="A760" s="46" t="s">
        <v>1523</v>
      </c>
      <c r="B760" s="232">
        <v>43396</v>
      </c>
      <c r="C760" s="232">
        <v>43402.652181018515</v>
      </c>
      <c r="D760" s="232" t="s">
        <v>4693</v>
      </c>
      <c r="E760" s="232" t="s">
        <v>6595</v>
      </c>
      <c r="F760" s="49" t="s">
        <v>334</v>
      </c>
      <c r="G760" s="61" t="s">
        <v>335</v>
      </c>
      <c r="H760" s="61" t="s">
        <v>633</v>
      </c>
      <c r="I760" s="46" t="s">
        <v>1524</v>
      </c>
      <c r="J760" s="46" t="s">
        <v>1525</v>
      </c>
      <c r="K760" s="46" t="s">
        <v>1526</v>
      </c>
      <c r="L760" s="100" t="s">
        <v>351</v>
      </c>
      <c r="M760" s="350" t="s">
        <v>6413</v>
      </c>
      <c r="N760" s="310" t="s">
        <v>6509</v>
      </c>
      <c r="O760" s="325"/>
      <c r="P760" s="284" t="s">
        <v>6263</v>
      </c>
      <c r="Q760" s="311" t="s">
        <v>6509</v>
      </c>
      <c r="R760" s="322"/>
      <c r="S760" s="289" t="s">
        <v>4672</v>
      </c>
      <c r="T760" s="289" t="s">
        <v>6508</v>
      </c>
      <c r="U760" s="47" t="s">
        <v>222</v>
      </c>
      <c r="V760" s="47" t="s">
        <v>34</v>
      </c>
      <c r="W760" s="47" t="s">
        <v>658</v>
      </c>
      <c r="X760" s="46" t="s">
        <v>633</v>
      </c>
      <c r="Y760" s="58"/>
      <c r="Z760" s="57"/>
      <c r="AA760" s="58"/>
      <c r="AB760" s="183"/>
      <c r="AC760" s="184"/>
      <c r="AD760" s="184"/>
      <c r="AE760" s="183"/>
      <c r="AF760" s="189" t="s">
        <v>36</v>
      </c>
      <c r="AG760" s="185"/>
      <c r="AH760" s="58"/>
      <c r="AI760" s="58"/>
      <c r="AJ760" s="58"/>
      <c r="AK760" s="58"/>
      <c r="AL760" s="59"/>
      <c r="AM760" s="254" t="str">
        <f>VLOOKUP(K760,'[1]SKO 2019 Attendees'!$D:$G,4,FALSE)</f>
        <v>32LDNLHF</v>
      </c>
      <c r="AN760" s="52">
        <v>43477</v>
      </c>
      <c r="AO760" s="52">
        <v>43481</v>
      </c>
      <c r="AP760"/>
    </row>
    <row r="761" spans="1:42" customFormat="1">
      <c r="A761" s="46" t="s">
        <v>1527</v>
      </c>
      <c r="B761" s="232">
        <v>43402</v>
      </c>
      <c r="C761" s="232">
        <v>43410.229725381942</v>
      </c>
      <c r="D761" s="232" t="s">
        <v>4693</v>
      </c>
      <c r="E761" s="232" t="s">
        <v>5947</v>
      </c>
      <c r="F761" s="49" t="s">
        <v>334</v>
      </c>
      <c r="G761" s="61" t="s">
        <v>335</v>
      </c>
      <c r="H761" s="61" t="s">
        <v>633</v>
      </c>
      <c r="I761" s="46" t="s">
        <v>1528</v>
      </c>
      <c r="J761" s="46" t="s">
        <v>1275</v>
      </c>
      <c r="K761" s="46" t="s">
        <v>1529</v>
      </c>
      <c r="L761" s="100" t="s">
        <v>1463</v>
      </c>
      <c r="M761" s="310" t="s">
        <v>379</v>
      </c>
      <c r="N761" s="279" t="s">
        <v>6503</v>
      </c>
      <c r="O761" s="325"/>
      <c r="P761" s="284" t="s">
        <v>379</v>
      </c>
      <c r="Q761" s="285" t="s">
        <v>6503</v>
      </c>
      <c r="R761" s="322"/>
      <c r="S761" s="289" t="s">
        <v>4673</v>
      </c>
      <c r="T761" s="289" t="s">
        <v>6518</v>
      </c>
      <c r="U761" s="47" t="s">
        <v>222</v>
      </c>
      <c r="V761" s="47" t="s">
        <v>34</v>
      </c>
      <c r="W761" s="47" t="s">
        <v>801</v>
      </c>
      <c r="X761" s="46" t="s">
        <v>633</v>
      </c>
      <c r="Y761" s="58"/>
      <c r="Z761" s="57"/>
      <c r="AA761" s="58"/>
      <c r="AB761" s="183"/>
      <c r="AC761" s="184"/>
      <c r="AD761" s="184"/>
      <c r="AE761" s="183"/>
      <c r="AF761" s="189" t="s">
        <v>36</v>
      </c>
      <c r="AG761" s="185"/>
      <c r="AH761" s="58"/>
      <c r="AI761" s="58"/>
      <c r="AJ761" s="58"/>
      <c r="AK761" s="58"/>
      <c r="AL761" s="59"/>
      <c r="AM761" s="254" t="str">
        <f>VLOOKUP(K761,'[1]SKO 2019 Attendees'!$D:$G,4,FALSE)</f>
        <v>32LDNLHG</v>
      </c>
      <c r="AN761" s="52">
        <v>43477</v>
      </c>
      <c r="AO761" s="52">
        <v>43481</v>
      </c>
    </row>
    <row r="762" spans="1:42" customFormat="1">
      <c r="A762" s="46" t="s">
        <v>4148</v>
      </c>
      <c r="B762" s="232">
        <v>43396</v>
      </c>
      <c r="C762" s="232">
        <v>43398.545408645834</v>
      </c>
      <c r="D762" s="232" t="s">
        <v>4693</v>
      </c>
      <c r="E762" s="232" t="s">
        <v>5948</v>
      </c>
      <c r="F762" s="49" t="s">
        <v>334</v>
      </c>
      <c r="G762" s="61" t="s">
        <v>335</v>
      </c>
      <c r="H762" s="61" t="s">
        <v>4038</v>
      </c>
      <c r="I762" s="46" t="s">
        <v>2095</v>
      </c>
      <c r="J762" s="46" t="s">
        <v>3285</v>
      </c>
      <c r="K762" s="46" t="s">
        <v>4149</v>
      </c>
      <c r="L762" s="100" t="s">
        <v>344</v>
      </c>
      <c r="M762" s="310" t="s">
        <v>500</v>
      </c>
      <c r="N762" s="279" t="s">
        <v>6504</v>
      </c>
      <c r="O762" s="325"/>
      <c r="P762" s="284" t="s">
        <v>500</v>
      </c>
      <c r="Q762" s="285" t="s">
        <v>6504</v>
      </c>
      <c r="R762" s="322"/>
      <c r="S762" s="289" t="s">
        <v>2380</v>
      </c>
      <c r="T762" s="289" t="s">
        <v>6507</v>
      </c>
      <c r="U762" s="47" t="s">
        <v>222</v>
      </c>
      <c r="V762" s="47" t="s">
        <v>90</v>
      </c>
      <c r="W762" s="47" t="s">
        <v>2254</v>
      </c>
      <c r="X762" s="46" t="s">
        <v>2076</v>
      </c>
      <c r="Y762" s="58"/>
      <c r="Z762" s="57"/>
      <c r="AA762" s="58"/>
      <c r="AB762" s="183"/>
      <c r="AC762" s="184"/>
      <c r="AD762" s="184"/>
      <c r="AE762" s="183" t="s">
        <v>36</v>
      </c>
      <c r="AF762" s="184"/>
      <c r="AG762" s="185"/>
      <c r="AH762" s="58"/>
      <c r="AI762" s="58"/>
      <c r="AJ762" s="58"/>
      <c r="AK762" s="58"/>
      <c r="AL762" s="59"/>
      <c r="AM762" s="254" t="str">
        <f>VLOOKUP(K762,'[1]SKO 2019 Attendees'!$D:$G,4,FALSE)</f>
        <v>32LDNLHH</v>
      </c>
      <c r="AN762" s="52">
        <v>43478</v>
      </c>
      <c r="AO762" s="52">
        <v>43481</v>
      </c>
    </row>
    <row r="763" spans="1:42" customFormat="1">
      <c r="A763" s="46" t="s">
        <v>1530</v>
      </c>
      <c r="B763" s="232">
        <v>43402</v>
      </c>
      <c r="C763" s="232">
        <v>43412.200440277775</v>
      </c>
      <c r="D763" s="232" t="s">
        <v>4693</v>
      </c>
      <c r="E763" s="232" t="s">
        <v>5949</v>
      </c>
      <c r="F763" s="49" t="s">
        <v>334</v>
      </c>
      <c r="G763" s="61" t="s">
        <v>335</v>
      </c>
      <c r="H763" s="61" t="s">
        <v>633</v>
      </c>
      <c r="I763" s="46" t="s">
        <v>1531</v>
      </c>
      <c r="J763" s="46" t="s">
        <v>1532</v>
      </c>
      <c r="K763" s="46" t="s">
        <v>1533</v>
      </c>
      <c r="L763" s="100" t="s">
        <v>400</v>
      </c>
      <c r="M763" s="310" t="s">
        <v>379</v>
      </c>
      <c r="N763" s="279" t="s">
        <v>6503</v>
      </c>
      <c r="O763" s="325"/>
      <c r="P763" s="284" t="s">
        <v>379</v>
      </c>
      <c r="Q763" s="285" t="s">
        <v>6503</v>
      </c>
      <c r="R763" s="322"/>
      <c r="S763" s="289" t="s">
        <v>4673</v>
      </c>
      <c r="T763" s="289" t="s">
        <v>6518</v>
      </c>
      <c r="U763" s="47" t="s">
        <v>222</v>
      </c>
      <c r="V763" s="47" t="s">
        <v>34</v>
      </c>
      <c r="W763" s="47" t="s">
        <v>745</v>
      </c>
      <c r="X763" s="46" t="s">
        <v>633</v>
      </c>
      <c r="Y763" s="58"/>
      <c r="Z763" s="57"/>
      <c r="AA763" s="58"/>
      <c r="AB763" s="183"/>
      <c r="AC763" s="189" t="s">
        <v>36</v>
      </c>
      <c r="AD763" s="184"/>
      <c r="AE763" s="183"/>
      <c r="AF763" s="189" t="s">
        <v>36</v>
      </c>
      <c r="AG763" s="185"/>
      <c r="AH763" s="58"/>
      <c r="AI763" s="58"/>
      <c r="AJ763" s="58"/>
      <c r="AK763" s="58"/>
      <c r="AL763" s="59"/>
      <c r="AM763" s="254" t="str">
        <f>VLOOKUP(K763,'[1]SKO 2019 Attendees'!$D:$G,4,FALSE)</f>
        <v>32LDNLHJ</v>
      </c>
      <c r="AN763" s="52">
        <v>43477</v>
      </c>
      <c r="AO763" s="52">
        <v>43481</v>
      </c>
    </row>
    <row r="764" spans="1:42" customFormat="1">
      <c r="A764" s="46" t="s">
        <v>4150</v>
      </c>
      <c r="B764" s="232">
        <v>43396</v>
      </c>
      <c r="C764" s="232">
        <v>43397.355855787035</v>
      </c>
      <c r="D764" s="232" t="s">
        <v>4693</v>
      </c>
      <c r="E764" s="232" t="s">
        <v>5950</v>
      </c>
      <c r="F764" s="49" t="s">
        <v>334</v>
      </c>
      <c r="G764" s="61" t="s">
        <v>335</v>
      </c>
      <c r="H764" s="61" t="s">
        <v>4038</v>
      </c>
      <c r="I764" s="46" t="s">
        <v>2987</v>
      </c>
      <c r="J764" s="46" t="s">
        <v>4151</v>
      </c>
      <c r="K764" s="46" t="s">
        <v>4152</v>
      </c>
      <c r="L764" s="100" t="s">
        <v>344</v>
      </c>
      <c r="M764" s="310" t="s">
        <v>346</v>
      </c>
      <c r="N764" s="279" t="s">
        <v>6505</v>
      </c>
      <c r="O764" s="325"/>
      <c r="P764" s="284" t="s">
        <v>346</v>
      </c>
      <c r="Q764" s="285" t="s">
        <v>6505</v>
      </c>
      <c r="R764" s="322"/>
      <c r="S764" s="289" t="s">
        <v>2636</v>
      </c>
      <c r="T764" s="289" t="s">
        <v>6519</v>
      </c>
      <c r="U764" s="47" t="s">
        <v>222</v>
      </c>
      <c r="V764" s="47" t="s">
        <v>90</v>
      </c>
      <c r="W764" s="47" t="s">
        <v>2317</v>
      </c>
      <c r="X764" s="46" t="s">
        <v>2076</v>
      </c>
      <c r="Y764" s="58"/>
      <c r="Z764" s="57"/>
      <c r="AA764" s="58"/>
      <c r="AB764" s="183"/>
      <c r="AC764" s="184"/>
      <c r="AD764" s="184"/>
      <c r="AE764" s="183" t="s">
        <v>36</v>
      </c>
      <c r="AF764" s="184"/>
      <c r="AG764" s="185"/>
      <c r="AH764" s="58"/>
      <c r="AI764" s="58"/>
      <c r="AJ764" s="58"/>
      <c r="AK764" s="58"/>
      <c r="AL764" s="59"/>
      <c r="AM764" s="254" t="str">
        <f>VLOOKUP(K764,'[1]SKO 2019 Attendees'!$D:$G,4,FALSE)</f>
        <v>32LDNLHK</v>
      </c>
      <c r="AN764" s="52">
        <v>43478</v>
      </c>
      <c r="AO764" s="52">
        <v>43481</v>
      </c>
    </row>
    <row r="765" spans="1:42" customFormat="1">
      <c r="A765" s="46" t="s">
        <v>4153</v>
      </c>
      <c r="B765" s="232">
        <v>43396</v>
      </c>
      <c r="C765" s="232">
        <v>43416.866364664347</v>
      </c>
      <c r="D765" s="232" t="s">
        <v>4693</v>
      </c>
      <c r="E765" s="232" t="s">
        <v>5951</v>
      </c>
      <c r="F765" s="49" t="s">
        <v>334</v>
      </c>
      <c r="G765" s="61" t="s">
        <v>335</v>
      </c>
      <c r="H765" s="61" t="s">
        <v>4038</v>
      </c>
      <c r="I765" s="46" t="s">
        <v>543</v>
      </c>
      <c r="J765" s="46" t="s">
        <v>4154</v>
      </c>
      <c r="K765" s="46" t="s">
        <v>4155</v>
      </c>
      <c r="L765" s="100" t="s">
        <v>464</v>
      </c>
      <c r="M765" s="350" t="s">
        <v>6412</v>
      </c>
      <c r="N765" s="279" t="s">
        <v>6508</v>
      </c>
      <c r="O765" s="325"/>
      <c r="P765" s="284" t="s">
        <v>5086</v>
      </c>
      <c r="Q765" s="311" t="s">
        <v>6508</v>
      </c>
      <c r="R765" s="322"/>
      <c r="S765" s="289" t="s">
        <v>2393</v>
      </c>
      <c r="T765" s="289" t="s">
        <v>6509</v>
      </c>
      <c r="U765" s="47" t="s">
        <v>222</v>
      </c>
      <c r="V765" s="47" t="s">
        <v>90</v>
      </c>
      <c r="W765" s="47" t="s">
        <v>2605</v>
      </c>
      <c r="X765" s="46" t="s">
        <v>2076</v>
      </c>
      <c r="Y765" s="58"/>
      <c r="Z765" s="57"/>
      <c r="AA765" s="58"/>
      <c r="AB765" s="183"/>
      <c r="AC765" s="184"/>
      <c r="AD765" s="184"/>
      <c r="AE765" s="183" t="s">
        <v>36</v>
      </c>
      <c r="AF765" s="184"/>
      <c r="AG765" s="185"/>
      <c r="AH765" s="58"/>
      <c r="AI765" s="58"/>
      <c r="AJ765" s="58"/>
      <c r="AK765" s="58"/>
      <c r="AL765" s="59"/>
      <c r="AM765" s="254" t="str">
        <f>VLOOKUP(K765,'[1]SKO 2019 Attendees'!$D:$G,4,FALSE)</f>
        <v>32LDNLHL</v>
      </c>
      <c r="AN765" s="52">
        <v>43478</v>
      </c>
      <c r="AO765" s="52">
        <v>43481</v>
      </c>
    </row>
    <row r="766" spans="1:42" customFormat="1">
      <c r="A766" s="46" t="s">
        <v>4156</v>
      </c>
      <c r="B766" s="232">
        <v>43396</v>
      </c>
      <c r="C766" s="232">
        <v>43398.806223495369</v>
      </c>
      <c r="D766" s="232" t="s">
        <v>4693</v>
      </c>
      <c r="E766" s="232" t="s">
        <v>5952</v>
      </c>
      <c r="F766" s="49" t="s">
        <v>334</v>
      </c>
      <c r="G766" s="61" t="s">
        <v>335</v>
      </c>
      <c r="H766" s="61" t="s">
        <v>4038</v>
      </c>
      <c r="I766" s="46" t="s">
        <v>62</v>
      </c>
      <c r="J766" s="46" t="s">
        <v>4157</v>
      </c>
      <c r="K766" s="46" t="s">
        <v>4158</v>
      </c>
      <c r="L766" s="100" t="s">
        <v>1472</v>
      </c>
      <c r="M766" s="310" t="s">
        <v>374</v>
      </c>
      <c r="N766" s="310" t="s">
        <v>6507</v>
      </c>
      <c r="O766" s="325"/>
      <c r="P766" s="284" t="s">
        <v>374</v>
      </c>
      <c r="Q766" s="285" t="s">
        <v>6507</v>
      </c>
      <c r="R766" s="322"/>
      <c r="S766" s="289" t="s">
        <v>2374</v>
      </c>
      <c r="T766" s="289" t="s">
        <v>6517</v>
      </c>
      <c r="U766" s="47" t="s">
        <v>222</v>
      </c>
      <c r="V766" s="47" t="s">
        <v>90</v>
      </c>
      <c r="W766" s="47" t="s">
        <v>2312</v>
      </c>
      <c r="X766" s="46" t="s">
        <v>2076</v>
      </c>
      <c r="Y766" s="58"/>
      <c r="Z766" s="57"/>
      <c r="AA766" s="58"/>
      <c r="AB766" s="183"/>
      <c r="AC766" s="184"/>
      <c r="AD766" s="184"/>
      <c r="AE766" s="183" t="s">
        <v>36</v>
      </c>
      <c r="AF766" s="184"/>
      <c r="AG766" s="185"/>
      <c r="AH766" s="58"/>
      <c r="AI766" s="58"/>
      <c r="AJ766" s="58"/>
      <c r="AK766" s="58"/>
      <c r="AL766" s="59"/>
      <c r="AM766" s="254" t="str">
        <f>VLOOKUP(K766,'[1]SKO 2019 Attendees'!$D:$G,4,FALSE)</f>
        <v>32LDNLHM</v>
      </c>
      <c r="AN766" s="52">
        <v>43478</v>
      </c>
      <c r="AO766" s="52">
        <v>43481</v>
      </c>
    </row>
    <row r="767" spans="1:42" customFormat="1">
      <c r="A767" s="46" t="s">
        <v>4159</v>
      </c>
      <c r="B767" s="232">
        <v>43396</v>
      </c>
      <c r="C767" s="232">
        <v>43396.709123460649</v>
      </c>
      <c r="D767" s="232" t="s">
        <v>4693</v>
      </c>
      <c r="E767" s="232" t="s">
        <v>5953</v>
      </c>
      <c r="F767" s="49" t="s">
        <v>334</v>
      </c>
      <c r="G767" s="61" t="s">
        <v>335</v>
      </c>
      <c r="H767" s="61" t="s">
        <v>4038</v>
      </c>
      <c r="I767" s="46" t="s">
        <v>4160</v>
      </c>
      <c r="J767" s="46" t="s">
        <v>4161</v>
      </c>
      <c r="K767" s="46" t="s">
        <v>4162</v>
      </c>
      <c r="L767" s="100" t="s">
        <v>351</v>
      </c>
      <c r="M767" s="350" t="s">
        <v>6413</v>
      </c>
      <c r="N767" s="310" t="s">
        <v>6509</v>
      </c>
      <c r="O767" s="325"/>
      <c r="P767" s="284" t="s">
        <v>6263</v>
      </c>
      <c r="Q767" s="311" t="s">
        <v>6509</v>
      </c>
      <c r="R767" s="322"/>
      <c r="S767" s="289" t="s">
        <v>2411</v>
      </c>
      <c r="T767" s="289" t="s">
        <v>6510</v>
      </c>
      <c r="U767" s="47" t="s">
        <v>222</v>
      </c>
      <c r="V767" s="47" t="s">
        <v>90</v>
      </c>
      <c r="W767" s="47" t="s">
        <v>2275</v>
      </c>
      <c r="X767" s="46" t="s">
        <v>2076</v>
      </c>
      <c r="Y767" s="58"/>
      <c r="Z767" s="57"/>
      <c r="AA767" s="58"/>
      <c r="AB767" s="183"/>
      <c r="AC767" s="184"/>
      <c r="AD767" s="184"/>
      <c r="AE767" s="183" t="s">
        <v>36</v>
      </c>
      <c r="AF767" s="184"/>
      <c r="AG767" s="185"/>
      <c r="AH767" s="58"/>
      <c r="AI767" s="58"/>
      <c r="AJ767" s="58"/>
      <c r="AK767" s="58"/>
      <c r="AL767" s="59"/>
      <c r="AM767" s="254" t="str">
        <f>VLOOKUP(K767,'[1]SKO 2019 Attendees'!$D:$G,4,FALSE)</f>
        <v>32LDNLHN</v>
      </c>
      <c r="AN767" s="52">
        <v>43478</v>
      </c>
      <c r="AO767" s="52">
        <v>43481</v>
      </c>
    </row>
    <row r="768" spans="1:42" customFormat="1">
      <c r="A768" s="46" t="s">
        <v>1534</v>
      </c>
      <c r="B768" s="232">
        <v>43402</v>
      </c>
      <c r="C768" s="232">
        <v>43402.765548229167</v>
      </c>
      <c r="D768" s="232" t="s">
        <v>4693</v>
      </c>
      <c r="E768" s="232" t="s">
        <v>5954</v>
      </c>
      <c r="F768" s="49" t="s">
        <v>334</v>
      </c>
      <c r="G768" s="61" t="s">
        <v>335</v>
      </c>
      <c r="H768" s="61" t="s">
        <v>633</v>
      </c>
      <c r="I768" s="46" t="s">
        <v>1535</v>
      </c>
      <c r="J768" s="46" t="s">
        <v>1536</v>
      </c>
      <c r="K768" s="46" t="s">
        <v>1537</v>
      </c>
      <c r="L768" s="100" t="s">
        <v>366</v>
      </c>
      <c r="M768" s="310" t="s">
        <v>379</v>
      </c>
      <c r="N768" s="279" t="s">
        <v>6503</v>
      </c>
      <c r="O768" s="325"/>
      <c r="P768" s="284" t="s">
        <v>379</v>
      </c>
      <c r="Q768" s="285" t="s">
        <v>6503</v>
      </c>
      <c r="R768" s="322"/>
      <c r="S768" s="289" t="s">
        <v>4673</v>
      </c>
      <c r="T768" s="289" t="s">
        <v>6518</v>
      </c>
      <c r="U768" s="47" t="s">
        <v>222</v>
      </c>
      <c r="V768" s="47" t="s">
        <v>34</v>
      </c>
      <c r="W768" s="47" t="s">
        <v>1089</v>
      </c>
      <c r="X768" s="46" t="s">
        <v>633</v>
      </c>
      <c r="Y768" s="58"/>
      <c r="Z768" s="57"/>
      <c r="AA768" s="58"/>
      <c r="AB768" s="183"/>
      <c r="AC768" s="184"/>
      <c r="AD768" s="184"/>
      <c r="AE768" s="183"/>
      <c r="AF768" s="189" t="s">
        <v>36</v>
      </c>
      <c r="AG768" s="185"/>
      <c r="AH768" s="58"/>
      <c r="AI768" s="58"/>
      <c r="AJ768" s="58"/>
      <c r="AK768" s="58"/>
      <c r="AL768" s="59"/>
      <c r="AM768" s="254" t="str">
        <f>VLOOKUP(K768,'[1]SKO 2019 Attendees'!$D:$G,4,FALSE)</f>
        <v>32LDNLHP</v>
      </c>
      <c r="AN768" s="52">
        <v>43477</v>
      </c>
      <c r="AO768" s="52">
        <v>43481</v>
      </c>
    </row>
    <row r="769" spans="1:42" customFormat="1" ht="24">
      <c r="A769" s="46" t="s">
        <v>1538</v>
      </c>
      <c r="B769" s="232">
        <v>43402</v>
      </c>
      <c r="C769" s="232">
        <v>43403.244434953704</v>
      </c>
      <c r="D769" s="232" t="s">
        <v>4693</v>
      </c>
      <c r="E769" s="232" t="s">
        <v>5955</v>
      </c>
      <c r="F769" s="49" t="s">
        <v>334</v>
      </c>
      <c r="G769" s="61" t="s">
        <v>335</v>
      </c>
      <c r="H769" s="61" t="s">
        <v>633</v>
      </c>
      <c r="I769" s="46" t="s">
        <v>1539</v>
      </c>
      <c r="J769" s="46" t="s">
        <v>1540</v>
      </c>
      <c r="K769" s="46" t="s">
        <v>1541</v>
      </c>
      <c r="L769" s="100" t="s">
        <v>344</v>
      </c>
      <c r="M769" s="310" t="s">
        <v>357</v>
      </c>
      <c r="N769" s="279" t="s">
        <v>6506</v>
      </c>
      <c r="O769" s="325"/>
      <c r="P769" s="285" t="s">
        <v>357</v>
      </c>
      <c r="Q769" s="285" t="s">
        <v>6506</v>
      </c>
      <c r="R769" s="322"/>
      <c r="S769" s="289" t="s">
        <v>4673</v>
      </c>
      <c r="T769" s="289" t="s">
        <v>6518</v>
      </c>
      <c r="U769" s="47" t="s">
        <v>222</v>
      </c>
      <c r="V769" s="47" t="s">
        <v>34</v>
      </c>
      <c r="W769" s="47" t="s">
        <v>801</v>
      </c>
      <c r="X769" s="46" t="s">
        <v>633</v>
      </c>
      <c r="Y769" s="58"/>
      <c r="Z769" s="57"/>
      <c r="AA769" s="58"/>
      <c r="AB769" s="183"/>
      <c r="AC769" s="184"/>
      <c r="AD769" s="184"/>
      <c r="AE769" s="183"/>
      <c r="AF769" s="189" t="s">
        <v>36</v>
      </c>
      <c r="AG769" s="185"/>
      <c r="AH769" s="58"/>
      <c r="AI769" s="58"/>
      <c r="AJ769" s="58"/>
      <c r="AK769" s="58"/>
      <c r="AL769" s="59"/>
      <c r="AM769" s="254" t="str">
        <f>VLOOKUP(K769,'[1]SKO 2019 Attendees'!$D:$G,4,FALSE)</f>
        <v>32LDNLHQ</v>
      </c>
      <c r="AN769" s="52">
        <v>43477</v>
      </c>
      <c r="AO769" s="52">
        <v>43481</v>
      </c>
    </row>
    <row r="770" spans="1:42" customFormat="1">
      <c r="A770" s="46" t="s">
        <v>1542</v>
      </c>
      <c r="B770" s="232">
        <v>43396</v>
      </c>
      <c r="C770" s="232">
        <v>43397.327373148146</v>
      </c>
      <c r="D770" s="232" t="s">
        <v>4693</v>
      </c>
      <c r="E770" s="232" t="s">
        <v>5956</v>
      </c>
      <c r="F770" s="49" t="s">
        <v>334</v>
      </c>
      <c r="G770" s="61" t="s">
        <v>335</v>
      </c>
      <c r="H770" s="61" t="s">
        <v>633</v>
      </c>
      <c r="I770" s="46" t="s">
        <v>319</v>
      </c>
      <c r="J770" s="46" t="s">
        <v>1543</v>
      </c>
      <c r="K770" s="46" t="s">
        <v>1544</v>
      </c>
      <c r="L770" s="100" t="s">
        <v>1545</v>
      </c>
      <c r="M770" s="350" t="s">
        <v>6412</v>
      </c>
      <c r="N770" s="279" t="s">
        <v>6508</v>
      </c>
      <c r="O770" s="325"/>
      <c r="P770" s="284" t="s">
        <v>5086</v>
      </c>
      <c r="Q770" s="311" t="s">
        <v>6508</v>
      </c>
      <c r="R770" s="322"/>
      <c r="S770" s="289" t="s">
        <v>4672</v>
      </c>
      <c r="T770" s="289" t="s">
        <v>6508</v>
      </c>
      <c r="U770" s="47" t="s">
        <v>222</v>
      </c>
      <c r="V770" s="47" t="s">
        <v>34</v>
      </c>
      <c r="W770" s="47" t="s">
        <v>645</v>
      </c>
      <c r="X770" s="46" t="s">
        <v>633</v>
      </c>
      <c r="Y770" s="58"/>
      <c r="Z770" s="57"/>
      <c r="AA770" s="58"/>
      <c r="AB770" s="183"/>
      <c r="AC770" s="184"/>
      <c r="AD770" s="184"/>
      <c r="AE770" s="183"/>
      <c r="AF770" s="189" t="s">
        <v>36</v>
      </c>
      <c r="AG770" s="185"/>
      <c r="AH770" s="58"/>
      <c r="AI770" s="58"/>
      <c r="AJ770" s="58"/>
      <c r="AK770" s="58"/>
      <c r="AL770" s="59"/>
      <c r="AM770" s="254" t="str">
        <f>VLOOKUP(K770,'[1]SKO 2019 Attendees'!$D:$G,4,FALSE)</f>
        <v>32LDNLHR</v>
      </c>
      <c r="AN770" s="52">
        <v>43477</v>
      </c>
      <c r="AO770" s="52">
        <v>43481</v>
      </c>
    </row>
    <row r="771" spans="1:42" customFormat="1">
      <c r="A771" s="46" t="s">
        <v>396</v>
      </c>
      <c r="B771" s="232">
        <v>43396</v>
      </c>
      <c r="C771" s="232">
        <v>43396.972163923609</v>
      </c>
      <c r="D771" s="232" t="s">
        <v>4693</v>
      </c>
      <c r="E771" s="232" t="s">
        <v>6603</v>
      </c>
      <c r="F771" s="49" t="s">
        <v>334</v>
      </c>
      <c r="G771" s="61" t="s">
        <v>335</v>
      </c>
      <c r="H771" s="61" t="s">
        <v>27</v>
      </c>
      <c r="I771" s="46" t="s">
        <v>397</v>
      </c>
      <c r="J771" s="129" t="s">
        <v>398</v>
      </c>
      <c r="K771" s="46" t="s">
        <v>399</v>
      </c>
      <c r="L771" s="100" t="s">
        <v>400</v>
      </c>
      <c r="M771" s="310" t="s">
        <v>346</v>
      </c>
      <c r="N771" s="279" t="s">
        <v>6505</v>
      </c>
      <c r="O771" s="323"/>
      <c r="P771" s="284" t="s">
        <v>346</v>
      </c>
      <c r="Q771" s="285" t="s">
        <v>6505</v>
      </c>
      <c r="R771" s="322"/>
      <c r="S771" s="289" t="s">
        <v>5083</v>
      </c>
      <c r="T771" s="306" t="s">
        <v>6513</v>
      </c>
      <c r="U771" s="47" t="s">
        <v>368</v>
      </c>
      <c r="V771" s="47" t="s">
        <v>34</v>
      </c>
      <c r="W771" s="47" t="s">
        <v>103</v>
      </c>
      <c r="X771" s="46" t="s">
        <v>27</v>
      </c>
      <c r="Y771" s="58"/>
      <c r="Z771" s="57"/>
      <c r="AA771" s="58"/>
      <c r="AB771" s="183"/>
      <c r="AC771" s="184"/>
      <c r="AD771" s="184"/>
      <c r="AE771" s="183"/>
      <c r="AF771" s="184"/>
      <c r="AG771" s="190" t="s">
        <v>36</v>
      </c>
      <c r="AH771" s="58"/>
      <c r="AI771" s="58"/>
      <c r="AJ771" s="58"/>
      <c r="AK771" s="58"/>
      <c r="AL771" s="59"/>
      <c r="AM771" s="254" t="str">
        <f>VLOOKUP(K771,'[1]SKO 2019 Attendees'!$D:$G,4,FALSE)</f>
        <v>32LDNLHS</v>
      </c>
      <c r="AN771" s="52">
        <v>43477</v>
      </c>
      <c r="AO771" s="52">
        <v>43481</v>
      </c>
      <c r="AP771" t="s">
        <v>4824</v>
      </c>
    </row>
    <row r="772" spans="1:42" customFormat="1">
      <c r="A772" s="46" t="s">
        <v>1546</v>
      </c>
      <c r="B772" s="232">
        <v>43402</v>
      </c>
      <c r="C772" s="232">
        <v>43403.249426122682</v>
      </c>
      <c r="D772" s="232" t="s">
        <v>4693</v>
      </c>
      <c r="E772" s="232" t="s">
        <v>5957</v>
      </c>
      <c r="F772" s="49" t="s">
        <v>334</v>
      </c>
      <c r="G772" s="61" t="s">
        <v>335</v>
      </c>
      <c r="H772" s="61" t="s">
        <v>633</v>
      </c>
      <c r="I772" s="46" t="s">
        <v>1547</v>
      </c>
      <c r="J772" s="46" t="s">
        <v>1548</v>
      </c>
      <c r="K772" s="46" t="s">
        <v>1549</v>
      </c>
      <c r="L772" s="100" t="s">
        <v>351</v>
      </c>
      <c r="M772" s="310" t="s">
        <v>374</v>
      </c>
      <c r="N772" s="310" t="s">
        <v>6507</v>
      </c>
      <c r="O772" s="325"/>
      <c r="P772" s="284" t="s">
        <v>374</v>
      </c>
      <c r="Q772" s="285" t="s">
        <v>6507</v>
      </c>
      <c r="R772" s="322"/>
      <c r="S772" s="289" t="s">
        <v>4673</v>
      </c>
      <c r="T772" s="289" t="s">
        <v>6518</v>
      </c>
      <c r="U772" s="47" t="s">
        <v>222</v>
      </c>
      <c r="V772" s="47" t="s">
        <v>34</v>
      </c>
      <c r="W772" s="47" t="s">
        <v>745</v>
      </c>
      <c r="X772" s="46" t="s">
        <v>633</v>
      </c>
      <c r="Y772" s="58"/>
      <c r="Z772" s="57"/>
      <c r="AA772" s="58"/>
      <c r="AB772" s="183"/>
      <c r="AC772" s="184"/>
      <c r="AD772" s="184"/>
      <c r="AE772" s="183"/>
      <c r="AF772" s="189" t="s">
        <v>36</v>
      </c>
      <c r="AG772" s="185"/>
      <c r="AH772" s="58"/>
      <c r="AI772" s="58"/>
      <c r="AJ772" s="58"/>
      <c r="AK772" s="58"/>
      <c r="AL772" s="59"/>
      <c r="AM772" s="254" t="str">
        <f>VLOOKUP(K772,'[1]SKO 2019 Attendees'!$D:$G,4,FALSE)</f>
        <v>32LDNLHT</v>
      </c>
      <c r="AN772" s="52">
        <v>43477</v>
      </c>
      <c r="AO772" s="52">
        <v>43481</v>
      </c>
    </row>
    <row r="773" spans="1:42" customFormat="1">
      <c r="A773" s="46" t="s">
        <v>5180</v>
      </c>
      <c r="B773" s="232">
        <v>43409</v>
      </c>
      <c r="C773" s="232">
        <v>43432.376761458334</v>
      </c>
      <c r="D773" s="232" t="s">
        <v>4693</v>
      </c>
      <c r="E773" s="232" t="s">
        <v>6602</v>
      </c>
      <c r="F773" s="49" t="s">
        <v>334</v>
      </c>
      <c r="G773" s="61" t="s">
        <v>335</v>
      </c>
      <c r="H773" s="61" t="s">
        <v>4038</v>
      </c>
      <c r="I773" s="46" t="s">
        <v>543</v>
      </c>
      <c r="J773" s="46" t="s">
        <v>4423</v>
      </c>
      <c r="K773" s="46" t="s">
        <v>4612</v>
      </c>
      <c r="L773" s="100"/>
      <c r="M773" s="310" t="s">
        <v>357</v>
      </c>
      <c r="N773" s="279" t="s">
        <v>6506</v>
      </c>
      <c r="O773" s="325"/>
      <c r="P773" s="285" t="s">
        <v>357</v>
      </c>
      <c r="Q773" s="285" t="s">
        <v>6506</v>
      </c>
      <c r="R773" s="322"/>
      <c r="S773" s="289" t="s">
        <v>2411</v>
      </c>
      <c r="T773" s="289" t="s">
        <v>6510</v>
      </c>
      <c r="U773" s="47" t="s">
        <v>4613</v>
      </c>
      <c r="V773" s="47"/>
      <c r="W773" s="47"/>
      <c r="X773" s="46" t="s">
        <v>2076</v>
      </c>
      <c r="Y773" s="57"/>
      <c r="Z773" s="57"/>
      <c r="AA773" s="58"/>
      <c r="AB773" s="183"/>
      <c r="AC773" s="184"/>
      <c r="AD773" s="184"/>
      <c r="AE773" s="183" t="s">
        <v>36</v>
      </c>
      <c r="AF773" s="184"/>
      <c r="AG773" s="185"/>
      <c r="AH773" s="58"/>
      <c r="AI773" s="58"/>
      <c r="AJ773" s="58"/>
      <c r="AK773" s="58"/>
      <c r="AL773" s="59"/>
      <c r="AM773" s="254" t="str">
        <f>VLOOKUP(K773,'[1]SKO 2019 Attendees'!$D:$G,4,FALSE)</f>
        <v>32LDNLZW</v>
      </c>
      <c r="AN773" s="52">
        <v>43478</v>
      </c>
      <c r="AO773" s="52">
        <v>43481</v>
      </c>
    </row>
    <row r="774" spans="1:42" customFormat="1">
      <c r="A774" s="46" t="s">
        <v>1550</v>
      </c>
      <c r="B774" s="232">
        <v>43396</v>
      </c>
      <c r="C774" s="232">
        <v>43398.35320586805</v>
      </c>
      <c r="D774" s="232" t="s">
        <v>4693</v>
      </c>
      <c r="E774" s="232" t="s">
        <v>5958</v>
      </c>
      <c r="F774" s="49" t="s">
        <v>334</v>
      </c>
      <c r="G774" s="61" t="s">
        <v>335</v>
      </c>
      <c r="H774" s="61" t="s">
        <v>633</v>
      </c>
      <c r="I774" s="46" t="s">
        <v>229</v>
      </c>
      <c r="J774" s="46" t="s">
        <v>1551</v>
      </c>
      <c r="K774" s="46" t="s">
        <v>1552</v>
      </c>
      <c r="L774" s="100" t="s">
        <v>351</v>
      </c>
      <c r="M774" s="310" t="s">
        <v>346</v>
      </c>
      <c r="N774" s="279" t="s">
        <v>6505</v>
      </c>
      <c r="O774" s="323"/>
      <c r="P774" s="284" t="s">
        <v>346</v>
      </c>
      <c r="Q774" s="285" t="s">
        <v>6505</v>
      </c>
      <c r="R774" s="322"/>
      <c r="S774" s="289" t="s">
        <v>4672</v>
      </c>
      <c r="T774" s="289" t="s">
        <v>6508</v>
      </c>
      <c r="U774" s="47" t="s">
        <v>222</v>
      </c>
      <c r="V774" s="47" t="s">
        <v>34</v>
      </c>
      <c r="W774" s="47" t="s">
        <v>658</v>
      </c>
      <c r="X774" s="46" t="s">
        <v>633</v>
      </c>
      <c r="Y774" s="58"/>
      <c r="Z774" s="57"/>
      <c r="AA774" s="58"/>
      <c r="AB774" s="183"/>
      <c r="AC774" s="184"/>
      <c r="AD774" s="184"/>
      <c r="AE774" s="183"/>
      <c r="AF774" s="189" t="s">
        <v>36</v>
      </c>
      <c r="AG774" s="185"/>
      <c r="AH774" s="58"/>
      <c r="AI774" s="58"/>
      <c r="AJ774" s="58"/>
      <c r="AK774" s="58"/>
      <c r="AL774" s="59"/>
      <c r="AM774" s="254" t="str">
        <f>VLOOKUP(K774,'[1]SKO 2019 Attendees'!$D:$G,4,FALSE)</f>
        <v>32LDNLHV</v>
      </c>
      <c r="AN774" s="52">
        <v>43477</v>
      </c>
      <c r="AO774" s="52">
        <v>43481</v>
      </c>
    </row>
    <row r="775" spans="1:42" customFormat="1">
      <c r="A775" s="46" t="s">
        <v>4163</v>
      </c>
      <c r="B775" s="232">
        <v>43396</v>
      </c>
      <c r="C775" s="232">
        <v>43397.373461377312</v>
      </c>
      <c r="D775" s="232" t="s">
        <v>4693</v>
      </c>
      <c r="E775" s="232" t="s">
        <v>5959</v>
      </c>
      <c r="F775" s="49" t="s">
        <v>334</v>
      </c>
      <c r="G775" s="61" t="s">
        <v>335</v>
      </c>
      <c r="H775" s="61" t="s">
        <v>4038</v>
      </c>
      <c r="I775" s="46" t="s">
        <v>2281</v>
      </c>
      <c r="J775" s="46" t="s">
        <v>4164</v>
      </c>
      <c r="K775" s="46" t="s">
        <v>4165</v>
      </c>
      <c r="L775" s="100" t="s">
        <v>464</v>
      </c>
      <c r="M775" s="350" t="s">
        <v>6412</v>
      </c>
      <c r="N775" s="279" t="s">
        <v>6508</v>
      </c>
      <c r="O775" s="325"/>
      <c r="P775" s="284" t="s">
        <v>5086</v>
      </c>
      <c r="Q775" s="311" t="s">
        <v>6508</v>
      </c>
      <c r="R775" s="322"/>
      <c r="S775" s="289" t="s">
        <v>2393</v>
      </c>
      <c r="T775" s="289" t="s">
        <v>6509</v>
      </c>
      <c r="U775" s="47" t="s">
        <v>222</v>
      </c>
      <c r="V775" s="47" t="s">
        <v>90</v>
      </c>
      <c r="W775" s="47" t="s">
        <v>2259</v>
      </c>
      <c r="X775" s="46" t="s">
        <v>2076</v>
      </c>
      <c r="Y775" s="58"/>
      <c r="Z775" s="57"/>
      <c r="AA775" s="58"/>
      <c r="AB775" s="183"/>
      <c r="AC775" s="184"/>
      <c r="AD775" s="184"/>
      <c r="AE775" s="183" t="s">
        <v>36</v>
      </c>
      <c r="AF775" s="184"/>
      <c r="AG775" s="185"/>
      <c r="AH775" s="58"/>
      <c r="AI775" s="58"/>
      <c r="AJ775" s="58"/>
      <c r="AK775" s="58"/>
      <c r="AL775" s="59"/>
      <c r="AM775" s="254" t="str">
        <f>VLOOKUP(K775,'[1]SKO 2019 Attendees'!$D:$G,4,FALSE)</f>
        <v>32LDNLHW</v>
      </c>
      <c r="AN775" s="52">
        <v>43478</v>
      </c>
      <c r="AO775" s="52">
        <v>43481</v>
      </c>
    </row>
    <row r="776" spans="1:42" customFormat="1">
      <c r="A776" s="46" t="s">
        <v>4166</v>
      </c>
      <c r="B776" s="232">
        <v>43396</v>
      </c>
      <c r="C776" s="232">
        <v>43396.766482326384</v>
      </c>
      <c r="D776" s="232" t="s">
        <v>4693</v>
      </c>
      <c r="E776" s="232" t="s">
        <v>5960</v>
      </c>
      <c r="F776" s="49" t="s">
        <v>334</v>
      </c>
      <c r="G776" s="61" t="s">
        <v>335</v>
      </c>
      <c r="H776" s="61" t="s">
        <v>4038</v>
      </c>
      <c r="I776" s="46" t="s">
        <v>3693</v>
      </c>
      <c r="J776" s="46" t="s">
        <v>4167</v>
      </c>
      <c r="K776" s="46" t="s">
        <v>4168</v>
      </c>
      <c r="L776" s="100" t="s">
        <v>4169</v>
      </c>
      <c r="M776" s="310" t="s">
        <v>346</v>
      </c>
      <c r="N776" s="279" t="s">
        <v>6505</v>
      </c>
      <c r="O776" s="325"/>
      <c r="P776" s="284" t="s">
        <v>346</v>
      </c>
      <c r="Q776" s="285" t="s">
        <v>6505</v>
      </c>
      <c r="R776" s="322"/>
      <c r="S776" s="289" t="s">
        <v>2636</v>
      </c>
      <c r="T776" s="289" t="s">
        <v>6519</v>
      </c>
      <c r="U776" s="47" t="s">
        <v>222</v>
      </c>
      <c r="V776" s="47" t="s">
        <v>90</v>
      </c>
      <c r="W776" s="47" t="s">
        <v>2317</v>
      </c>
      <c r="X776" s="46" t="s">
        <v>2076</v>
      </c>
      <c r="Y776" s="58"/>
      <c r="Z776" s="57"/>
      <c r="AA776" s="58"/>
      <c r="AB776" s="183"/>
      <c r="AC776" s="184"/>
      <c r="AD776" s="184"/>
      <c r="AE776" s="183" t="s">
        <v>36</v>
      </c>
      <c r="AF776" s="184"/>
      <c r="AG776" s="185"/>
      <c r="AH776" s="58"/>
      <c r="AI776" s="58"/>
      <c r="AJ776" s="58"/>
      <c r="AK776" s="58"/>
      <c r="AL776" s="59"/>
      <c r="AM776" s="254" t="str">
        <f>VLOOKUP(K776,'[1]SKO 2019 Attendees'!$D:$G,4,FALSE)</f>
        <v>32LDNLHX</v>
      </c>
      <c r="AN776" s="52">
        <v>43478</v>
      </c>
      <c r="AO776" s="52">
        <v>43481</v>
      </c>
    </row>
    <row r="777" spans="1:42" s="86" customFormat="1">
      <c r="A777" s="46" t="s">
        <v>1553</v>
      </c>
      <c r="B777" s="232">
        <v>43402</v>
      </c>
      <c r="C777" s="232">
        <v>43403.10446130787</v>
      </c>
      <c r="D777" s="232" t="s">
        <v>4693</v>
      </c>
      <c r="E777" s="232" t="s">
        <v>5961</v>
      </c>
      <c r="F777" s="49" t="s">
        <v>334</v>
      </c>
      <c r="G777" s="61" t="s">
        <v>335</v>
      </c>
      <c r="H777" s="61" t="s">
        <v>633</v>
      </c>
      <c r="I777" s="46" t="s">
        <v>1554</v>
      </c>
      <c r="J777" s="46" t="s">
        <v>1555</v>
      </c>
      <c r="K777" s="46" t="s">
        <v>1556</v>
      </c>
      <c r="L777" s="100" t="s">
        <v>1557</v>
      </c>
      <c r="M777" s="310" t="s">
        <v>357</v>
      </c>
      <c r="N777" s="279" t="s">
        <v>6506</v>
      </c>
      <c r="O777" s="325"/>
      <c r="P777" s="285" t="s">
        <v>357</v>
      </c>
      <c r="Q777" s="285" t="s">
        <v>6506</v>
      </c>
      <c r="R777" s="322"/>
      <c r="S777" s="289" t="s">
        <v>4670</v>
      </c>
      <c r="T777" s="289" t="s">
        <v>6504</v>
      </c>
      <c r="U777" s="47" t="s">
        <v>222</v>
      </c>
      <c r="V777" s="47" t="s">
        <v>34</v>
      </c>
      <c r="W777" s="47" t="s">
        <v>812</v>
      </c>
      <c r="X777" s="46" t="s">
        <v>633</v>
      </c>
      <c r="Y777" s="58"/>
      <c r="Z777" s="57"/>
      <c r="AA777" s="58"/>
      <c r="AB777" s="183"/>
      <c r="AC777" s="184"/>
      <c r="AD777" s="184"/>
      <c r="AE777" s="183"/>
      <c r="AF777" s="189" t="s">
        <v>36</v>
      </c>
      <c r="AG777" s="185"/>
      <c r="AH777" s="58"/>
      <c r="AI777" s="58"/>
      <c r="AJ777" s="58"/>
      <c r="AK777" s="58"/>
      <c r="AL777" s="59"/>
      <c r="AM777" s="254" t="str">
        <f>VLOOKUP(K777,'[1]SKO 2019 Attendees'!$D:$G,4,FALSE)</f>
        <v>32LDNLHZ</v>
      </c>
      <c r="AN777" s="52">
        <v>43477</v>
      </c>
      <c r="AO777" s="52">
        <v>43481</v>
      </c>
      <c r="AP777"/>
    </row>
    <row r="778" spans="1:42" customFormat="1">
      <c r="A778" s="46" t="s">
        <v>1558</v>
      </c>
      <c r="B778" s="232">
        <v>43402</v>
      </c>
      <c r="C778" s="232">
        <v>43417.626570601853</v>
      </c>
      <c r="D778" s="232" t="s">
        <v>4693</v>
      </c>
      <c r="E778" s="232" t="s">
        <v>5962</v>
      </c>
      <c r="F778" s="49" t="s">
        <v>334</v>
      </c>
      <c r="G778" s="61" t="s">
        <v>335</v>
      </c>
      <c r="H778" s="61" t="s">
        <v>633</v>
      </c>
      <c r="I778" s="46" t="s">
        <v>1559</v>
      </c>
      <c r="J778" s="46" t="s">
        <v>1560</v>
      </c>
      <c r="K778" s="46" t="s">
        <v>1561</v>
      </c>
      <c r="L778" s="100" t="s">
        <v>351</v>
      </c>
      <c r="M778" s="350" t="s">
        <v>6413</v>
      </c>
      <c r="N778" s="310" t="s">
        <v>6509</v>
      </c>
      <c r="O778" s="325"/>
      <c r="P778" s="284" t="s">
        <v>6263</v>
      </c>
      <c r="Q778" s="311" t="s">
        <v>6509</v>
      </c>
      <c r="R778" s="322"/>
      <c r="S778" s="289" t="s">
        <v>4669</v>
      </c>
      <c r="T778" s="289" t="s">
        <v>6515</v>
      </c>
      <c r="U778" s="47" t="s">
        <v>222</v>
      </c>
      <c r="V778" s="47" t="s">
        <v>34</v>
      </c>
      <c r="W778" s="47" t="s">
        <v>670</v>
      </c>
      <c r="X778" s="46" t="s">
        <v>633</v>
      </c>
      <c r="Y778" s="58"/>
      <c r="Z778" s="57"/>
      <c r="AA778" s="58"/>
      <c r="AB778" s="183"/>
      <c r="AC778" s="184"/>
      <c r="AD778" s="184"/>
      <c r="AE778" s="183"/>
      <c r="AF778" s="189" t="s">
        <v>36</v>
      </c>
      <c r="AG778" s="185"/>
      <c r="AH778" s="58"/>
      <c r="AI778" s="58"/>
      <c r="AJ778" s="58"/>
      <c r="AK778" s="58"/>
      <c r="AL778" s="59"/>
      <c r="AM778" s="254" t="str">
        <f>VLOOKUP(K778,'[1]SKO 2019 Attendees'!$D:$G,4,FALSE)</f>
        <v>32LDNLJ2</v>
      </c>
      <c r="AN778" s="52">
        <v>43477</v>
      </c>
      <c r="AO778" s="52">
        <v>43481</v>
      </c>
      <c r="AP778" t="s">
        <v>5311</v>
      </c>
    </row>
    <row r="779" spans="1:42" customFormat="1">
      <c r="A779" s="46" t="s">
        <v>401</v>
      </c>
      <c r="B779" s="232">
        <v>43396</v>
      </c>
      <c r="C779" s="232">
        <v>43410.738640509255</v>
      </c>
      <c r="D779" s="232" t="s">
        <v>4693</v>
      </c>
      <c r="E779" s="232" t="s">
        <v>6522</v>
      </c>
      <c r="F779" s="49" t="s">
        <v>334</v>
      </c>
      <c r="G779" s="61" t="s">
        <v>335</v>
      </c>
      <c r="H779" s="61" t="s">
        <v>27</v>
      </c>
      <c r="I779" s="46" t="s">
        <v>402</v>
      </c>
      <c r="J779" s="129" t="s">
        <v>403</v>
      </c>
      <c r="K779" s="46" t="s">
        <v>404</v>
      </c>
      <c r="L779" s="100" t="s">
        <v>351</v>
      </c>
      <c r="M779" s="310" t="s">
        <v>374</v>
      </c>
      <c r="N779" s="310" t="s">
        <v>6507</v>
      </c>
      <c r="O779" s="325"/>
      <c r="P779" s="284" t="s">
        <v>374</v>
      </c>
      <c r="Q779" s="285" t="s">
        <v>6507</v>
      </c>
      <c r="R779" s="322"/>
      <c r="S779" s="289" t="s">
        <v>5082</v>
      </c>
      <c r="T779" s="289" t="s">
        <v>6512</v>
      </c>
      <c r="U779" s="47" t="s">
        <v>347</v>
      </c>
      <c r="V779" s="47" t="s">
        <v>34</v>
      </c>
      <c r="W779" s="47" t="s">
        <v>35</v>
      </c>
      <c r="X779" s="46" t="s">
        <v>27</v>
      </c>
      <c r="Y779" s="58"/>
      <c r="Z779" s="57"/>
      <c r="AA779" s="58"/>
      <c r="AB779" s="183"/>
      <c r="AC779" s="184"/>
      <c r="AD779" s="184"/>
      <c r="AE779" s="183"/>
      <c r="AF779" s="184"/>
      <c r="AG779" s="190" t="s">
        <v>36</v>
      </c>
      <c r="AH779" s="58"/>
      <c r="AI779" s="58"/>
      <c r="AJ779" s="58"/>
      <c r="AK779" s="58"/>
      <c r="AL779" s="59"/>
      <c r="AM779" s="254" t="str">
        <f>VLOOKUP(K779,'[1]SKO 2019 Attendees'!$D:$G,4,FALSE)</f>
        <v>32LDNLJ3</v>
      </c>
      <c r="AN779" s="52">
        <v>43476</v>
      </c>
      <c r="AO779" s="52">
        <v>43481</v>
      </c>
    </row>
    <row r="780" spans="1:42" customFormat="1">
      <c r="A780" s="46" t="s">
        <v>2800</v>
      </c>
      <c r="B780" s="232">
        <v>43396</v>
      </c>
      <c r="C780" s="232">
        <v>43396.733744907404</v>
      </c>
      <c r="D780" s="232" t="s">
        <v>4693</v>
      </c>
      <c r="E780" s="232" t="s">
        <v>5963</v>
      </c>
      <c r="F780" s="49" t="s">
        <v>334</v>
      </c>
      <c r="G780" s="61" t="s">
        <v>335</v>
      </c>
      <c r="H780" s="61" t="s">
        <v>2236</v>
      </c>
      <c r="I780" s="46" t="s">
        <v>1254</v>
      </c>
      <c r="J780" s="46" t="s">
        <v>2801</v>
      </c>
      <c r="K780" s="46" t="s">
        <v>2802</v>
      </c>
      <c r="L780" s="100" t="s">
        <v>505</v>
      </c>
      <c r="M780" s="310" t="s">
        <v>500</v>
      </c>
      <c r="N780" s="279" t="s">
        <v>6504</v>
      </c>
      <c r="O780" s="325"/>
      <c r="P780" s="284" t="s">
        <v>500</v>
      </c>
      <c r="Q780" s="285" t="s">
        <v>6504</v>
      </c>
      <c r="R780" s="322"/>
      <c r="S780" s="289" t="s">
        <v>2380</v>
      </c>
      <c r="T780" s="289" t="s">
        <v>6507</v>
      </c>
      <c r="U780" s="47" t="s">
        <v>222</v>
      </c>
      <c r="V780" s="47" t="s">
        <v>90</v>
      </c>
      <c r="W780" s="47" t="s">
        <v>2284</v>
      </c>
      <c r="X780" s="46" t="s">
        <v>2076</v>
      </c>
      <c r="Y780" s="58"/>
      <c r="Z780" s="57"/>
      <c r="AA780" s="58"/>
      <c r="AB780" s="183" t="s">
        <v>36</v>
      </c>
      <c r="AC780" s="184"/>
      <c r="AD780" s="184"/>
      <c r="AE780" s="183" t="s">
        <v>36</v>
      </c>
      <c r="AF780" s="184"/>
      <c r="AG780" s="185"/>
      <c r="AH780" s="58"/>
      <c r="AI780" s="58"/>
      <c r="AJ780" s="58"/>
      <c r="AK780" s="58"/>
      <c r="AL780" s="59"/>
      <c r="AM780" s="254" t="str">
        <f>VLOOKUP(K780,'[1]SKO 2019 Attendees'!$D:$G,4,FALSE)</f>
        <v>32LDNLJ4</v>
      </c>
      <c r="AN780" s="52">
        <v>43477</v>
      </c>
      <c r="AO780" s="52">
        <v>43481</v>
      </c>
    </row>
    <row r="781" spans="1:42" customFormat="1">
      <c r="A781" s="46" t="s">
        <v>4170</v>
      </c>
      <c r="B781" s="232">
        <v>43396</v>
      </c>
      <c r="C781" s="232">
        <v>43396.735087037036</v>
      </c>
      <c r="D781" s="232" t="s">
        <v>4693</v>
      </c>
      <c r="E781" s="232" t="s">
        <v>5964</v>
      </c>
      <c r="F781" s="49" t="s">
        <v>334</v>
      </c>
      <c r="G781" s="61" t="s">
        <v>335</v>
      </c>
      <c r="H781" s="61" t="s">
        <v>4038</v>
      </c>
      <c r="I781" s="46" t="s">
        <v>118</v>
      </c>
      <c r="J781" s="46" t="s">
        <v>71</v>
      </c>
      <c r="K781" s="46" t="s">
        <v>4171</v>
      </c>
      <c r="L781" s="100" t="s">
        <v>344</v>
      </c>
      <c r="M781" s="310" t="s">
        <v>357</v>
      </c>
      <c r="N781" s="279" t="s">
        <v>6506</v>
      </c>
      <c r="O781" s="325"/>
      <c r="P781" s="285" t="s">
        <v>357</v>
      </c>
      <c r="Q781" s="285" t="s">
        <v>6506</v>
      </c>
      <c r="R781" s="322"/>
      <c r="S781" s="289" t="s">
        <v>2442</v>
      </c>
      <c r="T781" s="289" t="s">
        <v>6506</v>
      </c>
      <c r="U781" s="47" t="s">
        <v>222</v>
      </c>
      <c r="V781" s="47" t="s">
        <v>90</v>
      </c>
      <c r="W781" s="47" t="s">
        <v>2375</v>
      </c>
      <c r="X781" s="46" t="s">
        <v>2076</v>
      </c>
      <c r="Y781" s="58"/>
      <c r="Z781" s="57"/>
      <c r="AA781" s="58"/>
      <c r="AB781" s="183"/>
      <c r="AC781" s="184"/>
      <c r="AD781" s="184"/>
      <c r="AE781" s="183" t="s">
        <v>36</v>
      </c>
      <c r="AF781" s="184"/>
      <c r="AG781" s="185"/>
      <c r="AH781" s="58"/>
      <c r="AI781" s="58"/>
      <c r="AJ781" s="58"/>
      <c r="AK781" s="58"/>
      <c r="AL781" s="59"/>
      <c r="AM781" s="254" t="str">
        <f>VLOOKUP(K781,'[1]SKO 2019 Attendees'!$D:$G,4,FALSE)</f>
        <v>32LDNLJ5</v>
      </c>
      <c r="AN781" s="52">
        <v>43478</v>
      </c>
      <c r="AO781" s="52">
        <v>43481</v>
      </c>
    </row>
    <row r="782" spans="1:42" customFormat="1">
      <c r="A782" s="46" t="s">
        <v>1562</v>
      </c>
      <c r="B782" s="232">
        <v>43396</v>
      </c>
      <c r="C782" s="232">
        <v>43417.206189699071</v>
      </c>
      <c r="D782" s="232" t="s">
        <v>4693</v>
      </c>
      <c r="E782" s="232" t="s">
        <v>5965</v>
      </c>
      <c r="F782" s="49" t="s">
        <v>334</v>
      </c>
      <c r="G782" s="61" t="s">
        <v>335</v>
      </c>
      <c r="H782" s="61" t="s">
        <v>633</v>
      </c>
      <c r="I782" s="46" t="s">
        <v>786</v>
      </c>
      <c r="J782" s="46" t="s">
        <v>71</v>
      </c>
      <c r="K782" s="46" t="s">
        <v>1563</v>
      </c>
      <c r="L782" s="100" t="s">
        <v>344</v>
      </c>
      <c r="M782" s="310" t="s">
        <v>379</v>
      </c>
      <c r="N782" s="279" t="s">
        <v>6503</v>
      </c>
      <c r="O782" s="325"/>
      <c r="P782" s="284" t="s">
        <v>379</v>
      </c>
      <c r="Q782" s="285" t="s">
        <v>6503</v>
      </c>
      <c r="R782" s="322"/>
      <c r="S782" s="289" t="s">
        <v>4672</v>
      </c>
      <c r="T782" s="289" t="s">
        <v>6508</v>
      </c>
      <c r="U782" s="47" t="s">
        <v>222</v>
      </c>
      <c r="V782" s="47" t="s">
        <v>34</v>
      </c>
      <c r="W782" s="47" t="s">
        <v>645</v>
      </c>
      <c r="X782" s="46" t="s">
        <v>633</v>
      </c>
      <c r="Y782" s="58"/>
      <c r="Z782" s="57"/>
      <c r="AA782" s="58"/>
      <c r="AB782" s="183"/>
      <c r="AC782" s="184"/>
      <c r="AD782" s="184"/>
      <c r="AE782" s="183"/>
      <c r="AF782" s="189" t="s">
        <v>36</v>
      </c>
      <c r="AG782" s="185"/>
      <c r="AH782" s="58"/>
      <c r="AI782" s="58"/>
      <c r="AJ782" s="58"/>
      <c r="AK782" s="58"/>
      <c r="AL782" s="59"/>
      <c r="AM782" s="254" t="str">
        <f>VLOOKUP(K782,'[1]SKO 2019 Attendees'!$D:$G,4,FALSE)</f>
        <v>32LDNLJ6</v>
      </c>
      <c r="AN782" s="52">
        <v>43476</v>
      </c>
      <c r="AO782" s="52">
        <v>43481</v>
      </c>
      <c r="AP782" s="18" t="s">
        <v>6843</v>
      </c>
    </row>
    <row r="783" spans="1:42" customFormat="1">
      <c r="A783" s="46" t="s">
        <v>1564</v>
      </c>
      <c r="B783" s="232">
        <v>43396</v>
      </c>
      <c r="C783" s="232">
        <v>43410.167035798608</v>
      </c>
      <c r="D783" s="232" t="s">
        <v>4693</v>
      </c>
      <c r="E783" s="232" t="s">
        <v>6347</v>
      </c>
      <c r="F783" s="49" t="s">
        <v>334</v>
      </c>
      <c r="G783" s="61" t="s">
        <v>335</v>
      </c>
      <c r="H783" s="61" t="s">
        <v>633</v>
      </c>
      <c r="I783" s="46" t="s">
        <v>162</v>
      </c>
      <c r="J783" s="46" t="s">
        <v>1565</v>
      </c>
      <c r="K783" s="46" t="s">
        <v>1566</v>
      </c>
      <c r="L783" s="100" t="s">
        <v>1567</v>
      </c>
      <c r="M783" s="310" t="s">
        <v>4728</v>
      </c>
      <c r="N783" s="279" t="s">
        <v>4662</v>
      </c>
      <c r="O783" s="325" t="s">
        <v>4662</v>
      </c>
      <c r="P783" s="285" t="s">
        <v>4728</v>
      </c>
      <c r="Q783" s="285" t="s">
        <v>4662</v>
      </c>
      <c r="R783" s="322" t="s">
        <v>4662</v>
      </c>
      <c r="S783" s="289" t="s">
        <v>4728</v>
      </c>
      <c r="T783" s="289" t="s">
        <v>4662</v>
      </c>
      <c r="U783" s="47" t="s">
        <v>1568</v>
      </c>
      <c r="V783" s="47" t="s">
        <v>34</v>
      </c>
      <c r="W783" s="47" t="s">
        <v>658</v>
      </c>
      <c r="X783" s="46" t="s">
        <v>633</v>
      </c>
      <c r="Y783" s="58"/>
      <c r="Z783" s="57"/>
      <c r="AA783" s="58"/>
      <c r="AB783" s="183"/>
      <c r="AC783" s="189" t="s">
        <v>36</v>
      </c>
      <c r="AD783" s="184"/>
      <c r="AE783" s="183"/>
      <c r="AF783" s="189" t="s">
        <v>36</v>
      </c>
      <c r="AG783" s="185"/>
      <c r="AH783" s="58"/>
      <c r="AI783" s="58"/>
      <c r="AJ783" s="58"/>
      <c r="AK783" s="58"/>
      <c r="AL783" s="59" t="s">
        <v>36</v>
      </c>
      <c r="AM783" s="254" t="str">
        <f>VLOOKUP(K783,'[1]SKO 2019 Attendees'!$D:$G,4,FALSE)</f>
        <v>32LDNHTF</v>
      </c>
      <c r="AN783" s="52">
        <v>43477</v>
      </c>
      <c r="AO783" s="52">
        <v>43483</v>
      </c>
    </row>
    <row r="784" spans="1:42" customFormat="1">
      <c r="A784" s="46" t="s">
        <v>405</v>
      </c>
      <c r="B784" s="232">
        <v>43396</v>
      </c>
      <c r="C784" s="232">
        <v>43397.185605671293</v>
      </c>
      <c r="D784" s="232" t="s">
        <v>4693</v>
      </c>
      <c r="E784" s="232" t="s">
        <v>6632</v>
      </c>
      <c r="F784" s="49" t="s">
        <v>334</v>
      </c>
      <c r="G784" s="61" t="s">
        <v>335</v>
      </c>
      <c r="H784" s="61" t="s">
        <v>27</v>
      </c>
      <c r="I784" s="46" t="s">
        <v>406</v>
      </c>
      <c r="J784" s="46" t="s">
        <v>407</v>
      </c>
      <c r="K784" s="46" t="s">
        <v>408</v>
      </c>
      <c r="L784" s="100" t="s">
        <v>351</v>
      </c>
      <c r="M784" s="310" t="s">
        <v>346</v>
      </c>
      <c r="N784" s="279" t="s">
        <v>6505</v>
      </c>
      <c r="O784" s="323"/>
      <c r="P784" s="284" t="s">
        <v>346</v>
      </c>
      <c r="Q784" s="285" t="s">
        <v>6505</v>
      </c>
      <c r="R784" s="322"/>
      <c r="S784" s="289" t="s">
        <v>5082</v>
      </c>
      <c r="T784" s="289" t="s">
        <v>6512</v>
      </c>
      <c r="U784" s="47" t="s">
        <v>222</v>
      </c>
      <c r="V784" s="47" t="s">
        <v>208</v>
      </c>
      <c r="W784" s="47" t="s">
        <v>209</v>
      </c>
      <c r="X784" s="46" t="s">
        <v>92</v>
      </c>
      <c r="Y784" s="58"/>
      <c r="Z784" s="57"/>
      <c r="AA784" s="58"/>
      <c r="AB784" s="183"/>
      <c r="AC784" s="184"/>
      <c r="AD784" s="184"/>
      <c r="AE784" s="183"/>
      <c r="AF784" s="184"/>
      <c r="AG784" s="190" t="s">
        <v>36</v>
      </c>
      <c r="AH784" s="58"/>
      <c r="AI784" s="58"/>
      <c r="AJ784" s="58"/>
      <c r="AK784" s="58"/>
      <c r="AL784" s="59"/>
      <c r="AM784" s="254" t="str">
        <f>VLOOKUP(K784,'[1]SKO 2019 Attendees'!$D:$G,4,FALSE)</f>
        <v>32LDNLJ8</v>
      </c>
      <c r="AN784" s="52">
        <v>43477</v>
      </c>
      <c r="AO784" s="52">
        <v>43481</v>
      </c>
      <c r="AP784" s="18" t="s">
        <v>5116</v>
      </c>
    </row>
    <row r="785" spans="1:42" customFormat="1">
      <c r="A785" s="46" t="s">
        <v>1569</v>
      </c>
      <c r="B785" s="232">
        <v>43402</v>
      </c>
      <c r="C785" s="232">
        <v>43403.234369988422</v>
      </c>
      <c r="D785" s="232" t="s">
        <v>4693</v>
      </c>
      <c r="E785" s="232" t="s">
        <v>5966</v>
      </c>
      <c r="F785" s="49" t="s">
        <v>334</v>
      </c>
      <c r="G785" s="61" t="s">
        <v>335</v>
      </c>
      <c r="H785" s="61" t="s">
        <v>633</v>
      </c>
      <c r="I785" s="46" t="s">
        <v>1570</v>
      </c>
      <c r="J785" s="46" t="s">
        <v>1571</v>
      </c>
      <c r="K785" s="46" t="s">
        <v>1572</v>
      </c>
      <c r="L785" s="100" t="s">
        <v>505</v>
      </c>
      <c r="M785" s="310" t="s">
        <v>374</v>
      </c>
      <c r="N785" s="310" t="s">
        <v>6507</v>
      </c>
      <c r="O785" s="325"/>
      <c r="P785" s="284" t="s">
        <v>374</v>
      </c>
      <c r="Q785" s="285" t="s">
        <v>6507</v>
      </c>
      <c r="R785" s="322"/>
      <c r="S785" s="289" t="s">
        <v>4673</v>
      </c>
      <c r="T785" s="289" t="s">
        <v>6518</v>
      </c>
      <c r="U785" s="47" t="s">
        <v>222</v>
      </c>
      <c r="V785" s="47" t="s">
        <v>34</v>
      </c>
      <c r="W785" s="47" t="s">
        <v>693</v>
      </c>
      <c r="X785" s="46" t="s">
        <v>633</v>
      </c>
      <c r="Y785" s="58"/>
      <c r="Z785" s="57"/>
      <c r="AA785" s="58"/>
      <c r="AB785" s="183"/>
      <c r="AC785" s="189" t="s">
        <v>36</v>
      </c>
      <c r="AD785" s="184"/>
      <c r="AE785" s="183"/>
      <c r="AF785" s="189" t="s">
        <v>36</v>
      </c>
      <c r="AG785" s="185"/>
      <c r="AH785" s="58"/>
      <c r="AI785" s="58"/>
      <c r="AJ785" s="58"/>
      <c r="AK785" s="58"/>
      <c r="AL785" s="59"/>
      <c r="AM785" s="254" t="str">
        <f>VLOOKUP(K785,'[1]SKO 2019 Attendees'!$D:$G,4,FALSE)</f>
        <v>32LDNLJ9</v>
      </c>
      <c r="AN785" s="52">
        <v>43477</v>
      </c>
      <c r="AO785" s="52">
        <v>43481</v>
      </c>
    </row>
    <row r="786" spans="1:42" customFormat="1">
      <c r="A786" s="46" t="s">
        <v>4172</v>
      </c>
      <c r="B786" s="232">
        <v>43396</v>
      </c>
      <c r="C786" s="232">
        <v>43409.5758871875</v>
      </c>
      <c r="D786" s="232" t="s">
        <v>4693</v>
      </c>
      <c r="E786" s="232" t="s">
        <v>5967</v>
      </c>
      <c r="F786" s="49" t="s">
        <v>334</v>
      </c>
      <c r="G786" s="61" t="s">
        <v>335</v>
      </c>
      <c r="H786" s="61" t="s">
        <v>4038</v>
      </c>
      <c r="I786" s="46" t="s">
        <v>4173</v>
      </c>
      <c r="J786" s="46" t="s">
        <v>4174</v>
      </c>
      <c r="K786" s="46" t="s">
        <v>4175</v>
      </c>
      <c r="L786" s="100" t="s">
        <v>344</v>
      </c>
      <c r="M786" s="350" t="s">
        <v>6413</v>
      </c>
      <c r="N786" s="310" t="s">
        <v>6509</v>
      </c>
      <c r="O786" s="325"/>
      <c r="P786" s="284" t="s">
        <v>6263</v>
      </c>
      <c r="Q786" s="311" t="s">
        <v>6509</v>
      </c>
      <c r="R786" s="322"/>
      <c r="S786" s="289" t="s">
        <v>2393</v>
      </c>
      <c r="T786" s="289" t="s">
        <v>6509</v>
      </c>
      <c r="U786" s="47" t="s">
        <v>222</v>
      </c>
      <c r="V786" s="47" t="s">
        <v>90</v>
      </c>
      <c r="W786" s="47" t="s">
        <v>2075</v>
      </c>
      <c r="X786" s="46" t="s">
        <v>2076</v>
      </c>
      <c r="Y786" s="58"/>
      <c r="Z786" s="57"/>
      <c r="AA786" s="58"/>
      <c r="AB786" s="183"/>
      <c r="AC786" s="184"/>
      <c r="AD786" s="184"/>
      <c r="AE786" s="183" t="s">
        <v>36</v>
      </c>
      <c r="AF786" s="184"/>
      <c r="AG786" s="185"/>
      <c r="AH786" s="58"/>
      <c r="AI786" s="58"/>
      <c r="AJ786" s="58"/>
      <c r="AK786" s="58"/>
      <c r="AL786" s="59"/>
      <c r="AM786" s="254" t="str">
        <f>VLOOKUP(K786,'[1]SKO 2019 Attendees'!$D:$G,4,FALSE)</f>
        <v>32LDNLJB</v>
      </c>
      <c r="AN786" s="52">
        <v>43478</v>
      </c>
      <c r="AO786" s="52">
        <v>43481</v>
      </c>
    </row>
    <row r="787" spans="1:42" customFormat="1">
      <c r="A787" s="46" t="s">
        <v>2803</v>
      </c>
      <c r="B787" s="232">
        <v>43396</v>
      </c>
      <c r="C787" s="232">
        <v>43399.492833136574</v>
      </c>
      <c r="D787" s="232" t="s">
        <v>4693</v>
      </c>
      <c r="E787" s="232" t="s">
        <v>5968</v>
      </c>
      <c r="F787" s="49" t="s">
        <v>334</v>
      </c>
      <c r="G787" s="61" t="s">
        <v>335</v>
      </c>
      <c r="H787" s="61" t="s">
        <v>2236</v>
      </c>
      <c r="I787" s="46" t="s">
        <v>990</v>
      </c>
      <c r="J787" s="129" t="s">
        <v>2804</v>
      </c>
      <c r="K787" s="46" t="s">
        <v>2805</v>
      </c>
      <c r="L787" s="100" t="s">
        <v>1488</v>
      </c>
      <c r="M787" s="310" t="s">
        <v>357</v>
      </c>
      <c r="N787" s="279" t="s">
        <v>6506</v>
      </c>
      <c r="O787" s="325"/>
      <c r="P787" s="332" t="s">
        <v>6569</v>
      </c>
      <c r="Q787" s="285" t="s">
        <v>4667</v>
      </c>
      <c r="R787" s="322"/>
      <c r="S787" s="289" t="s">
        <v>2442</v>
      </c>
      <c r="T787" s="289" t="s">
        <v>6506</v>
      </c>
      <c r="U787" s="47" t="s">
        <v>222</v>
      </c>
      <c r="V787" s="47" t="s">
        <v>90</v>
      </c>
      <c r="W787" s="47" t="s">
        <v>2284</v>
      </c>
      <c r="X787" s="46" t="s">
        <v>2076</v>
      </c>
      <c r="Y787" s="58"/>
      <c r="Z787" s="57"/>
      <c r="AA787" s="58"/>
      <c r="AB787" s="183"/>
      <c r="AC787" s="184"/>
      <c r="AD787" s="184"/>
      <c r="AE787" s="183" t="s">
        <v>36</v>
      </c>
      <c r="AF787" s="184"/>
      <c r="AG787" s="185"/>
      <c r="AH787" s="58"/>
      <c r="AI787" s="58"/>
      <c r="AJ787" s="58"/>
      <c r="AK787" s="58"/>
      <c r="AL787" s="59"/>
      <c r="AM787" s="254" t="str">
        <f>VLOOKUP(K787,'[1]SKO 2019 Attendees'!$D:$G,4,FALSE)</f>
        <v>32LDNLJC</v>
      </c>
      <c r="AN787" s="52">
        <v>43477</v>
      </c>
      <c r="AO787" s="52">
        <v>43481</v>
      </c>
    </row>
    <row r="788" spans="1:42" customFormat="1">
      <c r="A788" s="46" t="s">
        <v>4178</v>
      </c>
      <c r="B788" s="232">
        <v>43396</v>
      </c>
      <c r="C788" s="232">
        <v>43418.731667164349</v>
      </c>
      <c r="D788" s="232"/>
      <c r="E788" s="348"/>
      <c r="F788" s="49" t="s">
        <v>334</v>
      </c>
      <c r="G788" s="61" t="s">
        <v>335</v>
      </c>
      <c r="H788" s="61" t="s">
        <v>4038</v>
      </c>
      <c r="I788" s="46" t="s">
        <v>4179</v>
      </c>
      <c r="J788" s="46" t="s">
        <v>4180</v>
      </c>
      <c r="K788" s="46" t="s">
        <v>4181</v>
      </c>
      <c r="L788" s="100" t="s">
        <v>464</v>
      </c>
      <c r="M788" s="310" t="s">
        <v>374</v>
      </c>
      <c r="N788" s="310" t="s">
        <v>6507</v>
      </c>
      <c r="O788" s="323"/>
      <c r="P788" s="284" t="s">
        <v>374</v>
      </c>
      <c r="Q788" s="285" t="s">
        <v>6507</v>
      </c>
      <c r="R788" s="322"/>
      <c r="S788" s="289" t="s">
        <v>2500</v>
      </c>
      <c r="T788" s="289" t="s">
        <v>6516</v>
      </c>
      <c r="U788" s="47" t="s">
        <v>222</v>
      </c>
      <c r="V788" s="47" t="s">
        <v>90</v>
      </c>
      <c r="W788" s="47" t="s">
        <v>2075</v>
      </c>
      <c r="X788" s="46" t="s">
        <v>2076</v>
      </c>
      <c r="Y788" s="58"/>
      <c r="Z788" s="57"/>
      <c r="AA788" s="58"/>
      <c r="AB788" s="183"/>
      <c r="AC788" s="184"/>
      <c r="AD788" s="184"/>
      <c r="AE788" s="183" t="s">
        <v>36</v>
      </c>
      <c r="AF788" s="184"/>
      <c r="AG788" s="185"/>
      <c r="AH788" s="58"/>
      <c r="AI788" s="58"/>
      <c r="AJ788" s="58"/>
      <c r="AK788" s="58"/>
      <c r="AL788" s="59"/>
      <c r="AM788" s="254" t="str">
        <f>VLOOKUP(K788,'[1]SKO 2019 Attendees'!$D:$G,4,FALSE)</f>
        <v>32LDNLJF</v>
      </c>
      <c r="AN788" s="52">
        <v>43478</v>
      </c>
      <c r="AO788" s="52">
        <v>43481</v>
      </c>
    </row>
    <row r="789" spans="1:42" customFormat="1">
      <c r="A789" s="46" t="s">
        <v>1573</v>
      </c>
      <c r="B789" s="232">
        <v>43402</v>
      </c>
      <c r="C789" s="232">
        <v>43403.383599421293</v>
      </c>
      <c r="D789" s="232" t="s">
        <v>4693</v>
      </c>
      <c r="E789" s="232" t="s">
        <v>5969</v>
      </c>
      <c r="F789" s="49" t="s">
        <v>334</v>
      </c>
      <c r="G789" s="61" t="s">
        <v>335</v>
      </c>
      <c r="H789" s="61" t="s">
        <v>633</v>
      </c>
      <c r="I789" s="46" t="s">
        <v>1574</v>
      </c>
      <c r="J789" s="46" t="s">
        <v>1575</v>
      </c>
      <c r="K789" s="46" t="s">
        <v>1576</v>
      </c>
      <c r="L789" s="100" t="s">
        <v>351</v>
      </c>
      <c r="M789" s="310" t="s">
        <v>357</v>
      </c>
      <c r="N789" s="279" t="s">
        <v>6506</v>
      </c>
      <c r="O789" s="325"/>
      <c r="P789" s="285" t="s">
        <v>357</v>
      </c>
      <c r="Q789" s="285" t="s">
        <v>6506</v>
      </c>
      <c r="R789" s="322"/>
      <c r="S789" s="289" t="s">
        <v>4673</v>
      </c>
      <c r="T789" s="289" t="s">
        <v>6518</v>
      </c>
      <c r="U789" s="47" t="s">
        <v>222</v>
      </c>
      <c r="V789" s="47" t="s">
        <v>34</v>
      </c>
      <c r="W789" s="47" t="s">
        <v>745</v>
      </c>
      <c r="X789" s="46" t="s">
        <v>633</v>
      </c>
      <c r="Y789" s="58"/>
      <c r="Z789" s="57"/>
      <c r="AA789" s="58"/>
      <c r="AB789" s="183"/>
      <c r="AC789" s="184"/>
      <c r="AD789" s="184"/>
      <c r="AE789" s="183"/>
      <c r="AF789" s="189" t="s">
        <v>36</v>
      </c>
      <c r="AG789" s="185"/>
      <c r="AH789" s="58"/>
      <c r="AI789" s="58"/>
      <c r="AJ789" s="58"/>
      <c r="AK789" s="58"/>
      <c r="AL789" s="59"/>
      <c r="AM789" s="254" t="str">
        <f>VLOOKUP(K789,'[1]SKO 2019 Attendees'!$D:$G,4,FALSE)</f>
        <v>32LDNLJG</v>
      </c>
      <c r="AN789" s="52">
        <v>43477</v>
      </c>
      <c r="AO789" s="52">
        <v>43481</v>
      </c>
    </row>
    <row r="790" spans="1:42" customFormat="1">
      <c r="A790" s="46" t="s">
        <v>4614</v>
      </c>
      <c r="B790" s="232">
        <v>43409</v>
      </c>
      <c r="C790" s="232">
        <v>43410.24724409722</v>
      </c>
      <c r="D790" s="232" t="s">
        <v>4693</v>
      </c>
      <c r="E790" s="348"/>
      <c r="F790" s="49" t="s">
        <v>334</v>
      </c>
      <c r="G790" s="61" t="s">
        <v>335</v>
      </c>
      <c r="H790" s="61" t="s">
        <v>633</v>
      </c>
      <c r="I790" s="46" t="s">
        <v>4782</v>
      </c>
      <c r="J790" s="46" t="s">
        <v>4615</v>
      </c>
      <c r="K790" s="46" t="s">
        <v>4783</v>
      </c>
      <c r="L790" s="100" t="s">
        <v>1969</v>
      </c>
      <c r="M790" s="350" t="s">
        <v>6412</v>
      </c>
      <c r="N790" s="279" t="s">
        <v>6508</v>
      </c>
      <c r="O790" s="325"/>
      <c r="P790" s="284" t="s">
        <v>5086</v>
      </c>
      <c r="Q790" s="311" t="s">
        <v>6508</v>
      </c>
      <c r="R790" s="322"/>
      <c r="S790" s="289" t="s">
        <v>2393</v>
      </c>
      <c r="T790" s="289"/>
      <c r="U790" s="47" t="s">
        <v>4071</v>
      </c>
      <c r="V790" s="47"/>
      <c r="W790" s="47"/>
      <c r="X790" s="46" t="s">
        <v>633</v>
      </c>
      <c r="Y790" s="58"/>
      <c r="Z790" s="57"/>
      <c r="AA790" s="58"/>
      <c r="AB790" s="183"/>
      <c r="AC790" s="184"/>
      <c r="AD790" s="184"/>
      <c r="AE790" s="183"/>
      <c r="AF790" s="189" t="s">
        <v>36</v>
      </c>
      <c r="AG790" s="185"/>
      <c r="AH790" s="58"/>
      <c r="AI790" s="58"/>
      <c r="AJ790" s="58"/>
      <c r="AK790" s="58"/>
      <c r="AL790" s="59"/>
      <c r="AM790" s="254" t="str">
        <f>VLOOKUP(K790,'[1]SKO 2019 Attendees'!$D:$G,4,FALSE)</f>
        <v>32LDNNCD</v>
      </c>
      <c r="AN790" s="52">
        <v>43477</v>
      </c>
      <c r="AO790" s="52">
        <v>43481</v>
      </c>
    </row>
    <row r="791" spans="1:42" customFormat="1">
      <c r="A791" s="46" t="s">
        <v>4182</v>
      </c>
      <c r="B791" s="232">
        <v>43396</v>
      </c>
      <c r="C791" s="232">
        <v>43396.740987812496</v>
      </c>
      <c r="D791" s="232" t="s">
        <v>4693</v>
      </c>
      <c r="E791" s="232" t="s">
        <v>6328</v>
      </c>
      <c r="F791" s="49" t="s">
        <v>334</v>
      </c>
      <c r="G791" s="61" t="s">
        <v>335</v>
      </c>
      <c r="H791" s="61" t="s">
        <v>4038</v>
      </c>
      <c r="I791" s="46" t="s">
        <v>77</v>
      </c>
      <c r="J791" s="46" t="s">
        <v>4183</v>
      </c>
      <c r="K791" s="46" t="s">
        <v>4184</v>
      </c>
      <c r="L791" s="100" t="s">
        <v>4185</v>
      </c>
      <c r="M791" s="310" t="s">
        <v>374</v>
      </c>
      <c r="N791" s="310" t="s">
        <v>6507</v>
      </c>
      <c r="O791" s="325"/>
      <c r="P791" s="284" t="s">
        <v>374</v>
      </c>
      <c r="Q791" s="285" t="s">
        <v>6507</v>
      </c>
      <c r="R791" s="322"/>
      <c r="S791" s="289" t="s">
        <v>2374</v>
      </c>
      <c r="T791" s="289" t="s">
        <v>6517</v>
      </c>
      <c r="U791" s="47" t="s">
        <v>222</v>
      </c>
      <c r="V791" s="47" t="s">
        <v>90</v>
      </c>
      <c r="W791" s="47" t="s">
        <v>2275</v>
      </c>
      <c r="X791" s="46" t="s">
        <v>2076</v>
      </c>
      <c r="Y791" s="58"/>
      <c r="Z791" s="57"/>
      <c r="AA791" s="58"/>
      <c r="AB791" s="183" t="s">
        <v>36</v>
      </c>
      <c r="AC791" s="184"/>
      <c r="AD791" s="184"/>
      <c r="AE791" s="183" t="s">
        <v>36</v>
      </c>
      <c r="AF791" s="184"/>
      <c r="AG791" s="185"/>
      <c r="AH791" s="58"/>
      <c r="AI791" s="58"/>
      <c r="AJ791" s="58"/>
      <c r="AK791" s="58"/>
      <c r="AL791" s="59"/>
      <c r="AM791" s="254" t="str">
        <f>VLOOKUP(K791,'[1]SKO 2019 Attendees'!$D:$G,4,FALSE)</f>
        <v>32LDNLJH</v>
      </c>
      <c r="AN791" s="252">
        <v>43477</v>
      </c>
      <c r="AO791" s="52">
        <v>43481</v>
      </c>
    </row>
    <row r="792" spans="1:42" customFormat="1">
      <c r="A792" s="46" t="s">
        <v>1577</v>
      </c>
      <c r="B792" s="232">
        <v>43396</v>
      </c>
      <c r="C792" s="232">
        <v>43437.330358912033</v>
      </c>
      <c r="D792" s="232"/>
      <c r="E792" s="348"/>
      <c r="F792" s="49" t="s">
        <v>334</v>
      </c>
      <c r="G792" s="61" t="s">
        <v>335</v>
      </c>
      <c r="H792" s="61" t="s">
        <v>633</v>
      </c>
      <c r="I792" s="46" t="s">
        <v>62</v>
      </c>
      <c r="J792" s="46" t="s">
        <v>1578</v>
      </c>
      <c r="K792" s="46" t="s">
        <v>1579</v>
      </c>
      <c r="L792" s="100" t="s">
        <v>464</v>
      </c>
      <c r="M792" s="310" t="s">
        <v>379</v>
      </c>
      <c r="N792" s="279" t="s">
        <v>6503</v>
      </c>
      <c r="O792" s="325"/>
      <c r="P792" s="284" t="s">
        <v>379</v>
      </c>
      <c r="Q792" s="285" t="s">
        <v>6503</v>
      </c>
      <c r="R792" s="322"/>
      <c r="S792" s="289" t="s">
        <v>4672</v>
      </c>
      <c r="T792" s="289" t="s">
        <v>6508</v>
      </c>
      <c r="U792" s="47" t="s">
        <v>222</v>
      </c>
      <c r="V792" s="47" t="s">
        <v>34</v>
      </c>
      <c r="W792" s="47" t="s">
        <v>645</v>
      </c>
      <c r="X792" s="46" t="s">
        <v>633</v>
      </c>
      <c r="Y792" s="58"/>
      <c r="Z792" s="57"/>
      <c r="AA792" s="58"/>
      <c r="AB792" s="183"/>
      <c r="AC792" s="184"/>
      <c r="AD792" s="184"/>
      <c r="AE792" s="183"/>
      <c r="AF792" s="189" t="s">
        <v>36</v>
      </c>
      <c r="AG792" s="185"/>
      <c r="AH792" s="58"/>
      <c r="AI792" s="58"/>
      <c r="AJ792" s="58"/>
      <c r="AK792" s="58"/>
      <c r="AL792" s="59"/>
      <c r="AM792" s="254" t="str">
        <f>VLOOKUP(K792,'[1]SKO 2019 Attendees'!$D:$G,4,FALSE)</f>
        <v>32LDNLJJ</v>
      </c>
      <c r="AN792" s="52">
        <v>43477</v>
      </c>
      <c r="AO792" s="52">
        <v>43481</v>
      </c>
    </row>
    <row r="793" spans="1:42" customFormat="1">
      <c r="A793" s="46" t="s">
        <v>4186</v>
      </c>
      <c r="B793" s="232">
        <v>43396</v>
      </c>
      <c r="C793" s="232">
        <v>43396.695505706019</v>
      </c>
      <c r="D793" s="232" t="s">
        <v>4693</v>
      </c>
      <c r="E793" s="232" t="s">
        <v>5970</v>
      </c>
      <c r="F793" s="49" t="s">
        <v>334</v>
      </c>
      <c r="G793" s="61" t="s">
        <v>335</v>
      </c>
      <c r="H793" s="61" t="s">
        <v>4038</v>
      </c>
      <c r="I793" s="46" t="s">
        <v>2593</v>
      </c>
      <c r="J793" s="46" t="s">
        <v>4187</v>
      </c>
      <c r="K793" s="46" t="s">
        <v>4188</v>
      </c>
      <c r="L793" s="100" t="s">
        <v>344</v>
      </c>
      <c r="M793" s="350" t="s">
        <v>6413</v>
      </c>
      <c r="N793" s="310" t="s">
        <v>6509</v>
      </c>
      <c r="O793" s="325"/>
      <c r="P793" s="284" t="s">
        <v>6263</v>
      </c>
      <c r="Q793" s="311" t="s">
        <v>6509</v>
      </c>
      <c r="R793" s="322"/>
      <c r="S793" s="289" t="s">
        <v>2393</v>
      </c>
      <c r="T793" s="289" t="s">
        <v>6509</v>
      </c>
      <c r="U793" s="47" t="s">
        <v>222</v>
      </c>
      <c r="V793" s="47" t="s">
        <v>90</v>
      </c>
      <c r="W793" s="47" t="s">
        <v>2433</v>
      </c>
      <c r="X793" s="46" t="s">
        <v>2076</v>
      </c>
      <c r="Y793" s="58"/>
      <c r="Z793" s="57"/>
      <c r="AA793" s="58"/>
      <c r="AB793" s="183"/>
      <c r="AC793" s="184"/>
      <c r="AD793" s="184"/>
      <c r="AE793" s="183" t="s">
        <v>36</v>
      </c>
      <c r="AF793" s="184"/>
      <c r="AG793" s="185"/>
      <c r="AH793" s="58"/>
      <c r="AI793" s="58"/>
      <c r="AJ793" s="58"/>
      <c r="AK793" s="58"/>
      <c r="AL793" s="59"/>
      <c r="AM793" s="254" t="str">
        <f>VLOOKUP(K793,'[1]SKO 2019 Attendees'!$D:$G,4,FALSE)</f>
        <v>32LDNLJK</v>
      </c>
      <c r="AN793" s="52">
        <v>43478</v>
      </c>
      <c r="AO793" s="52">
        <v>43481</v>
      </c>
    </row>
    <row r="794" spans="1:42" customFormat="1">
      <c r="A794" s="46" t="s">
        <v>4189</v>
      </c>
      <c r="B794" s="232">
        <v>43396</v>
      </c>
      <c r="C794" s="232">
        <v>43397.682661493054</v>
      </c>
      <c r="D794" s="232" t="s">
        <v>4693</v>
      </c>
      <c r="E794" s="232" t="s">
        <v>5971</v>
      </c>
      <c r="F794" s="49" t="s">
        <v>334</v>
      </c>
      <c r="G794" s="61" t="s">
        <v>335</v>
      </c>
      <c r="H794" s="61" t="s">
        <v>2236</v>
      </c>
      <c r="I794" s="46" t="s">
        <v>1205</v>
      </c>
      <c r="J794" s="46" t="s">
        <v>4190</v>
      </c>
      <c r="K794" s="46" t="s">
        <v>4191</v>
      </c>
      <c r="L794" s="100" t="s">
        <v>4192</v>
      </c>
      <c r="M794" s="310" t="s">
        <v>4728</v>
      </c>
      <c r="N794" s="279" t="s">
        <v>4662</v>
      </c>
      <c r="O794" s="325" t="s">
        <v>4662</v>
      </c>
      <c r="P794" s="285" t="s">
        <v>4728</v>
      </c>
      <c r="Q794" s="285" t="s">
        <v>4662</v>
      </c>
      <c r="R794" s="322" t="s">
        <v>4662</v>
      </c>
      <c r="S794" s="289" t="s">
        <v>4728</v>
      </c>
      <c r="T794" s="289" t="s">
        <v>4662</v>
      </c>
      <c r="U794" s="47" t="s">
        <v>222</v>
      </c>
      <c r="V794" s="47" t="s">
        <v>90</v>
      </c>
      <c r="W794" s="47" t="s">
        <v>2075</v>
      </c>
      <c r="X794" s="46" t="s">
        <v>2076</v>
      </c>
      <c r="Y794" s="58"/>
      <c r="Z794" s="57"/>
      <c r="AA794" s="58"/>
      <c r="AB794" s="183" t="s">
        <v>36</v>
      </c>
      <c r="AC794" s="184"/>
      <c r="AD794" s="184"/>
      <c r="AE794" s="183" t="s">
        <v>36</v>
      </c>
      <c r="AF794" s="184"/>
      <c r="AG794" s="185"/>
      <c r="AH794" s="58"/>
      <c r="AI794" s="58"/>
      <c r="AJ794" s="58"/>
      <c r="AK794" s="58"/>
      <c r="AL794" s="59"/>
      <c r="AM794" s="254" t="str">
        <f>VLOOKUP(K794,'[1]SKO 2019 Attendees'!$D:$G,4,FALSE)</f>
        <v>32LDNLJL</v>
      </c>
      <c r="AN794" s="52">
        <v>43477</v>
      </c>
      <c r="AO794" s="52">
        <v>43481</v>
      </c>
      <c r="AP794" t="s">
        <v>5027</v>
      </c>
    </row>
    <row r="795" spans="1:42" customFormat="1">
      <c r="A795" s="46" t="s">
        <v>2806</v>
      </c>
      <c r="B795" s="232">
        <v>43396</v>
      </c>
      <c r="C795" s="232">
        <v>43396.69275130787</v>
      </c>
      <c r="D795" s="232" t="s">
        <v>4693</v>
      </c>
      <c r="E795" s="232" t="s">
        <v>5972</v>
      </c>
      <c r="F795" s="49" t="s">
        <v>334</v>
      </c>
      <c r="G795" s="61" t="s">
        <v>335</v>
      </c>
      <c r="H795" s="61" t="s">
        <v>2236</v>
      </c>
      <c r="I795" s="46" t="s">
        <v>2228</v>
      </c>
      <c r="J795" s="46" t="s">
        <v>2807</v>
      </c>
      <c r="K795" s="46" t="s">
        <v>2808</v>
      </c>
      <c r="L795" s="100" t="s">
        <v>505</v>
      </c>
      <c r="M795" s="350" t="s">
        <v>6413</v>
      </c>
      <c r="N795" s="310" t="s">
        <v>6509</v>
      </c>
      <c r="O795" s="325"/>
      <c r="P795" s="284" t="s">
        <v>6263</v>
      </c>
      <c r="Q795" s="311" t="s">
        <v>6509</v>
      </c>
      <c r="R795" s="322"/>
      <c r="S795" s="289" t="s">
        <v>2393</v>
      </c>
      <c r="T795" s="289" t="s">
        <v>6509</v>
      </c>
      <c r="U795" s="47" t="s">
        <v>222</v>
      </c>
      <c r="V795" s="47" t="s">
        <v>90</v>
      </c>
      <c r="W795" s="47" t="s">
        <v>2075</v>
      </c>
      <c r="X795" s="46" t="s">
        <v>2076</v>
      </c>
      <c r="Y795" s="58"/>
      <c r="Z795" s="57"/>
      <c r="AA795" s="58"/>
      <c r="AB795" s="183" t="s">
        <v>36</v>
      </c>
      <c r="AC795" s="184"/>
      <c r="AD795" s="184"/>
      <c r="AE795" s="183" t="s">
        <v>36</v>
      </c>
      <c r="AF795" s="184"/>
      <c r="AG795" s="185"/>
      <c r="AH795" s="58"/>
      <c r="AI795" s="58"/>
      <c r="AJ795" s="58"/>
      <c r="AK795" s="58"/>
      <c r="AL795" s="59"/>
      <c r="AM795" s="254" t="str">
        <f>VLOOKUP(K795,'[1]SKO 2019 Attendees'!$D:$G,4,FALSE)</f>
        <v>32LDNLJM</v>
      </c>
      <c r="AN795" s="52">
        <v>43477</v>
      </c>
      <c r="AO795" s="52">
        <v>43481</v>
      </c>
    </row>
    <row r="796" spans="1:42" customFormat="1">
      <c r="A796" s="46" t="s">
        <v>2809</v>
      </c>
      <c r="B796" s="232">
        <v>43396</v>
      </c>
      <c r="C796" s="232">
        <v>43403.53699753472</v>
      </c>
      <c r="D796" s="232" t="s">
        <v>4693</v>
      </c>
      <c r="E796" s="232" t="s">
        <v>5973</v>
      </c>
      <c r="F796" s="49" t="s">
        <v>334</v>
      </c>
      <c r="G796" s="61" t="s">
        <v>335</v>
      </c>
      <c r="H796" s="61" t="s">
        <v>2236</v>
      </c>
      <c r="I796" s="46" t="s">
        <v>2810</v>
      </c>
      <c r="J796" s="46" t="s">
        <v>2811</v>
      </c>
      <c r="K796" s="46" t="s">
        <v>2812</v>
      </c>
      <c r="L796" s="100" t="s">
        <v>339</v>
      </c>
      <c r="M796" s="310" t="s">
        <v>357</v>
      </c>
      <c r="N796" s="279" t="s">
        <v>6506</v>
      </c>
      <c r="O796" s="325"/>
      <c r="P796" s="285" t="s">
        <v>357</v>
      </c>
      <c r="Q796" s="285" t="s">
        <v>6506</v>
      </c>
      <c r="R796" s="322"/>
      <c r="S796" s="289" t="s">
        <v>2411</v>
      </c>
      <c r="T796" s="289" t="s">
        <v>6510</v>
      </c>
      <c r="U796" s="47" t="s">
        <v>222</v>
      </c>
      <c r="V796" s="47" t="s">
        <v>90</v>
      </c>
      <c r="W796" s="47" t="s">
        <v>2289</v>
      </c>
      <c r="X796" s="46" t="s">
        <v>2076</v>
      </c>
      <c r="Y796" s="58"/>
      <c r="Z796" s="57"/>
      <c r="AA796" s="58"/>
      <c r="AB796" s="183" t="s">
        <v>36</v>
      </c>
      <c r="AC796" s="184"/>
      <c r="AD796" s="184"/>
      <c r="AE796" s="183" t="s">
        <v>36</v>
      </c>
      <c r="AF796" s="184"/>
      <c r="AG796" s="185"/>
      <c r="AH796" s="58"/>
      <c r="AI796" s="58"/>
      <c r="AJ796" s="58"/>
      <c r="AK796" s="58"/>
      <c r="AL796" s="59"/>
      <c r="AM796" s="254" t="str">
        <f>VLOOKUP(K796,'[1]SKO 2019 Attendees'!$D:$G,4,FALSE)</f>
        <v>32LDNLJN</v>
      </c>
      <c r="AN796" s="52">
        <v>43477</v>
      </c>
      <c r="AO796" s="52">
        <v>43481</v>
      </c>
    </row>
    <row r="797" spans="1:42" customFormat="1" ht="24">
      <c r="A797" s="46" t="s">
        <v>1580</v>
      </c>
      <c r="B797" s="232">
        <v>43402</v>
      </c>
      <c r="C797" s="232">
        <v>43410.317593437496</v>
      </c>
      <c r="D797" s="232" t="s">
        <v>4693</v>
      </c>
      <c r="E797" s="232" t="s">
        <v>5974</v>
      </c>
      <c r="F797" s="49" t="s">
        <v>334</v>
      </c>
      <c r="G797" s="61" t="s">
        <v>335</v>
      </c>
      <c r="H797" s="61" t="s">
        <v>633</v>
      </c>
      <c r="I797" s="46" t="s">
        <v>1581</v>
      </c>
      <c r="J797" s="46" t="s">
        <v>1582</v>
      </c>
      <c r="K797" s="46" t="s">
        <v>1583</v>
      </c>
      <c r="L797" s="100" t="s">
        <v>1584</v>
      </c>
      <c r="M797" s="350" t="s">
        <v>6412</v>
      </c>
      <c r="N797" s="279" t="s">
        <v>6508</v>
      </c>
      <c r="O797" s="325"/>
      <c r="P797" s="284" t="s">
        <v>5086</v>
      </c>
      <c r="Q797" s="311" t="s">
        <v>6508</v>
      </c>
      <c r="R797" s="322"/>
      <c r="S797" s="289" t="s">
        <v>4673</v>
      </c>
      <c r="T797" s="289" t="s">
        <v>6518</v>
      </c>
      <c r="U797" s="47" t="s">
        <v>222</v>
      </c>
      <c r="V797" s="47" t="s">
        <v>34</v>
      </c>
      <c r="W797" s="47" t="s">
        <v>801</v>
      </c>
      <c r="X797" s="46" t="s">
        <v>633</v>
      </c>
      <c r="Y797" s="58"/>
      <c r="Z797" s="57"/>
      <c r="AA797" s="58"/>
      <c r="AB797" s="183"/>
      <c r="AC797" s="184"/>
      <c r="AD797" s="184"/>
      <c r="AE797" s="183"/>
      <c r="AF797" s="189" t="s">
        <v>36</v>
      </c>
      <c r="AG797" s="185"/>
      <c r="AH797" s="58"/>
      <c r="AI797" s="58"/>
      <c r="AJ797" s="58"/>
      <c r="AK797" s="58"/>
      <c r="AL797" s="59"/>
      <c r="AM797" s="254" t="str">
        <f>VLOOKUP(K797,'[1]SKO 2019 Attendees'!$D:$G,4,FALSE)</f>
        <v>32LDNLJP</v>
      </c>
      <c r="AN797" s="52">
        <v>43477</v>
      </c>
      <c r="AO797" s="52">
        <v>43481</v>
      </c>
    </row>
    <row r="798" spans="1:42" customFormat="1">
      <c r="A798" s="46" t="s">
        <v>4193</v>
      </c>
      <c r="B798" s="232">
        <v>43396</v>
      </c>
      <c r="C798" s="232">
        <v>43396.724792361107</v>
      </c>
      <c r="D798" s="232" t="s">
        <v>4693</v>
      </c>
      <c r="E798" s="232" t="s">
        <v>5975</v>
      </c>
      <c r="F798" s="49" t="s">
        <v>334</v>
      </c>
      <c r="G798" s="61" t="s">
        <v>335</v>
      </c>
      <c r="H798" s="61" t="s">
        <v>4038</v>
      </c>
      <c r="I798" s="46" t="s">
        <v>4194</v>
      </c>
      <c r="J798" s="46" t="s">
        <v>2508</v>
      </c>
      <c r="K798" s="46" t="s">
        <v>4195</v>
      </c>
      <c r="L798" s="100" t="s">
        <v>4196</v>
      </c>
      <c r="M798" s="310" t="s">
        <v>379</v>
      </c>
      <c r="N798" s="279" t="s">
        <v>6503</v>
      </c>
      <c r="O798" s="325"/>
      <c r="P798" s="284" t="s">
        <v>379</v>
      </c>
      <c r="Q798" s="285" t="s">
        <v>6503</v>
      </c>
      <c r="R798" s="322"/>
      <c r="S798" s="289" t="s">
        <v>2472</v>
      </c>
      <c r="T798" s="289" t="s">
        <v>6505</v>
      </c>
      <c r="U798" s="47" t="s">
        <v>222</v>
      </c>
      <c r="V798" s="47" t="s">
        <v>90</v>
      </c>
      <c r="W798" s="47" t="s">
        <v>2075</v>
      </c>
      <c r="X798" s="46" t="s">
        <v>2076</v>
      </c>
      <c r="Y798" s="58"/>
      <c r="Z798" s="57"/>
      <c r="AA798" s="58"/>
      <c r="AB798" s="183"/>
      <c r="AC798" s="184"/>
      <c r="AD798" s="184"/>
      <c r="AE798" s="183" t="s">
        <v>36</v>
      </c>
      <c r="AF798" s="184"/>
      <c r="AG798" s="185"/>
      <c r="AH798" s="58"/>
      <c r="AI798" s="58"/>
      <c r="AJ798" s="58"/>
      <c r="AK798" s="58"/>
      <c r="AL798" s="59"/>
      <c r="AM798" s="254" t="str">
        <f>VLOOKUP(K798,'[1]SKO 2019 Attendees'!$D:$G,4,FALSE)</f>
        <v>32LDNLJQ</v>
      </c>
      <c r="AN798" s="52">
        <v>43478</v>
      </c>
      <c r="AO798" s="52">
        <v>43481</v>
      </c>
    </row>
    <row r="799" spans="1:42" customFormat="1">
      <c r="A799" s="46" t="s">
        <v>4197</v>
      </c>
      <c r="B799" s="232">
        <v>43396</v>
      </c>
      <c r="C799" s="232">
        <v>43397.540360335646</v>
      </c>
      <c r="D799" s="232" t="s">
        <v>4693</v>
      </c>
      <c r="E799" s="232" t="s">
        <v>6328</v>
      </c>
      <c r="F799" s="49" t="s">
        <v>334</v>
      </c>
      <c r="G799" s="61" t="s">
        <v>335</v>
      </c>
      <c r="H799" s="61" t="s">
        <v>4038</v>
      </c>
      <c r="I799" s="46" t="s">
        <v>4198</v>
      </c>
      <c r="J799" s="46" t="s">
        <v>4199</v>
      </c>
      <c r="K799" s="46" t="s">
        <v>4200</v>
      </c>
      <c r="L799" s="100" t="s">
        <v>351</v>
      </c>
      <c r="M799" s="310" t="s">
        <v>357</v>
      </c>
      <c r="N799" s="279" t="s">
        <v>6506</v>
      </c>
      <c r="O799" s="325"/>
      <c r="P799" s="285" t="s">
        <v>357</v>
      </c>
      <c r="Q799" s="285" t="s">
        <v>6506</v>
      </c>
      <c r="R799" s="322"/>
      <c r="S799" s="289" t="s">
        <v>2442</v>
      </c>
      <c r="T799" s="289" t="s">
        <v>6506</v>
      </c>
      <c r="U799" s="47" t="s">
        <v>222</v>
      </c>
      <c r="V799" s="47" t="s">
        <v>90</v>
      </c>
      <c r="W799" s="47" t="s">
        <v>2250</v>
      </c>
      <c r="X799" s="46" t="s">
        <v>2076</v>
      </c>
      <c r="Y799" s="58"/>
      <c r="Z799" s="57"/>
      <c r="AA799" s="58"/>
      <c r="AB799" s="183"/>
      <c r="AC799" s="184"/>
      <c r="AD799" s="184"/>
      <c r="AE799" s="183" t="s">
        <v>36</v>
      </c>
      <c r="AF799" s="184"/>
      <c r="AG799" s="185"/>
      <c r="AH799" s="58"/>
      <c r="AI799" s="58"/>
      <c r="AJ799" s="58"/>
      <c r="AK799" s="58"/>
      <c r="AL799" s="59"/>
      <c r="AM799" s="254" t="str">
        <f>VLOOKUP(K799,'[1]SKO 2019 Attendees'!$D:$G,4,FALSE)</f>
        <v>32LDNLJR</v>
      </c>
      <c r="AN799" s="52">
        <v>43478</v>
      </c>
      <c r="AO799" s="52">
        <v>43481</v>
      </c>
    </row>
    <row r="800" spans="1:42" customFormat="1">
      <c r="A800" s="46" t="s">
        <v>1585</v>
      </c>
      <c r="B800" s="232">
        <v>43402</v>
      </c>
      <c r="C800" s="232">
        <v>43403.315926041665</v>
      </c>
      <c r="D800" s="232" t="s">
        <v>4693</v>
      </c>
      <c r="E800" s="232" t="s">
        <v>5976</v>
      </c>
      <c r="F800" s="49" t="s">
        <v>334</v>
      </c>
      <c r="G800" s="61" t="s">
        <v>335</v>
      </c>
      <c r="H800" s="61" t="s">
        <v>633</v>
      </c>
      <c r="I800" s="46" t="s">
        <v>1586</v>
      </c>
      <c r="J800" s="46" t="s">
        <v>1587</v>
      </c>
      <c r="K800" s="46" t="s">
        <v>1588</v>
      </c>
      <c r="L800" s="100" t="s">
        <v>505</v>
      </c>
      <c r="M800" s="350" t="s">
        <v>6412</v>
      </c>
      <c r="N800" s="279" t="s">
        <v>6508</v>
      </c>
      <c r="O800" s="325"/>
      <c r="P800" s="284" t="s">
        <v>5086</v>
      </c>
      <c r="Q800" s="311" t="s">
        <v>6508</v>
      </c>
      <c r="R800" s="322"/>
      <c r="S800" s="289" t="s">
        <v>4670</v>
      </c>
      <c r="T800" s="289" t="s">
        <v>6504</v>
      </c>
      <c r="U800" s="47" t="s">
        <v>222</v>
      </c>
      <c r="V800" s="47" t="s">
        <v>34</v>
      </c>
      <c r="W800" s="47" t="s">
        <v>664</v>
      </c>
      <c r="X800" s="46" t="s">
        <v>633</v>
      </c>
      <c r="Y800" s="58"/>
      <c r="Z800" s="57"/>
      <c r="AA800" s="58"/>
      <c r="AB800" s="183"/>
      <c r="AC800" s="189" t="s">
        <v>36</v>
      </c>
      <c r="AD800" s="184"/>
      <c r="AE800" s="183"/>
      <c r="AF800" s="189" t="s">
        <v>36</v>
      </c>
      <c r="AG800" s="185"/>
      <c r="AH800" s="58"/>
      <c r="AI800" s="58"/>
      <c r="AJ800" s="58"/>
      <c r="AK800" s="58"/>
      <c r="AL800" s="59"/>
      <c r="AM800" s="254" t="str">
        <f>VLOOKUP(K800,'[1]SKO 2019 Attendees'!$D:$G,4,FALSE)</f>
        <v>32LDNLJS</v>
      </c>
      <c r="AN800" s="52">
        <v>43477</v>
      </c>
      <c r="AO800" s="52">
        <v>43481</v>
      </c>
    </row>
    <row r="801" spans="1:42" customFormat="1">
      <c r="A801" s="124" t="s">
        <v>4201</v>
      </c>
      <c r="B801" s="232">
        <v>43396</v>
      </c>
      <c r="C801" s="232">
        <v>43401.787358483794</v>
      </c>
      <c r="D801" s="232" t="s">
        <v>4693</v>
      </c>
      <c r="E801" s="232" t="s">
        <v>5977</v>
      </c>
      <c r="F801" s="49" t="s">
        <v>334</v>
      </c>
      <c r="G801" s="61" t="s">
        <v>335</v>
      </c>
      <c r="H801" s="61" t="s">
        <v>4038</v>
      </c>
      <c r="I801" s="124" t="s">
        <v>952</v>
      </c>
      <c r="J801" s="124" t="s">
        <v>4202</v>
      </c>
      <c r="K801" s="46" t="s">
        <v>4203</v>
      </c>
      <c r="L801" s="152" t="s">
        <v>344</v>
      </c>
      <c r="M801" s="350" t="s">
        <v>6413</v>
      </c>
      <c r="N801" s="310" t="s">
        <v>6509</v>
      </c>
      <c r="O801" s="325"/>
      <c r="P801" s="284" t="s">
        <v>6263</v>
      </c>
      <c r="Q801" s="311" t="s">
        <v>6509</v>
      </c>
      <c r="R801" s="322"/>
      <c r="S801" s="289" t="s">
        <v>2393</v>
      </c>
      <c r="T801" s="289" t="s">
        <v>6509</v>
      </c>
      <c r="U801" s="125" t="s">
        <v>222</v>
      </c>
      <c r="V801" s="125" t="s">
        <v>90</v>
      </c>
      <c r="W801" s="125" t="s">
        <v>2971</v>
      </c>
      <c r="X801" s="46" t="s">
        <v>2076</v>
      </c>
      <c r="Y801" s="58"/>
      <c r="Z801" s="57"/>
      <c r="AA801" s="58"/>
      <c r="AB801" s="183"/>
      <c r="AC801" s="184"/>
      <c r="AD801" s="184"/>
      <c r="AE801" s="183" t="s">
        <v>36</v>
      </c>
      <c r="AF801" s="184"/>
      <c r="AG801" s="185"/>
      <c r="AH801" s="58"/>
      <c r="AI801" s="58"/>
      <c r="AJ801" s="58"/>
      <c r="AK801" s="58"/>
      <c r="AL801" s="59"/>
      <c r="AM801" s="254" t="str">
        <f>VLOOKUP(K801,'[1]SKO 2019 Attendees'!$D:$G,4,FALSE)</f>
        <v>32LDNLJW</v>
      </c>
      <c r="AN801" s="52">
        <v>43478</v>
      </c>
      <c r="AO801" s="52">
        <v>43481</v>
      </c>
    </row>
    <row r="802" spans="1:42" customFormat="1">
      <c r="A802" s="124" t="s">
        <v>2813</v>
      </c>
      <c r="B802" s="232">
        <v>43396</v>
      </c>
      <c r="C802" s="232">
        <v>43396.691713969907</v>
      </c>
      <c r="D802" s="232" t="s">
        <v>4693</v>
      </c>
      <c r="E802" s="232" t="s">
        <v>5978</v>
      </c>
      <c r="F802" s="49" t="s">
        <v>334</v>
      </c>
      <c r="G802" s="61" t="s">
        <v>335</v>
      </c>
      <c r="H802" s="61" t="s">
        <v>2236</v>
      </c>
      <c r="I802" s="124" t="s">
        <v>2814</v>
      </c>
      <c r="J802" s="124" t="s">
        <v>67</v>
      </c>
      <c r="K802" s="46" t="s">
        <v>2815</v>
      </c>
      <c r="L802" s="152" t="s">
        <v>373</v>
      </c>
      <c r="M802" s="310" t="s">
        <v>500</v>
      </c>
      <c r="N802" s="279" t="s">
        <v>6504</v>
      </c>
      <c r="O802" s="325"/>
      <c r="P802" s="284" t="s">
        <v>500</v>
      </c>
      <c r="Q802" s="285" t="s">
        <v>6504</v>
      </c>
      <c r="R802" s="322"/>
      <c r="S802" s="289" t="s">
        <v>2380</v>
      </c>
      <c r="T802" s="289" t="s">
        <v>6507</v>
      </c>
      <c r="U802" s="125" t="s">
        <v>222</v>
      </c>
      <c r="V802" s="125" t="s">
        <v>90</v>
      </c>
      <c r="W802" s="125" t="s">
        <v>2284</v>
      </c>
      <c r="X802" s="46" t="s">
        <v>2076</v>
      </c>
      <c r="Y802" s="58"/>
      <c r="Z802" s="57"/>
      <c r="AA802" s="58"/>
      <c r="AB802" s="183"/>
      <c r="AC802" s="184"/>
      <c r="AD802" s="184"/>
      <c r="AE802" s="183" t="s">
        <v>36</v>
      </c>
      <c r="AF802" s="184"/>
      <c r="AG802" s="185"/>
      <c r="AH802" s="58"/>
      <c r="AI802" s="58"/>
      <c r="AJ802" s="58"/>
      <c r="AK802" s="58"/>
      <c r="AL802" s="59"/>
      <c r="AM802" s="254" t="str">
        <f>VLOOKUP(K802,'[1]SKO 2019 Attendees'!$D:$G,4,FALSE)</f>
        <v>32LDNLJX</v>
      </c>
      <c r="AN802" s="52">
        <v>43477</v>
      </c>
      <c r="AO802" s="52">
        <v>43481</v>
      </c>
    </row>
    <row r="803" spans="1:42" customFormat="1">
      <c r="A803" s="124" t="s">
        <v>1589</v>
      </c>
      <c r="B803" s="232">
        <v>43402</v>
      </c>
      <c r="C803" s="232">
        <v>43403.714304479166</v>
      </c>
      <c r="D803" s="232" t="s">
        <v>4693</v>
      </c>
      <c r="E803" s="232" t="s">
        <v>6611</v>
      </c>
      <c r="F803" s="49" t="s">
        <v>334</v>
      </c>
      <c r="G803" s="61" t="s">
        <v>335</v>
      </c>
      <c r="H803" s="61" t="s">
        <v>633</v>
      </c>
      <c r="I803" s="124" t="s">
        <v>1590</v>
      </c>
      <c r="J803" s="124" t="s">
        <v>1591</v>
      </c>
      <c r="K803" s="46" t="s">
        <v>1592</v>
      </c>
      <c r="L803" s="152" t="s">
        <v>344</v>
      </c>
      <c r="M803" s="310" t="s">
        <v>346</v>
      </c>
      <c r="N803" s="279" t="s">
        <v>6505</v>
      </c>
      <c r="O803" s="323"/>
      <c r="P803" s="284" t="s">
        <v>346</v>
      </c>
      <c r="Q803" s="285" t="s">
        <v>6505</v>
      </c>
      <c r="R803" s="322"/>
      <c r="S803" s="289" t="s">
        <v>4670</v>
      </c>
      <c r="T803" s="289" t="s">
        <v>6504</v>
      </c>
      <c r="U803" s="125" t="s">
        <v>222</v>
      </c>
      <c r="V803" s="125" t="s">
        <v>34</v>
      </c>
      <c r="W803" s="125" t="s">
        <v>664</v>
      </c>
      <c r="X803" s="46" t="s">
        <v>633</v>
      </c>
      <c r="Y803" s="58"/>
      <c r="Z803" s="57"/>
      <c r="AA803" s="58"/>
      <c r="AB803" s="183"/>
      <c r="AC803" s="184"/>
      <c r="AD803" s="184"/>
      <c r="AE803" s="183"/>
      <c r="AF803" s="189" t="s">
        <v>36</v>
      </c>
      <c r="AG803" s="185"/>
      <c r="AH803" s="58"/>
      <c r="AI803" s="58"/>
      <c r="AJ803" s="58"/>
      <c r="AK803" s="58"/>
      <c r="AL803" s="59"/>
      <c r="AM803" s="254" t="str">
        <f>VLOOKUP(K803,'[1]SKO 2019 Attendees'!$D:$G,4,FALSE)</f>
        <v>32LDNLJZ</v>
      </c>
      <c r="AN803" s="52">
        <v>43477</v>
      </c>
      <c r="AO803" s="52">
        <v>43481</v>
      </c>
    </row>
    <row r="804" spans="1:42" customFormat="1">
      <c r="A804" s="124" t="s">
        <v>1593</v>
      </c>
      <c r="B804" s="232">
        <v>43402</v>
      </c>
      <c r="C804" s="232">
        <v>43409.159005439811</v>
      </c>
      <c r="D804" s="232" t="s">
        <v>4693</v>
      </c>
      <c r="E804" s="232" t="s">
        <v>5979</v>
      </c>
      <c r="F804" s="49" t="s">
        <v>334</v>
      </c>
      <c r="G804" s="61" t="s">
        <v>335</v>
      </c>
      <c r="H804" s="61" t="s">
        <v>633</v>
      </c>
      <c r="I804" s="124" t="s">
        <v>730</v>
      </c>
      <c r="J804" s="124" t="s">
        <v>1594</v>
      </c>
      <c r="K804" s="46" t="s">
        <v>1595</v>
      </c>
      <c r="L804" s="152" t="s">
        <v>351</v>
      </c>
      <c r="M804" s="310" t="s">
        <v>379</v>
      </c>
      <c r="N804" s="279" t="s">
        <v>6503</v>
      </c>
      <c r="O804" s="325"/>
      <c r="P804" s="284" t="s">
        <v>379</v>
      </c>
      <c r="Q804" s="285" t="s">
        <v>6503</v>
      </c>
      <c r="R804" s="322"/>
      <c r="S804" s="289" t="s">
        <v>4673</v>
      </c>
      <c r="T804" s="289" t="s">
        <v>6518</v>
      </c>
      <c r="U804" s="125" t="s">
        <v>222</v>
      </c>
      <c r="V804" s="125" t="s">
        <v>34</v>
      </c>
      <c r="W804" s="125" t="s">
        <v>693</v>
      </c>
      <c r="X804" s="46" t="s">
        <v>633</v>
      </c>
      <c r="Y804" s="58"/>
      <c r="Z804" s="57"/>
      <c r="AA804" s="58"/>
      <c r="AB804" s="183"/>
      <c r="AC804" s="184"/>
      <c r="AD804" s="184"/>
      <c r="AE804" s="183"/>
      <c r="AF804" s="189" t="s">
        <v>36</v>
      </c>
      <c r="AG804" s="185"/>
      <c r="AH804" s="58"/>
      <c r="AI804" s="58"/>
      <c r="AJ804" s="58"/>
      <c r="AK804" s="58"/>
      <c r="AL804" s="59"/>
      <c r="AM804" s="254" t="str">
        <f>VLOOKUP(K804,'[1]SKO 2019 Attendees'!$D:$G,4,FALSE)</f>
        <v>32LDNLK2</v>
      </c>
      <c r="AN804" s="52">
        <v>43477</v>
      </c>
      <c r="AO804" s="52">
        <v>43481</v>
      </c>
    </row>
    <row r="805" spans="1:42" customFormat="1">
      <c r="A805" s="46" t="s">
        <v>1596</v>
      </c>
      <c r="B805" s="232">
        <v>43402</v>
      </c>
      <c r="C805" s="232">
        <v>43403.150503738427</v>
      </c>
      <c r="D805" s="232" t="s">
        <v>4693</v>
      </c>
      <c r="E805" s="232" t="s">
        <v>6615</v>
      </c>
      <c r="F805" s="49" t="s">
        <v>334</v>
      </c>
      <c r="G805" s="61" t="s">
        <v>335</v>
      </c>
      <c r="H805" s="61" t="s">
        <v>633</v>
      </c>
      <c r="I805" s="46" t="s">
        <v>353</v>
      </c>
      <c r="J805" s="46" t="s">
        <v>1597</v>
      </c>
      <c r="K805" s="46" t="s">
        <v>1598</v>
      </c>
      <c r="L805" s="100" t="s">
        <v>344</v>
      </c>
      <c r="M805" s="350" t="s">
        <v>6413</v>
      </c>
      <c r="N805" s="310" t="s">
        <v>6509</v>
      </c>
      <c r="O805" s="325"/>
      <c r="P805" s="284" t="s">
        <v>6263</v>
      </c>
      <c r="Q805" s="311" t="s">
        <v>6509</v>
      </c>
      <c r="R805" s="322"/>
      <c r="S805" s="289" t="s">
        <v>4669</v>
      </c>
      <c r="T805" s="289" t="s">
        <v>6515</v>
      </c>
      <c r="U805" s="47" t="s">
        <v>222</v>
      </c>
      <c r="V805" s="47" t="s">
        <v>34</v>
      </c>
      <c r="W805" s="47" t="s">
        <v>922</v>
      </c>
      <c r="X805" s="46" t="s">
        <v>633</v>
      </c>
      <c r="Y805" s="58"/>
      <c r="Z805" s="57"/>
      <c r="AA805" s="58"/>
      <c r="AB805" s="183"/>
      <c r="AC805" s="184"/>
      <c r="AD805" s="184"/>
      <c r="AE805" s="183"/>
      <c r="AF805" s="189" t="s">
        <v>36</v>
      </c>
      <c r="AG805" s="185"/>
      <c r="AH805" s="58"/>
      <c r="AI805" s="58"/>
      <c r="AJ805" s="58"/>
      <c r="AK805" s="58"/>
      <c r="AL805" s="59"/>
      <c r="AM805" s="254" t="str">
        <f>VLOOKUP(K805,'[1]SKO 2019 Attendees'!$D:$G,4,FALSE)</f>
        <v>32LDNLK3</v>
      </c>
      <c r="AN805" s="52">
        <v>43477</v>
      </c>
      <c r="AO805" s="52">
        <v>43481</v>
      </c>
    </row>
    <row r="806" spans="1:42" customFormat="1">
      <c r="A806" s="46" t="s">
        <v>4204</v>
      </c>
      <c r="B806" s="232">
        <v>43396</v>
      </c>
      <c r="C806" s="232">
        <v>43396.731393321759</v>
      </c>
      <c r="D806" s="232"/>
      <c r="E806" s="348"/>
      <c r="F806" s="49" t="s">
        <v>334</v>
      </c>
      <c r="G806" s="61" t="s">
        <v>335</v>
      </c>
      <c r="H806" s="61" t="s">
        <v>2236</v>
      </c>
      <c r="I806" s="46" t="s">
        <v>264</v>
      </c>
      <c r="J806" s="129" t="s">
        <v>4205</v>
      </c>
      <c r="K806" s="46" t="s">
        <v>4206</v>
      </c>
      <c r="L806" s="100" t="s">
        <v>366</v>
      </c>
      <c r="M806" s="350" t="s">
        <v>6412</v>
      </c>
      <c r="N806" s="279" t="s">
        <v>6508</v>
      </c>
      <c r="O806" s="325"/>
      <c r="P806" s="284" t="s">
        <v>5086</v>
      </c>
      <c r="Q806" s="311" t="s">
        <v>6508</v>
      </c>
      <c r="R806" s="322"/>
      <c r="S806" s="289" t="s">
        <v>2393</v>
      </c>
      <c r="T806" s="289" t="s">
        <v>6509</v>
      </c>
      <c r="U806" s="47" t="s">
        <v>222</v>
      </c>
      <c r="V806" s="47" t="s">
        <v>90</v>
      </c>
      <c r="W806" s="47" t="s">
        <v>3202</v>
      </c>
      <c r="X806" s="46" t="s">
        <v>2076</v>
      </c>
      <c r="Y806" s="58"/>
      <c r="Z806" s="57"/>
      <c r="AA806" s="58"/>
      <c r="AB806" s="183"/>
      <c r="AC806" s="184"/>
      <c r="AD806" s="184"/>
      <c r="AE806" s="183" t="s">
        <v>36</v>
      </c>
      <c r="AF806" s="184"/>
      <c r="AG806" s="185"/>
      <c r="AH806" s="58"/>
      <c r="AI806" s="58"/>
      <c r="AJ806" s="58"/>
      <c r="AK806" s="58"/>
      <c r="AL806" s="59"/>
      <c r="AM806" s="254" t="str">
        <f>VLOOKUP(K806,'[1]SKO 2019 Attendees'!$D:$G,4,FALSE)</f>
        <v>32LDNLK4</v>
      </c>
      <c r="AN806" s="52">
        <v>43477</v>
      </c>
      <c r="AO806" s="52">
        <v>43481</v>
      </c>
      <c r="AP806" t="s">
        <v>5025</v>
      </c>
    </row>
    <row r="807" spans="1:42" customFormat="1">
      <c r="A807" s="46" t="s">
        <v>2816</v>
      </c>
      <c r="B807" s="232">
        <v>43396</v>
      </c>
      <c r="C807" s="232">
        <v>43396.688186307867</v>
      </c>
      <c r="D807" s="232" t="s">
        <v>4693</v>
      </c>
      <c r="E807" s="232" t="s">
        <v>5980</v>
      </c>
      <c r="F807" s="49" t="s">
        <v>334</v>
      </c>
      <c r="G807" s="61" t="s">
        <v>335</v>
      </c>
      <c r="H807" s="61" t="s">
        <v>2236</v>
      </c>
      <c r="I807" s="46" t="s">
        <v>2817</v>
      </c>
      <c r="J807" s="46" t="s">
        <v>2818</v>
      </c>
      <c r="K807" s="46" t="s">
        <v>2819</v>
      </c>
      <c r="L807" s="100" t="s">
        <v>434</v>
      </c>
      <c r="M807" s="310" t="s">
        <v>374</v>
      </c>
      <c r="N807" s="310" t="s">
        <v>6507</v>
      </c>
      <c r="O807" s="325"/>
      <c r="P807" s="284" t="s">
        <v>374</v>
      </c>
      <c r="Q807" s="285" t="s">
        <v>6507</v>
      </c>
      <c r="R807" s="322"/>
      <c r="S807" s="289" t="s">
        <v>2374</v>
      </c>
      <c r="T807" s="289" t="s">
        <v>6517</v>
      </c>
      <c r="U807" s="47" t="s">
        <v>222</v>
      </c>
      <c r="V807" s="47" t="s">
        <v>90</v>
      </c>
      <c r="W807" s="47" t="s">
        <v>2820</v>
      </c>
      <c r="X807" s="46" t="s">
        <v>2076</v>
      </c>
      <c r="Y807" s="58"/>
      <c r="Z807" s="57"/>
      <c r="AA807" s="58"/>
      <c r="AB807" s="183"/>
      <c r="AC807" s="184"/>
      <c r="AD807" s="184"/>
      <c r="AE807" s="183" t="s">
        <v>36</v>
      </c>
      <c r="AF807" s="184"/>
      <c r="AG807" s="185"/>
      <c r="AH807" s="58"/>
      <c r="AI807" s="58"/>
      <c r="AJ807" s="58"/>
      <c r="AK807" s="58"/>
      <c r="AL807" s="59"/>
      <c r="AM807" s="254" t="str">
        <f>VLOOKUP(K807,'[1]SKO 2019 Attendees'!$D:$G,4,FALSE)</f>
        <v>32LDNLK5</v>
      </c>
      <c r="AN807" s="52">
        <v>43477</v>
      </c>
      <c r="AO807" s="52">
        <v>43481</v>
      </c>
    </row>
    <row r="808" spans="1:42" customFormat="1">
      <c r="A808" s="46" t="s">
        <v>4207</v>
      </c>
      <c r="B808" s="232">
        <v>43396</v>
      </c>
      <c r="C808" s="232">
        <v>43402.44017094907</v>
      </c>
      <c r="D808" s="232" t="s">
        <v>4693</v>
      </c>
      <c r="E808" s="232" t="s">
        <v>5981</v>
      </c>
      <c r="F808" s="49" t="s">
        <v>334</v>
      </c>
      <c r="G808" s="61" t="s">
        <v>335</v>
      </c>
      <c r="H808" s="61" t="s">
        <v>4038</v>
      </c>
      <c r="I808" s="46" t="s">
        <v>4208</v>
      </c>
      <c r="J808" s="46" t="s">
        <v>4209</v>
      </c>
      <c r="K808" s="46" t="s">
        <v>4210</v>
      </c>
      <c r="L808" s="100" t="s">
        <v>4211</v>
      </c>
      <c r="M808" s="310" t="s">
        <v>357</v>
      </c>
      <c r="N808" s="279" t="s">
        <v>6506</v>
      </c>
      <c r="O808" s="325"/>
      <c r="P808" s="285" t="s">
        <v>357</v>
      </c>
      <c r="Q808" s="285" t="s">
        <v>6506</v>
      </c>
      <c r="R808" s="322"/>
      <c r="S808" s="289" t="s">
        <v>2411</v>
      </c>
      <c r="T808" s="289" t="s">
        <v>6510</v>
      </c>
      <c r="U808" s="47" t="s">
        <v>222</v>
      </c>
      <c r="V808" s="47" t="s">
        <v>90</v>
      </c>
      <c r="W808" s="47" t="s">
        <v>2250</v>
      </c>
      <c r="X808" s="46" t="s">
        <v>2076</v>
      </c>
      <c r="Y808" s="58"/>
      <c r="Z808" s="57"/>
      <c r="AA808" s="58"/>
      <c r="AB808" s="183"/>
      <c r="AC808" s="184"/>
      <c r="AD808" s="184"/>
      <c r="AE808" s="183" t="s">
        <v>36</v>
      </c>
      <c r="AF808" s="184"/>
      <c r="AG808" s="185"/>
      <c r="AH808" s="58"/>
      <c r="AI808" s="58"/>
      <c r="AJ808" s="58"/>
      <c r="AK808" s="58"/>
      <c r="AL808" s="59"/>
      <c r="AM808" s="254" t="str">
        <f>VLOOKUP(K808,'[1]SKO 2019 Attendees'!$D:$G,4,FALSE)</f>
        <v>32LDNLK6</v>
      </c>
      <c r="AN808" s="52">
        <v>43478</v>
      </c>
      <c r="AO808" s="52">
        <v>43481</v>
      </c>
    </row>
    <row r="809" spans="1:42" customFormat="1">
      <c r="A809" s="46" t="s">
        <v>4212</v>
      </c>
      <c r="B809" s="232">
        <v>43396</v>
      </c>
      <c r="C809" s="232">
        <v>43396.692169594906</v>
      </c>
      <c r="D809" s="232" t="s">
        <v>4693</v>
      </c>
      <c r="E809" s="232" t="s">
        <v>5982</v>
      </c>
      <c r="F809" s="49" t="s">
        <v>334</v>
      </c>
      <c r="G809" s="61" t="s">
        <v>335</v>
      </c>
      <c r="H809" s="61" t="s">
        <v>2236</v>
      </c>
      <c r="I809" s="46" t="s">
        <v>4213</v>
      </c>
      <c r="J809" s="46" t="s">
        <v>4214</v>
      </c>
      <c r="K809" s="46" t="s">
        <v>4215</v>
      </c>
      <c r="L809" s="100" t="s">
        <v>4185</v>
      </c>
      <c r="M809" s="310" t="s">
        <v>374</v>
      </c>
      <c r="N809" s="310" t="s">
        <v>6507</v>
      </c>
      <c r="O809" s="325"/>
      <c r="P809" s="284" t="s">
        <v>374</v>
      </c>
      <c r="Q809" s="285" t="s">
        <v>6507</v>
      </c>
      <c r="R809" s="322"/>
      <c r="S809" s="289" t="s">
        <v>2374</v>
      </c>
      <c r="T809" s="289" t="s">
        <v>6517</v>
      </c>
      <c r="U809" s="47" t="s">
        <v>222</v>
      </c>
      <c r="V809" s="47" t="s">
        <v>90</v>
      </c>
      <c r="W809" s="47" t="s">
        <v>2294</v>
      </c>
      <c r="X809" s="46" t="s">
        <v>2076</v>
      </c>
      <c r="Y809" s="58"/>
      <c r="Z809" s="57"/>
      <c r="AA809" s="58"/>
      <c r="AB809" s="183" t="s">
        <v>36</v>
      </c>
      <c r="AC809" s="184"/>
      <c r="AD809" s="184"/>
      <c r="AE809" s="183" t="s">
        <v>36</v>
      </c>
      <c r="AF809" s="184"/>
      <c r="AG809" s="185"/>
      <c r="AH809" s="58"/>
      <c r="AI809" s="58"/>
      <c r="AJ809" s="58"/>
      <c r="AK809" s="58"/>
      <c r="AL809" s="59"/>
      <c r="AM809" s="254" t="str">
        <f>VLOOKUP(K809,'[1]SKO 2019 Attendees'!$D:$G,4,FALSE)</f>
        <v>32LDNLK7</v>
      </c>
      <c r="AN809" s="52">
        <v>43477</v>
      </c>
      <c r="AO809" s="52">
        <v>43481</v>
      </c>
    </row>
    <row r="810" spans="1:42" customFormat="1">
      <c r="A810" s="46" t="s">
        <v>1599</v>
      </c>
      <c r="B810" s="232">
        <v>43402</v>
      </c>
      <c r="C810" s="232">
        <v>43413.677719328705</v>
      </c>
      <c r="D810" s="232" t="s">
        <v>4693</v>
      </c>
      <c r="E810" s="232" t="s">
        <v>5983</v>
      </c>
      <c r="F810" s="49" t="s">
        <v>334</v>
      </c>
      <c r="G810" s="61" t="s">
        <v>335</v>
      </c>
      <c r="H810" s="61" t="s">
        <v>633</v>
      </c>
      <c r="I810" s="46" t="s">
        <v>1600</v>
      </c>
      <c r="J810" s="46" t="s">
        <v>1601</v>
      </c>
      <c r="K810" s="46" t="s">
        <v>1602</v>
      </c>
      <c r="L810" s="100" t="s">
        <v>464</v>
      </c>
      <c r="M810" s="310" t="s">
        <v>374</v>
      </c>
      <c r="N810" s="310" t="s">
        <v>6507</v>
      </c>
      <c r="O810" s="325"/>
      <c r="P810" s="284" t="s">
        <v>374</v>
      </c>
      <c r="Q810" s="285" t="s">
        <v>6507</v>
      </c>
      <c r="R810" s="322"/>
      <c r="S810" s="289" t="s">
        <v>4670</v>
      </c>
      <c r="T810" s="289" t="s">
        <v>6504</v>
      </c>
      <c r="U810" s="47" t="s">
        <v>222</v>
      </c>
      <c r="V810" s="47" t="s">
        <v>34</v>
      </c>
      <c r="W810" s="47" t="s">
        <v>801</v>
      </c>
      <c r="X810" s="46" t="s">
        <v>633</v>
      </c>
      <c r="Y810" s="58"/>
      <c r="Z810" s="57"/>
      <c r="AA810" s="58"/>
      <c r="AB810" s="183"/>
      <c r="AC810" s="184"/>
      <c r="AD810" s="184"/>
      <c r="AE810" s="183"/>
      <c r="AF810" s="189" t="s">
        <v>36</v>
      </c>
      <c r="AG810" s="185"/>
      <c r="AH810" s="58"/>
      <c r="AI810" s="58"/>
      <c r="AJ810" s="58"/>
      <c r="AK810" s="58"/>
      <c r="AL810" s="59"/>
      <c r="AM810" s="254" t="str">
        <f>VLOOKUP(K810,'[1]SKO 2019 Attendees'!$D:$G,4,FALSE)</f>
        <v>32LDNLK8</v>
      </c>
      <c r="AN810" s="52">
        <v>43477</v>
      </c>
      <c r="AO810" s="52">
        <v>43481</v>
      </c>
    </row>
    <row r="811" spans="1:42" customFormat="1">
      <c r="A811" s="46" t="s">
        <v>4216</v>
      </c>
      <c r="B811" s="232">
        <v>43396</v>
      </c>
      <c r="C811" s="232">
        <v>43398.647661886571</v>
      </c>
      <c r="D811" s="232" t="s">
        <v>4693</v>
      </c>
      <c r="E811" s="232" t="s">
        <v>5984</v>
      </c>
      <c r="F811" s="49" t="s">
        <v>334</v>
      </c>
      <c r="G811" s="61" t="s">
        <v>335</v>
      </c>
      <c r="H811" s="61" t="s">
        <v>4038</v>
      </c>
      <c r="I811" s="46" t="s">
        <v>158</v>
      </c>
      <c r="J811" s="46" t="s">
        <v>4217</v>
      </c>
      <c r="K811" s="46" t="s">
        <v>4218</v>
      </c>
      <c r="L811" s="100" t="s">
        <v>4219</v>
      </c>
      <c r="M811" s="310" t="s">
        <v>357</v>
      </c>
      <c r="N811" s="279" t="s">
        <v>6506</v>
      </c>
      <c r="O811" s="325"/>
      <c r="P811" s="285" t="s">
        <v>357</v>
      </c>
      <c r="Q811" s="285" t="s">
        <v>6506</v>
      </c>
      <c r="R811" s="322"/>
      <c r="S811" s="289" t="s">
        <v>2442</v>
      </c>
      <c r="T811" s="289" t="s">
        <v>6506</v>
      </c>
      <c r="U811" s="47" t="s">
        <v>222</v>
      </c>
      <c r="V811" s="47" t="s">
        <v>90</v>
      </c>
      <c r="W811" s="47" t="s">
        <v>2312</v>
      </c>
      <c r="X811" s="46" t="s">
        <v>2076</v>
      </c>
      <c r="Y811" s="58"/>
      <c r="Z811" s="57"/>
      <c r="AA811" s="58"/>
      <c r="AB811" s="183"/>
      <c r="AC811" s="184"/>
      <c r="AD811" s="184"/>
      <c r="AE811" s="183" t="s">
        <v>36</v>
      </c>
      <c r="AF811" s="184"/>
      <c r="AG811" s="185"/>
      <c r="AH811" s="58"/>
      <c r="AI811" s="58"/>
      <c r="AJ811" s="58"/>
      <c r="AK811" s="58"/>
      <c r="AL811" s="59"/>
      <c r="AM811" s="254" t="str">
        <f>VLOOKUP(K811,'[1]SKO 2019 Attendees'!$D:$G,4,FALSE)</f>
        <v>32LDNLK9</v>
      </c>
      <c r="AN811" s="52">
        <v>43478</v>
      </c>
      <c r="AO811" s="52">
        <v>43481</v>
      </c>
    </row>
    <row r="812" spans="1:42" customFormat="1">
      <c r="A812" s="46" t="s">
        <v>4220</v>
      </c>
      <c r="B812" s="232">
        <v>43396</v>
      </c>
      <c r="C812" s="232">
        <v>43409.578748645828</v>
      </c>
      <c r="D812" s="232" t="s">
        <v>4693</v>
      </c>
      <c r="E812" s="232" t="s">
        <v>5985</v>
      </c>
      <c r="F812" s="49" t="s">
        <v>334</v>
      </c>
      <c r="G812" s="61" t="s">
        <v>335</v>
      </c>
      <c r="H812" s="61" t="s">
        <v>4038</v>
      </c>
      <c r="I812" s="46" t="s">
        <v>4221</v>
      </c>
      <c r="J812" s="46" t="s">
        <v>277</v>
      </c>
      <c r="K812" s="46" t="s">
        <v>4222</v>
      </c>
      <c r="L812" s="100" t="s">
        <v>4223</v>
      </c>
      <c r="M812" s="310" t="s">
        <v>379</v>
      </c>
      <c r="N812" s="279" t="s">
        <v>6503</v>
      </c>
      <c r="O812" s="325"/>
      <c r="P812" s="284" t="s">
        <v>379</v>
      </c>
      <c r="Q812" s="285" t="s">
        <v>6503</v>
      </c>
      <c r="R812" s="322"/>
      <c r="S812" s="289" t="s">
        <v>2472</v>
      </c>
      <c r="T812" s="289" t="s">
        <v>6505</v>
      </c>
      <c r="U812" s="47" t="s">
        <v>222</v>
      </c>
      <c r="V812" s="47" t="s">
        <v>90</v>
      </c>
      <c r="W812" s="47" t="s">
        <v>2382</v>
      </c>
      <c r="X812" s="46" t="s">
        <v>2076</v>
      </c>
      <c r="Y812" s="58"/>
      <c r="Z812" s="57"/>
      <c r="AA812" s="58"/>
      <c r="AB812" s="183"/>
      <c r="AC812" s="184"/>
      <c r="AD812" s="184"/>
      <c r="AE812" s="183" t="s">
        <v>36</v>
      </c>
      <c r="AF812" s="184"/>
      <c r="AG812" s="185"/>
      <c r="AH812" s="58"/>
      <c r="AI812" s="58"/>
      <c r="AJ812" s="58"/>
      <c r="AK812" s="58"/>
      <c r="AL812" s="59"/>
      <c r="AM812" s="254" t="str">
        <f>VLOOKUP(K812,'[1]SKO 2019 Attendees'!$D:$G,4,FALSE)</f>
        <v>32LDNLKB</v>
      </c>
      <c r="AN812" s="52">
        <v>43478</v>
      </c>
      <c r="AO812" s="52">
        <v>43481</v>
      </c>
    </row>
    <row r="813" spans="1:42" customFormat="1">
      <c r="A813" s="46" t="s">
        <v>1603</v>
      </c>
      <c r="B813" s="232">
        <v>43402</v>
      </c>
      <c r="C813" s="232">
        <v>43410.091530092592</v>
      </c>
      <c r="D813" s="232" t="s">
        <v>4693</v>
      </c>
      <c r="E813" s="232" t="s">
        <v>5986</v>
      </c>
      <c r="F813" s="49" t="s">
        <v>334</v>
      </c>
      <c r="G813" s="61" t="s">
        <v>335</v>
      </c>
      <c r="H813" s="61" t="s">
        <v>633</v>
      </c>
      <c r="I813" s="46" t="s">
        <v>1218</v>
      </c>
      <c r="J813" s="46" t="s">
        <v>1604</v>
      </c>
      <c r="K813" s="46" t="s">
        <v>1605</v>
      </c>
      <c r="L813" s="100" t="s">
        <v>434</v>
      </c>
      <c r="M813" s="310" t="s">
        <v>379</v>
      </c>
      <c r="N813" s="279" t="s">
        <v>6503</v>
      </c>
      <c r="O813" s="325"/>
      <c r="P813" s="284" t="s">
        <v>379</v>
      </c>
      <c r="Q813" s="285" t="s">
        <v>6503</v>
      </c>
      <c r="R813" s="322"/>
      <c r="S813" s="289" t="s">
        <v>4671</v>
      </c>
      <c r="T813" s="289" t="s">
        <v>6503</v>
      </c>
      <c r="U813" s="47" t="s">
        <v>222</v>
      </c>
      <c r="V813" s="47" t="s">
        <v>34</v>
      </c>
      <c r="W813" s="47" t="s">
        <v>789</v>
      </c>
      <c r="X813" s="46" t="s">
        <v>633</v>
      </c>
      <c r="Y813" s="58"/>
      <c r="Z813" s="57"/>
      <c r="AA813" s="58"/>
      <c r="AB813" s="183"/>
      <c r="AC813" s="184"/>
      <c r="AD813" s="184"/>
      <c r="AE813" s="183"/>
      <c r="AF813" s="189" t="s">
        <v>36</v>
      </c>
      <c r="AG813" s="185"/>
      <c r="AH813" s="58"/>
      <c r="AI813" s="58"/>
      <c r="AJ813" s="58"/>
      <c r="AK813" s="58"/>
      <c r="AL813" s="59"/>
      <c r="AM813" s="254" t="str">
        <f>VLOOKUP(K813,'[1]SKO 2019 Attendees'!$D:$G,4,FALSE)</f>
        <v>32LDNLKC</v>
      </c>
      <c r="AN813" s="52">
        <v>43477</v>
      </c>
      <c r="AO813" s="52">
        <v>43481</v>
      </c>
    </row>
    <row r="814" spans="1:42" customFormat="1">
      <c r="A814" s="46" t="s">
        <v>4224</v>
      </c>
      <c r="B814" s="232">
        <v>43396</v>
      </c>
      <c r="C814" s="232">
        <v>43403.401088854167</v>
      </c>
      <c r="D814" s="232" t="s">
        <v>4693</v>
      </c>
      <c r="E814" s="232" t="s">
        <v>5987</v>
      </c>
      <c r="F814" s="49" t="s">
        <v>334</v>
      </c>
      <c r="G814" s="61" t="s">
        <v>335</v>
      </c>
      <c r="H814" s="61" t="s">
        <v>4038</v>
      </c>
      <c r="I814" s="46" t="s">
        <v>4225</v>
      </c>
      <c r="J814" s="46" t="s">
        <v>4226</v>
      </c>
      <c r="K814" s="46" t="s">
        <v>4227</v>
      </c>
      <c r="L814" s="100" t="s">
        <v>344</v>
      </c>
      <c r="M814" s="310" t="s">
        <v>357</v>
      </c>
      <c r="N814" s="279" t="s">
        <v>6506</v>
      </c>
      <c r="O814" s="325"/>
      <c r="P814" s="285" t="s">
        <v>357</v>
      </c>
      <c r="Q814" s="285" t="s">
        <v>6506</v>
      </c>
      <c r="R814" s="322"/>
      <c r="S814" s="289" t="s">
        <v>2442</v>
      </c>
      <c r="T814" s="289" t="s">
        <v>6506</v>
      </c>
      <c r="U814" s="47" t="s">
        <v>222</v>
      </c>
      <c r="V814" s="47" t="s">
        <v>90</v>
      </c>
      <c r="W814" s="47" t="s">
        <v>2382</v>
      </c>
      <c r="X814" s="46" t="s">
        <v>2076</v>
      </c>
      <c r="Y814" s="58"/>
      <c r="Z814" s="57"/>
      <c r="AA814" s="58"/>
      <c r="AB814" s="183"/>
      <c r="AC814" s="184"/>
      <c r="AD814" s="184"/>
      <c r="AE814" s="183" t="s">
        <v>36</v>
      </c>
      <c r="AF814" s="184"/>
      <c r="AG814" s="185"/>
      <c r="AH814" s="58"/>
      <c r="AI814" s="58"/>
      <c r="AJ814" s="58"/>
      <c r="AK814" s="58"/>
      <c r="AL814" s="59"/>
      <c r="AM814" s="254" t="str">
        <f>VLOOKUP(K814,'[1]SKO 2019 Attendees'!$D:$G,4,FALSE)</f>
        <v>32LDNLKD</v>
      </c>
      <c r="AN814" s="52">
        <v>43478</v>
      </c>
      <c r="AO814" s="52">
        <v>43481</v>
      </c>
    </row>
    <row r="815" spans="1:42" customFormat="1">
      <c r="A815" s="46" t="s">
        <v>1606</v>
      </c>
      <c r="B815" s="232">
        <v>43402</v>
      </c>
      <c r="C815" s="232">
        <v>43402.718090740738</v>
      </c>
      <c r="D815" s="232" t="s">
        <v>4693</v>
      </c>
      <c r="E815" s="232" t="s">
        <v>5988</v>
      </c>
      <c r="F815" s="49" t="s">
        <v>334</v>
      </c>
      <c r="G815" s="61" t="s">
        <v>335</v>
      </c>
      <c r="H815" s="61" t="s">
        <v>633</v>
      </c>
      <c r="I815" s="46" t="s">
        <v>1032</v>
      </c>
      <c r="J815" s="46" t="s">
        <v>1607</v>
      </c>
      <c r="K815" s="46" t="s">
        <v>1608</v>
      </c>
      <c r="L815" s="100" t="s">
        <v>373</v>
      </c>
      <c r="M815" s="310" t="s">
        <v>374</v>
      </c>
      <c r="N815" s="310" t="s">
        <v>6507</v>
      </c>
      <c r="O815" s="323"/>
      <c r="P815" s="284" t="s">
        <v>374</v>
      </c>
      <c r="Q815" s="285" t="s">
        <v>6507</v>
      </c>
      <c r="R815" s="322"/>
      <c r="S815" s="289" t="s">
        <v>4671</v>
      </c>
      <c r="T815" s="289" t="s">
        <v>6503</v>
      </c>
      <c r="U815" s="47" t="s">
        <v>222</v>
      </c>
      <c r="V815" s="47" t="s">
        <v>34</v>
      </c>
      <c r="W815" s="47" t="s">
        <v>795</v>
      </c>
      <c r="X815" s="46" t="s">
        <v>633</v>
      </c>
      <c r="Y815" s="58"/>
      <c r="Z815" s="57"/>
      <c r="AA815" s="58"/>
      <c r="AB815" s="183"/>
      <c r="AC815" s="184"/>
      <c r="AD815" s="184"/>
      <c r="AE815" s="183"/>
      <c r="AF815" s="189" t="s">
        <v>36</v>
      </c>
      <c r="AG815" s="185"/>
      <c r="AH815" s="58"/>
      <c r="AI815" s="58"/>
      <c r="AJ815" s="58"/>
      <c r="AK815" s="58"/>
      <c r="AL815" s="59"/>
      <c r="AM815" s="254" t="str">
        <f>VLOOKUP(K815,'[1]SKO 2019 Attendees'!$D:$G,4,FALSE)</f>
        <v>32LDNLKF</v>
      </c>
      <c r="AN815" s="52">
        <v>43477</v>
      </c>
      <c r="AO815" s="52">
        <v>43481</v>
      </c>
    </row>
    <row r="816" spans="1:42" customFormat="1">
      <c r="A816" s="46" t="s">
        <v>4228</v>
      </c>
      <c r="B816" s="232">
        <v>43396</v>
      </c>
      <c r="C816" s="232">
        <v>43397.573649305552</v>
      </c>
      <c r="D816" s="232" t="s">
        <v>4693</v>
      </c>
      <c r="E816" s="232" t="s">
        <v>5989</v>
      </c>
      <c r="F816" s="49" t="s">
        <v>334</v>
      </c>
      <c r="G816" s="61" t="s">
        <v>335</v>
      </c>
      <c r="H816" s="61" t="s">
        <v>4038</v>
      </c>
      <c r="I816" s="46" t="s">
        <v>4229</v>
      </c>
      <c r="J816" s="46" t="s">
        <v>4230</v>
      </c>
      <c r="K816" s="46" t="s">
        <v>4231</v>
      </c>
      <c r="L816" s="100" t="s">
        <v>4232</v>
      </c>
      <c r="M816" s="310" t="s">
        <v>379</v>
      </c>
      <c r="N816" s="279" t="s">
        <v>6503</v>
      </c>
      <c r="O816" s="325"/>
      <c r="P816" s="284" t="s">
        <v>379</v>
      </c>
      <c r="Q816" s="285" t="s">
        <v>6503</v>
      </c>
      <c r="R816" s="322"/>
      <c r="S816" s="289" t="s">
        <v>2472</v>
      </c>
      <c r="T816" s="289" t="s">
        <v>6505</v>
      </c>
      <c r="U816" s="47" t="s">
        <v>222</v>
      </c>
      <c r="V816" s="47" t="s">
        <v>90</v>
      </c>
      <c r="W816" s="47" t="s">
        <v>2535</v>
      </c>
      <c r="X816" s="46" t="s">
        <v>2076</v>
      </c>
      <c r="Y816" s="58"/>
      <c r="Z816" s="57"/>
      <c r="AA816" s="58"/>
      <c r="AB816" s="183"/>
      <c r="AC816" s="184"/>
      <c r="AD816" s="184"/>
      <c r="AE816" s="183" t="s">
        <v>36</v>
      </c>
      <c r="AF816" s="184"/>
      <c r="AG816" s="185"/>
      <c r="AH816" s="58"/>
      <c r="AI816" s="58"/>
      <c r="AJ816" s="58"/>
      <c r="AK816" s="58"/>
      <c r="AL816" s="59"/>
      <c r="AM816" s="254" t="str">
        <f>VLOOKUP(K816,'[1]SKO 2019 Attendees'!$D:$G,4,FALSE)</f>
        <v>32LDNLKG</v>
      </c>
      <c r="AN816" s="52">
        <v>43478</v>
      </c>
      <c r="AO816" s="52">
        <v>43481</v>
      </c>
    </row>
    <row r="817" spans="1:42" customFormat="1">
      <c r="A817" s="46" t="s">
        <v>1609</v>
      </c>
      <c r="B817" s="232">
        <v>43402</v>
      </c>
      <c r="C817" s="232">
        <v>43409.510768599532</v>
      </c>
      <c r="D817" s="232" t="s">
        <v>4693</v>
      </c>
      <c r="E817" s="232" t="s">
        <v>5990</v>
      </c>
      <c r="F817" s="49" t="s">
        <v>334</v>
      </c>
      <c r="G817" s="61" t="s">
        <v>335</v>
      </c>
      <c r="H817" s="61" t="s">
        <v>633</v>
      </c>
      <c r="I817" s="46" t="s">
        <v>1610</v>
      </c>
      <c r="J817" s="46" t="s">
        <v>1611</v>
      </c>
      <c r="K817" s="46" t="s">
        <v>1612</v>
      </c>
      <c r="L817" s="100" t="s">
        <v>1613</v>
      </c>
      <c r="M817" s="310" t="s">
        <v>379</v>
      </c>
      <c r="N817" s="279"/>
      <c r="O817" s="325"/>
      <c r="P817" s="285" t="s">
        <v>379</v>
      </c>
      <c r="Q817" s="285"/>
      <c r="R817" s="322"/>
      <c r="S817" s="289" t="s">
        <v>4673</v>
      </c>
      <c r="T817" s="289" t="s">
        <v>6518</v>
      </c>
      <c r="U817" s="47" t="s">
        <v>222</v>
      </c>
      <c r="V817" s="47" t="s">
        <v>34</v>
      </c>
      <c r="W817" s="47" t="s">
        <v>745</v>
      </c>
      <c r="X817" s="46" t="s">
        <v>633</v>
      </c>
      <c r="Y817" s="58"/>
      <c r="Z817" s="57"/>
      <c r="AA817" s="58"/>
      <c r="AB817" s="183"/>
      <c r="AC817" s="189" t="s">
        <v>36</v>
      </c>
      <c r="AD817" s="184"/>
      <c r="AE817" s="183"/>
      <c r="AF817" s="189" t="s">
        <v>36</v>
      </c>
      <c r="AG817" s="185"/>
      <c r="AH817" s="58"/>
      <c r="AI817" s="58"/>
      <c r="AJ817" s="58"/>
      <c r="AK817" s="58"/>
      <c r="AL817" s="59"/>
      <c r="AM817" s="254" t="str">
        <f>VLOOKUP(K817,'[1]SKO 2019 Attendees'!$D:$G,4,FALSE)</f>
        <v>32LDNLKH</v>
      </c>
      <c r="AN817" s="52">
        <v>43477</v>
      </c>
      <c r="AO817" s="52">
        <v>43481</v>
      </c>
    </row>
    <row r="818" spans="1:42" customFormat="1">
      <c r="A818" s="46" t="s">
        <v>2821</v>
      </c>
      <c r="B818" s="232">
        <v>43396</v>
      </c>
      <c r="C818" s="232">
        <v>43396.722506597223</v>
      </c>
      <c r="D818" s="232" t="s">
        <v>4693</v>
      </c>
      <c r="E818" s="232" t="s">
        <v>5991</v>
      </c>
      <c r="F818" s="49" t="s">
        <v>334</v>
      </c>
      <c r="G818" s="61" t="s">
        <v>335</v>
      </c>
      <c r="H818" s="61" t="s">
        <v>2236</v>
      </c>
      <c r="I818" s="46" t="s">
        <v>341</v>
      </c>
      <c r="J818" s="46" t="s">
        <v>2822</v>
      </c>
      <c r="K818" s="46" t="s">
        <v>2823</v>
      </c>
      <c r="L818" s="100" t="s">
        <v>344</v>
      </c>
      <c r="M818" s="310" t="s">
        <v>346</v>
      </c>
      <c r="N818" s="279" t="s">
        <v>6505</v>
      </c>
      <c r="O818" s="325"/>
      <c r="P818" s="284" t="s">
        <v>346</v>
      </c>
      <c r="Q818" s="285" t="s">
        <v>6505</v>
      </c>
      <c r="R818" s="322"/>
      <c r="S818" s="289" t="s">
        <v>2636</v>
      </c>
      <c r="T818" s="289" t="s">
        <v>6519</v>
      </c>
      <c r="U818" s="47" t="s">
        <v>222</v>
      </c>
      <c r="V818" s="47" t="s">
        <v>90</v>
      </c>
      <c r="W818" s="47" t="s">
        <v>2284</v>
      </c>
      <c r="X818" s="46" t="s">
        <v>2076</v>
      </c>
      <c r="Y818" s="58"/>
      <c r="Z818" s="57"/>
      <c r="AA818" s="58"/>
      <c r="AB818" s="183"/>
      <c r="AC818" s="184"/>
      <c r="AD818" s="184"/>
      <c r="AE818" s="183" t="s">
        <v>36</v>
      </c>
      <c r="AF818" s="184"/>
      <c r="AG818" s="185"/>
      <c r="AH818" s="58"/>
      <c r="AI818" s="58"/>
      <c r="AJ818" s="58"/>
      <c r="AK818" s="58"/>
      <c r="AL818" s="59"/>
      <c r="AM818" s="254" t="str">
        <f>VLOOKUP(K818,'[1]SKO 2019 Attendees'!$D:$G,4,FALSE)</f>
        <v>32LDNLKJ</v>
      </c>
      <c r="AN818" s="52">
        <v>43477</v>
      </c>
      <c r="AO818" s="52">
        <v>43481</v>
      </c>
    </row>
    <row r="819" spans="1:42" customFormat="1">
      <c r="A819" s="46" t="s">
        <v>1614</v>
      </c>
      <c r="B819" s="232">
        <v>43396</v>
      </c>
      <c r="C819" s="232">
        <v>43399.25920763889</v>
      </c>
      <c r="D819" s="232" t="s">
        <v>4693</v>
      </c>
      <c r="E819" s="232" t="s">
        <v>5992</v>
      </c>
      <c r="F819" s="49" t="s">
        <v>334</v>
      </c>
      <c r="G819" s="61" t="s">
        <v>335</v>
      </c>
      <c r="H819" s="61" t="s">
        <v>633</v>
      </c>
      <c r="I819" s="46" t="s">
        <v>118</v>
      </c>
      <c r="J819" s="46" t="s">
        <v>1615</v>
      </c>
      <c r="K819" s="46" t="s">
        <v>1616</v>
      </c>
      <c r="L819" s="100" t="s">
        <v>505</v>
      </c>
      <c r="M819" s="310" t="s">
        <v>374</v>
      </c>
      <c r="N819" s="310" t="s">
        <v>6507</v>
      </c>
      <c r="O819" s="323"/>
      <c r="P819" s="284" t="s">
        <v>374</v>
      </c>
      <c r="Q819" s="285" t="s">
        <v>6507</v>
      </c>
      <c r="R819" s="322"/>
      <c r="S819" s="289" t="s">
        <v>4672</v>
      </c>
      <c r="T819" s="289" t="s">
        <v>6508</v>
      </c>
      <c r="U819" s="47" t="s">
        <v>222</v>
      </c>
      <c r="V819" s="47" t="s">
        <v>34</v>
      </c>
      <c r="W819" s="47" t="s">
        <v>645</v>
      </c>
      <c r="X819" s="46" t="s">
        <v>633</v>
      </c>
      <c r="Y819" s="58"/>
      <c r="Z819" s="57"/>
      <c r="AA819" s="58"/>
      <c r="AB819" s="183"/>
      <c r="AC819" s="189" t="s">
        <v>36</v>
      </c>
      <c r="AD819" s="184"/>
      <c r="AE819" s="183"/>
      <c r="AF819" s="189" t="s">
        <v>36</v>
      </c>
      <c r="AG819" s="185"/>
      <c r="AH819" s="58"/>
      <c r="AI819" s="58"/>
      <c r="AJ819" s="58"/>
      <c r="AK819" s="58"/>
      <c r="AL819" s="59"/>
      <c r="AM819" s="254" t="str">
        <f>VLOOKUP(K819,'[1]SKO 2019 Attendees'!$D:$G,4,FALSE)</f>
        <v>32LDNLKK</v>
      </c>
      <c r="AN819" s="52">
        <v>43477</v>
      </c>
      <c r="AO819" s="52">
        <v>43481</v>
      </c>
    </row>
    <row r="820" spans="1:42" customFormat="1">
      <c r="A820" s="124" t="s">
        <v>1617</v>
      </c>
      <c r="B820" s="232">
        <v>43402</v>
      </c>
      <c r="C820" s="232">
        <v>43410.106850694443</v>
      </c>
      <c r="D820" s="232" t="s">
        <v>4693</v>
      </c>
      <c r="E820" s="232" t="s">
        <v>6623</v>
      </c>
      <c r="F820" s="49" t="s">
        <v>334</v>
      </c>
      <c r="G820" s="61" t="s">
        <v>335</v>
      </c>
      <c r="H820" s="61" t="s">
        <v>633</v>
      </c>
      <c r="I820" s="124" t="s">
        <v>1618</v>
      </c>
      <c r="J820" s="124" t="s">
        <v>1619</v>
      </c>
      <c r="K820" s="46" t="s">
        <v>1620</v>
      </c>
      <c r="L820" s="152" t="s">
        <v>344</v>
      </c>
      <c r="M820" s="310" t="s">
        <v>357</v>
      </c>
      <c r="N820" s="279" t="s">
        <v>6506</v>
      </c>
      <c r="O820" s="325"/>
      <c r="P820" s="285" t="s">
        <v>357</v>
      </c>
      <c r="Q820" s="285" t="s">
        <v>6506</v>
      </c>
      <c r="R820" s="322"/>
      <c r="S820" s="289" t="s">
        <v>4670</v>
      </c>
      <c r="T820" s="289" t="s">
        <v>6504</v>
      </c>
      <c r="U820" s="125" t="s">
        <v>222</v>
      </c>
      <c r="V820" s="125" t="s">
        <v>34</v>
      </c>
      <c r="W820" s="125" t="s">
        <v>639</v>
      </c>
      <c r="X820" s="46" t="s">
        <v>633</v>
      </c>
      <c r="Y820" s="58"/>
      <c r="Z820" s="57"/>
      <c r="AA820" s="58"/>
      <c r="AB820" s="183"/>
      <c r="AC820" s="184"/>
      <c r="AD820" s="184"/>
      <c r="AE820" s="183"/>
      <c r="AF820" s="189" t="s">
        <v>36</v>
      </c>
      <c r="AG820" s="185"/>
      <c r="AH820" s="58"/>
      <c r="AI820" s="58"/>
      <c r="AJ820" s="58"/>
      <c r="AK820" s="58"/>
      <c r="AL820" s="59"/>
      <c r="AM820" s="254" t="str">
        <f>VLOOKUP(K820,'[1]SKO 2019 Attendees'!$D:$G,4,FALSE)</f>
        <v>32LDNLKN</v>
      </c>
      <c r="AN820" s="52">
        <v>43477</v>
      </c>
      <c r="AO820" s="52">
        <v>43481</v>
      </c>
    </row>
    <row r="821" spans="1:42" customFormat="1">
      <c r="A821" s="124" t="s">
        <v>1621</v>
      </c>
      <c r="B821" s="232">
        <v>43396</v>
      </c>
      <c r="C821" s="232">
        <v>43397.153802083332</v>
      </c>
      <c r="D821" s="232" t="s">
        <v>4693</v>
      </c>
      <c r="E821" s="232" t="s">
        <v>5993</v>
      </c>
      <c r="F821" s="49" t="s">
        <v>334</v>
      </c>
      <c r="G821" s="61" t="s">
        <v>335</v>
      </c>
      <c r="H821" s="61" t="s">
        <v>633</v>
      </c>
      <c r="I821" s="124" t="s">
        <v>1622</v>
      </c>
      <c r="J821" s="124" t="s">
        <v>1623</v>
      </c>
      <c r="K821" s="46" t="s">
        <v>1624</v>
      </c>
      <c r="L821" s="152" t="s">
        <v>351</v>
      </c>
      <c r="M821" s="350" t="s">
        <v>6413</v>
      </c>
      <c r="N821" s="310" t="s">
        <v>6509</v>
      </c>
      <c r="O821" s="325"/>
      <c r="P821" s="284" t="s">
        <v>6263</v>
      </c>
      <c r="Q821" s="311" t="s">
        <v>6509</v>
      </c>
      <c r="R821" s="322"/>
      <c r="S821" s="289" t="s">
        <v>4672</v>
      </c>
      <c r="T821" s="289" t="s">
        <v>6508</v>
      </c>
      <c r="U821" s="125" t="s">
        <v>222</v>
      </c>
      <c r="V821" s="125" t="s">
        <v>34</v>
      </c>
      <c r="W821" s="125" t="s">
        <v>645</v>
      </c>
      <c r="X821" s="46" t="s">
        <v>633</v>
      </c>
      <c r="Y821" s="58"/>
      <c r="Z821" s="57"/>
      <c r="AA821" s="58"/>
      <c r="AB821" s="183"/>
      <c r="AC821" s="184"/>
      <c r="AD821" s="184"/>
      <c r="AE821" s="183"/>
      <c r="AF821" s="189" t="s">
        <v>36</v>
      </c>
      <c r="AG821" s="185"/>
      <c r="AH821" s="58"/>
      <c r="AI821" s="58"/>
      <c r="AJ821" s="58"/>
      <c r="AK821" s="58"/>
      <c r="AL821" s="59"/>
      <c r="AM821" s="254" t="str">
        <f>VLOOKUP(K821,'[1]SKO 2019 Attendees'!$D:$G,4,FALSE)</f>
        <v>32LDNLKQ</v>
      </c>
      <c r="AN821" s="52">
        <v>43476</v>
      </c>
      <c r="AO821" s="52">
        <v>43481</v>
      </c>
      <c r="AP821" s="18" t="s">
        <v>6843</v>
      </c>
    </row>
    <row r="822" spans="1:42" customFormat="1">
      <c r="A822" s="46" t="s">
        <v>2824</v>
      </c>
      <c r="B822" s="232">
        <v>43396</v>
      </c>
      <c r="C822" s="232">
        <v>43399.52248900463</v>
      </c>
      <c r="D822" s="232" t="s">
        <v>4693</v>
      </c>
      <c r="E822" s="232" t="s">
        <v>5994</v>
      </c>
      <c r="F822" s="49" t="s">
        <v>334</v>
      </c>
      <c r="G822" s="61" t="s">
        <v>335</v>
      </c>
      <c r="H822" s="61" t="s">
        <v>2236</v>
      </c>
      <c r="I822" s="46" t="s">
        <v>2825</v>
      </c>
      <c r="J822" s="46" t="s">
        <v>2826</v>
      </c>
      <c r="K822" s="46" t="s">
        <v>2827</v>
      </c>
      <c r="L822" s="100" t="s">
        <v>1779</v>
      </c>
      <c r="M822" s="310" t="s">
        <v>500</v>
      </c>
      <c r="N822" s="279" t="s">
        <v>6504</v>
      </c>
      <c r="O822" s="325"/>
      <c r="P822" s="284" t="s">
        <v>500</v>
      </c>
      <c r="Q822" s="285" t="s">
        <v>6504</v>
      </c>
      <c r="R822" s="322"/>
      <c r="S822" s="289" t="s">
        <v>2380</v>
      </c>
      <c r="T822" s="289" t="s">
        <v>6507</v>
      </c>
      <c r="U822" s="47" t="s">
        <v>2828</v>
      </c>
      <c r="V822" s="47" t="s">
        <v>90</v>
      </c>
      <c r="W822" s="47" t="s">
        <v>2284</v>
      </c>
      <c r="X822" s="46" t="s">
        <v>2076</v>
      </c>
      <c r="Y822" s="58"/>
      <c r="Z822" s="57"/>
      <c r="AA822" s="58"/>
      <c r="AB822" s="183"/>
      <c r="AC822" s="184"/>
      <c r="AD822" s="184"/>
      <c r="AE822" s="183" t="s">
        <v>36</v>
      </c>
      <c r="AF822" s="184"/>
      <c r="AG822" s="185"/>
      <c r="AH822" s="58"/>
      <c r="AI822" s="58"/>
      <c r="AJ822" s="58"/>
      <c r="AK822" s="58"/>
      <c r="AL822" s="59"/>
      <c r="AM822" s="254" t="str">
        <f>VLOOKUP(K822,'[1]SKO 2019 Attendees'!$D:$G,4,FALSE)</f>
        <v>32LDNLKR</v>
      </c>
      <c r="AN822" s="52">
        <v>43477</v>
      </c>
      <c r="AO822" s="52">
        <v>43481</v>
      </c>
    </row>
    <row r="823" spans="1:42" customFormat="1">
      <c r="A823" s="46" t="s">
        <v>4233</v>
      </c>
      <c r="B823" s="232">
        <v>43396</v>
      </c>
      <c r="C823" s="232">
        <v>43399.543626041668</v>
      </c>
      <c r="D823" s="232" t="s">
        <v>4693</v>
      </c>
      <c r="E823" s="232" t="s">
        <v>5995</v>
      </c>
      <c r="F823" s="49" t="s">
        <v>334</v>
      </c>
      <c r="G823" s="61" t="s">
        <v>335</v>
      </c>
      <c r="H823" s="61" t="s">
        <v>4038</v>
      </c>
      <c r="I823" s="46" t="s">
        <v>4234</v>
      </c>
      <c r="J823" s="46" t="s">
        <v>4235</v>
      </c>
      <c r="K823" s="46" t="s">
        <v>4236</v>
      </c>
      <c r="L823" s="100" t="s">
        <v>351</v>
      </c>
      <c r="M823" s="350" t="s">
        <v>6412</v>
      </c>
      <c r="N823" s="279" t="s">
        <v>6508</v>
      </c>
      <c r="O823" s="325"/>
      <c r="P823" s="284" t="s">
        <v>5086</v>
      </c>
      <c r="Q823" s="311" t="s">
        <v>6508</v>
      </c>
      <c r="R823" s="322"/>
      <c r="S823" s="289" t="s">
        <v>2393</v>
      </c>
      <c r="T823" s="289" t="s">
        <v>6509</v>
      </c>
      <c r="U823" s="47" t="s">
        <v>222</v>
      </c>
      <c r="V823" s="47" t="s">
        <v>90</v>
      </c>
      <c r="W823" s="47" t="s">
        <v>2971</v>
      </c>
      <c r="X823" s="46" t="s">
        <v>2076</v>
      </c>
      <c r="Y823" s="58"/>
      <c r="Z823" s="57"/>
      <c r="AA823" s="58"/>
      <c r="AB823" s="183"/>
      <c r="AC823" s="184"/>
      <c r="AD823" s="184"/>
      <c r="AE823" s="183" t="s">
        <v>36</v>
      </c>
      <c r="AF823" s="184"/>
      <c r="AG823" s="185"/>
      <c r="AH823" s="58"/>
      <c r="AI823" s="58"/>
      <c r="AJ823" s="58"/>
      <c r="AK823" s="58"/>
      <c r="AL823" s="59"/>
      <c r="AM823" s="254" t="str">
        <f>VLOOKUP(K823,'[1]SKO 2019 Attendees'!$D:$G,4,FALSE)</f>
        <v>32LDNLKS</v>
      </c>
      <c r="AN823" s="52">
        <v>43478</v>
      </c>
      <c r="AO823" s="52">
        <v>43481</v>
      </c>
    </row>
    <row r="824" spans="1:42" customFormat="1">
      <c r="A824" s="46" t="s">
        <v>4237</v>
      </c>
      <c r="B824" s="232">
        <v>43396</v>
      </c>
      <c r="C824" s="232">
        <v>43396.711741863423</v>
      </c>
      <c r="D824" s="232" t="s">
        <v>4693</v>
      </c>
      <c r="E824" s="232" t="s">
        <v>6626</v>
      </c>
      <c r="F824" s="49" t="s">
        <v>334</v>
      </c>
      <c r="G824" s="61" t="s">
        <v>335</v>
      </c>
      <c r="H824" s="61" t="s">
        <v>4038</v>
      </c>
      <c r="I824" s="46" t="s">
        <v>4238</v>
      </c>
      <c r="J824" s="46" t="s">
        <v>3419</v>
      </c>
      <c r="K824" s="46" t="s">
        <v>4239</v>
      </c>
      <c r="L824" s="100" t="s">
        <v>344</v>
      </c>
      <c r="M824" s="350" t="s">
        <v>6413</v>
      </c>
      <c r="N824" s="310" t="s">
        <v>6509</v>
      </c>
      <c r="O824" s="325"/>
      <c r="P824" s="284" t="s">
        <v>6263</v>
      </c>
      <c r="Q824" s="311" t="s">
        <v>6509</v>
      </c>
      <c r="R824" s="322"/>
      <c r="S824" s="289" t="s">
        <v>2393</v>
      </c>
      <c r="T824" s="289" t="s">
        <v>6509</v>
      </c>
      <c r="U824" s="47" t="s">
        <v>222</v>
      </c>
      <c r="V824" s="47" t="s">
        <v>90</v>
      </c>
      <c r="W824" s="47" t="s">
        <v>2382</v>
      </c>
      <c r="X824" s="46" t="s">
        <v>2076</v>
      </c>
      <c r="Y824" s="58"/>
      <c r="Z824" s="57"/>
      <c r="AA824" s="58"/>
      <c r="AB824" s="183"/>
      <c r="AC824" s="184"/>
      <c r="AD824" s="184"/>
      <c r="AE824" s="183" t="s">
        <v>36</v>
      </c>
      <c r="AF824" s="184"/>
      <c r="AG824" s="185"/>
      <c r="AH824" s="58"/>
      <c r="AI824" s="58"/>
      <c r="AJ824" s="58"/>
      <c r="AK824" s="58"/>
      <c r="AL824" s="59"/>
      <c r="AM824" s="254" t="str">
        <f>VLOOKUP(K824,'[1]SKO 2019 Attendees'!$D:$G,4,FALSE)</f>
        <v>32LDNLKT</v>
      </c>
      <c r="AN824" s="52">
        <v>43478</v>
      </c>
      <c r="AO824" s="52">
        <v>43481</v>
      </c>
    </row>
    <row r="825" spans="1:42" customFormat="1">
      <c r="A825" s="46" t="s">
        <v>4240</v>
      </c>
      <c r="B825" s="232">
        <v>43396</v>
      </c>
      <c r="C825" s="232">
        <v>43434.42326427083</v>
      </c>
      <c r="D825" s="232"/>
      <c r="E825" s="348"/>
      <c r="F825" s="49" t="s">
        <v>334</v>
      </c>
      <c r="G825" s="61" t="s">
        <v>335</v>
      </c>
      <c r="H825" s="61" t="s">
        <v>4038</v>
      </c>
      <c r="I825" s="46" t="s">
        <v>77</v>
      </c>
      <c r="J825" s="46" t="s">
        <v>4241</v>
      </c>
      <c r="K825" s="46" t="s">
        <v>4242</v>
      </c>
      <c r="L825" s="100" t="s">
        <v>4243</v>
      </c>
      <c r="M825" s="310" t="s">
        <v>379</v>
      </c>
      <c r="N825" s="279" t="s">
        <v>6503</v>
      </c>
      <c r="O825" s="325"/>
      <c r="P825" s="284" t="s">
        <v>379</v>
      </c>
      <c r="Q825" s="285" t="s">
        <v>6503</v>
      </c>
      <c r="R825" s="322"/>
      <c r="S825" s="289" t="s">
        <v>2393</v>
      </c>
      <c r="T825" s="289" t="s">
        <v>6509</v>
      </c>
      <c r="U825" s="47" t="s">
        <v>222</v>
      </c>
      <c r="V825" s="47" t="s">
        <v>90</v>
      </c>
      <c r="W825" s="47" t="s">
        <v>2567</v>
      </c>
      <c r="X825" s="46" t="s">
        <v>2076</v>
      </c>
      <c r="Y825" s="58"/>
      <c r="Z825" s="57"/>
      <c r="AA825" s="58"/>
      <c r="AB825" s="183"/>
      <c r="AC825" s="184"/>
      <c r="AD825" s="184"/>
      <c r="AE825" s="183" t="s">
        <v>36</v>
      </c>
      <c r="AF825" s="184"/>
      <c r="AG825" s="185"/>
      <c r="AH825" s="58"/>
      <c r="AI825" s="58"/>
      <c r="AJ825" s="58"/>
      <c r="AK825" s="58"/>
      <c r="AL825" s="59"/>
      <c r="AM825" s="254" t="str">
        <f>VLOOKUP(K825,'[1]SKO 2019 Attendees'!$D:$G,4,FALSE)</f>
        <v>32LDNLKV</v>
      </c>
      <c r="AN825" s="52">
        <v>43478</v>
      </c>
      <c r="AO825" s="52">
        <v>43481</v>
      </c>
    </row>
    <row r="826" spans="1:42" customFormat="1">
      <c r="A826" s="124" t="s">
        <v>1625</v>
      </c>
      <c r="B826" s="232">
        <v>43396</v>
      </c>
      <c r="C826" s="232">
        <v>43397.14336238426</v>
      </c>
      <c r="D826" s="232" t="s">
        <v>4693</v>
      </c>
      <c r="E826" s="232" t="s">
        <v>5996</v>
      </c>
      <c r="F826" s="49" t="s">
        <v>334</v>
      </c>
      <c r="G826" s="61" t="s">
        <v>335</v>
      </c>
      <c r="H826" s="61" t="s">
        <v>633</v>
      </c>
      <c r="I826" s="124" t="s">
        <v>1626</v>
      </c>
      <c r="J826" s="124" t="s">
        <v>63</v>
      </c>
      <c r="K826" s="46" t="s">
        <v>1627</v>
      </c>
      <c r="L826" s="152" t="s">
        <v>1628</v>
      </c>
      <c r="M826" s="350" t="s">
        <v>6413</v>
      </c>
      <c r="N826" s="310" t="s">
        <v>6509</v>
      </c>
      <c r="O826" s="325"/>
      <c r="P826" s="284" t="s">
        <v>6263</v>
      </c>
      <c r="Q826" s="311" t="s">
        <v>6509</v>
      </c>
      <c r="R826" s="322"/>
      <c r="S826" s="289" t="s">
        <v>4672</v>
      </c>
      <c r="T826" s="289" t="s">
        <v>6508</v>
      </c>
      <c r="U826" s="125" t="s">
        <v>222</v>
      </c>
      <c r="V826" s="125" t="s">
        <v>34</v>
      </c>
      <c r="W826" s="125" t="s">
        <v>645</v>
      </c>
      <c r="X826" s="46" t="s">
        <v>633</v>
      </c>
      <c r="Y826" s="58"/>
      <c r="Z826" s="57"/>
      <c r="AA826" s="58"/>
      <c r="AB826" s="183"/>
      <c r="AC826" s="184"/>
      <c r="AD826" s="184"/>
      <c r="AE826" s="183"/>
      <c r="AF826" s="189" t="s">
        <v>36</v>
      </c>
      <c r="AG826" s="185"/>
      <c r="AH826" s="58"/>
      <c r="AI826" s="58"/>
      <c r="AJ826" s="58"/>
      <c r="AK826" s="58"/>
      <c r="AL826" s="59"/>
      <c r="AM826" s="254" t="str">
        <f>VLOOKUP(K826,'[1]SKO 2019 Attendees'!$D:$G,4,FALSE)</f>
        <v>32LDNLKW</v>
      </c>
      <c r="AN826" s="52">
        <v>43477</v>
      </c>
      <c r="AO826" s="52">
        <v>43481</v>
      </c>
    </row>
    <row r="827" spans="1:42" s="151" customFormat="1">
      <c r="A827" s="124" t="s">
        <v>1629</v>
      </c>
      <c r="B827" s="232">
        <v>43402</v>
      </c>
      <c r="C827" s="232">
        <v>43403.113889930552</v>
      </c>
      <c r="D827" s="232" t="s">
        <v>4693</v>
      </c>
      <c r="E827" s="232" t="s">
        <v>5997</v>
      </c>
      <c r="F827" s="49" t="s">
        <v>334</v>
      </c>
      <c r="G827" s="61" t="s">
        <v>335</v>
      </c>
      <c r="H827" s="61" t="s">
        <v>633</v>
      </c>
      <c r="I827" s="124" t="s">
        <v>1630</v>
      </c>
      <c r="J827" s="124" t="s">
        <v>1631</v>
      </c>
      <c r="K827" s="46" t="s">
        <v>1632</v>
      </c>
      <c r="L827" s="152" t="s">
        <v>351</v>
      </c>
      <c r="M827" s="310" t="s">
        <v>346</v>
      </c>
      <c r="N827" s="279" t="s">
        <v>6505</v>
      </c>
      <c r="O827" s="325"/>
      <c r="P827" s="284" t="s">
        <v>346</v>
      </c>
      <c r="Q827" s="285" t="s">
        <v>6505</v>
      </c>
      <c r="R827" s="322"/>
      <c r="S827" s="289" t="s">
        <v>4671</v>
      </c>
      <c r="T827" s="289" t="s">
        <v>6503</v>
      </c>
      <c r="U827" s="125" t="s">
        <v>222</v>
      </c>
      <c r="V827" s="125" t="s">
        <v>34</v>
      </c>
      <c r="W827" s="125" t="s">
        <v>755</v>
      </c>
      <c r="X827" s="46" t="s">
        <v>633</v>
      </c>
      <c r="Y827" s="58"/>
      <c r="Z827" s="57"/>
      <c r="AA827" s="58"/>
      <c r="AB827" s="183"/>
      <c r="AC827" s="184"/>
      <c r="AD827" s="184"/>
      <c r="AE827" s="183"/>
      <c r="AF827" s="189" t="s">
        <v>36</v>
      </c>
      <c r="AG827" s="185"/>
      <c r="AH827" s="58"/>
      <c r="AI827" s="58"/>
      <c r="AJ827" s="58"/>
      <c r="AK827" s="58"/>
      <c r="AL827" s="59"/>
      <c r="AM827" s="254" t="str">
        <f>VLOOKUP(K827,'[1]SKO 2019 Attendees'!$D:$G,4,FALSE)</f>
        <v>32LDNLKX</v>
      </c>
      <c r="AN827" s="52">
        <v>43476</v>
      </c>
      <c r="AO827" s="52">
        <v>43482</v>
      </c>
      <c r="AP827" t="s">
        <v>6847</v>
      </c>
    </row>
    <row r="828" spans="1:42" customFormat="1">
      <c r="A828" s="46" t="s">
        <v>2829</v>
      </c>
      <c r="B828" s="232">
        <v>43396</v>
      </c>
      <c r="C828" s="232">
        <v>43417.447980937497</v>
      </c>
      <c r="D828" s="232" t="s">
        <v>4693</v>
      </c>
      <c r="E828" s="232" t="s">
        <v>5998</v>
      </c>
      <c r="F828" s="49" t="s">
        <v>334</v>
      </c>
      <c r="G828" s="61" t="s">
        <v>335</v>
      </c>
      <c r="H828" s="61" t="s">
        <v>2236</v>
      </c>
      <c r="I828" s="46" t="s">
        <v>62</v>
      </c>
      <c r="J828" s="46" t="s">
        <v>2830</v>
      </c>
      <c r="K828" s="46" t="s">
        <v>2831</v>
      </c>
      <c r="L828" s="100" t="s">
        <v>351</v>
      </c>
      <c r="M828" s="310" t="s">
        <v>357</v>
      </c>
      <c r="N828" s="279" t="s">
        <v>6506</v>
      </c>
      <c r="O828" s="325"/>
      <c r="P828" s="285" t="s">
        <v>357</v>
      </c>
      <c r="Q828" s="285" t="s">
        <v>6506</v>
      </c>
      <c r="R828" s="322"/>
      <c r="S828" s="289" t="s">
        <v>2442</v>
      </c>
      <c r="T828" s="289" t="s">
        <v>6506</v>
      </c>
      <c r="U828" s="47" t="s">
        <v>222</v>
      </c>
      <c r="V828" s="47" t="s">
        <v>90</v>
      </c>
      <c r="W828" s="47" t="s">
        <v>2284</v>
      </c>
      <c r="X828" s="46" t="s">
        <v>2076</v>
      </c>
      <c r="Y828" s="58"/>
      <c r="Z828" s="57"/>
      <c r="AA828" s="58"/>
      <c r="AB828" s="183"/>
      <c r="AC828" s="184"/>
      <c r="AD828" s="184"/>
      <c r="AE828" s="183" t="s">
        <v>36</v>
      </c>
      <c r="AF828" s="184"/>
      <c r="AG828" s="185"/>
      <c r="AH828" s="58"/>
      <c r="AI828" s="58"/>
      <c r="AJ828" s="58"/>
      <c r="AK828" s="58"/>
      <c r="AL828" s="59"/>
      <c r="AM828" s="254" t="str">
        <f>VLOOKUP(K828,'[1]SKO 2019 Attendees'!$D:$G,4,FALSE)</f>
        <v>32LDNLKZ</v>
      </c>
      <c r="AN828" s="52">
        <v>43477</v>
      </c>
      <c r="AO828" s="52">
        <v>43481</v>
      </c>
    </row>
    <row r="829" spans="1:42" customFormat="1">
      <c r="A829" s="124" t="s">
        <v>1633</v>
      </c>
      <c r="B829" s="232">
        <v>43402</v>
      </c>
      <c r="C829" s="232">
        <v>43410.489622337962</v>
      </c>
      <c r="D829" s="232" t="s">
        <v>4693</v>
      </c>
      <c r="E829" s="232" t="s">
        <v>6716</v>
      </c>
      <c r="F829" s="49" t="s">
        <v>334</v>
      </c>
      <c r="G829" s="61" t="s">
        <v>335</v>
      </c>
      <c r="H829" s="61" t="s">
        <v>633</v>
      </c>
      <c r="I829" s="124" t="s">
        <v>1634</v>
      </c>
      <c r="J829" s="124" t="s">
        <v>1635</v>
      </c>
      <c r="K829" s="46" t="s">
        <v>1636</v>
      </c>
      <c r="L829" s="152" t="s">
        <v>1637</v>
      </c>
      <c r="M829" s="310" t="s">
        <v>346</v>
      </c>
      <c r="N829" s="279" t="s">
        <v>6505</v>
      </c>
      <c r="O829" s="323"/>
      <c r="P829" s="284" t="s">
        <v>346</v>
      </c>
      <c r="Q829" s="285" t="s">
        <v>6505</v>
      </c>
      <c r="R829" s="322"/>
      <c r="S829" s="289" t="s">
        <v>4670</v>
      </c>
      <c r="T829" s="289" t="s">
        <v>6504</v>
      </c>
      <c r="U829" s="125" t="s">
        <v>222</v>
      </c>
      <c r="V829" s="125" t="s">
        <v>34</v>
      </c>
      <c r="W829" s="125" t="s">
        <v>639</v>
      </c>
      <c r="X829" s="46" t="s">
        <v>633</v>
      </c>
      <c r="Y829" s="58"/>
      <c r="Z829" s="57"/>
      <c r="AA829" s="58"/>
      <c r="AB829" s="183"/>
      <c r="AC829" s="189" t="s">
        <v>36</v>
      </c>
      <c r="AD829" s="184"/>
      <c r="AE829" s="183"/>
      <c r="AF829" s="189" t="s">
        <v>36</v>
      </c>
      <c r="AG829" s="185"/>
      <c r="AH829" s="58"/>
      <c r="AI829" s="58"/>
      <c r="AJ829" s="58"/>
      <c r="AK829" s="58"/>
      <c r="AL829" s="59"/>
      <c r="AM829" s="254" t="str">
        <f>VLOOKUP(K829,'[1]SKO 2019 Attendees'!$D:$G,4,FALSE)</f>
        <v>32LDNLL2</v>
      </c>
      <c r="AN829" s="52">
        <v>43476</v>
      </c>
      <c r="AO829" s="52">
        <v>43481</v>
      </c>
      <c r="AP829" s="18" t="s">
        <v>6843</v>
      </c>
    </row>
    <row r="830" spans="1:42" customFormat="1">
      <c r="A830" s="46" t="s">
        <v>4247</v>
      </c>
      <c r="B830" s="232">
        <v>43396</v>
      </c>
      <c r="C830" s="232">
        <v>43396.780247337963</v>
      </c>
      <c r="D830" s="232" t="s">
        <v>4693</v>
      </c>
      <c r="E830" s="232" t="s">
        <v>5999</v>
      </c>
      <c r="F830" s="49" t="s">
        <v>334</v>
      </c>
      <c r="G830" s="61" t="s">
        <v>335</v>
      </c>
      <c r="H830" s="61" t="s">
        <v>2236</v>
      </c>
      <c r="I830" s="46" t="s">
        <v>2715</v>
      </c>
      <c r="J830" s="46" t="s">
        <v>4248</v>
      </c>
      <c r="K830" s="46" t="s">
        <v>4249</v>
      </c>
      <c r="L830" s="100" t="s">
        <v>344</v>
      </c>
      <c r="M830" s="350" t="s">
        <v>6413</v>
      </c>
      <c r="N830" s="310" t="s">
        <v>6509</v>
      </c>
      <c r="O830" s="325"/>
      <c r="P830" s="284" t="s">
        <v>6263</v>
      </c>
      <c r="Q830" s="311" t="s">
        <v>6509</v>
      </c>
      <c r="R830" s="322"/>
      <c r="S830" s="289" t="s">
        <v>2411</v>
      </c>
      <c r="T830" s="289" t="s">
        <v>6510</v>
      </c>
      <c r="U830" s="47" t="s">
        <v>222</v>
      </c>
      <c r="V830" s="47" t="s">
        <v>90</v>
      </c>
      <c r="W830" s="47" t="s">
        <v>2289</v>
      </c>
      <c r="X830" s="46" t="s">
        <v>2076</v>
      </c>
      <c r="Y830" s="58"/>
      <c r="Z830" s="57"/>
      <c r="AA830" s="58"/>
      <c r="AB830" s="183"/>
      <c r="AC830" s="184"/>
      <c r="AD830" s="184"/>
      <c r="AE830" s="183" t="s">
        <v>36</v>
      </c>
      <c r="AF830" s="184"/>
      <c r="AG830" s="185"/>
      <c r="AH830" s="58"/>
      <c r="AI830" s="58"/>
      <c r="AJ830" s="58"/>
      <c r="AK830" s="58"/>
      <c r="AL830" s="59"/>
      <c r="AM830" s="254" t="str">
        <f>VLOOKUP(K830,'[1]SKO 2019 Attendees'!$D:$G,4,FALSE)</f>
        <v>32LDNLL4</v>
      </c>
      <c r="AN830" s="52">
        <v>43477</v>
      </c>
      <c r="AO830" s="52">
        <v>43481</v>
      </c>
      <c r="AP830" t="s">
        <v>5028</v>
      </c>
    </row>
    <row r="831" spans="1:42" customFormat="1">
      <c r="A831" s="124" t="s">
        <v>1638</v>
      </c>
      <c r="B831" s="232">
        <v>43396</v>
      </c>
      <c r="C831" s="232">
        <v>43403.471104363423</v>
      </c>
      <c r="D831" s="232" t="s">
        <v>4693</v>
      </c>
      <c r="E831" s="232" t="s">
        <v>6000</v>
      </c>
      <c r="F831" s="49" t="s">
        <v>334</v>
      </c>
      <c r="G831" s="61" t="s">
        <v>335</v>
      </c>
      <c r="H831" s="61" t="s">
        <v>633</v>
      </c>
      <c r="I831" s="124" t="s">
        <v>1639</v>
      </c>
      <c r="J831" s="129" t="s">
        <v>1640</v>
      </c>
      <c r="K831" s="46" t="s">
        <v>1641</v>
      </c>
      <c r="L831" s="152" t="s">
        <v>1642</v>
      </c>
      <c r="M831" s="310" t="s">
        <v>346</v>
      </c>
      <c r="N831" s="279" t="s">
        <v>6505</v>
      </c>
      <c r="O831" s="323"/>
      <c r="P831" s="332" t="s">
        <v>6569</v>
      </c>
      <c r="Q831" s="285" t="s">
        <v>4667</v>
      </c>
      <c r="R831" s="322"/>
      <c r="S831" s="289" t="s">
        <v>4672</v>
      </c>
      <c r="T831" s="289" t="s">
        <v>6508</v>
      </c>
      <c r="U831" s="125" t="s">
        <v>222</v>
      </c>
      <c r="V831" s="125" t="s">
        <v>34</v>
      </c>
      <c r="W831" s="125" t="s">
        <v>658</v>
      </c>
      <c r="X831" s="46" t="s">
        <v>633</v>
      </c>
      <c r="Y831" s="58"/>
      <c r="Z831" s="57"/>
      <c r="AA831" s="58"/>
      <c r="AB831" s="183"/>
      <c r="AC831" s="184"/>
      <c r="AD831" s="184"/>
      <c r="AE831" s="183"/>
      <c r="AF831" s="189" t="s">
        <v>36</v>
      </c>
      <c r="AG831" s="185"/>
      <c r="AH831" s="58"/>
      <c r="AI831" s="58"/>
      <c r="AJ831" s="58"/>
      <c r="AK831" s="58"/>
      <c r="AL831" s="59"/>
      <c r="AM831" s="254" t="str">
        <f>VLOOKUP(K831,'[1]SKO 2019 Attendees'!$D:$G,4,FALSE)</f>
        <v>32LDNLL5</v>
      </c>
      <c r="AN831" s="52">
        <v>43476</v>
      </c>
      <c r="AO831" s="52">
        <v>43481</v>
      </c>
      <c r="AP831" s="18" t="s">
        <v>6843</v>
      </c>
    </row>
    <row r="832" spans="1:42" customFormat="1">
      <c r="A832" s="124" t="s">
        <v>1643</v>
      </c>
      <c r="B832" s="232">
        <v>43402</v>
      </c>
      <c r="C832" s="232">
        <v>43402.740525729168</v>
      </c>
      <c r="D832" s="232" t="s">
        <v>4693</v>
      </c>
      <c r="E832" s="232" t="s">
        <v>6001</v>
      </c>
      <c r="F832" s="49" t="s">
        <v>334</v>
      </c>
      <c r="G832" s="61" t="s">
        <v>335</v>
      </c>
      <c r="H832" s="61" t="s">
        <v>633</v>
      </c>
      <c r="I832" s="124" t="s">
        <v>1644</v>
      </c>
      <c r="J832" s="124" t="s">
        <v>1645</v>
      </c>
      <c r="K832" s="46" t="s">
        <v>1646</v>
      </c>
      <c r="L832" s="152" t="s">
        <v>351</v>
      </c>
      <c r="M832" s="310" t="s">
        <v>379</v>
      </c>
      <c r="N832" s="279" t="s">
        <v>6503</v>
      </c>
      <c r="O832" s="325"/>
      <c r="P832" s="284" t="s">
        <v>379</v>
      </c>
      <c r="Q832" s="285" t="s">
        <v>6503</v>
      </c>
      <c r="R832" s="322"/>
      <c r="S832" s="289" t="s">
        <v>4671</v>
      </c>
      <c r="T832" s="289" t="s">
        <v>6503</v>
      </c>
      <c r="U832" s="125" t="s">
        <v>222</v>
      </c>
      <c r="V832" s="125" t="s">
        <v>34</v>
      </c>
      <c r="W832" s="125" t="s">
        <v>651</v>
      </c>
      <c r="X832" s="46" t="s">
        <v>633</v>
      </c>
      <c r="Y832" s="58"/>
      <c r="Z832" s="57"/>
      <c r="AA832" s="58"/>
      <c r="AB832" s="183"/>
      <c r="AC832" s="184"/>
      <c r="AD832" s="184"/>
      <c r="AE832" s="183"/>
      <c r="AF832" s="189" t="s">
        <v>36</v>
      </c>
      <c r="AG832" s="185"/>
      <c r="AH832" s="58"/>
      <c r="AI832" s="58"/>
      <c r="AJ832" s="58"/>
      <c r="AK832" s="58"/>
      <c r="AL832" s="59"/>
      <c r="AM832" s="254" t="str">
        <f>VLOOKUP(K832,'[1]SKO 2019 Attendees'!$D:$G,4,FALSE)</f>
        <v>32LDNLL6</v>
      </c>
      <c r="AN832" s="52">
        <v>43477</v>
      </c>
      <c r="AO832" s="52">
        <v>43481</v>
      </c>
    </row>
    <row r="833" spans="1:42" customFormat="1">
      <c r="A833" s="46" t="s">
        <v>2832</v>
      </c>
      <c r="B833" s="232">
        <v>43396</v>
      </c>
      <c r="C833" s="232">
        <v>43402.534316863421</v>
      </c>
      <c r="D833" s="232" t="s">
        <v>4693</v>
      </c>
      <c r="E833" s="232" t="s">
        <v>6002</v>
      </c>
      <c r="F833" s="49" t="s">
        <v>334</v>
      </c>
      <c r="G833" s="61" t="s">
        <v>335</v>
      </c>
      <c r="H833" s="61" t="s">
        <v>2236</v>
      </c>
      <c r="I833" s="46" t="s">
        <v>2833</v>
      </c>
      <c r="J833" s="46" t="s">
        <v>2834</v>
      </c>
      <c r="K833" s="46" t="s">
        <v>2835</v>
      </c>
      <c r="L833" s="100" t="s">
        <v>344</v>
      </c>
      <c r="M833" s="310" t="s">
        <v>357</v>
      </c>
      <c r="N833" s="279" t="s">
        <v>6506</v>
      </c>
      <c r="O833" s="325"/>
      <c r="P833" s="285" t="s">
        <v>357</v>
      </c>
      <c r="Q833" s="285" t="s">
        <v>6506</v>
      </c>
      <c r="R833" s="322"/>
      <c r="S833" s="289" t="s">
        <v>2442</v>
      </c>
      <c r="T833" s="289" t="s">
        <v>6506</v>
      </c>
      <c r="U833" s="47" t="s">
        <v>222</v>
      </c>
      <c r="V833" s="47" t="s">
        <v>90</v>
      </c>
      <c r="W833" s="47" t="s">
        <v>2284</v>
      </c>
      <c r="X833" s="46" t="s">
        <v>2076</v>
      </c>
      <c r="Y833" s="58"/>
      <c r="Z833" s="57"/>
      <c r="AA833" s="58"/>
      <c r="AB833" s="183"/>
      <c r="AC833" s="184"/>
      <c r="AD833" s="184"/>
      <c r="AE833" s="183" t="s">
        <v>36</v>
      </c>
      <c r="AF833" s="184"/>
      <c r="AG833" s="185"/>
      <c r="AH833" s="58"/>
      <c r="AI833" s="58"/>
      <c r="AJ833" s="58"/>
      <c r="AK833" s="58"/>
      <c r="AL833" s="59"/>
      <c r="AM833" s="254" t="str">
        <f>VLOOKUP(K833,'[1]SKO 2019 Attendees'!$D:$G,4,FALSE)</f>
        <v>32LDNLL7</v>
      </c>
      <c r="AN833" s="52">
        <v>43477</v>
      </c>
      <c r="AO833" s="52">
        <v>43481</v>
      </c>
    </row>
    <row r="834" spans="1:42" customFormat="1">
      <c r="A834" s="46" t="s">
        <v>4250</v>
      </c>
      <c r="B834" s="232">
        <v>43396</v>
      </c>
      <c r="C834" s="232">
        <v>43409.646444560181</v>
      </c>
      <c r="D834" s="232" t="s">
        <v>4693</v>
      </c>
      <c r="E834" s="348"/>
      <c r="F834" s="49" t="s">
        <v>334</v>
      </c>
      <c r="G834" s="61" t="s">
        <v>335</v>
      </c>
      <c r="H834" s="61" t="s">
        <v>4038</v>
      </c>
      <c r="I834" s="46" t="s">
        <v>1254</v>
      </c>
      <c r="J834" s="46" t="s">
        <v>4251</v>
      </c>
      <c r="K834" s="46" t="s">
        <v>4252</v>
      </c>
      <c r="L834" s="100" t="s">
        <v>351</v>
      </c>
      <c r="M834" s="310" t="s">
        <v>357</v>
      </c>
      <c r="N834" s="279" t="s">
        <v>6506</v>
      </c>
      <c r="O834" s="325"/>
      <c r="P834" s="285" t="s">
        <v>357</v>
      </c>
      <c r="Q834" s="285" t="s">
        <v>6506</v>
      </c>
      <c r="R834" s="322"/>
      <c r="S834" s="289" t="s">
        <v>2411</v>
      </c>
      <c r="T834" s="289" t="s">
        <v>6510</v>
      </c>
      <c r="U834" s="47" t="s">
        <v>222</v>
      </c>
      <c r="V834" s="47" t="s">
        <v>90</v>
      </c>
      <c r="W834" s="47" t="s">
        <v>2275</v>
      </c>
      <c r="X834" s="46" t="s">
        <v>2076</v>
      </c>
      <c r="Y834" s="58"/>
      <c r="Z834" s="57"/>
      <c r="AA834" s="58"/>
      <c r="AB834" s="183"/>
      <c r="AC834" s="184"/>
      <c r="AD834" s="184"/>
      <c r="AE834" s="183" t="s">
        <v>36</v>
      </c>
      <c r="AF834" s="184"/>
      <c r="AG834" s="185"/>
      <c r="AH834" s="58"/>
      <c r="AI834" s="58"/>
      <c r="AJ834" s="58"/>
      <c r="AK834" s="58"/>
      <c r="AL834" s="59"/>
      <c r="AM834" s="254" t="str">
        <f>VLOOKUP(K834,'[1]SKO 2019 Attendees'!$D:$G,4,FALSE)</f>
        <v>32LDNLL8</v>
      </c>
      <c r="AN834" s="52">
        <v>43478</v>
      </c>
      <c r="AO834" s="52">
        <v>43481</v>
      </c>
      <c r="AP834" t="s">
        <v>5026</v>
      </c>
    </row>
    <row r="835" spans="1:42" customFormat="1">
      <c r="A835" s="124" t="s">
        <v>1647</v>
      </c>
      <c r="B835" s="232">
        <v>43396</v>
      </c>
      <c r="C835" s="232">
        <v>43399.578017974534</v>
      </c>
      <c r="D835" s="232" t="s">
        <v>4693</v>
      </c>
      <c r="E835" s="232" t="s">
        <v>6630</v>
      </c>
      <c r="F835" s="49" t="s">
        <v>334</v>
      </c>
      <c r="G835" s="61" t="s">
        <v>335</v>
      </c>
      <c r="H835" s="61" t="s">
        <v>633</v>
      </c>
      <c r="I835" s="124" t="s">
        <v>353</v>
      </c>
      <c r="J835" s="124" t="s">
        <v>1648</v>
      </c>
      <c r="K835" s="46" t="s">
        <v>1649</v>
      </c>
      <c r="L835" s="152" t="s">
        <v>1472</v>
      </c>
      <c r="M835" s="350" t="s">
        <v>6412</v>
      </c>
      <c r="N835" s="279" t="s">
        <v>6508</v>
      </c>
      <c r="O835" s="325"/>
      <c r="P835" s="284" t="s">
        <v>5086</v>
      </c>
      <c r="Q835" s="311" t="s">
        <v>6508</v>
      </c>
      <c r="R835" s="322"/>
      <c r="S835" s="289" t="s">
        <v>4672</v>
      </c>
      <c r="T835" s="289" t="s">
        <v>6508</v>
      </c>
      <c r="U835" s="125" t="s">
        <v>222</v>
      </c>
      <c r="V835" s="125" t="s">
        <v>90</v>
      </c>
      <c r="W835" s="125" t="s">
        <v>645</v>
      </c>
      <c r="X835" s="46" t="s">
        <v>633</v>
      </c>
      <c r="Y835" s="58"/>
      <c r="Z835" s="57"/>
      <c r="AA835" s="58"/>
      <c r="AB835" s="183"/>
      <c r="AC835" s="184"/>
      <c r="AD835" s="184"/>
      <c r="AE835" s="183"/>
      <c r="AF835" s="189" t="s">
        <v>36</v>
      </c>
      <c r="AG835" s="185"/>
      <c r="AH835" s="58"/>
      <c r="AI835" s="58"/>
      <c r="AJ835" s="58"/>
      <c r="AK835" s="58"/>
      <c r="AL835" s="59"/>
      <c r="AM835" s="254" t="str">
        <f>VLOOKUP(K835,'[1]SKO 2019 Attendees'!$D:$G,4,FALSE)</f>
        <v>32LDNLLB</v>
      </c>
      <c r="AN835" s="52">
        <v>43477</v>
      </c>
      <c r="AO835" s="52">
        <v>43481</v>
      </c>
    </row>
    <row r="836" spans="1:42" customFormat="1">
      <c r="A836" s="124" t="s">
        <v>1650</v>
      </c>
      <c r="B836" s="232">
        <v>43396</v>
      </c>
      <c r="C836" s="232">
        <v>43396.725055173607</v>
      </c>
      <c r="D836" s="232" t="s">
        <v>4693</v>
      </c>
      <c r="E836" s="232" t="s">
        <v>6003</v>
      </c>
      <c r="F836" s="49" t="s">
        <v>334</v>
      </c>
      <c r="G836" s="61" t="s">
        <v>335</v>
      </c>
      <c r="H836" s="61" t="s">
        <v>633</v>
      </c>
      <c r="I836" s="124" t="s">
        <v>679</v>
      </c>
      <c r="J836" s="124" t="s">
        <v>1651</v>
      </c>
      <c r="K836" s="46" t="s">
        <v>1652</v>
      </c>
      <c r="L836" s="152" t="s">
        <v>1637</v>
      </c>
      <c r="M836" s="310" t="s">
        <v>374</v>
      </c>
      <c r="N836" s="310" t="s">
        <v>6507</v>
      </c>
      <c r="O836" s="323"/>
      <c r="P836" s="284" t="s">
        <v>374</v>
      </c>
      <c r="Q836" s="285" t="s">
        <v>6507</v>
      </c>
      <c r="R836" s="322"/>
      <c r="S836" s="289" t="s">
        <v>4672</v>
      </c>
      <c r="T836" s="289" t="s">
        <v>6508</v>
      </c>
      <c r="U836" s="125" t="s">
        <v>222</v>
      </c>
      <c r="V836" s="125" t="s">
        <v>34</v>
      </c>
      <c r="W836" s="125" t="s">
        <v>658</v>
      </c>
      <c r="X836" s="46" t="s">
        <v>633</v>
      </c>
      <c r="Y836" s="58"/>
      <c r="Z836" s="57"/>
      <c r="AA836" s="58"/>
      <c r="AB836" s="183"/>
      <c r="AC836" s="189" t="s">
        <v>36</v>
      </c>
      <c r="AD836" s="184"/>
      <c r="AE836" s="183"/>
      <c r="AF836" s="189" t="s">
        <v>36</v>
      </c>
      <c r="AG836" s="185"/>
      <c r="AH836" s="58"/>
      <c r="AI836" s="58"/>
      <c r="AJ836" s="58"/>
      <c r="AK836" s="58"/>
      <c r="AL836" s="59"/>
      <c r="AM836" s="254" t="str">
        <f>VLOOKUP(K836,'[1]SKO 2019 Attendees'!$D:$G,4,FALSE)</f>
        <v>32LDNLLC</v>
      </c>
      <c r="AN836" s="52">
        <v>43477</v>
      </c>
      <c r="AO836" s="52">
        <v>43481</v>
      </c>
    </row>
    <row r="837" spans="1:42" customFormat="1">
      <c r="A837" s="46" t="s">
        <v>409</v>
      </c>
      <c r="B837" s="232">
        <v>43396</v>
      </c>
      <c r="C837" s="232">
        <v>43411.34485011574</v>
      </c>
      <c r="D837" s="232" t="s">
        <v>4693</v>
      </c>
      <c r="E837" s="232" t="s">
        <v>6004</v>
      </c>
      <c r="F837" s="49" t="s">
        <v>334</v>
      </c>
      <c r="G837" s="61" t="s">
        <v>335</v>
      </c>
      <c r="H837" s="61" t="s">
        <v>27</v>
      </c>
      <c r="I837" s="46" t="s">
        <v>410</v>
      </c>
      <c r="J837" s="129" t="s">
        <v>411</v>
      </c>
      <c r="K837" s="46" t="s">
        <v>412</v>
      </c>
      <c r="L837" s="100" t="s">
        <v>413</v>
      </c>
      <c r="M837" s="310" t="s">
        <v>357</v>
      </c>
      <c r="N837" s="279" t="s">
        <v>6506</v>
      </c>
      <c r="O837" s="325"/>
      <c r="P837" s="285" t="s">
        <v>357</v>
      </c>
      <c r="Q837" s="285" t="s">
        <v>6506</v>
      </c>
      <c r="R837" s="322"/>
      <c r="S837" s="289" t="s">
        <v>5083</v>
      </c>
      <c r="T837" s="306" t="s">
        <v>6513</v>
      </c>
      <c r="U837" s="47" t="s">
        <v>368</v>
      </c>
      <c r="V837" s="47" t="s">
        <v>34</v>
      </c>
      <c r="W837" s="47" t="s">
        <v>414</v>
      </c>
      <c r="X837" s="46" t="s">
        <v>27</v>
      </c>
      <c r="Y837" s="58"/>
      <c r="Z837" s="57"/>
      <c r="AA837" s="58"/>
      <c r="AB837" s="183"/>
      <c r="AC837" s="184"/>
      <c r="AD837" s="184"/>
      <c r="AE837" s="183"/>
      <c r="AF837" s="184"/>
      <c r="AG837" s="190" t="s">
        <v>36</v>
      </c>
      <c r="AH837" s="58"/>
      <c r="AI837" s="58"/>
      <c r="AJ837" s="58"/>
      <c r="AK837" s="58"/>
      <c r="AL837" s="59"/>
      <c r="AM837" s="254" t="str">
        <f>VLOOKUP(K837,'[1]SKO 2019 Attendees'!$D:$G,4,FALSE)</f>
        <v>32LDNLLD</v>
      </c>
      <c r="AN837" s="52">
        <v>43476</v>
      </c>
      <c r="AO837" s="52">
        <v>43481</v>
      </c>
    </row>
    <row r="838" spans="1:42" customFormat="1">
      <c r="A838" s="46" t="s">
        <v>1653</v>
      </c>
      <c r="B838" s="232">
        <v>43402</v>
      </c>
      <c r="C838" s="232">
        <v>43403.115120057868</v>
      </c>
      <c r="D838" s="232" t="s">
        <v>4693</v>
      </c>
      <c r="E838" s="232" t="s">
        <v>6005</v>
      </c>
      <c r="F838" s="49" t="s">
        <v>334</v>
      </c>
      <c r="G838" s="61" t="s">
        <v>335</v>
      </c>
      <c r="H838" s="61" t="s">
        <v>633</v>
      </c>
      <c r="I838" s="46" t="s">
        <v>647</v>
      </c>
      <c r="J838" s="46" t="s">
        <v>1654</v>
      </c>
      <c r="K838" s="46" t="s">
        <v>1655</v>
      </c>
      <c r="L838" s="100" t="s">
        <v>434</v>
      </c>
      <c r="M838" s="310" t="s">
        <v>374</v>
      </c>
      <c r="N838" s="310" t="s">
        <v>6507</v>
      </c>
      <c r="O838" s="323"/>
      <c r="P838" s="284" t="s">
        <v>374</v>
      </c>
      <c r="Q838" s="285" t="s">
        <v>6507</v>
      </c>
      <c r="R838" s="322"/>
      <c r="S838" s="289" t="s">
        <v>4671</v>
      </c>
      <c r="T838" s="289" t="s">
        <v>6503</v>
      </c>
      <c r="U838" s="47" t="s">
        <v>222</v>
      </c>
      <c r="V838" s="47" t="s">
        <v>34</v>
      </c>
      <c r="W838" s="47" t="s">
        <v>651</v>
      </c>
      <c r="X838" s="46" t="s">
        <v>633</v>
      </c>
      <c r="Y838" s="58"/>
      <c r="Z838" s="57"/>
      <c r="AA838" s="58"/>
      <c r="AB838" s="183"/>
      <c r="AC838" s="184"/>
      <c r="AD838" s="184"/>
      <c r="AE838" s="183"/>
      <c r="AF838" s="189" t="s">
        <v>36</v>
      </c>
      <c r="AG838" s="185"/>
      <c r="AH838" s="58"/>
      <c r="AI838" s="58"/>
      <c r="AJ838" s="58"/>
      <c r="AK838" s="58"/>
      <c r="AL838" s="59"/>
      <c r="AM838" s="254" t="str">
        <f>VLOOKUP(K838,'[1]SKO 2019 Attendees'!$D:$G,4,FALSE)</f>
        <v>32LDNLLF</v>
      </c>
      <c r="AN838" s="52">
        <v>43477</v>
      </c>
      <c r="AO838" s="52">
        <v>43481</v>
      </c>
    </row>
    <row r="839" spans="1:42" customFormat="1">
      <c r="A839" s="46" t="s">
        <v>1656</v>
      </c>
      <c r="B839" s="232">
        <v>43402</v>
      </c>
      <c r="C839" s="232">
        <v>43411.40379232639</v>
      </c>
      <c r="D839" s="232" t="s">
        <v>4693</v>
      </c>
      <c r="E839" s="232" t="s">
        <v>6633</v>
      </c>
      <c r="F839" s="49" t="s">
        <v>334</v>
      </c>
      <c r="G839" s="61" t="s">
        <v>335</v>
      </c>
      <c r="H839" s="61" t="s">
        <v>633</v>
      </c>
      <c r="I839" s="46" t="s">
        <v>1657</v>
      </c>
      <c r="J839" s="46" t="s">
        <v>1658</v>
      </c>
      <c r="K839" s="46" t="s">
        <v>1659</v>
      </c>
      <c r="L839" s="100" t="s">
        <v>413</v>
      </c>
      <c r="M839" s="310" t="s">
        <v>357</v>
      </c>
      <c r="N839" s="279" t="s">
        <v>6506</v>
      </c>
      <c r="O839" s="325"/>
      <c r="P839" s="285" t="s">
        <v>357</v>
      </c>
      <c r="Q839" s="285" t="s">
        <v>6506</v>
      </c>
      <c r="R839" s="322"/>
      <c r="S839" s="289" t="s">
        <v>4671</v>
      </c>
      <c r="T839" s="289" t="s">
        <v>6503</v>
      </c>
      <c r="U839" s="47" t="s">
        <v>222</v>
      </c>
      <c r="V839" s="47" t="s">
        <v>34</v>
      </c>
      <c r="W839" s="47" t="s">
        <v>840</v>
      </c>
      <c r="X839" s="46" t="s">
        <v>633</v>
      </c>
      <c r="Y839" s="58"/>
      <c r="Z839" s="57"/>
      <c r="AA839" s="58"/>
      <c r="AB839" s="183"/>
      <c r="AC839" s="184"/>
      <c r="AD839" s="184"/>
      <c r="AE839" s="183"/>
      <c r="AF839" s="189" t="s">
        <v>36</v>
      </c>
      <c r="AG839" s="185"/>
      <c r="AH839" s="58"/>
      <c r="AI839" s="58"/>
      <c r="AJ839" s="58"/>
      <c r="AK839" s="58"/>
      <c r="AL839" s="59"/>
      <c r="AM839" s="254" t="str">
        <f>VLOOKUP(K839,'[1]SKO 2019 Attendees'!$D:$G,4,FALSE)</f>
        <v>32LDNLLG</v>
      </c>
      <c r="AN839" s="52">
        <v>43477</v>
      </c>
      <c r="AO839" s="52">
        <v>43481</v>
      </c>
    </row>
    <row r="840" spans="1:42" customFormat="1">
      <c r="A840" s="46" t="s">
        <v>4253</v>
      </c>
      <c r="B840" s="232">
        <v>43396</v>
      </c>
      <c r="C840" s="232">
        <v>43409.576178124997</v>
      </c>
      <c r="D840" s="232" t="s">
        <v>4693</v>
      </c>
      <c r="E840" s="232" t="s">
        <v>6006</v>
      </c>
      <c r="F840" s="49" t="s">
        <v>334</v>
      </c>
      <c r="G840" s="61" t="s">
        <v>335</v>
      </c>
      <c r="H840" s="61" t="s">
        <v>4038</v>
      </c>
      <c r="I840" s="46" t="s">
        <v>264</v>
      </c>
      <c r="J840" s="46" t="s">
        <v>4254</v>
      </c>
      <c r="K840" s="46" t="s">
        <v>4255</v>
      </c>
      <c r="L840" s="100" t="s">
        <v>344</v>
      </c>
      <c r="M840" s="310" t="s">
        <v>357</v>
      </c>
      <c r="N840" s="279" t="s">
        <v>6506</v>
      </c>
      <c r="O840" s="325"/>
      <c r="P840" s="285" t="s">
        <v>357</v>
      </c>
      <c r="Q840" s="285" t="s">
        <v>6506</v>
      </c>
      <c r="R840" s="322"/>
      <c r="S840" s="289" t="s">
        <v>2411</v>
      </c>
      <c r="T840" s="289" t="s">
        <v>6510</v>
      </c>
      <c r="U840" s="47" t="s">
        <v>222</v>
      </c>
      <c r="V840" s="47" t="s">
        <v>90</v>
      </c>
      <c r="W840" s="47" t="s">
        <v>2254</v>
      </c>
      <c r="X840" s="46" t="s">
        <v>2076</v>
      </c>
      <c r="Y840" s="58"/>
      <c r="Z840" s="57"/>
      <c r="AA840" s="58"/>
      <c r="AB840" s="183"/>
      <c r="AC840" s="184"/>
      <c r="AD840" s="184"/>
      <c r="AE840" s="183" t="s">
        <v>36</v>
      </c>
      <c r="AF840" s="184"/>
      <c r="AG840" s="185"/>
      <c r="AH840" s="58"/>
      <c r="AI840" s="58"/>
      <c r="AJ840" s="58"/>
      <c r="AK840" s="58"/>
      <c r="AL840" s="59"/>
      <c r="AM840" s="254" t="str">
        <f>VLOOKUP(K840,'[1]SKO 2019 Attendees'!$D:$G,4,FALSE)</f>
        <v>32LDNLLH</v>
      </c>
      <c r="AN840" s="52">
        <v>43478</v>
      </c>
      <c r="AO840" s="52">
        <v>43481</v>
      </c>
    </row>
    <row r="841" spans="1:42" customFormat="1">
      <c r="A841" s="46" t="s">
        <v>1660</v>
      </c>
      <c r="B841" s="232">
        <v>43396</v>
      </c>
      <c r="C841" s="232">
        <v>43431.544051157405</v>
      </c>
      <c r="D841" s="232" t="s">
        <v>4693</v>
      </c>
      <c r="E841" s="232" t="s">
        <v>6635</v>
      </c>
      <c r="F841" s="49" t="s">
        <v>334</v>
      </c>
      <c r="G841" s="61" t="s">
        <v>335</v>
      </c>
      <c r="H841" s="61" t="s">
        <v>633</v>
      </c>
      <c r="I841" s="46" t="s">
        <v>229</v>
      </c>
      <c r="J841" s="46" t="s">
        <v>1661</v>
      </c>
      <c r="K841" s="46" t="s">
        <v>1662</v>
      </c>
      <c r="L841" s="100" t="s">
        <v>434</v>
      </c>
      <c r="M841" s="310" t="s">
        <v>346</v>
      </c>
      <c r="N841" s="279" t="s">
        <v>6505</v>
      </c>
      <c r="O841" s="323"/>
      <c r="P841" s="284" t="s">
        <v>346</v>
      </c>
      <c r="Q841" s="285" t="s">
        <v>6505</v>
      </c>
      <c r="R841" s="322"/>
      <c r="S841" s="289" t="s">
        <v>4672</v>
      </c>
      <c r="T841" s="289" t="s">
        <v>6508</v>
      </c>
      <c r="U841" s="47" t="s">
        <v>222</v>
      </c>
      <c r="V841" s="47" t="s">
        <v>34</v>
      </c>
      <c r="W841" s="47" t="s">
        <v>645</v>
      </c>
      <c r="X841" s="46" t="s">
        <v>633</v>
      </c>
      <c r="Y841" s="58"/>
      <c r="Z841" s="57"/>
      <c r="AA841" s="58"/>
      <c r="AB841" s="183"/>
      <c r="AC841" s="184"/>
      <c r="AD841" s="184"/>
      <c r="AE841" s="183"/>
      <c r="AF841" s="189" t="s">
        <v>36</v>
      </c>
      <c r="AG841" s="185"/>
      <c r="AH841" s="58"/>
      <c r="AI841" s="58"/>
      <c r="AJ841" s="58"/>
      <c r="AK841" s="58"/>
      <c r="AL841" s="59"/>
      <c r="AM841" s="254" t="str">
        <f>VLOOKUP(K841,'[1]SKO 2019 Attendees'!$D:$G,4,FALSE)</f>
        <v>32LDNLLK</v>
      </c>
      <c r="AN841" s="52">
        <v>43477</v>
      </c>
      <c r="AO841" s="52">
        <v>43481</v>
      </c>
    </row>
    <row r="842" spans="1:42" customFormat="1">
      <c r="A842" s="46" t="s">
        <v>415</v>
      </c>
      <c r="B842" s="232">
        <v>43396</v>
      </c>
      <c r="C842" s="232">
        <v>43404.941055636569</v>
      </c>
      <c r="D842" s="232" t="s">
        <v>4693</v>
      </c>
      <c r="E842" s="348"/>
      <c r="F842" s="49" t="s">
        <v>334</v>
      </c>
      <c r="G842" s="61" t="s">
        <v>335</v>
      </c>
      <c r="H842" s="61" t="s">
        <v>27</v>
      </c>
      <c r="I842" s="46" t="s">
        <v>416</v>
      </c>
      <c r="J842" s="129" t="s">
        <v>417</v>
      </c>
      <c r="K842" s="46" t="s">
        <v>418</v>
      </c>
      <c r="L842" s="100" t="s">
        <v>344</v>
      </c>
      <c r="M842" s="350" t="s">
        <v>6412</v>
      </c>
      <c r="N842" s="279" t="s">
        <v>6508</v>
      </c>
      <c r="O842" s="325"/>
      <c r="P842" s="284" t="s">
        <v>5086</v>
      </c>
      <c r="Q842" s="311" t="s">
        <v>6508</v>
      </c>
      <c r="R842" s="322"/>
      <c r="S842" s="289" t="s">
        <v>58</v>
      </c>
      <c r="T842" s="289" t="s">
        <v>6514</v>
      </c>
      <c r="U842" s="47" t="s">
        <v>419</v>
      </c>
      <c r="V842" s="47" t="s">
        <v>34</v>
      </c>
      <c r="W842" s="47" t="s">
        <v>420</v>
      </c>
      <c r="X842" s="46" t="s">
        <v>58</v>
      </c>
      <c r="Y842" s="58"/>
      <c r="Z842" s="57"/>
      <c r="AA842" s="58"/>
      <c r="AB842" s="183"/>
      <c r="AC842" s="184"/>
      <c r="AD842" s="184"/>
      <c r="AE842" s="183"/>
      <c r="AF842" s="184"/>
      <c r="AG842" s="190" t="s">
        <v>36</v>
      </c>
      <c r="AH842" s="58"/>
      <c r="AI842" s="58"/>
      <c r="AJ842" s="58"/>
      <c r="AK842" s="58"/>
      <c r="AL842" s="59"/>
      <c r="AM842" s="254" t="str">
        <f>VLOOKUP(K842,'[1]SKO 2019 Attendees'!$D:$G,4,FALSE)</f>
        <v>32LDNLLL</v>
      </c>
      <c r="AN842" s="52">
        <v>43477</v>
      </c>
      <c r="AO842" s="52">
        <v>43482</v>
      </c>
      <c r="AP842" t="s">
        <v>104</v>
      </c>
    </row>
    <row r="843" spans="1:42" customFormat="1">
      <c r="A843" s="46" t="s">
        <v>4256</v>
      </c>
      <c r="B843" s="232">
        <v>43396</v>
      </c>
      <c r="C843" s="232">
        <v>43396.690214467591</v>
      </c>
      <c r="D843" s="232" t="s">
        <v>4693</v>
      </c>
      <c r="E843" s="232" t="s">
        <v>6007</v>
      </c>
      <c r="F843" s="49" t="s">
        <v>334</v>
      </c>
      <c r="G843" s="61" t="s">
        <v>335</v>
      </c>
      <c r="H843" s="61" t="s">
        <v>4038</v>
      </c>
      <c r="I843" s="46" t="s">
        <v>4257</v>
      </c>
      <c r="J843" s="46" t="s">
        <v>4258</v>
      </c>
      <c r="K843" s="46" t="s">
        <v>4259</v>
      </c>
      <c r="L843" s="100" t="s">
        <v>464</v>
      </c>
      <c r="M843" s="310" t="s">
        <v>346</v>
      </c>
      <c r="N843" s="279" t="s">
        <v>6505</v>
      </c>
      <c r="O843" s="325"/>
      <c r="P843" s="284" t="s">
        <v>346</v>
      </c>
      <c r="Q843" s="285" t="s">
        <v>6505</v>
      </c>
      <c r="R843" s="322"/>
      <c r="S843" s="289" t="s">
        <v>2636</v>
      </c>
      <c r="T843" s="289" t="s">
        <v>6519</v>
      </c>
      <c r="U843" s="47" t="s">
        <v>222</v>
      </c>
      <c r="V843" s="47" t="s">
        <v>90</v>
      </c>
      <c r="W843" s="47" t="s">
        <v>2294</v>
      </c>
      <c r="X843" s="46" t="s">
        <v>2076</v>
      </c>
      <c r="Y843" s="58"/>
      <c r="Z843" s="57"/>
      <c r="AA843" s="58"/>
      <c r="AB843" s="183"/>
      <c r="AC843" s="184"/>
      <c r="AD843" s="184"/>
      <c r="AE843" s="183" t="s">
        <v>36</v>
      </c>
      <c r="AF843" s="184"/>
      <c r="AG843" s="185"/>
      <c r="AH843" s="58"/>
      <c r="AI843" s="58"/>
      <c r="AJ843" s="58"/>
      <c r="AK843" s="58"/>
      <c r="AL843" s="59"/>
      <c r="AM843" s="254" t="str">
        <f>VLOOKUP(K843,'[1]SKO 2019 Attendees'!$D:$G,4,FALSE)</f>
        <v>32LDNLLM</v>
      </c>
      <c r="AN843" s="52">
        <v>43478</v>
      </c>
      <c r="AO843" s="52">
        <v>43481</v>
      </c>
    </row>
    <row r="844" spans="1:42" customFormat="1">
      <c r="A844" s="46" t="s">
        <v>1663</v>
      </c>
      <c r="B844" s="232">
        <v>43402</v>
      </c>
      <c r="C844" s="232">
        <v>43412.469465277776</v>
      </c>
      <c r="D844" s="349" t="s">
        <v>4693</v>
      </c>
      <c r="E844" s="348" t="s">
        <v>6786</v>
      </c>
      <c r="F844" s="49" t="s">
        <v>334</v>
      </c>
      <c r="G844" s="61" t="s">
        <v>335</v>
      </c>
      <c r="H844" s="61" t="s">
        <v>633</v>
      </c>
      <c r="I844" s="46" t="s">
        <v>162</v>
      </c>
      <c r="J844" s="46" t="s">
        <v>1664</v>
      </c>
      <c r="K844" s="46" t="s">
        <v>1665</v>
      </c>
      <c r="L844" s="100" t="s">
        <v>464</v>
      </c>
      <c r="M844" s="350" t="s">
        <v>6412</v>
      </c>
      <c r="N844" s="279" t="s">
        <v>6508</v>
      </c>
      <c r="O844" s="325"/>
      <c r="P844" s="285" t="s">
        <v>5086</v>
      </c>
      <c r="Q844" s="311" t="s">
        <v>6508</v>
      </c>
      <c r="R844" s="322"/>
      <c r="S844" s="289" t="s">
        <v>4670</v>
      </c>
      <c r="T844" s="289" t="s">
        <v>6504</v>
      </c>
      <c r="U844" s="47" t="s">
        <v>222</v>
      </c>
      <c r="V844" s="47" t="s">
        <v>34</v>
      </c>
      <c r="W844" s="47" t="s">
        <v>812</v>
      </c>
      <c r="X844" s="46" t="s">
        <v>633</v>
      </c>
      <c r="Y844" s="58"/>
      <c r="Z844" s="57"/>
      <c r="AA844" s="58"/>
      <c r="AB844" s="183"/>
      <c r="AC844" s="184"/>
      <c r="AD844" s="184"/>
      <c r="AE844" s="183"/>
      <c r="AF844" s="189" t="s">
        <v>36</v>
      </c>
      <c r="AG844" s="185"/>
      <c r="AH844" s="58"/>
      <c r="AI844" s="58"/>
      <c r="AJ844" s="58"/>
      <c r="AK844" s="58"/>
      <c r="AL844" s="59"/>
      <c r="AM844" s="254" t="str">
        <f>VLOOKUP(K844,'[1]SKO 2019 Attendees'!$D:$G,4,FALSE)</f>
        <v>32LDNLLN</v>
      </c>
      <c r="AN844" s="52">
        <v>43477</v>
      </c>
      <c r="AO844" s="52">
        <v>43481</v>
      </c>
    </row>
    <row r="845" spans="1:42" s="133" customFormat="1">
      <c r="A845" s="46" t="s">
        <v>2836</v>
      </c>
      <c r="B845" s="232">
        <v>43396</v>
      </c>
      <c r="C845" s="232">
        <v>43413.563150347218</v>
      </c>
      <c r="D845" s="232" t="s">
        <v>4693</v>
      </c>
      <c r="E845" s="232" t="s">
        <v>6008</v>
      </c>
      <c r="F845" s="49" t="s">
        <v>334</v>
      </c>
      <c r="G845" s="61" t="s">
        <v>335</v>
      </c>
      <c r="H845" s="61" t="s">
        <v>2236</v>
      </c>
      <c r="I845" s="46" t="s">
        <v>720</v>
      </c>
      <c r="J845" s="46" t="s">
        <v>1198</v>
      </c>
      <c r="K845" s="46" t="s">
        <v>2837</v>
      </c>
      <c r="L845" s="100" t="s">
        <v>2838</v>
      </c>
      <c r="M845" s="310" t="s">
        <v>500</v>
      </c>
      <c r="N845" s="279" t="s">
        <v>6504</v>
      </c>
      <c r="O845" s="325"/>
      <c r="P845" s="284" t="s">
        <v>500</v>
      </c>
      <c r="Q845" s="285" t="s">
        <v>6504</v>
      </c>
      <c r="R845" s="322"/>
      <c r="S845" s="289" t="s">
        <v>2380</v>
      </c>
      <c r="T845" s="289" t="s">
        <v>6507</v>
      </c>
      <c r="U845" s="47" t="s">
        <v>222</v>
      </c>
      <c r="V845" s="47" t="s">
        <v>90</v>
      </c>
      <c r="W845" s="47" t="s">
        <v>2284</v>
      </c>
      <c r="X845" s="46" t="s">
        <v>2076</v>
      </c>
      <c r="Y845" s="58"/>
      <c r="Z845" s="57"/>
      <c r="AA845" s="58"/>
      <c r="AB845" s="183" t="s">
        <v>36</v>
      </c>
      <c r="AC845" s="184"/>
      <c r="AD845" s="184"/>
      <c r="AE845" s="183" t="s">
        <v>36</v>
      </c>
      <c r="AF845" s="184"/>
      <c r="AG845" s="185"/>
      <c r="AH845" s="58"/>
      <c r="AI845" s="58"/>
      <c r="AJ845" s="58"/>
      <c r="AK845" s="58"/>
      <c r="AL845" s="59"/>
      <c r="AM845" s="254" t="str">
        <f>VLOOKUP(K845,'[1]SKO 2019 Attendees'!$D:$G,4,FALSE)</f>
        <v>32LDNLLP</v>
      </c>
      <c r="AN845" s="52">
        <v>43477</v>
      </c>
      <c r="AO845" s="52">
        <v>43481</v>
      </c>
      <c r="AP845"/>
    </row>
    <row r="846" spans="1:42" customFormat="1">
      <c r="A846" s="46" t="s">
        <v>5143</v>
      </c>
      <c r="B846" s="232">
        <v>43416</v>
      </c>
      <c r="C846" s="232">
        <v>43419.503381516202</v>
      </c>
      <c r="D846" s="232" t="s">
        <v>4693</v>
      </c>
      <c r="E846" s="232" t="s">
        <v>6009</v>
      </c>
      <c r="F846" s="49" t="s">
        <v>334</v>
      </c>
      <c r="G846" s="61" t="s">
        <v>335</v>
      </c>
      <c r="H846" s="61" t="s">
        <v>2236</v>
      </c>
      <c r="I846" s="46" t="s">
        <v>229</v>
      </c>
      <c r="J846" s="46" t="s">
        <v>4261</v>
      </c>
      <c r="K846" s="46" t="s">
        <v>5154</v>
      </c>
      <c r="L846" s="100" t="s">
        <v>434</v>
      </c>
      <c r="M846" s="310" t="s">
        <v>357</v>
      </c>
      <c r="N846" s="279" t="s">
        <v>6506</v>
      </c>
      <c r="O846" s="325"/>
      <c r="P846" s="285" t="s">
        <v>357</v>
      </c>
      <c r="Q846" s="285" t="s">
        <v>6506</v>
      </c>
      <c r="R846" s="322"/>
      <c r="S846" s="289" t="s">
        <v>2442</v>
      </c>
      <c r="T846" s="289" t="s">
        <v>6506</v>
      </c>
      <c r="U846" s="47" t="s">
        <v>4608</v>
      </c>
      <c r="V846" s="47" t="s">
        <v>90</v>
      </c>
      <c r="W846" s="47" t="s">
        <v>3267</v>
      </c>
      <c r="X846" s="46" t="s">
        <v>2076</v>
      </c>
      <c r="Y846" s="57"/>
      <c r="Z846" s="57"/>
      <c r="AA846" s="58"/>
      <c r="AB846" s="183"/>
      <c r="AC846" s="184"/>
      <c r="AD846" s="184"/>
      <c r="AE846" s="183" t="s">
        <v>36</v>
      </c>
      <c r="AF846" s="184"/>
      <c r="AG846" s="185"/>
      <c r="AH846" s="58"/>
      <c r="AI846" s="58"/>
      <c r="AJ846" s="58"/>
      <c r="AK846" s="58"/>
      <c r="AL846" s="59"/>
      <c r="AM846" s="254" t="str">
        <f>VLOOKUP(K846,'[1]SKO 2019 Attendees'!$D:$G,4,FALSE)</f>
        <v>32LG4NFX</v>
      </c>
      <c r="AN846" s="52">
        <v>43477</v>
      </c>
      <c r="AO846" s="52">
        <v>43481</v>
      </c>
    </row>
    <row r="847" spans="1:42" customFormat="1">
      <c r="A847" s="46" t="s">
        <v>4260</v>
      </c>
      <c r="B847" s="232">
        <v>43396</v>
      </c>
      <c r="C847" s="232">
        <v>43409.652510763888</v>
      </c>
      <c r="D847" s="232" t="s">
        <v>4693</v>
      </c>
      <c r="E847" s="232" t="s">
        <v>6010</v>
      </c>
      <c r="F847" s="49" t="s">
        <v>334</v>
      </c>
      <c r="G847" s="61" t="s">
        <v>335</v>
      </c>
      <c r="H847" s="61" t="s">
        <v>4038</v>
      </c>
      <c r="I847" s="46" t="s">
        <v>1201</v>
      </c>
      <c r="J847" s="46" t="s">
        <v>4261</v>
      </c>
      <c r="K847" s="46" t="s">
        <v>4262</v>
      </c>
      <c r="L847" s="100" t="s">
        <v>4263</v>
      </c>
      <c r="M847" s="310" t="s">
        <v>379</v>
      </c>
      <c r="N847" s="279" t="s">
        <v>6503</v>
      </c>
      <c r="O847" s="325"/>
      <c r="P847" s="284" t="s">
        <v>379</v>
      </c>
      <c r="Q847" s="285" t="s">
        <v>6503</v>
      </c>
      <c r="R847" s="322"/>
      <c r="S847" s="289" t="s">
        <v>2472</v>
      </c>
      <c r="T847" s="289" t="s">
        <v>6505</v>
      </c>
      <c r="U847" s="47" t="s">
        <v>222</v>
      </c>
      <c r="V847" s="47" t="s">
        <v>90</v>
      </c>
      <c r="W847" s="47" t="s">
        <v>2496</v>
      </c>
      <c r="X847" s="46" t="s">
        <v>2076</v>
      </c>
      <c r="Y847" s="58"/>
      <c r="Z847" s="57"/>
      <c r="AA847" s="58"/>
      <c r="AB847" s="183"/>
      <c r="AC847" s="184"/>
      <c r="AD847" s="184"/>
      <c r="AE847" s="183" t="s">
        <v>36</v>
      </c>
      <c r="AF847" s="184"/>
      <c r="AG847" s="185"/>
      <c r="AH847" s="58"/>
      <c r="AI847" s="58"/>
      <c r="AJ847" s="58"/>
      <c r="AK847" s="58"/>
      <c r="AL847" s="59"/>
      <c r="AM847" s="254" t="str">
        <f>VLOOKUP(K847,'[1]SKO 2019 Attendees'!$D:$G,4,FALSE)</f>
        <v>32LDNLLQ</v>
      </c>
      <c r="AN847" s="52">
        <v>43478</v>
      </c>
      <c r="AO847" s="52">
        <v>43481</v>
      </c>
    </row>
    <row r="848" spans="1:42" customFormat="1" ht="24">
      <c r="A848" s="46" t="s">
        <v>5141</v>
      </c>
      <c r="B848" s="232">
        <v>43416</v>
      </c>
      <c r="C848" s="232">
        <v>43417.566040972219</v>
      </c>
      <c r="D848" s="232" t="s">
        <v>4693</v>
      </c>
      <c r="E848" s="232" t="s">
        <v>6011</v>
      </c>
      <c r="F848" s="49" t="s">
        <v>334</v>
      </c>
      <c r="G848" s="61" t="s">
        <v>335</v>
      </c>
      <c r="H848" s="61" t="s">
        <v>4038</v>
      </c>
      <c r="I848" s="46" t="s">
        <v>2593</v>
      </c>
      <c r="J848" s="46" t="s">
        <v>5132</v>
      </c>
      <c r="K848" s="46" t="s">
        <v>5150</v>
      </c>
      <c r="L848" s="46" t="s">
        <v>5133</v>
      </c>
      <c r="M848" s="310" t="s">
        <v>4728</v>
      </c>
      <c r="N848" s="279" t="s">
        <v>4662</v>
      </c>
      <c r="O848" s="325" t="s">
        <v>4662</v>
      </c>
      <c r="P848" s="285" t="s">
        <v>4728</v>
      </c>
      <c r="Q848" s="285" t="s">
        <v>4662</v>
      </c>
      <c r="R848" s="322" t="s">
        <v>4662</v>
      </c>
      <c r="S848" s="289" t="s">
        <v>4728</v>
      </c>
      <c r="T848" s="289" t="s">
        <v>4662</v>
      </c>
      <c r="U848" s="47" t="s">
        <v>5156</v>
      </c>
      <c r="V848" s="47" t="s">
        <v>208</v>
      </c>
      <c r="W848" s="47" t="s">
        <v>2075</v>
      </c>
      <c r="X848" s="46" t="s">
        <v>2076</v>
      </c>
      <c r="Y848" s="57"/>
      <c r="Z848" s="57"/>
      <c r="AA848" s="58"/>
      <c r="AB848" s="183"/>
      <c r="AC848" s="189"/>
      <c r="AD848" s="189"/>
      <c r="AE848" s="183" t="s">
        <v>36</v>
      </c>
      <c r="AF848" s="184"/>
      <c r="AG848" s="185"/>
      <c r="AH848" s="58"/>
      <c r="AI848" s="58"/>
      <c r="AJ848" s="58"/>
      <c r="AK848" s="58"/>
      <c r="AL848" s="59"/>
      <c r="AM848" s="254" t="str">
        <f>VLOOKUP(K848,'[1]SKO 2019 Attendees'!$D:$G,4,FALSE)</f>
        <v>32LG4NFT</v>
      </c>
      <c r="AN848" s="52">
        <v>43478</v>
      </c>
      <c r="AO848" s="52">
        <v>43481</v>
      </c>
    </row>
    <row r="849" spans="1:42" customFormat="1">
      <c r="A849" s="46" t="s">
        <v>1666</v>
      </c>
      <c r="B849" s="232">
        <v>43402</v>
      </c>
      <c r="C849" s="232">
        <v>43423.461313657404</v>
      </c>
      <c r="D849" s="232"/>
      <c r="E849" s="348"/>
      <c r="F849" s="49" t="s">
        <v>334</v>
      </c>
      <c r="G849" s="61" t="s">
        <v>335</v>
      </c>
      <c r="H849" s="61" t="s">
        <v>633</v>
      </c>
      <c r="I849" s="46" t="s">
        <v>1667</v>
      </c>
      <c r="J849" s="46" t="s">
        <v>1668</v>
      </c>
      <c r="K849" s="46" t="s">
        <v>1669</v>
      </c>
      <c r="L849" s="100" t="s">
        <v>1670</v>
      </c>
      <c r="M849" s="350" t="s">
        <v>6413</v>
      </c>
      <c r="N849" s="310" t="s">
        <v>6509</v>
      </c>
      <c r="O849" s="325"/>
      <c r="P849" s="284" t="s">
        <v>6263</v>
      </c>
      <c r="Q849" s="311" t="s">
        <v>6509</v>
      </c>
      <c r="R849" s="322"/>
      <c r="S849" s="289" t="s">
        <v>4670</v>
      </c>
      <c r="T849" s="289" t="s">
        <v>6504</v>
      </c>
      <c r="U849" s="47" t="s">
        <v>222</v>
      </c>
      <c r="V849" s="47" t="s">
        <v>34</v>
      </c>
      <c r="W849" s="47" t="s">
        <v>664</v>
      </c>
      <c r="X849" s="46" t="s">
        <v>633</v>
      </c>
      <c r="Y849" s="58"/>
      <c r="Z849" s="57"/>
      <c r="AA849" s="58"/>
      <c r="AB849" s="183"/>
      <c r="AC849" s="184"/>
      <c r="AD849" s="184"/>
      <c r="AE849" s="183"/>
      <c r="AF849" s="189" t="s">
        <v>36</v>
      </c>
      <c r="AG849" s="185"/>
      <c r="AH849" s="58"/>
      <c r="AI849" s="58"/>
      <c r="AJ849" s="58"/>
      <c r="AK849" s="58"/>
      <c r="AL849" s="59"/>
      <c r="AM849" s="254" t="str">
        <f>VLOOKUP(K849,'[1]SKO 2019 Attendees'!$D:$G,4,FALSE)</f>
        <v>32LDNLLR</v>
      </c>
      <c r="AN849" s="52">
        <v>43477</v>
      </c>
      <c r="AO849" s="52">
        <v>43481</v>
      </c>
    </row>
    <row r="850" spans="1:42" customFormat="1">
      <c r="A850" s="46" t="s">
        <v>1671</v>
      </c>
      <c r="B850" s="232">
        <v>43402</v>
      </c>
      <c r="C850" s="232">
        <v>43426.161038194441</v>
      </c>
      <c r="D850" s="232"/>
      <c r="E850" s="348"/>
      <c r="F850" s="49" t="s">
        <v>334</v>
      </c>
      <c r="G850" s="61" t="s">
        <v>335</v>
      </c>
      <c r="H850" s="61" t="s">
        <v>633</v>
      </c>
      <c r="I850" s="46" t="s">
        <v>1672</v>
      </c>
      <c r="J850" s="46" t="s">
        <v>1673</v>
      </c>
      <c r="K850" s="46" t="s">
        <v>1674</v>
      </c>
      <c r="L850" s="100" t="s">
        <v>464</v>
      </c>
      <c r="M850" s="350" t="s">
        <v>6413</v>
      </c>
      <c r="N850" s="310" t="s">
        <v>6509</v>
      </c>
      <c r="O850" s="325"/>
      <c r="P850" s="284" t="s">
        <v>6263</v>
      </c>
      <c r="Q850" s="311" t="s">
        <v>6509</v>
      </c>
      <c r="R850" s="322"/>
      <c r="S850" s="289" t="s">
        <v>4670</v>
      </c>
      <c r="T850" s="289" t="s">
        <v>6504</v>
      </c>
      <c r="U850" s="47" t="s">
        <v>222</v>
      </c>
      <c r="V850" s="47" t="s">
        <v>34</v>
      </c>
      <c r="W850" s="47" t="s">
        <v>639</v>
      </c>
      <c r="X850" s="46" t="s">
        <v>633</v>
      </c>
      <c r="Y850" s="58"/>
      <c r="Z850" s="57"/>
      <c r="AA850" s="58"/>
      <c r="AB850" s="183"/>
      <c r="AC850" s="184"/>
      <c r="AD850" s="184"/>
      <c r="AE850" s="183"/>
      <c r="AF850" s="189" t="s">
        <v>36</v>
      </c>
      <c r="AG850" s="185"/>
      <c r="AH850" s="58"/>
      <c r="AI850" s="58"/>
      <c r="AJ850" s="58"/>
      <c r="AK850" s="58"/>
      <c r="AL850" s="59"/>
      <c r="AM850" s="254" t="str">
        <f>VLOOKUP(K850,'[1]SKO 2019 Attendees'!$D:$G,4,FALSE)</f>
        <v>32LDNLLS</v>
      </c>
      <c r="AN850" s="52">
        <v>43477</v>
      </c>
      <c r="AO850" s="52">
        <v>43481</v>
      </c>
    </row>
    <row r="851" spans="1:42" customFormat="1">
      <c r="A851" s="46" t="s">
        <v>1675</v>
      </c>
      <c r="B851" s="232">
        <v>43402</v>
      </c>
      <c r="C851" s="232">
        <v>43431.548339351852</v>
      </c>
      <c r="D851" s="232" t="s">
        <v>4693</v>
      </c>
      <c r="E851" s="231" t="s">
        <v>6717</v>
      </c>
      <c r="F851" s="49" t="s">
        <v>334</v>
      </c>
      <c r="G851" s="61" t="s">
        <v>335</v>
      </c>
      <c r="H851" s="61" t="s">
        <v>633</v>
      </c>
      <c r="I851" s="46" t="s">
        <v>1676</v>
      </c>
      <c r="J851" s="46" t="s">
        <v>1677</v>
      </c>
      <c r="K851" s="46" t="s">
        <v>1678</v>
      </c>
      <c r="L851" s="100" t="s">
        <v>434</v>
      </c>
      <c r="M851" s="310" t="s">
        <v>357</v>
      </c>
      <c r="N851" s="279" t="s">
        <v>6506</v>
      </c>
      <c r="O851" s="325"/>
      <c r="P851" s="285" t="s">
        <v>357</v>
      </c>
      <c r="Q851" s="285" t="s">
        <v>6506</v>
      </c>
      <c r="R851" s="322"/>
      <c r="S851" s="289" t="s">
        <v>4670</v>
      </c>
      <c r="T851" s="289" t="s">
        <v>6504</v>
      </c>
      <c r="U851" s="47" t="s">
        <v>222</v>
      </c>
      <c r="V851" s="47" t="s">
        <v>34</v>
      </c>
      <c r="W851" s="47" t="s">
        <v>812</v>
      </c>
      <c r="X851" s="46" t="s">
        <v>633</v>
      </c>
      <c r="Y851" s="58"/>
      <c r="Z851" s="57"/>
      <c r="AA851" s="58"/>
      <c r="AB851" s="183"/>
      <c r="AC851" s="184"/>
      <c r="AD851" s="184"/>
      <c r="AE851" s="183"/>
      <c r="AF851" s="189" t="s">
        <v>36</v>
      </c>
      <c r="AG851" s="185"/>
      <c r="AH851" s="58"/>
      <c r="AI851" s="58"/>
      <c r="AJ851" s="58"/>
      <c r="AK851" s="58"/>
      <c r="AL851" s="59"/>
      <c r="AM851" s="254" t="str">
        <f>VLOOKUP(K851,'[1]SKO 2019 Attendees'!$D:$G,4,FALSE)</f>
        <v>32LDNLLT</v>
      </c>
      <c r="AN851" s="52">
        <v>43477</v>
      </c>
      <c r="AO851" s="52">
        <v>43481</v>
      </c>
    </row>
    <row r="852" spans="1:42" customFormat="1">
      <c r="A852" s="46" t="s">
        <v>1679</v>
      </c>
      <c r="B852" s="232">
        <v>43396</v>
      </c>
      <c r="C852" s="232">
        <v>43396.701540706017</v>
      </c>
      <c r="D852" s="232" t="s">
        <v>4693</v>
      </c>
      <c r="E852" s="232" t="s">
        <v>6012</v>
      </c>
      <c r="F852" s="49" t="s">
        <v>334</v>
      </c>
      <c r="G852" s="61" t="s">
        <v>335</v>
      </c>
      <c r="H852" s="61" t="s">
        <v>633</v>
      </c>
      <c r="I852" s="46" t="s">
        <v>1680</v>
      </c>
      <c r="J852" s="46" t="s">
        <v>1681</v>
      </c>
      <c r="K852" s="46" t="s">
        <v>1682</v>
      </c>
      <c r="L852" s="100" t="s">
        <v>344</v>
      </c>
      <c r="M852" s="310" t="s">
        <v>379</v>
      </c>
      <c r="N852" s="279" t="s">
        <v>6503</v>
      </c>
      <c r="O852" s="325"/>
      <c r="P852" s="284" t="s">
        <v>379</v>
      </c>
      <c r="Q852" s="285" t="s">
        <v>6503</v>
      </c>
      <c r="R852" s="322"/>
      <c r="S852" s="289" t="s">
        <v>4672</v>
      </c>
      <c r="T852" s="289" t="s">
        <v>6508</v>
      </c>
      <c r="U852" s="47" t="s">
        <v>222</v>
      </c>
      <c r="V852" s="47" t="s">
        <v>34</v>
      </c>
      <c r="W852" s="47" t="s">
        <v>645</v>
      </c>
      <c r="X852" s="46" t="s">
        <v>633</v>
      </c>
      <c r="Y852" s="58"/>
      <c r="Z852" s="57"/>
      <c r="AA852" s="58"/>
      <c r="AB852" s="183"/>
      <c r="AC852" s="184"/>
      <c r="AD852" s="184"/>
      <c r="AE852" s="183"/>
      <c r="AF852" s="189" t="s">
        <v>36</v>
      </c>
      <c r="AG852" s="185"/>
      <c r="AH852" s="58"/>
      <c r="AI852" s="58"/>
      <c r="AJ852" s="58"/>
      <c r="AK852" s="58"/>
      <c r="AL852" s="59"/>
      <c r="AM852" s="254" t="str">
        <f>VLOOKUP(K852,'[1]SKO 2019 Attendees'!$D:$G,4,FALSE)</f>
        <v>32LDNLLW</v>
      </c>
      <c r="AN852" s="52">
        <v>43477</v>
      </c>
      <c r="AO852" s="52">
        <v>43481</v>
      </c>
    </row>
    <row r="853" spans="1:42" customFormat="1">
      <c r="A853" s="46" t="s">
        <v>2839</v>
      </c>
      <c r="B853" s="232">
        <v>43396</v>
      </c>
      <c r="C853" s="232">
        <v>43397.331234375</v>
      </c>
      <c r="D853" s="232"/>
      <c r="E853" s="348"/>
      <c r="F853" s="49" t="s">
        <v>334</v>
      </c>
      <c r="G853" s="61" t="s">
        <v>335</v>
      </c>
      <c r="H853" s="61" t="s">
        <v>2236</v>
      </c>
      <c r="I853" s="46" t="s">
        <v>1818</v>
      </c>
      <c r="J853" s="46" t="s">
        <v>2840</v>
      </c>
      <c r="K853" s="46" t="s">
        <v>2841</v>
      </c>
      <c r="L853" s="100" t="s">
        <v>2842</v>
      </c>
      <c r="M853" s="350" t="s">
        <v>6412</v>
      </c>
      <c r="N853" s="279" t="s">
        <v>6508</v>
      </c>
      <c r="O853" s="325"/>
      <c r="P853" s="284" t="s">
        <v>5086</v>
      </c>
      <c r="Q853" s="311" t="s">
        <v>6508</v>
      </c>
      <c r="R853" s="322"/>
      <c r="S853" s="289" t="s">
        <v>2393</v>
      </c>
      <c r="T853" s="289" t="s">
        <v>6509</v>
      </c>
      <c r="U853" s="47" t="s">
        <v>222</v>
      </c>
      <c r="V853" s="47" t="s">
        <v>90</v>
      </c>
      <c r="W853" s="47" t="s">
        <v>2496</v>
      </c>
      <c r="X853" s="46" t="s">
        <v>2076</v>
      </c>
      <c r="Y853" s="58"/>
      <c r="Z853" s="57"/>
      <c r="AA853" s="58"/>
      <c r="AB853" s="183" t="s">
        <v>36</v>
      </c>
      <c r="AC853" s="184"/>
      <c r="AD853" s="184"/>
      <c r="AE853" s="183" t="s">
        <v>36</v>
      </c>
      <c r="AF853" s="184"/>
      <c r="AG853" s="185"/>
      <c r="AH853" s="58"/>
      <c r="AI853" s="58"/>
      <c r="AJ853" s="58"/>
      <c r="AK853" s="58"/>
      <c r="AL853" s="59"/>
      <c r="AM853" s="254" t="str">
        <f>VLOOKUP(K853,'[1]SKO 2019 Attendees'!$D:$G,4,FALSE)</f>
        <v>32LDNLLX</v>
      </c>
      <c r="AN853" s="52">
        <v>43477</v>
      </c>
      <c r="AO853" s="52">
        <v>43481</v>
      </c>
    </row>
    <row r="854" spans="1:42" customFormat="1">
      <c r="A854" s="46" t="s">
        <v>4264</v>
      </c>
      <c r="B854" s="232">
        <v>43396</v>
      </c>
      <c r="C854" s="232">
        <v>43406.417771562497</v>
      </c>
      <c r="D854" s="232" t="s">
        <v>4693</v>
      </c>
      <c r="E854" s="232" t="s">
        <v>6013</v>
      </c>
      <c r="F854" s="49" t="s">
        <v>334</v>
      </c>
      <c r="G854" s="61" t="s">
        <v>335</v>
      </c>
      <c r="H854" s="61" t="s">
        <v>4038</v>
      </c>
      <c r="I854" s="46" t="s">
        <v>4265</v>
      </c>
      <c r="J854" s="46" t="s">
        <v>4266</v>
      </c>
      <c r="K854" s="46" t="s">
        <v>4267</v>
      </c>
      <c r="L854" s="100" t="s">
        <v>344</v>
      </c>
      <c r="M854" s="310" t="s">
        <v>357</v>
      </c>
      <c r="N854" s="279" t="s">
        <v>6506</v>
      </c>
      <c r="O854" s="325"/>
      <c r="P854" s="285" t="s">
        <v>357</v>
      </c>
      <c r="Q854" s="285" t="s">
        <v>6506</v>
      </c>
      <c r="R854" s="322"/>
      <c r="S854" s="289" t="s">
        <v>2411</v>
      </c>
      <c r="T854" s="289" t="s">
        <v>6510</v>
      </c>
      <c r="U854" s="47" t="s">
        <v>222</v>
      </c>
      <c r="V854" s="47" t="s">
        <v>90</v>
      </c>
      <c r="W854" s="47" t="s">
        <v>2250</v>
      </c>
      <c r="X854" s="46" t="s">
        <v>2076</v>
      </c>
      <c r="Y854" s="58"/>
      <c r="Z854" s="57"/>
      <c r="AA854" s="58"/>
      <c r="AB854" s="183"/>
      <c r="AC854" s="184"/>
      <c r="AD854" s="184"/>
      <c r="AE854" s="183" t="s">
        <v>36</v>
      </c>
      <c r="AF854" s="184"/>
      <c r="AG854" s="185"/>
      <c r="AH854" s="58"/>
      <c r="AI854" s="58"/>
      <c r="AJ854" s="58"/>
      <c r="AK854" s="58"/>
      <c r="AL854" s="59"/>
      <c r="AM854" s="254" t="str">
        <f>VLOOKUP(K854,'[1]SKO 2019 Attendees'!$D:$G,4,FALSE)</f>
        <v>32LDNLLZ</v>
      </c>
      <c r="AN854" s="52">
        <v>43478</v>
      </c>
      <c r="AO854" s="52">
        <v>43481</v>
      </c>
    </row>
    <row r="855" spans="1:42" customFormat="1">
      <c r="A855" s="46" t="s">
        <v>1683</v>
      </c>
      <c r="B855" s="232">
        <v>43396</v>
      </c>
      <c r="C855" s="232">
        <v>43397.265272106481</v>
      </c>
      <c r="D855" s="232" t="s">
        <v>4693</v>
      </c>
      <c r="E855" s="232" t="s">
        <v>6014</v>
      </c>
      <c r="F855" s="49" t="s">
        <v>334</v>
      </c>
      <c r="G855" s="61" t="s">
        <v>335</v>
      </c>
      <c r="H855" s="61" t="s">
        <v>633</v>
      </c>
      <c r="I855" s="46" t="s">
        <v>154</v>
      </c>
      <c r="J855" s="46" t="s">
        <v>1684</v>
      </c>
      <c r="K855" s="46" t="s">
        <v>1685</v>
      </c>
      <c r="L855" s="100" t="s">
        <v>413</v>
      </c>
      <c r="M855" s="310" t="s">
        <v>379</v>
      </c>
      <c r="N855" s="279" t="s">
        <v>6503</v>
      </c>
      <c r="O855" s="325"/>
      <c r="P855" s="284" t="s">
        <v>379</v>
      </c>
      <c r="Q855" s="285" t="s">
        <v>6503</v>
      </c>
      <c r="R855" s="322"/>
      <c r="S855" s="289" t="s">
        <v>4672</v>
      </c>
      <c r="T855" s="289" t="s">
        <v>6508</v>
      </c>
      <c r="U855" s="47" t="s">
        <v>222</v>
      </c>
      <c r="V855" s="47" t="s">
        <v>34</v>
      </c>
      <c r="W855" s="47" t="s">
        <v>645</v>
      </c>
      <c r="X855" s="46" t="s">
        <v>633</v>
      </c>
      <c r="Y855" s="58"/>
      <c r="Z855" s="57"/>
      <c r="AA855" s="58"/>
      <c r="AB855" s="183"/>
      <c r="AC855" s="189" t="s">
        <v>36</v>
      </c>
      <c r="AD855" s="184"/>
      <c r="AE855" s="183"/>
      <c r="AF855" s="189" t="s">
        <v>36</v>
      </c>
      <c r="AG855" s="185"/>
      <c r="AH855" s="58"/>
      <c r="AI855" s="58"/>
      <c r="AJ855" s="58"/>
      <c r="AK855" s="58"/>
      <c r="AL855" s="59"/>
      <c r="AM855" s="254" t="str">
        <f>VLOOKUP(K855,'[1]SKO 2019 Attendees'!$D:$G,4,FALSE)</f>
        <v>32LDNLM2</v>
      </c>
      <c r="AN855" s="52">
        <v>43477</v>
      </c>
      <c r="AO855" s="52">
        <v>43481</v>
      </c>
    </row>
    <row r="856" spans="1:42" customFormat="1">
      <c r="A856" s="46" t="s">
        <v>421</v>
      </c>
      <c r="B856" s="232">
        <v>43396</v>
      </c>
      <c r="C856" s="232">
        <v>43400.267298229162</v>
      </c>
      <c r="D856" s="232"/>
      <c r="E856" s="348"/>
      <c r="F856" s="49" t="s">
        <v>334</v>
      </c>
      <c r="G856" s="61" t="s">
        <v>552</v>
      </c>
      <c r="H856" s="61" t="s">
        <v>27</v>
      </c>
      <c r="I856" s="46" t="s">
        <v>422</v>
      </c>
      <c r="J856" s="46" t="s">
        <v>423</v>
      </c>
      <c r="K856" s="46" t="s">
        <v>424</v>
      </c>
      <c r="L856" s="100" t="s">
        <v>425</v>
      </c>
      <c r="M856" s="310" t="s">
        <v>379</v>
      </c>
      <c r="N856" s="279" t="s">
        <v>6503</v>
      </c>
      <c r="O856" s="325"/>
      <c r="P856" s="284" t="s">
        <v>379</v>
      </c>
      <c r="Q856" s="285" t="s">
        <v>6503</v>
      </c>
      <c r="R856" s="322"/>
      <c r="S856" s="289" t="s">
        <v>4661</v>
      </c>
      <c r="T856" s="289" t="s">
        <v>6511</v>
      </c>
      <c r="U856" s="47" t="s">
        <v>222</v>
      </c>
      <c r="V856" s="47" t="s">
        <v>208</v>
      </c>
      <c r="W856" s="47" t="s">
        <v>209</v>
      </c>
      <c r="X856" s="46" t="s">
        <v>92</v>
      </c>
      <c r="Y856" s="58"/>
      <c r="Z856" s="57"/>
      <c r="AA856" s="58"/>
      <c r="AB856" s="183"/>
      <c r="AC856" s="184"/>
      <c r="AD856" s="184"/>
      <c r="AE856" s="183"/>
      <c r="AF856" s="184"/>
      <c r="AG856" s="190" t="s">
        <v>36</v>
      </c>
      <c r="AH856" s="58" t="s">
        <v>36</v>
      </c>
      <c r="AI856" s="58"/>
      <c r="AJ856" s="58"/>
      <c r="AK856" s="58"/>
      <c r="AL856" s="59"/>
      <c r="AM856" s="254" t="str">
        <f>VLOOKUP(K856,'[1]SKO 2019 Attendees'!$D:$G,4,FALSE)</f>
        <v>32LDNLM3</v>
      </c>
      <c r="AN856" s="52">
        <v>43476</v>
      </c>
      <c r="AO856" s="52">
        <v>43481</v>
      </c>
    </row>
    <row r="857" spans="1:42" customFormat="1">
      <c r="A857" s="46" t="s">
        <v>4268</v>
      </c>
      <c r="B857" s="232">
        <v>43396</v>
      </c>
      <c r="C857" s="232">
        <v>43409.576222719908</v>
      </c>
      <c r="D857" s="232" t="s">
        <v>4693</v>
      </c>
      <c r="E857" s="232" t="s">
        <v>6015</v>
      </c>
      <c r="F857" s="49" t="s">
        <v>334</v>
      </c>
      <c r="G857" s="61" t="s">
        <v>335</v>
      </c>
      <c r="H857" s="61" t="s">
        <v>4038</v>
      </c>
      <c r="I857" s="46" t="s">
        <v>4269</v>
      </c>
      <c r="J857" s="46" t="s">
        <v>3192</v>
      </c>
      <c r="K857" s="46" t="s">
        <v>4270</v>
      </c>
      <c r="L857" s="100" t="s">
        <v>344</v>
      </c>
      <c r="M857" s="310" t="s">
        <v>346</v>
      </c>
      <c r="N857" s="279" t="s">
        <v>6505</v>
      </c>
      <c r="O857" s="325"/>
      <c r="P857" s="284" t="s">
        <v>346</v>
      </c>
      <c r="Q857" s="285" t="s">
        <v>6505</v>
      </c>
      <c r="R857" s="322"/>
      <c r="S857" s="289" t="s">
        <v>2636</v>
      </c>
      <c r="T857" s="289" t="s">
        <v>6519</v>
      </c>
      <c r="U857" s="47" t="s">
        <v>222</v>
      </c>
      <c r="V857" s="47" t="s">
        <v>90</v>
      </c>
      <c r="W857" s="47" t="s">
        <v>4271</v>
      </c>
      <c r="X857" s="46" t="s">
        <v>2076</v>
      </c>
      <c r="Y857" s="58"/>
      <c r="Z857" s="57"/>
      <c r="AA857" s="58"/>
      <c r="AB857" s="183"/>
      <c r="AC857" s="184"/>
      <c r="AD857" s="184"/>
      <c r="AE857" s="183" t="s">
        <v>36</v>
      </c>
      <c r="AF857" s="184"/>
      <c r="AG857" s="185"/>
      <c r="AH857" s="58"/>
      <c r="AI857" s="58"/>
      <c r="AJ857" s="58"/>
      <c r="AK857" s="58"/>
      <c r="AL857" s="59"/>
      <c r="AM857" s="254" t="str">
        <f>VLOOKUP(K857,'[1]SKO 2019 Attendees'!$D:$G,4,FALSE)</f>
        <v>32LDNLM4</v>
      </c>
      <c r="AN857" s="52">
        <v>43478</v>
      </c>
      <c r="AO857" s="52">
        <v>43481</v>
      </c>
    </row>
    <row r="858" spans="1:42" customFormat="1">
      <c r="A858" s="46" t="s">
        <v>4272</v>
      </c>
      <c r="B858" s="232">
        <v>43396</v>
      </c>
      <c r="C858" s="232">
        <v>43411.519395752315</v>
      </c>
      <c r="D858" s="232" t="s">
        <v>4693</v>
      </c>
      <c r="E858" s="232" t="s">
        <v>6016</v>
      </c>
      <c r="F858" s="49" t="s">
        <v>334</v>
      </c>
      <c r="G858" s="61" t="s">
        <v>335</v>
      </c>
      <c r="H858" s="61" t="s">
        <v>4038</v>
      </c>
      <c r="I858" s="46" t="s">
        <v>118</v>
      </c>
      <c r="J858" s="46" t="s">
        <v>4273</v>
      </c>
      <c r="K858" s="46" t="s">
        <v>4274</v>
      </c>
      <c r="L858" s="100" t="s">
        <v>344</v>
      </c>
      <c r="M858" s="310" t="s">
        <v>346</v>
      </c>
      <c r="N858" s="279" t="s">
        <v>6505</v>
      </c>
      <c r="O858" s="325"/>
      <c r="P858" s="284" t="s">
        <v>346</v>
      </c>
      <c r="Q858" s="285" t="s">
        <v>6505</v>
      </c>
      <c r="R858" s="322"/>
      <c r="S858" s="289" t="s">
        <v>2636</v>
      </c>
      <c r="T858" s="289" t="s">
        <v>6519</v>
      </c>
      <c r="U858" s="47" t="s">
        <v>222</v>
      </c>
      <c r="V858" s="47" t="s">
        <v>90</v>
      </c>
      <c r="W858" s="47" t="s">
        <v>2294</v>
      </c>
      <c r="X858" s="46" t="s">
        <v>2076</v>
      </c>
      <c r="Y858" s="58"/>
      <c r="Z858" s="57"/>
      <c r="AA858" s="58"/>
      <c r="AB858" s="183"/>
      <c r="AC858" s="184"/>
      <c r="AD858" s="184"/>
      <c r="AE858" s="183" t="s">
        <v>36</v>
      </c>
      <c r="AF858" s="184"/>
      <c r="AG858" s="185"/>
      <c r="AH858" s="58"/>
      <c r="AI858" s="58"/>
      <c r="AJ858" s="58"/>
      <c r="AK858" s="58"/>
      <c r="AL858" s="59"/>
      <c r="AM858" s="254" t="str">
        <f>VLOOKUP(K858,'[1]SKO 2019 Attendees'!$D:$G,4,FALSE)</f>
        <v>32LDNLM5</v>
      </c>
      <c r="AN858" s="52">
        <v>43478</v>
      </c>
      <c r="AO858" s="52">
        <v>43481</v>
      </c>
    </row>
    <row r="859" spans="1:42" customFormat="1">
      <c r="A859" s="46" t="s">
        <v>426</v>
      </c>
      <c r="B859" s="232">
        <v>43396</v>
      </c>
      <c r="C859" s="232">
        <v>43396.842630405088</v>
      </c>
      <c r="D859" s="232" t="s">
        <v>4693</v>
      </c>
      <c r="E859" s="348"/>
      <c r="F859" s="49" t="s">
        <v>334</v>
      </c>
      <c r="G859" s="61" t="s">
        <v>335</v>
      </c>
      <c r="H859" s="61" t="s">
        <v>27</v>
      </c>
      <c r="I859" s="46" t="s">
        <v>427</v>
      </c>
      <c r="J859" s="129" t="s">
        <v>428</v>
      </c>
      <c r="K859" s="46" t="s">
        <v>429</v>
      </c>
      <c r="L859" s="100" t="s">
        <v>344</v>
      </c>
      <c r="M859" s="310" t="s">
        <v>374</v>
      </c>
      <c r="N859" s="310" t="s">
        <v>6507</v>
      </c>
      <c r="O859" s="323"/>
      <c r="P859" s="284" t="s">
        <v>374</v>
      </c>
      <c r="Q859" s="285" t="s">
        <v>6507</v>
      </c>
      <c r="R859" s="322"/>
      <c r="S859" s="289" t="s">
        <v>58</v>
      </c>
      <c r="T859" s="289" t="s">
        <v>6514</v>
      </c>
      <c r="U859" s="47" t="s">
        <v>419</v>
      </c>
      <c r="V859" s="47" t="s">
        <v>34</v>
      </c>
      <c r="W859" s="47" t="s">
        <v>60</v>
      </c>
      <c r="X859" s="46" t="s">
        <v>58</v>
      </c>
      <c r="Y859" s="58"/>
      <c r="Z859" s="57"/>
      <c r="AA859" s="58"/>
      <c r="AB859" s="183"/>
      <c r="AC859" s="184"/>
      <c r="AD859" s="184"/>
      <c r="AE859" s="183"/>
      <c r="AF859" s="184"/>
      <c r="AG859" s="190" t="s">
        <v>36</v>
      </c>
      <c r="AH859" s="58"/>
      <c r="AI859" s="58"/>
      <c r="AJ859" s="58"/>
      <c r="AK859" s="58"/>
      <c r="AL859" s="59"/>
      <c r="AM859" s="254" t="str">
        <f>VLOOKUP(K859,'[1]SKO 2019 Attendees'!$D:$G,4,FALSE)</f>
        <v>32LDNLM6</v>
      </c>
      <c r="AN859" s="52">
        <v>43476</v>
      </c>
      <c r="AO859" s="52">
        <v>43482</v>
      </c>
      <c r="AP859" t="s">
        <v>104</v>
      </c>
    </row>
    <row r="860" spans="1:42" customFormat="1">
      <c r="A860" s="46" t="s">
        <v>4275</v>
      </c>
      <c r="B860" s="232">
        <v>43396</v>
      </c>
      <c r="C860" s="232">
        <v>43397.319319756942</v>
      </c>
      <c r="D860" s="232"/>
      <c r="E860" s="348"/>
      <c r="F860" s="49" t="s">
        <v>334</v>
      </c>
      <c r="G860" s="61" t="s">
        <v>335</v>
      </c>
      <c r="H860" s="61" t="s">
        <v>4038</v>
      </c>
      <c r="I860" s="46" t="s">
        <v>4276</v>
      </c>
      <c r="J860" s="46" t="s">
        <v>4277</v>
      </c>
      <c r="K860" s="46" t="s">
        <v>4278</v>
      </c>
      <c r="L860" s="100" t="s">
        <v>434</v>
      </c>
      <c r="M860" s="350" t="s">
        <v>6413</v>
      </c>
      <c r="N860" s="310" t="s">
        <v>6509</v>
      </c>
      <c r="O860" s="325"/>
      <c r="P860" s="284" t="s">
        <v>6263</v>
      </c>
      <c r="Q860" s="311" t="s">
        <v>6509</v>
      </c>
      <c r="R860" s="322"/>
      <c r="S860" s="289" t="s">
        <v>2393</v>
      </c>
      <c r="T860" s="289" t="s">
        <v>6509</v>
      </c>
      <c r="U860" s="47" t="s">
        <v>222</v>
      </c>
      <c r="V860" s="47" t="s">
        <v>90</v>
      </c>
      <c r="W860" s="47" t="s">
        <v>2382</v>
      </c>
      <c r="X860" s="46" t="s">
        <v>2076</v>
      </c>
      <c r="Y860" s="58"/>
      <c r="Z860" s="57"/>
      <c r="AA860" s="58"/>
      <c r="AB860" s="183"/>
      <c r="AC860" s="184"/>
      <c r="AD860" s="184"/>
      <c r="AE860" s="183" t="s">
        <v>36</v>
      </c>
      <c r="AF860" s="184"/>
      <c r="AG860" s="185"/>
      <c r="AH860" s="58"/>
      <c r="AI860" s="58"/>
      <c r="AJ860" s="58"/>
      <c r="AK860" s="58"/>
      <c r="AL860" s="59"/>
      <c r="AM860" s="254" t="str">
        <f>VLOOKUP(K860,'[1]SKO 2019 Attendees'!$D:$G,4,FALSE)</f>
        <v>32LDNLM7</v>
      </c>
      <c r="AN860" s="52">
        <v>43478</v>
      </c>
      <c r="AO860" s="52">
        <v>43481</v>
      </c>
    </row>
    <row r="861" spans="1:42" customFormat="1">
      <c r="A861" s="46" t="s">
        <v>4279</v>
      </c>
      <c r="B861" s="232">
        <v>43396</v>
      </c>
      <c r="C861" s="232">
        <v>43402.63495821759</v>
      </c>
      <c r="D861" s="232" t="s">
        <v>4693</v>
      </c>
      <c r="E861" s="232" t="s">
        <v>6017</v>
      </c>
      <c r="F861" s="49" t="s">
        <v>334</v>
      </c>
      <c r="G861" s="61" t="s">
        <v>335</v>
      </c>
      <c r="H861" s="61" t="s">
        <v>4038</v>
      </c>
      <c r="I861" s="46" t="s">
        <v>2271</v>
      </c>
      <c r="J861" s="46" t="s">
        <v>4280</v>
      </c>
      <c r="K861" s="46" t="s">
        <v>4281</v>
      </c>
      <c r="L861" s="100" t="s">
        <v>4147</v>
      </c>
      <c r="M861" s="310" t="s">
        <v>500</v>
      </c>
      <c r="N861" s="279" t="s">
        <v>6504</v>
      </c>
      <c r="O861" s="323"/>
      <c r="P861" s="284" t="s">
        <v>500</v>
      </c>
      <c r="Q861" s="285" t="s">
        <v>6504</v>
      </c>
      <c r="R861" s="322"/>
      <c r="S861" s="289" t="s">
        <v>2380</v>
      </c>
      <c r="T861" s="289" t="s">
        <v>6507</v>
      </c>
      <c r="U861" s="47" t="s">
        <v>222</v>
      </c>
      <c r="V861" s="47" t="s">
        <v>90</v>
      </c>
      <c r="W861" s="47" t="s">
        <v>3267</v>
      </c>
      <c r="X861" s="46" t="s">
        <v>2076</v>
      </c>
      <c r="Y861" s="58"/>
      <c r="Z861" s="57"/>
      <c r="AA861" s="58"/>
      <c r="AB861" s="183"/>
      <c r="AC861" s="184"/>
      <c r="AD861" s="184"/>
      <c r="AE861" s="183" t="s">
        <v>36</v>
      </c>
      <c r="AF861" s="184"/>
      <c r="AG861" s="185"/>
      <c r="AH861" s="58"/>
      <c r="AI861" s="58"/>
      <c r="AJ861" s="58"/>
      <c r="AK861" s="58"/>
      <c r="AL861" s="59"/>
      <c r="AM861" s="254" t="str">
        <f>VLOOKUP(K861,'[1]SKO 2019 Attendees'!$D:$G,4,FALSE)</f>
        <v>32LDNLM8</v>
      </c>
      <c r="AN861" s="52">
        <v>43478</v>
      </c>
      <c r="AO861" s="52">
        <v>43481</v>
      </c>
    </row>
    <row r="862" spans="1:42" customFormat="1">
      <c r="A862" s="46" t="s">
        <v>4282</v>
      </c>
      <c r="B862" s="232">
        <v>43396</v>
      </c>
      <c r="C862" s="232">
        <v>43409.588365659722</v>
      </c>
      <c r="D862" s="232" t="s">
        <v>4693</v>
      </c>
      <c r="E862" s="232" t="s">
        <v>6018</v>
      </c>
      <c r="F862" s="49" t="s">
        <v>334</v>
      </c>
      <c r="G862" s="61" t="s">
        <v>335</v>
      </c>
      <c r="H862" s="61" t="s">
        <v>4038</v>
      </c>
      <c r="I862" s="46" t="s">
        <v>4283</v>
      </c>
      <c r="J862" s="46" t="s">
        <v>4284</v>
      </c>
      <c r="K862" s="46" t="s">
        <v>4285</v>
      </c>
      <c r="L862" s="100" t="s">
        <v>344</v>
      </c>
      <c r="M862" s="310" t="s">
        <v>374</v>
      </c>
      <c r="N862" s="310" t="s">
        <v>6507</v>
      </c>
      <c r="O862" s="323"/>
      <c r="P862" s="284" t="s">
        <v>374</v>
      </c>
      <c r="Q862" s="285" t="s">
        <v>6507</v>
      </c>
      <c r="R862" s="322"/>
      <c r="S862" s="289" t="s">
        <v>2500</v>
      </c>
      <c r="T862" s="289" t="s">
        <v>6516</v>
      </c>
      <c r="U862" s="47" t="s">
        <v>222</v>
      </c>
      <c r="V862" s="47" t="s">
        <v>90</v>
      </c>
      <c r="W862" s="47" t="s">
        <v>2250</v>
      </c>
      <c r="X862" s="46" t="s">
        <v>2076</v>
      </c>
      <c r="Y862" s="58"/>
      <c r="Z862" s="57"/>
      <c r="AA862" s="58"/>
      <c r="AB862" s="183"/>
      <c r="AC862" s="184"/>
      <c r="AD862" s="184"/>
      <c r="AE862" s="183" t="s">
        <v>36</v>
      </c>
      <c r="AF862" s="184"/>
      <c r="AG862" s="185"/>
      <c r="AH862" s="58"/>
      <c r="AI862" s="58"/>
      <c r="AJ862" s="58"/>
      <c r="AK862" s="58"/>
      <c r="AL862" s="59"/>
      <c r="AM862" s="254" t="str">
        <f>VLOOKUP(K862,'[1]SKO 2019 Attendees'!$D:$G,4,FALSE)</f>
        <v>32LDNLM9</v>
      </c>
      <c r="AN862" s="52">
        <v>43478</v>
      </c>
      <c r="AO862" s="52">
        <v>43481</v>
      </c>
    </row>
    <row r="863" spans="1:42" customFormat="1">
      <c r="A863" s="46" t="s">
        <v>4286</v>
      </c>
      <c r="B863" s="232">
        <v>43396</v>
      </c>
      <c r="C863" s="232">
        <v>43396.706961226853</v>
      </c>
      <c r="D863" s="232" t="s">
        <v>4693</v>
      </c>
      <c r="E863" s="232" t="s">
        <v>6019</v>
      </c>
      <c r="F863" s="49" t="s">
        <v>334</v>
      </c>
      <c r="G863" s="61" t="s">
        <v>335</v>
      </c>
      <c r="H863" s="61" t="s">
        <v>2236</v>
      </c>
      <c r="I863" s="46" t="s">
        <v>956</v>
      </c>
      <c r="J863" s="46" t="s">
        <v>4287</v>
      </c>
      <c r="K863" s="46" t="s">
        <v>4288</v>
      </c>
      <c r="L863" s="100" t="s">
        <v>4289</v>
      </c>
      <c r="M863" s="310" t="s">
        <v>500</v>
      </c>
      <c r="N863" s="279" t="s">
        <v>6504</v>
      </c>
      <c r="O863" s="325"/>
      <c r="P863" s="284" t="s">
        <v>500</v>
      </c>
      <c r="Q863" s="285" t="s">
        <v>6504</v>
      </c>
      <c r="R863" s="322"/>
      <c r="S863" s="289" t="s">
        <v>2380</v>
      </c>
      <c r="T863" s="289" t="s">
        <v>6507</v>
      </c>
      <c r="U863" s="47" t="s">
        <v>2780</v>
      </c>
      <c r="V863" s="47" t="s">
        <v>90</v>
      </c>
      <c r="W863" s="47" t="s">
        <v>2075</v>
      </c>
      <c r="X863" s="46" t="s">
        <v>2076</v>
      </c>
      <c r="Y863" s="58"/>
      <c r="Z863" s="57"/>
      <c r="AA863" s="58"/>
      <c r="AB863" s="183" t="s">
        <v>36</v>
      </c>
      <c r="AC863" s="184"/>
      <c r="AD863" s="184"/>
      <c r="AE863" s="183" t="s">
        <v>36</v>
      </c>
      <c r="AF863" s="184"/>
      <c r="AG863" s="185"/>
      <c r="AH863" s="58"/>
      <c r="AI863" s="58"/>
      <c r="AJ863" s="58"/>
      <c r="AK863" s="58"/>
      <c r="AL863" s="59"/>
      <c r="AM863" s="254" t="str">
        <f>VLOOKUP(K863,'[1]SKO 2019 Attendees'!$D:$G,4,FALSE)</f>
        <v>32LDNLMB</v>
      </c>
      <c r="AN863" s="52">
        <v>43477</v>
      </c>
      <c r="AO863" s="52">
        <v>43481</v>
      </c>
    </row>
    <row r="864" spans="1:42" customFormat="1">
      <c r="A864" s="46" t="s">
        <v>2843</v>
      </c>
      <c r="B864" s="232">
        <v>43396</v>
      </c>
      <c r="C864" s="232">
        <v>43401.042337071754</v>
      </c>
      <c r="D864" s="232"/>
      <c r="E864" s="348"/>
      <c r="F864" s="49" t="s">
        <v>334</v>
      </c>
      <c r="G864" s="61" t="s">
        <v>335</v>
      </c>
      <c r="H864" s="61" t="s">
        <v>2236</v>
      </c>
      <c r="I864" s="46" t="s">
        <v>38</v>
      </c>
      <c r="J864" s="46" t="s">
        <v>2844</v>
      </c>
      <c r="K864" s="46" t="s">
        <v>2845</v>
      </c>
      <c r="L864" s="100" t="s">
        <v>351</v>
      </c>
      <c r="M864" s="310" t="s">
        <v>379</v>
      </c>
      <c r="N864" s="279" t="s">
        <v>6503</v>
      </c>
      <c r="O864" s="325"/>
      <c r="P864" s="284" t="s">
        <v>379</v>
      </c>
      <c r="Q864" s="285" t="s">
        <v>6503</v>
      </c>
      <c r="R864" s="322"/>
      <c r="S864" s="289" t="s">
        <v>2472</v>
      </c>
      <c r="T864" s="289" t="s">
        <v>6505</v>
      </c>
      <c r="U864" s="47" t="s">
        <v>222</v>
      </c>
      <c r="V864" s="47" t="s">
        <v>90</v>
      </c>
      <c r="W864" s="47" t="s">
        <v>2284</v>
      </c>
      <c r="X864" s="46" t="s">
        <v>2076</v>
      </c>
      <c r="Y864" s="58"/>
      <c r="Z864" s="57"/>
      <c r="AA864" s="58"/>
      <c r="AB864" s="183"/>
      <c r="AC864" s="184"/>
      <c r="AD864" s="184"/>
      <c r="AE864" s="183" t="s">
        <v>36</v>
      </c>
      <c r="AF864" s="184"/>
      <c r="AG864" s="185"/>
      <c r="AH864" s="58"/>
      <c r="AI864" s="58"/>
      <c r="AJ864" s="58"/>
      <c r="AK864" s="58"/>
      <c r="AL864" s="59"/>
      <c r="AM864" s="254" t="str">
        <f>VLOOKUP(K864,'[1]SKO 2019 Attendees'!$D:$G,4,FALSE)</f>
        <v>32LDNLMC</v>
      </c>
      <c r="AN864" s="52">
        <v>43477</v>
      </c>
      <c r="AO864" s="52">
        <v>43481</v>
      </c>
    </row>
    <row r="865" spans="1:42" customFormat="1">
      <c r="A865" s="46" t="s">
        <v>4290</v>
      </c>
      <c r="B865" s="232">
        <v>43396</v>
      </c>
      <c r="C865" s="232">
        <v>43396.690331134254</v>
      </c>
      <c r="D865" s="232" t="s">
        <v>4693</v>
      </c>
      <c r="E865" s="232" t="s">
        <v>6020</v>
      </c>
      <c r="F865" s="49" t="s">
        <v>334</v>
      </c>
      <c r="G865" s="61" t="s">
        <v>335</v>
      </c>
      <c r="H865" s="61" t="s">
        <v>4038</v>
      </c>
      <c r="I865" s="46" t="s">
        <v>2573</v>
      </c>
      <c r="J865" s="46" t="s">
        <v>2844</v>
      </c>
      <c r="K865" s="46" t="s">
        <v>4291</v>
      </c>
      <c r="L865" s="100" t="s">
        <v>400</v>
      </c>
      <c r="M865" s="350" t="s">
        <v>6412</v>
      </c>
      <c r="N865" s="279" t="s">
        <v>6508</v>
      </c>
      <c r="O865" s="325"/>
      <c r="P865" s="284" t="s">
        <v>5086</v>
      </c>
      <c r="Q865" s="311" t="s">
        <v>6508</v>
      </c>
      <c r="R865" s="322"/>
      <c r="S865" s="289" t="s">
        <v>2411</v>
      </c>
      <c r="T865" s="289" t="s">
        <v>6510</v>
      </c>
      <c r="U865" s="47" t="s">
        <v>222</v>
      </c>
      <c r="V865" s="47" t="s">
        <v>90</v>
      </c>
      <c r="W865" s="47" t="s">
        <v>2075</v>
      </c>
      <c r="X865" s="46" t="s">
        <v>2076</v>
      </c>
      <c r="Y865" s="58"/>
      <c r="Z865" s="57"/>
      <c r="AA865" s="58"/>
      <c r="AB865" s="183"/>
      <c r="AC865" s="184"/>
      <c r="AD865" s="184"/>
      <c r="AE865" s="183" t="s">
        <v>36</v>
      </c>
      <c r="AF865" s="184"/>
      <c r="AG865" s="185"/>
      <c r="AH865" s="58"/>
      <c r="AI865" s="58"/>
      <c r="AJ865" s="58"/>
      <c r="AK865" s="58"/>
      <c r="AL865" s="59"/>
      <c r="AM865" s="254" t="str">
        <f>VLOOKUP(K865,'[1]SKO 2019 Attendees'!$D:$G,4,FALSE)</f>
        <v>32LDNLMD</v>
      </c>
      <c r="AN865" s="52">
        <v>43478</v>
      </c>
      <c r="AO865" s="52">
        <v>43481</v>
      </c>
    </row>
    <row r="866" spans="1:42" customFormat="1">
      <c r="A866" s="46" t="s">
        <v>4292</v>
      </c>
      <c r="B866" s="232">
        <v>43396</v>
      </c>
      <c r="C866" s="232">
        <v>43410.388904594904</v>
      </c>
      <c r="D866" s="232" t="s">
        <v>4693</v>
      </c>
      <c r="E866" s="232" t="s">
        <v>6021</v>
      </c>
      <c r="F866" s="49" t="s">
        <v>334</v>
      </c>
      <c r="G866" s="61" t="s">
        <v>335</v>
      </c>
      <c r="H866" s="61" t="s">
        <v>4038</v>
      </c>
      <c r="I866" s="46" t="s">
        <v>4293</v>
      </c>
      <c r="J866" s="46" t="s">
        <v>4294</v>
      </c>
      <c r="K866" s="46" t="s">
        <v>4295</v>
      </c>
      <c r="L866" s="100" t="s">
        <v>4296</v>
      </c>
      <c r="M866" s="310" t="s">
        <v>357</v>
      </c>
      <c r="N866" s="279" t="s">
        <v>6506</v>
      </c>
      <c r="O866" s="325"/>
      <c r="P866" s="285" t="s">
        <v>357</v>
      </c>
      <c r="Q866" s="285" t="s">
        <v>6506</v>
      </c>
      <c r="R866" s="322"/>
      <c r="S866" s="289" t="s">
        <v>2442</v>
      </c>
      <c r="T866" s="289" t="s">
        <v>6506</v>
      </c>
      <c r="U866" s="47" t="s">
        <v>2828</v>
      </c>
      <c r="V866" s="47" t="s">
        <v>90</v>
      </c>
      <c r="W866" s="47" t="s">
        <v>2075</v>
      </c>
      <c r="X866" s="46" t="s">
        <v>2076</v>
      </c>
      <c r="Y866" s="58"/>
      <c r="Z866" s="57"/>
      <c r="AA866" s="58"/>
      <c r="AB866" s="183"/>
      <c r="AC866" s="184"/>
      <c r="AD866" s="184"/>
      <c r="AE866" s="183" t="s">
        <v>36</v>
      </c>
      <c r="AF866" s="184"/>
      <c r="AG866" s="185"/>
      <c r="AH866" s="58"/>
      <c r="AI866" s="58"/>
      <c r="AJ866" s="58"/>
      <c r="AK866" s="58"/>
      <c r="AL866" s="59"/>
      <c r="AM866" s="254" t="str">
        <f>VLOOKUP(K866,'[1]SKO 2019 Attendees'!$D:$G,4,FALSE)</f>
        <v>32LDNLMF</v>
      </c>
      <c r="AN866" s="52">
        <v>43478</v>
      </c>
      <c r="AO866" s="52">
        <v>43481</v>
      </c>
    </row>
    <row r="867" spans="1:42" customFormat="1">
      <c r="A867" s="46" t="s">
        <v>2846</v>
      </c>
      <c r="B867" s="232">
        <v>43396</v>
      </c>
      <c r="C867" s="232">
        <v>43405.555687187501</v>
      </c>
      <c r="D867" s="232" t="s">
        <v>4693</v>
      </c>
      <c r="E867" s="232" t="s">
        <v>6022</v>
      </c>
      <c r="F867" s="49" t="s">
        <v>334</v>
      </c>
      <c r="G867" s="61" t="s">
        <v>335</v>
      </c>
      <c r="H867" s="61" t="s">
        <v>2236</v>
      </c>
      <c r="I867" s="46" t="s">
        <v>2847</v>
      </c>
      <c r="J867" s="46" t="s">
        <v>2848</v>
      </c>
      <c r="K867" s="46" t="s">
        <v>2849</v>
      </c>
      <c r="L867" s="100" t="s">
        <v>434</v>
      </c>
      <c r="M867" s="350" t="s">
        <v>6412</v>
      </c>
      <c r="N867" s="279" t="s">
        <v>6508</v>
      </c>
      <c r="O867" s="325"/>
      <c r="P867" s="284" t="s">
        <v>5086</v>
      </c>
      <c r="Q867" s="311" t="s">
        <v>6508</v>
      </c>
      <c r="R867" s="322"/>
      <c r="S867" s="289" t="s">
        <v>2411</v>
      </c>
      <c r="T867" s="289" t="s">
        <v>6510</v>
      </c>
      <c r="U867" s="47" t="s">
        <v>222</v>
      </c>
      <c r="V867" s="47" t="s">
        <v>90</v>
      </c>
      <c r="W867" s="47" t="s">
        <v>2284</v>
      </c>
      <c r="X867" s="46" t="s">
        <v>2076</v>
      </c>
      <c r="Y867" s="58"/>
      <c r="Z867" s="57"/>
      <c r="AA867" s="58"/>
      <c r="AB867" s="183"/>
      <c r="AC867" s="184"/>
      <c r="AD867" s="184"/>
      <c r="AE867" s="183" t="s">
        <v>36</v>
      </c>
      <c r="AF867" s="184"/>
      <c r="AG867" s="185"/>
      <c r="AH867" s="58"/>
      <c r="AI867" s="58"/>
      <c r="AJ867" s="58"/>
      <c r="AK867" s="58"/>
      <c r="AL867" s="59"/>
      <c r="AM867" s="254" t="str">
        <f>VLOOKUP(K867,'[1]SKO 2019 Attendees'!$D:$G,4,FALSE)</f>
        <v>32LDNLMG</v>
      </c>
      <c r="AN867" s="52">
        <v>43477</v>
      </c>
      <c r="AO867" s="52">
        <v>43481</v>
      </c>
    </row>
    <row r="868" spans="1:42" customFormat="1">
      <c r="A868" s="46" t="s">
        <v>2850</v>
      </c>
      <c r="B868" s="232">
        <v>43396</v>
      </c>
      <c r="C868" s="232">
        <v>43399.462599618055</v>
      </c>
      <c r="D868" s="232" t="s">
        <v>4693</v>
      </c>
      <c r="E868" s="232" t="s">
        <v>6023</v>
      </c>
      <c r="F868" s="49" t="s">
        <v>334</v>
      </c>
      <c r="G868" s="61" t="s">
        <v>335</v>
      </c>
      <c r="H868" s="61" t="s">
        <v>2236</v>
      </c>
      <c r="I868" s="46" t="s">
        <v>2851</v>
      </c>
      <c r="J868" s="46" t="s">
        <v>2852</v>
      </c>
      <c r="K868" s="46" t="s">
        <v>2853</v>
      </c>
      <c r="L868" s="100" t="s">
        <v>2854</v>
      </c>
      <c r="M868" s="310" t="s">
        <v>346</v>
      </c>
      <c r="N868" s="279" t="s">
        <v>6505</v>
      </c>
      <c r="O868" s="325"/>
      <c r="P868" s="284" t="s">
        <v>346</v>
      </c>
      <c r="Q868" s="285" t="s">
        <v>6505</v>
      </c>
      <c r="R868" s="322"/>
      <c r="S868" s="289" t="s">
        <v>2636</v>
      </c>
      <c r="T868" s="289" t="s">
        <v>6519</v>
      </c>
      <c r="U868" s="47" t="s">
        <v>222</v>
      </c>
      <c r="V868" s="47" t="s">
        <v>90</v>
      </c>
      <c r="W868" s="47" t="s">
        <v>2294</v>
      </c>
      <c r="X868" s="46" t="s">
        <v>2076</v>
      </c>
      <c r="Y868" s="58"/>
      <c r="Z868" s="57"/>
      <c r="AA868" s="58"/>
      <c r="AB868" s="183" t="s">
        <v>36</v>
      </c>
      <c r="AC868" s="184"/>
      <c r="AD868" s="184"/>
      <c r="AE868" s="183" t="s">
        <v>36</v>
      </c>
      <c r="AF868" s="184"/>
      <c r="AG868" s="185"/>
      <c r="AH868" s="58"/>
      <c r="AI868" s="58"/>
      <c r="AJ868" s="58"/>
      <c r="AK868" s="58"/>
      <c r="AL868" s="59"/>
      <c r="AM868" s="254" t="str">
        <f>VLOOKUP(K868,'[1]SKO 2019 Attendees'!$D:$G,4,FALSE)</f>
        <v>32LDNLMH</v>
      </c>
      <c r="AN868" s="52">
        <v>43477</v>
      </c>
      <c r="AO868" s="52">
        <v>43481</v>
      </c>
    </row>
    <row r="869" spans="1:42" customFormat="1">
      <c r="A869" s="46" t="s">
        <v>4297</v>
      </c>
      <c r="B869" s="232">
        <v>43396</v>
      </c>
      <c r="C869" s="232">
        <v>43396.772740740736</v>
      </c>
      <c r="D869" s="232" t="s">
        <v>4693</v>
      </c>
      <c r="E869" s="232" t="s">
        <v>6024</v>
      </c>
      <c r="F869" s="49" t="s">
        <v>334</v>
      </c>
      <c r="G869" s="61" t="s">
        <v>335</v>
      </c>
      <c r="H869" s="61" t="s">
        <v>4038</v>
      </c>
      <c r="I869" s="46" t="s">
        <v>81</v>
      </c>
      <c r="J869" s="46" t="s">
        <v>4298</v>
      </c>
      <c r="K869" s="46" t="s">
        <v>4299</v>
      </c>
      <c r="L869" s="100" t="s">
        <v>4300</v>
      </c>
      <c r="M869" s="310" t="s">
        <v>346</v>
      </c>
      <c r="N869" s="279" t="s">
        <v>6505</v>
      </c>
      <c r="O869" s="325"/>
      <c r="P869" s="284" t="s">
        <v>346</v>
      </c>
      <c r="Q869" s="285" t="s">
        <v>6505</v>
      </c>
      <c r="R869" s="322"/>
      <c r="S869" s="289" t="s">
        <v>2636</v>
      </c>
      <c r="T869" s="289" t="s">
        <v>6519</v>
      </c>
      <c r="U869" s="47" t="s">
        <v>222</v>
      </c>
      <c r="V869" s="47" t="s">
        <v>90</v>
      </c>
      <c r="W869" s="47" t="s">
        <v>2075</v>
      </c>
      <c r="X869" s="46" t="s">
        <v>2076</v>
      </c>
      <c r="Y869" s="58"/>
      <c r="Z869" s="57"/>
      <c r="AA869" s="58"/>
      <c r="AB869" s="183"/>
      <c r="AC869" s="184"/>
      <c r="AD869" s="184"/>
      <c r="AE869" s="183" t="s">
        <v>36</v>
      </c>
      <c r="AF869" s="184"/>
      <c r="AG869" s="185"/>
      <c r="AH869" s="58"/>
      <c r="AI869" s="58"/>
      <c r="AJ869" s="58"/>
      <c r="AK869" s="58"/>
      <c r="AL869" s="59"/>
      <c r="AM869" s="254" t="str">
        <f>VLOOKUP(K869,'[1]SKO 2019 Attendees'!$D:$G,4,FALSE)</f>
        <v>32LDNLMJ</v>
      </c>
      <c r="AN869" s="52">
        <v>43478</v>
      </c>
      <c r="AO869" s="52">
        <v>43481</v>
      </c>
    </row>
    <row r="870" spans="1:42" customFormat="1">
      <c r="A870" s="46" t="s">
        <v>1686</v>
      </c>
      <c r="B870" s="232">
        <v>43402</v>
      </c>
      <c r="C870" s="232">
        <v>43425.127799270835</v>
      </c>
      <c r="D870" s="232" t="s">
        <v>4693</v>
      </c>
      <c r="E870" s="232" t="s">
        <v>6642</v>
      </c>
      <c r="F870" s="49" t="s">
        <v>334</v>
      </c>
      <c r="G870" s="61" t="s">
        <v>335</v>
      </c>
      <c r="H870" s="61" t="s">
        <v>633</v>
      </c>
      <c r="I870" s="46" t="s">
        <v>1687</v>
      </c>
      <c r="J870" s="46" t="s">
        <v>1688</v>
      </c>
      <c r="K870" s="46" t="s">
        <v>1689</v>
      </c>
      <c r="L870" s="100" t="s">
        <v>1690</v>
      </c>
      <c r="M870" s="310" t="s">
        <v>357</v>
      </c>
      <c r="N870" s="279" t="s">
        <v>6506</v>
      </c>
      <c r="O870" s="325"/>
      <c r="P870" s="285" t="s">
        <v>357</v>
      </c>
      <c r="Q870" s="285" t="s">
        <v>6506</v>
      </c>
      <c r="R870" s="322"/>
      <c r="S870" s="289" t="s">
        <v>4671</v>
      </c>
      <c r="T870" s="289" t="s">
        <v>6503</v>
      </c>
      <c r="U870" s="47" t="s">
        <v>222</v>
      </c>
      <c r="V870" s="47" t="s">
        <v>34</v>
      </c>
      <c r="W870" s="47" t="s">
        <v>651</v>
      </c>
      <c r="X870" s="46" t="s">
        <v>633</v>
      </c>
      <c r="Y870" s="58"/>
      <c r="Z870" s="57"/>
      <c r="AA870" s="58"/>
      <c r="AB870" s="183"/>
      <c r="AC870" s="184"/>
      <c r="AD870" s="184"/>
      <c r="AE870" s="183"/>
      <c r="AF870" s="189" t="s">
        <v>36</v>
      </c>
      <c r="AG870" s="185"/>
      <c r="AH870" s="58"/>
      <c r="AI870" s="58"/>
      <c r="AJ870" s="58"/>
      <c r="AK870" s="58"/>
      <c r="AL870" s="59"/>
      <c r="AM870" s="254" t="str">
        <f>VLOOKUP(K870,'[1]SKO 2019 Attendees'!$D:$G,4,FALSE)</f>
        <v>32LDNLMK</v>
      </c>
      <c r="AN870" s="52">
        <v>43477</v>
      </c>
      <c r="AO870" s="52">
        <v>43481</v>
      </c>
    </row>
    <row r="871" spans="1:42" customFormat="1">
      <c r="A871" s="46" t="s">
        <v>1691</v>
      </c>
      <c r="B871" s="232">
        <v>43396</v>
      </c>
      <c r="C871" s="232">
        <v>43397.442819641205</v>
      </c>
      <c r="D871" s="232" t="s">
        <v>4693</v>
      </c>
      <c r="E871" s="232" t="s">
        <v>6643</v>
      </c>
      <c r="F871" s="49" t="s">
        <v>334</v>
      </c>
      <c r="G871" s="61" t="s">
        <v>335</v>
      </c>
      <c r="H871" s="61" t="s">
        <v>633</v>
      </c>
      <c r="I871" s="46" t="s">
        <v>154</v>
      </c>
      <c r="J871" s="46" t="s">
        <v>1692</v>
      </c>
      <c r="K871" s="46" t="s">
        <v>1693</v>
      </c>
      <c r="L871" s="100" t="s">
        <v>434</v>
      </c>
      <c r="M871" s="310" t="s">
        <v>374</v>
      </c>
      <c r="N871" s="310" t="s">
        <v>6507</v>
      </c>
      <c r="O871" s="323"/>
      <c r="P871" s="284" t="s">
        <v>374</v>
      </c>
      <c r="Q871" s="285" t="s">
        <v>6507</v>
      </c>
      <c r="R871" s="322"/>
      <c r="S871" s="289" t="s">
        <v>4672</v>
      </c>
      <c r="T871" s="289" t="s">
        <v>6508</v>
      </c>
      <c r="U871" s="47" t="s">
        <v>222</v>
      </c>
      <c r="V871" s="47" t="s">
        <v>34</v>
      </c>
      <c r="W871" s="47" t="s">
        <v>645</v>
      </c>
      <c r="X871" s="46" t="s">
        <v>633</v>
      </c>
      <c r="Y871" s="58"/>
      <c r="Z871" s="57"/>
      <c r="AA871" s="58"/>
      <c r="AB871" s="183"/>
      <c r="AC871" s="184"/>
      <c r="AD871" s="184"/>
      <c r="AE871" s="183"/>
      <c r="AF871" s="189" t="s">
        <v>36</v>
      </c>
      <c r="AG871" s="185"/>
      <c r="AH871" s="58"/>
      <c r="AI871" s="58"/>
      <c r="AJ871" s="58"/>
      <c r="AK871" s="58"/>
      <c r="AL871" s="59"/>
      <c r="AM871" s="254" t="str">
        <f>VLOOKUP(K871,'[1]SKO 2019 Attendees'!$D:$G,4,FALSE)</f>
        <v>32LDNLML</v>
      </c>
      <c r="AN871" s="52">
        <v>43477</v>
      </c>
      <c r="AO871" s="52">
        <v>43481</v>
      </c>
    </row>
    <row r="872" spans="1:42" customFormat="1">
      <c r="A872" s="46" t="s">
        <v>4301</v>
      </c>
      <c r="B872" s="232">
        <v>43396</v>
      </c>
      <c r="C872" s="232">
        <v>43396.685790590273</v>
      </c>
      <c r="D872" s="232" t="s">
        <v>4693</v>
      </c>
      <c r="E872" s="232" t="s">
        <v>6025</v>
      </c>
      <c r="F872" s="49" t="s">
        <v>334</v>
      </c>
      <c r="G872" s="61" t="s">
        <v>335</v>
      </c>
      <c r="H872" s="61" t="s">
        <v>4038</v>
      </c>
      <c r="I872" s="46" t="s">
        <v>543</v>
      </c>
      <c r="J872" s="129" t="s">
        <v>4302</v>
      </c>
      <c r="K872" s="46" t="s">
        <v>4303</v>
      </c>
      <c r="L872" s="100" t="s">
        <v>1798</v>
      </c>
      <c r="M872" s="310" t="s">
        <v>379</v>
      </c>
      <c r="N872" s="279" t="s">
        <v>6503</v>
      </c>
      <c r="O872" s="325"/>
      <c r="P872" s="332" t="s">
        <v>6569</v>
      </c>
      <c r="Q872" s="285" t="s">
        <v>4667</v>
      </c>
      <c r="R872" s="322"/>
      <c r="S872" s="289" t="s">
        <v>2472</v>
      </c>
      <c r="T872" s="289" t="s">
        <v>6505</v>
      </c>
      <c r="U872" s="47" t="s">
        <v>222</v>
      </c>
      <c r="V872" s="47" t="s">
        <v>90</v>
      </c>
      <c r="W872" s="47" t="s">
        <v>2501</v>
      </c>
      <c r="X872" s="46" t="s">
        <v>2076</v>
      </c>
      <c r="Y872" s="58"/>
      <c r="Z872" s="57"/>
      <c r="AA872" s="58"/>
      <c r="AB872" s="183"/>
      <c r="AC872" s="184"/>
      <c r="AD872" s="184"/>
      <c r="AE872" s="183" t="s">
        <v>36</v>
      </c>
      <c r="AF872" s="184"/>
      <c r="AG872" s="185"/>
      <c r="AH872" s="58"/>
      <c r="AI872" s="58"/>
      <c r="AJ872" s="58"/>
      <c r="AK872" s="58"/>
      <c r="AL872" s="59"/>
      <c r="AM872" s="254" t="str">
        <f>VLOOKUP(K872,'[1]SKO 2019 Attendees'!$D:$G,4,FALSE)</f>
        <v>32LDNLMM</v>
      </c>
      <c r="AN872" s="52">
        <v>43478</v>
      </c>
      <c r="AO872" s="52">
        <v>43481</v>
      </c>
    </row>
    <row r="873" spans="1:42" customFormat="1">
      <c r="A873" s="46" t="s">
        <v>1694</v>
      </c>
      <c r="B873" s="232">
        <v>43402</v>
      </c>
      <c r="C873" s="232">
        <v>43405.377035034719</v>
      </c>
      <c r="D873" s="232" t="s">
        <v>4693</v>
      </c>
      <c r="E873" s="232" t="s">
        <v>6026</v>
      </c>
      <c r="F873" s="49" t="s">
        <v>334</v>
      </c>
      <c r="G873" s="61" t="s">
        <v>335</v>
      </c>
      <c r="H873" s="61" t="s">
        <v>633</v>
      </c>
      <c r="I873" s="46" t="s">
        <v>1695</v>
      </c>
      <c r="J873" s="46" t="s">
        <v>1696</v>
      </c>
      <c r="K873" s="46" t="s">
        <v>1697</v>
      </c>
      <c r="L873" s="100" t="s">
        <v>1698</v>
      </c>
      <c r="M873" s="350" t="s">
        <v>6413</v>
      </c>
      <c r="N873" s="310" t="s">
        <v>6509</v>
      </c>
      <c r="O873" s="325"/>
      <c r="P873" s="284" t="s">
        <v>6263</v>
      </c>
      <c r="Q873" s="311" t="s">
        <v>6509</v>
      </c>
      <c r="R873" s="322"/>
      <c r="S873" s="289" t="s">
        <v>4671</v>
      </c>
      <c r="T873" s="289" t="s">
        <v>6503</v>
      </c>
      <c r="U873" s="47" t="s">
        <v>222</v>
      </c>
      <c r="V873" s="47" t="s">
        <v>34</v>
      </c>
      <c r="W873" s="47" t="s">
        <v>795</v>
      </c>
      <c r="X873" s="46" t="s">
        <v>633</v>
      </c>
      <c r="Y873" s="57" t="s">
        <v>36</v>
      </c>
      <c r="Z873" s="57"/>
      <c r="AA873" s="58"/>
      <c r="AB873" s="183"/>
      <c r="AC873" s="189"/>
      <c r="AD873" s="184"/>
      <c r="AE873" s="183"/>
      <c r="AF873" s="189" t="s">
        <v>36</v>
      </c>
      <c r="AG873" s="185"/>
      <c r="AH873" s="58"/>
      <c r="AI873" s="58"/>
      <c r="AJ873" s="58"/>
      <c r="AK873" s="58"/>
      <c r="AL873" s="59"/>
      <c r="AM873" s="254" t="str">
        <f>VLOOKUP(K873,'[1]SKO 2019 Attendees'!$D:$G,4,FALSE)</f>
        <v>32LDNLMN</v>
      </c>
      <c r="AN873" s="52">
        <v>43477</v>
      </c>
      <c r="AO873" s="52">
        <v>43481</v>
      </c>
      <c r="AP873" s="18" t="s">
        <v>5468</v>
      </c>
    </row>
    <row r="874" spans="1:42" customFormat="1">
      <c r="A874" s="46" t="s">
        <v>4304</v>
      </c>
      <c r="B874" s="232">
        <v>43396</v>
      </c>
      <c r="C874" s="232">
        <v>43398.744594710646</v>
      </c>
      <c r="D874" s="232" t="s">
        <v>4693</v>
      </c>
      <c r="E874" s="232" t="s">
        <v>6027</v>
      </c>
      <c r="F874" s="49" t="s">
        <v>334</v>
      </c>
      <c r="G874" s="61" t="s">
        <v>335</v>
      </c>
      <c r="H874" s="61" t="s">
        <v>4038</v>
      </c>
      <c r="I874" s="46" t="s">
        <v>81</v>
      </c>
      <c r="J874" s="46" t="s">
        <v>4305</v>
      </c>
      <c r="K874" s="46" t="s">
        <v>4306</v>
      </c>
      <c r="L874" s="100" t="s">
        <v>351</v>
      </c>
      <c r="M874" s="310" t="s">
        <v>357</v>
      </c>
      <c r="N874" s="279" t="s">
        <v>6506</v>
      </c>
      <c r="O874" s="325"/>
      <c r="P874" s="285" t="s">
        <v>357</v>
      </c>
      <c r="Q874" s="285" t="s">
        <v>6506</v>
      </c>
      <c r="R874" s="322"/>
      <c r="S874" s="289" t="s">
        <v>2442</v>
      </c>
      <c r="T874" s="289" t="s">
        <v>6506</v>
      </c>
      <c r="U874" s="47" t="s">
        <v>222</v>
      </c>
      <c r="V874" s="47" t="s">
        <v>90</v>
      </c>
      <c r="W874" s="47" t="s">
        <v>3202</v>
      </c>
      <c r="X874" s="46" t="s">
        <v>2076</v>
      </c>
      <c r="Y874" s="58"/>
      <c r="Z874" s="57"/>
      <c r="AA874" s="58"/>
      <c r="AB874" s="183"/>
      <c r="AC874" s="184"/>
      <c r="AD874" s="184"/>
      <c r="AE874" s="183" t="s">
        <v>36</v>
      </c>
      <c r="AF874" s="184"/>
      <c r="AG874" s="185"/>
      <c r="AH874" s="58"/>
      <c r="AI874" s="58"/>
      <c r="AJ874" s="58"/>
      <c r="AK874" s="58"/>
      <c r="AL874" s="59"/>
      <c r="AM874" s="254" t="str">
        <f>VLOOKUP(K874,'[1]SKO 2019 Attendees'!$D:$G,4,FALSE)</f>
        <v>32LDNLMP</v>
      </c>
      <c r="AN874" s="52">
        <v>43478</v>
      </c>
      <c r="AO874" s="52">
        <v>43481</v>
      </c>
    </row>
    <row r="875" spans="1:42" customFormat="1">
      <c r="A875" s="46" t="s">
        <v>1699</v>
      </c>
      <c r="B875" s="232">
        <v>43402</v>
      </c>
      <c r="C875" s="232">
        <v>43403.162919756942</v>
      </c>
      <c r="D875" s="232" t="s">
        <v>4693</v>
      </c>
      <c r="E875" s="232" t="s">
        <v>6645</v>
      </c>
      <c r="F875" s="49" t="s">
        <v>334</v>
      </c>
      <c r="G875" s="61" t="s">
        <v>335</v>
      </c>
      <c r="H875" s="61" t="s">
        <v>633</v>
      </c>
      <c r="I875" s="46" t="s">
        <v>1700</v>
      </c>
      <c r="J875" s="46" t="s">
        <v>1701</v>
      </c>
      <c r="K875" s="46" t="s">
        <v>1702</v>
      </c>
      <c r="L875" s="100" t="s">
        <v>464</v>
      </c>
      <c r="M875" s="310" t="s">
        <v>357</v>
      </c>
      <c r="N875" s="279"/>
      <c r="O875" s="325"/>
      <c r="P875" s="285" t="s">
        <v>357</v>
      </c>
      <c r="Q875" s="285"/>
      <c r="R875" s="322"/>
      <c r="S875" s="289" t="s">
        <v>4670</v>
      </c>
      <c r="T875" s="289" t="s">
        <v>6504</v>
      </c>
      <c r="U875" s="47" t="s">
        <v>222</v>
      </c>
      <c r="V875" s="47" t="s">
        <v>34</v>
      </c>
      <c r="W875" s="47" t="s">
        <v>812</v>
      </c>
      <c r="X875" s="46" t="s">
        <v>633</v>
      </c>
      <c r="Y875" s="58"/>
      <c r="Z875" s="57"/>
      <c r="AA875" s="58"/>
      <c r="AB875" s="183"/>
      <c r="AC875" s="184"/>
      <c r="AD875" s="184"/>
      <c r="AE875" s="183"/>
      <c r="AF875" s="189" t="s">
        <v>36</v>
      </c>
      <c r="AG875" s="185"/>
      <c r="AH875" s="58"/>
      <c r="AI875" s="58"/>
      <c r="AJ875" s="58"/>
      <c r="AK875" s="58"/>
      <c r="AL875" s="59"/>
      <c r="AM875" s="254" t="str">
        <f>VLOOKUP(K875,'[1]SKO 2019 Attendees'!$D:$G,4,FALSE)</f>
        <v>32LDNLMQ</v>
      </c>
      <c r="AN875" s="52">
        <v>43477</v>
      </c>
      <c r="AO875" s="52">
        <v>43481</v>
      </c>
    </row>
    <row r="876" spans="1:42" customFormat="1">
      <c r="A876" s="46" t="s">
        <v>1703</v>
      </c>
      <c r="B876" s="232">
        <v>43396</v>
      </c>
      <c r="C876" s="232">
        <v>43397.476992164353</v>
      </c>
      <c r="D876" s="232" t="s">
        <v>4693</v>
      </c>
      <c r="E876" s="232" t="s">
        <v>6028</v>
      </c>
      <c r="F876" s="49" t="s">
        <v>334</v>
      </c>
      <c r="G876" s="61" t="s">
        <v>335</v>
      </c>
      <c r="H876" s="61" t="s">
        <v>633</v>
      </c>
      <c r="I876" s="46" t="s">
        <v>291</v>
      </c>
      <c r="J876" s="46" t="s">
        <v>1704</v>
      </c>
      <c r="K876" s="46" t="s">
        <v>1705</v>
      </c>
      <c r="L876" s="100" t="s">
        <v>1706</v>
      </c>
      <c r="M876" s="350" t="s">
        <v>6413</v>
      </c>
      <c r="N876" s="310" t="s">
        <v>6509</v>
      </c>
      <c r="O876" s="325"/>
      <c r="P876" s="284" t="s">
        <v>6263</v>
      </c>
      <c r="Q876" s="311" t="s">
        <v>6509</v>
      </c>
      <c r="R876" s="322"/>
      <c r="S876" s="289" t="s">
        <v>4672</v>
      </c>
      <c r="T876" s="289" t="s">
        <v>6508</v>
      </c>
      <c r="U876" s="47" t="s">
        <v>222</v>
      </c>
      <c r="V876" s="47" t="s">
        <v>34</v>
      </c>
      <c r="W876" s="47" t="s">
        <v>645</v>
      </c>
      <c r="X876" s="46" t="s">
        <v>633</v>
      </c>
      <c r="Y876" s="58"/>
      <c r="Z876" s="57"/>
      <c r="AA876" s="58"/>
      <c r="AB876" s="183"/>
      <c r="AC876" s="184"/>
      <c r="AD876" s="184"/>
      <c r="AE876" s="183"/>
      <c r="AF876" s="189" t="s">
        <v>36</v>
      </c>
      <c r="AG876" s="185"/>
      <c r="AH876" s="58"/>
      <c r="AI876" s="58"/>
      <c r="AJ876" s="58"/>
      <c r="AK876" s="58"/>
      <c r="AL876" s="59"/>
      <c r="AM876" s="254" t="str">
        <f>VLOOKUP(K876,'[1]SKO 2019 Attendees'!$D:$G,4,FALSE)</f>
        <v>32LDNLMR</v>
      </c>
      <c r="AN876" s="52">
        <v>43477</v>
      </c>
      <c r="AO876" s="52">
        <v>43481</v>
      </c>
    </row>
    <row r="877" spans="1:42" customFormat="1">
      <c r="A877" s="46" t="s">
        <v>2855</v>
      </c>
      <c r="B877" s="232">
        <v>43396</v>
      </c>
      <c r="C877" s="232">
        <v>43401.687718518515</v>
      </c>
      <c r="D877" s="232" t="s">
        <v>4693</v>
      </c>
      <c r="E877" s="232" t="s">
        <v>6029</v>
      </c>
      <c r="F877" s="49" t="s">
        <v>334</v>
      </c>
      <c r="G877" s="61" t="s">
        <v>335</v>
      </c>
      <c r="H877" s="61" t="s">
        <v>2236</v>
      </c>
      <c r="I877" s="46" t="s">
        <v>2856</v>
      </c>
      <c r="J877" s="46" t="s">
        <v>2857</v>
      </c>
      <c r="K877" s="46" t="s">
        <v>2858</v>
      </c>
      <c r="L877" s="100" t="s">
        <v>351</v>
      </c>
      <c r="M877" s="310" t="s">
        <v>379</v>
      </c>
      <c r="N877" s="279" t="s">
        <v>6503</v>
      </c>
      <c r="O877" s="325"/>
      <c r="P877" s="284" t="s">
        <v>379</v>
      </c>
      <c r="Q877" s="285" t="s">
        <v>6503</v>
      </c>
      <c r="R877" s="322"/>
      <c r="S877" s="289" t="s">
        <v>2472</v>
      </c>
      <c r="T877" s="289" t="s">
        <v>6505</v>
      </c>
      <c r="U877" s="47" t="s">
        <v>222</v>
      </c>
      <c r="V877" s="47" t="s">
        <v>90</v>
      </c>
      <c r="W877" s="47" t="s">
        <v>2284</v>
      </c>
      <c r="X877" s="46" t="s">
        <v>2076</v>
      </c>
      <c r="Y877" s="58"/>
      <c r="Z877" s="57"/>
      <c r="AA877" s="58"/>
      <c r="AB877" s="183"/>
      <c r="AC877" s="184"/>
      <c r="AD877" s="184"/>
      <c r="AE877" s="183" t="s">
        <v>36</v>
      </c>
      <c r="AF877" s="184"/>
      <c r="AG877" s="185"/>
      <c r="AH877" s="58"/>
      <c r="AI877" s="58"/>
      <c r="AJ877" s="58"/>
      <c r="AK877" s="58"/>
      <c r="AL877" s="59"/>
      <c r="AM877" s="254" t="str">
        <f>VLOOKUP(K877,'[1]SKO 2019 Attendees'!$D:$G,4,FALSE)</f>
        <v>32LDNNCB</v>
      </c>
      <c r="AN877" s="52">
        <v>43477</v>
      </c>
      <c r="AO877" s="52">
        <v>43481</v>
      </c>
    </row>
    <row r="878" spans="1:42" customFormat="1">
      <c r="A878" s="46" t="s">
        <v>4307</v>
      </c>
      <c r="B878" s="232">
        <v>43396</v>
      </c>
      <c r="C878" s="232">
        <v>43398.547321064812</v>
      </c>
      <c r="D878" s="232" t="s">
        <v>4693</v>
      </c>
      <c r="E878" s="232" t="s">
        <v>6030</v>
      </c>
      <c r="F878" s="49" t="s">
        <v>334</v>
      </c>
      <c r="G878" s="61" t="s">
        <v>335</v>
      </c>
      <c r="H878" s="61" t="s">
        <v>4038</v>
      </c>
      <c r="I878" s="46" t="s">
        <v>1254</v>
      </c>
      <c r="J878" s="46" t="s">
        <v>4308</v>
      </c>
      <c r="K878" s="46" t="s">
        <v>4309</v>
      </c>
      <c r="L878" s="100" t="s">
        <v>344</v>
      </c>
      <c r="M878" s="310" t="s">
        <v>357</v>
      </c>
      <c r="N878" s="279" t="s">
        <v>6506</v>
      </c>
      <c r="O878" s="325"/>
      <c r="P878" s="285" t="s">
        <v>357</v>
      </c>
      <c r="Q878" s="285" t="s">
        <v>6506</v>
      </c>
      <c r="R878" s="322"/>
      <c r="S878" s="289" t="s">
        <v>2442</v>
      </c>
      <c r="T878" s="289" t="s">
        <v>6506</v>
      </c>
      <c r="U878" s="47" t="s">
        <v>222</v>
      </c>
      <c r="V878" s="47" t="s">
        <v>90</v>
      </c>
      <c r="W878" s="47" t="s">
        <v>2382</v>
      </c>
      <c r="X878" s="46" t="s">
        <v>2076</v>
      </c>
      <c r="Y878" s="58"/>
      <c r="Z878" s="57"/>
      <c r="AA878" s="58"/>
      <c r="AB878" s="183"/>
      <c r="AC878" s="184"/>
      <c r="AD878" s="184"/>
      <c r="AE878" s="183" t="s">
        <v>36</v>
      </c>
      <c r="AF878" s="184"/>
      <c r="AG878" s="185"/>
      <c r="AH878" s="58"/>
      <c r="AI878" s="58"/>
      <c r="AJ878" s="58"/>
      <c r="AK878" s="58"/>
      <c r="AL878" s="59"/>
      <c r="AM878" s="254" t="str">
        <f>VLOOKUP(K878,'[1]SKO 2019 Attendees'!$D:$G,4,FALSE)</f>
        <v>32LDNLMS</v>
      </c>
      <c r="AN878" s="52">
        <v>43478</v>
      </c>
      <c r="AO878" s="52">
        <v>43481</v>
      </c>
    </row>
    <row r="879" spans="1:42" customFormat="1">
      <c r="A879" s="46" t="s">
        <v>4313</v>
      </c>
      <c r="B879" s="232">
        <v>43396</v>
      </c>
      <c r="C879" s="232">
        <v>43406.915371724535</v>
      </c>
      <c r="D879" s="232" t="s">
        <v>4693</v>
      </c>
      <c r="E879" s="232" t="s">
        <v>6649</v>
      </c>
      <c r="F879" s="49" t="s">
        <v>334</v>
      </c>
      <c r="G879" s="61" t="s">
        <v>335</v>
      </c>
      <c r="H879" s="61" t="s">
        <v>4038</v>
      </c>
      <c r="I879" s="46" t="s">
        <v>4314</v>
      </c>
      <c r="J879" s="46" t="s">
        <v>4315</v>
      </c>
      <c r="K879" s="46" t="s">
        <v>4316</v>
      </c>
      <c r="L879" s="100" t="s">
        <v>464</v>
      </c>
      <c r="M879" s="310" t="s">
        <v>379</v>
      </c>
      <c r="N879" s="279" t="s">
        <v>6503</v>
      </c>
      <c r="O879" s="325"/>
      <c r="P879" s="284" t="s">
        <v>379</v>
      </c>
      <c r="Q879" s="285" t="s">
        <v>6503</v>
      </c>
      <c r="R879" s="322"/>
      <c r="S879" s="289" t="s">
        <v>2472</v>
      </c>
      <c r="T879" s="289" t="s">
        <v>6505</v>
      </c>
      <c r="U879" s="47" t="s">
        <v>222</v>
      </c>
      <c r="V879" s="47" t="s">
        <v>90</v>
      </c>
      <c r="W879" s="47" t="s">
        <v>2250</v>
      </c>
      <c r="X879" s="46" t="s">
        <v>2076</v>
      </c>
      <c r="Y879" s="58"/>
      <c r="Z879" s="57"/>
      <c r="AA879" s="58"/>
      <c r="AB879" s="183"/>
      <c r="AC879" s="184"/>
      <c r="AD879" s="184"/>
      <c r="AE879" s="183" t="s">
        <v>36</v>
      </c>
      <c r="AF879" s="184"/>
      <c r="AG879" s="185"/>
      <c r="AH879" s="58"/>
      <c r="AI879" s="58"/>
      <c r="AJ879" s="58"/>
      <c r="AK879" s="58"/>
      <c r="AL879" s="59"/>
      <c r="AM879" s="254" t="str">
        <f>VLOOKUP(K879,'[1]SKO 2019 Attendees'!$D:$G,4,FALSE)</f>
        <v>32LDNLMV</v>
      </c>
      <c r="AN879" s="52">
        <v>43478</v>
      </c>
      <c r="AO879" s="52">
        <v>43481</v>
      </c>
    </row>
    <row r="880" spans="1:42" customFormat="1">
      <c r="A880" s="46" t="s">
        <v>4317</v>
      </c>
      <c r="B880" s="232">
        <v>43396</v>
      </c>
      <c r="C880" s="232">
        <v>43396.908685995368</v>
      </c>
      <c r="D880" s="232" t="s">
        <v>4693</v>
      </c>
      <c r="E880" s="232" t="s">
        <v>6031</v>
      </c>
      <c r="F880" s="49" t="s">
        <v>334</v>
      </c>
      <c r="G880" s="61" t="s">
        <v>335</v>
      </c>
      <c r="H880" s="61" t="s">
        <v>4038</v>
      </c>
      <c r="I880" s="46" t="s">
        <v>1644</v>
      </c>
      <c r="J880" s="46" t="s">
        <v>4318</v>
      </c>
      <c r="K880" s="46" t="s">
        <v>4319</v>
      </c>
      <c r="L880" s="100" t="s">
        <v>400</v>
      </c>
      <c r="M880" s="350" t="s">
        <v>6412</v>
      </c>
      <c r="N880" s="279" t="s">
        <v>6508</v>
      </c>
      <c r="O880" s="325"/>
      <c r="P880" s="284" t="s">
        <v>5086</v>
      </c>
      <c r="Q880" s="311" t="s">
        <v>6508</v>
      </c>
      <c r="R880" s="322"/>
      <c r="S880" s="289" t="s">
        <v>2393</v>
      </c>
      <c r="T880" s="289" t="s">
        <v>6509</v>
      </c>
      <c r="U880" s="47" t="s">
        <v>222</v>
      </c>
      <c r="V880" s="47" t="s">
        <v>90</v>
      </c>
      <c r="W880" s="47" t="s">
        <v>3327</v>
      </c>
      <c r="X880" s="46" t="s">
        <v>2076</v>
      </c>
      <c r="Y880" s="58"/>
      <c r="Z880" s="57"/>
      <c r="AA880" s="58"/>
      <c r="AB880" s="183"/>
      <c r="AC880" s="184"/>
      <c r="AD880" s="184"/>
      <c r="AE880" s="183" t="s">
        <v>36</v>
      </c>
      <c r="AF880" s="184"/>
      <c r="AG880" s="185"/>
      <c r="AH880" s="58"/>
      <c r="AI880" s="58"/>
      <c r="AJ880" s="58"/>
      <c r="AK880" s="58"/>
      <c r="AL880" s="59"/>
      <c r="AM880" s="254" t="str">
        <f>VLOOKUP(K880,'[1]SKO 2019 Attendees'!$D:$G,4,FALSE)</f>
        <v>32LDNLMW</v>
      </c>
      <c r="AN880" s="52">
        <v>43478</v>
      </c>
      <c r="AO880" s="52">
        <v>43481</v>
      </c>
    </row>
    <row r="881" spans="1:41" customFormat="1">
      <c r="A881" s="46" t="s">
        <v>4320</v>
      </c>
      <c r="B881" s="232">
        <v>43396</v>
      </c>
      <c r="C881" s="232">
        <v>43416.84860917824</v>
      </c>
      <c r="D881" s="232" t="s">
        <v>4693</v>
      </c>
      <c r="E881" s="232" t="s">
        <v>6730</v>
      </c>
      <c r="F881" s="49" t="s">
        <v>334</v>
      </c>
      <c r="G881" s="61" t="s">
        <v>335</v>
      </c>
      <c r="H881" s="61" t="s">
        <v>4038</v>
      </c>
      <c r="I881" s="46" t="s">
        <v>2445</v>
      </c>
      <c r="J881" s="46" t="s">
        <v>402</v>
      </c>
      <c r="K881" s="46" t="s">
        <v>4321</v>
      </c>
      <c r="L881" s="100" t="s">
        <v>344</v>
      </c>
      <c r="M881" s="350" t="s">
        <v>6413</v>
      </c>
      <c r="N881" s="310" t="s">
        <v>6509</v>
      </c>
      <c r="O881" s="325"/>
      <c r="P881" s="284" t="s">
        <v>6263</v>
      </c>
      <c r="Q881" s="311" t="s">
        <v>6509</v>
      </c>
      <c r="R881" s="322"/>
      <c r="S881" s="289" t="s">
        <v>2393</v>
      </c>
      <c r="T881" s="289" t="s">
        <v>6509</v>
      </c>
      <c r="U881" s="47" t="s">
        <v>222</v>
      </c>
      <c r="V881" s="47" t="s">
        <v>90</v>
      </c>
      <c r="W881" s="47" t="s">
        <v>2254</v>
      </c>
      <c r="X881" s="46" t="s">
        <v>2076</v>
      </c>
      <c r="Y881" s="58"/>
      <c r="Z881" s="57"/>
      <c r="AA881" s="58"/>
      <c r="AB881" s="183"/>
      <c r="AC881" s="184"/>
      <c r="AD881" s="184"/>
      <c r="AE881" s="183" t="s">
        <v>36</v>
      </c>
      <c r="AF881" s="184"/>
      <c r="AG881" s="185"/>
      <c r="AH881" s="58"/>
      <c r="AI881" s="58"/>
      <c r="AJ881" s="58"/>
      <c r="AK881" s="58"/>
      <c r="AL881" s="59"/>
      <c r="AM881" s="254" t="str">
        <f>VLOOKUP(K881,'[1]SKO 2019 Attendees'!$D:$G,4,FALSE)</f>
        <v>32LDNLMX</v>
      </c>
      <c r="AN881" s="52">
        <v>43478</v>
      </c>
      <c r="AO881" s="52">
        <v>43481</v>
      </c>
    </row>
    <row r="882" spans="1:41" customFormat="1">
      <c r="A882" s="46" t="s">
        <v>2859</v>
      </c>
      <c r="B882" s="232">
        <v>43396</v>
      </c>
      <c r="C882" s="232">
        <v>43405.442013229163</v>
      </c>
      <c r="D882" s="232" t="s">
        <v>4693</v>
      </c>
      <c r="E882" s="232" t="s">
        <v>6032</v>
      </c>
      <c r="F882" s="49" t="s">
        <v>334</v>
      </c>
      <c r="G882" s="61" t="s">
        <v>335</v>
      </c>
      <c r="H882" s="61" t="s">
        <v>2236</v>
      </c>
      <c r="I882" s="46" t="s">
        <v>158</v>
      </c>
      <c r="J882" s="46" t="s">
        <v>2860</v>
      </c>
      <c r="K882" s="46" t="s">
        <v>2861</v>
      </c>
      <c r="L882" s="100" t="s">
        <v>464</v>
      </c>
      <c r="M882" s="310" t="s">
        <v>500</v>
      </c>
      <c r="N882" s="279" t="s">
        <v>6504</v>
      </c>
      <c r="O882" s="325"/>
      <c r="P882" s="284" t="s">
        <v>500</v>
      </c>
      <c r="Q882" s="285" t="s">
        <v>6504</v>
      </c>
      <c r="R882" s="322"/>
      <c r="S882" s="289" t="s">
        <v>2380</v>
      </c>
      <c r="T882" s="289" t="s">
        <v>6507</v>
      </c>
      <c r="U882" s="47" t="s">
        <v>222</v>
      </c>
      <c r="V882" s="47" t="s">
        <v>90</v>
      </c>
      <c r="W882" s="47" t="s">
        <v>2284</v>
      </c>
      <c r="X882" s="46" t="s">
        <v>2076</v>
      </c>
      <c r="Y882" s="58"/>
      <c r="Z882" s="57"/>
      <c r="AA882" s="58"/>
      <c r="AB882" s="183"/>
      <c r="AC882" s="184"/>
      <c r="AD882" s="184"/>
      <c r="AE882" s="183" t="s">
        <v>36</v>
      </c>
      <c r="AF882" s="184"/>
      <c r="AG882" s="185"/>
      <c r="AH882" s="58"/>
      <c r="AI882" s="58"/>
      <c r="AJ882" s="58"/>
      <c r="AK882" s="58"/>
      <c r="AL882" s="59"/>
      <c r="AM882" s="254" t="str">
        <f>VLOOKUP(K882,'[1]SKO 2019 Attendees'!$D:$G,4,FALSE)</f>
        <v>32LDNLMZ</v>
      </c>
      <c r="AN882" s="52">
        <v>43477</v>
      </c>
      <c r="AO882" s="52">
        <v>43481</v>
      </c>
    </row>
    <row r="883" spans="1:41" customFormat="1">
      <c r="A883" s="46" t="s">
        <v>1707</v>
      </c>
      <c r="B883" s="232">
        <v>43396</v>
      </c>
      <c r="C883" s="232">
        <v>43397.2767383912</v>
      </c>
      <c r="D883" s="232" t="s">
        <v>4693</v>
      </c>
      <c r="E883" s="232" t="s">
        <v>6033</v>
      </c>
      <c r="F883" s="49" t="s">
        <v>334</v>
      </c>
      <c r="G883" s="61" t="s">
        <v>335</v>
      </c>
      <c r="H883" s="61" t="s">
        <v>633</v>
      </c>
      <c r="I883" s="46" t="s">
        <v>679</v>
      </c>
      <c r="J883" s="46" t="s">
        <v>1708</v>
      </c>
      <c r="K883" s="46" t="s">
        <v>1709</v>
      </c>
      <c r="L883" s="100" t="s">
        <v>1710</v>
      </c>
      <c r="M883" s="350" t="s">
        <v>6413</v>
      </c>
      <c r="N883" s="310" t="s">
        <v>6509</v>
      </c>
      <c r="O883" s="325"/>
      <c r="P883" s="284" t="s">
        <v>6263</v>
      </c>
      <c r="Q883" s="311" t="s">
        <v>6509</v>
      </c>
      <c r="R883" s="322"/>
      <c r="S883" s="289" t="s">
        <v>4672</v>
      </c>
      <c r="T883" s="289" t="s">
        <v>6508</v>
      </c>
      <c r="U883" s="47" t="s">
        <v>222</v>
      </c>
      <c r="V883" s="47" t="s">
        <v>34</v>
      </c>
      <c r="W883" s="47" t="s">
        <v>658</v>
      </c>
      <c r="X883" s="46" t="s">
        <v>633</v>
      </c>
      <c r="Y883" s="58"/>
      <c r="Z883" s="57"/>
      <c r="AA883" s="58"/>
      <c r="AB883" s="183"/>
      <c r="AC883" s="184"/>
      <c r="AD883" s="184"/>
      <c r="AE883" s="183"/>
      <c r="AF883" s="189" t="s">
        <v>36</v>
      </c>
      <c r="AG883" s="185"/>
      <c r="AH883" s="58"/>
      <c r="AI883" s="58"/>
      <c r="AJ883" s="58"/>
      <c r="AK883" s="58"/>
      <c r="AL883" s="59"/>
      <c r="AM883" s="254" t="str">
        <f>VLOOKUP(K883,'[1]SKO 2019 Attendees'!$D:$G,4,FALSE)</f>
        <v>32LDNLN2</v>
      </c>
      <c r="AN883" s="52">
        <v>43477</v>
      </c>
      <c r="AO883" s="52">
        <v>43481</v>
      </c>
    </row>
    <row r="884" spans="1:41" customFormat="1">
      <c r="A884" s="46" t="s">
        <v>4322</v>
      </c>
      <c r="B884" s="232">
        <v>43396</v>
      </c>
      <c r="C884" s="232">
        <v>43417.414899652773</v>
      </c>
      <c r="D884" s="232" t="s">
        <v>4693</v>
      </c>
      <c r="E884" s="232" t="s">
        <v>6034</v>
      </c>
      <c r="F884" s="49" t="s">
        <v>334</v>
      </c>
      <c r="G884" s="61" t="s">
        <v>335</v>
      </c>
      <c r="H884" s="61" t="s">
        <v>4038</v>
      </c>
      <c r="I884" s="46" t="s">
        <v>4323</v>
      </c>
      <c r="J884" s="46" t="s">
        <v>1708</v>
      </c>
      <c r="K884" s="46" t="s">
        <v>4324</v>
      </c>
      <c r="L884" s="100" t="s">
        <v>344</v>
      </c>
      <c r="M884" s="310" t="s">
        <v>346</v>
      </c>
      <c r="N884" s="279" t="s">
        <v>6505</v>
      </c>
      <c r="O884" s="325"/>
      <c r="P884" s="284" t="s">
        <v>346</v>
      </c>
      <c r="Q884" s="285" t="s">
        <v>6505</v>
      </c>
      <c r="R884" s="322"/>
      <c r="S884" s="289" t="s">
        <v>2636</v>
      </c>
      <c r="T884" s="289" t="s">
        <v>6519</v>
      </c>
      <c r="U884" s="47" t="s">
        <v>222</v>
      </c>
      <c r="V884" s="47" t="s">
        <v>90</v>
      </c>
      <c r="W884" s="47" t="s">
        <v>2294</v>
      </c>
      <c r="X884" s="46" t="s">
        <v>2076</v>
      </c>
      <c r="Y884" s="58"/>
      <c r="Z884" s="57"/>
      <c r="AA884" s="58"/>
      <c r="AB884" s="183"/>
      <c r="AC884" s="184"/>
      <c r="AD884" s="184"/>
      <c r="AE884" s="183" t="s">
        <v>36</v>
      </c>
      <c r="AF884" s="184"/>
      <c r="AG884" s="185"/>
      <c r="AH884" s="58"/>
      <c r="AI884" s="58"/>
      <c r="AJ884" s="58"/>
      <c r="AK884" s="58"/>
      <c r="AL884" s="59"/>
      <c r="AM884" s="254" t="str">
        <f>VLOOKUP(K884,'[1]SKO 2019 Attendees'!$D:$G,4,FALSE)</f>
        <v>32LDNLN3</v>
      </c>
      <c r="AN884" s="52">
        <v>43478</v>
      </c>
      <c r="AO884" s="52">
        <v>43481</v>
      </c>
    </row>
    <row r="885" spans="1:41" customFormat="1">
      <c r="A885" s="46" t="s">
        <v>4325</v>
      </c>
      <c r="B885" s="232">
        <v>43396</v>
      </c>
      <c r="C885" s="232">
        <v>43397.441566701389</v>
      </c>
      <c r="D885" s="232" t="s">
        <v>4693</v>
      </c>
      <c r="E885" s="232" t="s">
        <v>6035</v>
      </c>
      <c r="F885" s="49" t="s">
        <v>334</v>
      </c>
      <c r="G885" s="61" t="s">
        <v>335</v>
      </c>
      <c r="H885" s="61" t="s">
        <v>4038</v>
      </c>
      <c r="I885" s="46" t="s">
        <v>4326</v>
      </c>
      <c r="J885" s="46" t="s">
        <v>4327</v>
      </c>
      <c r="K885" s="46" t="s">
        <v>4328</v>
      </c>
      <c r="L885" s="100" t="s">
        <v>344</v>
      </c>
      <c r="M885" s="310" t="s">
        <v>374</v>
      </c>
      <c r="N885" s="310" t="s">
        <v>6507</v>
      </c>
      <c r="O885" s="325"/>
      <c r="P885" s="284" t="s">
        <v>374</v>
      </c>
      <c r="Q885" s="285" t="s">
        <v>6507</v>
      </c>
      <c r="R885" s="322"/>
      <c r="S885" s="289" t="s">
        <v>2374</v>
      </c>
      <c r="T885" s="289" t="s">
        <v>6517</v>
      </c>
      <c r="U885" s="47" t="s">
        <v>222</v>
      </c>
      <c r="V885" s="47" t="s">
        <v>90</v>
      </c>
      <c r="W885" s="47" t="s">
        <v>2259</v>
      </c>
      <c r="X885" s="46" t="s">
        <v>2076</v>
      </c>
      <c r="Y885" s="58"/>
      <c r="Z885" s="57"/>
      <c r="AA885" s="58"/>
      <c r="AB885" s="183"/>
      <c r="AC885" s="184"/>
      <c r="AD885" s="184"/>
      <c r="AE885" s="183" t="s">
        <v>36</v>
      </c>
      <c r="AF885" s="184"/>
      <c r="AG885" s="185"/>
      <c r="AH885" s="58"/>
      <c r="AI885" s="58"/>
      <c r="AJ885" s="58"/>
      <c r="AK885" s="58"/>
      <c r="AL885" s="59"/>
      <c r="AM885" s="254" t="str">
        <f>VLOOKUP(K885,'[1]SKO 2019 Attendees'!$D:$G,4,FALSE)</f>
        <v>32LDNLN4</v>
      </c>
      <c r="AN885" s="52">
        <v>43478</v>
      </c>
      <c r="AO885" s="52">
        <v>43481</v>
      </c>
    </row>
    <row r="886" spans="1:41" customFormat="1">
      <c r="A886" s="46" t="s">
        <v>4329</v>
      </c>
      <c r="B886" s="232">
        <v>43396</v>
      </c>
      <c r="C886" s="232">
        <v>43396.708284525463</v>
      </c>
      <c r="D886" s="232" t="s">
        <v>4693</v>
      </c>
      <c r="E886" s="232" t="s">
        <v>6036</v>
      </c>
      <c r="F886" s="49" t="s">
        <v>334</v>
      </c>
      <c r="G886" s="61" t="s">
        <v>335</v>
      </c>
      <c r="H886" s="61" t="s">
        <v>4038</v>
      </c>
      <c r="I886" s="46" t="s">
        <v>4330</v>
      </c>
      <c r="J886" s="46" t="s">
        <v>4331</v>
      </c>
      <c r="K886" s="46" t="s">
        <v>4332</v>
      </c>
      <c r="L886" s="100" t="s">
        <v>4333</v>
      </c>
      <c r="M886" s="310" t="s">
        <v>357</v>
      </c>
      <c r="N886" s="279" t="s">
        <v>6506</v>
      </c>
      <c r="O886" s="325"/>
      <c r="P886" s="285" t="s">
        <v>357</v>
      </c>
      <c r="Q886" s="285" t="s">
        <v>6506</v>
      </c>
      <c r="R886" s="322"/>
      <c r="S886" s="289" t="s">
        <v>2442</v>
      </c>
      <c r="T886" s="289" t="s">
        <v>6506</v>
      </c>
      <c r="U886" s="47" t="s">
        <v>222</v>
      </c>
      <c r="V886" s="47" t="s">
        <v>90</v>
      </c>
      <c r="W886" s="47" t="s">
        <v>2289</v>
      </c>
      <c r="X886" s="46" t="s">
        <v>2076</v>
      </c>
      <c r="Y886" s="58"/>
      <c r="Z886" s="57"/>
      <c r="AA886" s="58"/>
      <c r="AB886" s="183"/>
      <c r="AC886" s="184"/>
      <c r="AD886" s="184"/>
      <c r="AE886" s="183" t="s">
        <v>36</v>
      </c>
      <c r="AF886" s="184"/>
      <c r="AG886" s="185"/>
      <c r="AH886" s="58"/>
      <c r="AI886" s="58"/>
      <c r="AJ886" s="58"/>
      <c r="AK886" s="58"/>
      <c r="AL886" s="59"/>
      <c r="AM886" s="254" t="str">
        <f>VLOOKUP(K886,'[1]SKO 2019 Attendees'!$D:$G,4,FALSE)</f>
        <v>32LDNLN5</v>
      </c>
      <c r="AN886" s="52">
        <v>43478</v>
      </c>
      <c r="AO886" s="52">
        <v>43481</v>
      </c>
    </row>
    <row r="887" spans="1:41" customFormat="1">
      <c r="A887" s="46" t="s">
        <v>4334</v>
      </c>
      <c r="B887" s="232">
        <v>43396</v>
      </c>
      <c r="C887" s="232">
        <v>43399.667536724533</v>
      </c>
      <c r="D887" s="349" t="s">
        <v>4693</v>
      </c>
      <c r="E887" s="348" t="s">
        <v>6479</v>
      </c>
      <c r="F887" s="49" t="s">
        <v>334</v>
      </c>
      <c r="G887" s="61" t="s">
        <v>335</v>
      </c>
      <c r="H887" s="61" t="s">
        <v>4038</v>
      </c>
      <c r="I887" s="46" t="s">
        <v>166</v>
      </c>
      <c r="J887" s="46" t="s">
        <v>4335</v>
      </c>
      <c r="K887" s="46" t="s">
        <v>4336</v>
      </c>
      <c r="L887" s="257" t="s">
        <v>6285</v>
      </c>
      <c r="M887" s="310" t="s">
        <v>379</v>
      </c>
      <c r="N887" s="279" t="s">
        <v>6503</v>
      </c>
      <c r="O887" s="325"/>
      <c r="P887" s="284" t="s">
        <v>379</v>
      </c>
      <c r="Q887" s="285" t="s">
        <v>6503</v>
      </c>
      <c r="R887" s="322"/>
      <c r="S887" s="289" t="s">
        <v>2472</v>
      </c>
      <c r="T887" s="289" t="s">
        <v>6505</v>
      </c>
      <c r="U887" s="47" t="s">
        <v>222</v>
      </c>
      <c r="V887" s="47" t="s">
        <v>90</v>
      </c>
      <c r="W887" s="47" t="s">
        <v>2250</v>
      </c>
      <c r="X887" s="46" t="s">
        <v>2076</v>
      </c>
      <c r="Y887" s="58"/>
      <c r="Z887" s="57"/>
      <c r="AA887" s="58"/>
      <c r="AB887" s="183"/>
      <c r="AC887" s="184"/>
      <c r="AD887" s="184"/>
      <c r="AE887" s="183" t="s">
        <v>36</v>
      </c>
      <c r="AF887" s="184"/>
      <c r="AG887" s="185"/>
      <c r="AH887" s="58"/>
      <c r="AI887" s="58"/>
      <c r="AJ887" s="58"/>
      <c r="AK887" s="58"/>
      <c r="AL887" s="59"/>
      <c r="AM887" s="254" t="str">
        <f>VLOOKUP(K887,'[1]SKO 2019 Attendees'!$D:$G,4,FALSE)</f>
        <v>32LDNLN6</v>
      </c>
      <c r="AN887" s="52">
        <v>43478</v>
      </c>
      <c r="AO887" s="52">
        <v>43481</v>
      </c>
    </row>
    <row r="888" spans="1:41" customFormat="1">
      <c r="A888" s="46" t="s">
        <v>1711</v>
      </c>
      <c r="B888" s="232">
        <v>43402</v>
      </c>
      <c r="C888" s="232">
        <v>43403.29116670139</v>
      </c>
      <c r="D888" s="232" t="s">
        <v>4693</v>
      </c>
      <c r="E888" s="232" t="s">
        <v>6037</v>
      </c>
      <c r="F888" s="49" t="s">
        <v>334</v>
      </c>
      <c r="G888" s="61" t="s">
        <v>335</v>
      </c>
      <c r="H888" s="61" t="s">
        <v>633</v>
      </c>
      <c r="I888" s="46" t="s">
        <v>1712</v>
      </c>
      <c r="J888" s="46" t="s">
        <v>1713</v>
      </c>
      <c r="K888" s="46" t="s">
        <v>1714</v>
      </c>
      <c r="L888" s="100" t="s">
        <v>344</v>
      </c>
      <c r="M888" s="350" t="s">
        <v>6412</v>
      </c>
      <c r="N888" s="279" t="s">
        <v>6508</v>
      </c>
      <c r="O888" s="325"/>
      <c r="P888" s="284" t="s">
        <v>5086</v>
      </c>
      <c r="Q888" s="311" t="s">
        <v>6508</v>
      </c>
      <c r="R888" s="322"/>
      <c r="S888" s="289" t="s">
        <v>4671</v>
      </c>
      <c r="T888" s="289" t="s">
        <v>6503</v>
      </c>
      <c r="U888" s="47" t="s">
        <v>222</v>
      </c>
      <c r="V888" s="47" t="s">
        <v>34</v>
      </c>
      <c r="W888" s="47" t="s">
        <v>795</v>
      </c>
      <c r="X888" s="46" t="s">
        <v>633</v>
      </c>
      <c r="Y888" s="58"/>
      <c r="Z888" s="57"/>
      <c r="AA888" s="58"/>
      <c r="AB888" s="183"/>
      <c r="AC888" s="184"/>
      <c r="AD888" s="184"/>
      <c r="AE888" s="183"/>
      <c r="AF888" s="189" t="s">
        <v>36</v>
      </c>
      <c r="AG888" s="185"/>
      <c r="AH888" s="58"/>
      <c r="AI888" s="58"/>
      <c r="AJ888" s="58"/>
      <c r="AK888" s="58"/>
      <c r="AL888" s="59"/>
      <c r="AM888" s="254" t="str">
        <f>VLOOKUP(K888,'[1]SKO 2019 Attendees'!$D:$G,4,FALSE)</f>
        <v>32LDNLN7</v>
      </c>
      <c r="AN888" s="52">
        <v>43477</v>
      </c>
      <c r="AO888" s="52">
        <v>43481</v>
      </c>
    </row>
    <row r="889" spans="1:41" customFormat="1">
      <c r="A889" s="46" t="s">
        <v>4337</v>
      </c>
      <c r="B889" s="232">
        <v>43396</v>
      </c>
      <c r="C889" s="232">
        <v>43396.690899652778</v>
      </c>
      <c r="D889" s="232" t="s">
        <v>4693</v>
      </c>
      <c r="E889" s="232" t="s">
        <v>6038</v>
      </c>
      <c r="F889" s="49" t="s">
        <v>334</v>
      </c>
      <c r="G889" s="61" t="s">
        <v>335</v>
      </c>
      <c r="H889" s="61" t="s">
        <v>4038</v>
      </c>
      <c r="I889" s="46" t="s">
        <v>3860</v>
      </c>
      <c r="J889" s="46" t="s">
        <v>4338</v>
      </c>
      <c r="K889" s="46" t="s">
        <v>4339</v>
      </c>
      <c r="L889" s="100" t="s">
        <v>4134</v>
      </c>
      <c r="M889" s="310" t="s">
        <v>357</v>
      </c>
      <c r="N889" s="279" t="s">
        <v>6506</v>
      </c>
      <c r="O889" s="325"/>
      <c r="P889" s="285" t="s">
        <v>357</v>
      </c>
      <c r="Q889" s="285" t="s">
        <v>6506</v>
      </c>
      <c r="R889" s="322"/>
      <c r="S889" s="289" t="s">
        <v>2411</v>
      </c>
      <c r="T889" s="289" t="s">
        <v>6510</v>
      </c>
      <c r="U889" s="47" t="s">
        <v>222</v>
      </c>
      <c r="V889" s="47" t="s">
        <v>90</v>
      </c>
      <c r="W889" s="47" t="s">
        <v>2075</v>
      </c>
      <c r="X889" s="46" t="s">
        <v>2076</v>
      </c>
      <c r="Y889" s="58"/>
      <c r="Z889" s="57"/>
      <c r="AA889" s="58"/>
      <c r="AB889" s="183"/>
      <c r="AC889" s="184"/>
      <c r="AD889" s="184"/>
      <c r="AE889" s="183" t="s">
        <v>36</v>
      </c>
      <c r="AF889" s="184"/>
      <c r="AG889" s="185"/>
      <c r="AH889" s="58"/>
      <c r="AI889" s="58"/>
      <c r="AJ889" s="58"/>
      <c r="AK889" s="58"/>
      <c r="AL889" s="59"/>
      <c r="AM889" s="254" t="str">
        <f>VLOOKUP(K889,'[1]SKO 2019 Attendees'!$D:$G,4,FALSE)</f>
        <v>32LDNLN8</v>
      </c>
      <c r="AN889" s="52">
        <v>43478</v>
      </c>
      <c r="AO889" s="52">
        <v>43481</v>
      </c>
    </row>
    <row r="890" spans="1:41" customFormat="1">
      <c r="A890" s="46" t="s">
        <v>2862</v>
      </c>
      <c r="B890" s="232">
        <v>43396</v>
      </c>
      <c r="C890" s="232">
        <v>43403.779074571758</v>
      </c>
      <c r="D890" s="232" t="s">
        <v>4693</v>
      </c>
      <c r="E890" s="232" t="s">
        <v>6039</v>
      </c>
      <c r="F890" s="49" t="s">
        <v>334</v>
      </c>
      <c r="G890" s="61" t="s">
        <v>335</v>
      </c>
      <c r="H890" s="61" t="s">
        <v>2236</v>
      </c>
      <c r="I890" s="46" t="s">
        <v>2863</v>
      </c>
      <c r="J890" s="46" t="s">
        <v>2864</v>
      </c>
      <c r="K890" s="46" t="s">
        <v>2865</v>
      </c>
      <c r="L890" s="100" t="s">
        <v>2866</v>
      </c>
      <c r="M890" s="310" t="s">
        <v>357</v>
      </c>
      <c r="N890" s="279" t="s">
        <v>6506</v>
      </c>
      <c r="O890" s="325"/>
      <c r="P890" s="285" t="s">
        <v>357</v>
      </c>
      <c r="Q890" s="285" t="s">
        <v>6506</v>
      </c>
      <c r="R890" s="322"/>
      <c r="S890" s="289" t="s">
        <v>2442</v>
      </c>
      <c r="T890" s="289" t="s">
        <v>6506</v>
      </c>
      <c r="U890" s="47" t="s">
        <v>222</v>
      </c>
      <c r="V890" s="47" t="s">
        <v>90</v>
      </c>
      <c r="W890" s="47" t="s">
        <v>2284</v>
      </c>
      <c r="X890" s="46" t="s">
        <v>2076</v>
      </c>
      <c r="Y890" s="58"/>
      <c r="Z890" s="57"/>
      <c r="AA890" s="58"/>
      <c r="AB890" s="183" t="s">
        <v>36</v>
      </c>
      <c r="AC890" s="184"/>
      <c r="AD890" s="184"/>
      <c r="AE890" s="183" t="s">
        <v>36</v>
      </c>
      <c r="AF890" s="184"/>
      <c r="AG890" s="185"/>
      <c r="AH890" s="58"/>
      <c r="AI890" s="58"/>
      <c r="AJ890" s="58"/>
      <c r="AK890" s="58"/>
      <c r="AL890" s="59"/>
      <c r="AM890" s="254" t="str">
        <f>VLOOKUP(K890,'[1]SKO 2019 Attendees'!$D:$G,4,FALSE)</f>
        <v>32LDNLN9</v>
      </c>
      <c r="AN890" s="52">
        <v>43477</v>
      </c>
      <c r="AO890" s="52">
        <v>43481</v>
      </c>
    </row>
    <row r="891" spans="1:41" customFormat="1">
      <c r="A891" s="46" t="s">
        <v>2867</v>
      </c>
      <c r="B891" s="232">
        <v>43396</v>
      </c>
      <c r="C891" s="232">
        <v>43409.731403668979</v>
      </c>
      <c r="D891" s="232" t="s">
        <v>4693</v>
      </c>
      <c r="E891" s="232" t="s">
        <v>6040</v>
      </c>
      <c r="F891" s="49" t="s">
        <v>334</v>
      </c>
      <c r="G891" s="61" t="s">
        <v>335</v>
      </c>
      <c r="H891" s="61" t="s">
        <v>2236</v>
      </c>
      <c r="I891" s="46" t="s">
        <v>2868</v>
      </c>
      <c r="J891" s="46" t="s">
        <v>2869</v>
      </c>
      <c r="K891" s="46" t="s">
        <v>2870</v>
      </c>
      <c r="L891" s="100" t="s">
        <v>351</v>
      </c>
      <c r="M891" s="310" t="s">
        <v>357</v>
      </c>
      <c r="N891" s="279" t="s">
        <v>6506</v>
      </c>
      <c r="O891" s="325"/>
      <c r="P891" s="285" t="s">
        <v>357</v>
      </c>
      <c r="Q891" s="285" t="s">
        <v>6506</v>
      </c>
      <c r="R891" s="322"/>
      <c r="S891" s="289" t="s">
        <v>2411</v>
      </c>
      <c r="T891" s="289" t="s">
        <v>6510</v>
      </c>
      <c r="U891" s="47" t="s">
        <v>222</v>
      </c>
      <c r="V891" s="47" t="s">
        <v>90</v>
      </c>
      <c r="W891" s="47" t="s">
        <v>2284</v>
      </c>
      <c r="X891" s="46" t="s">
        <v>2076</v>
      </c>
      <c r="Y891" s="58"/>
      <c r="Z891" s="57"/>
      <c r="AA891" s="58"/>
      <c r="AB891" s="183"/>
      <c r="AC891" s="184"/>
      <c r="AD891" s="184"/>
      <c r="AE891" s="183" t="s">
        <v>36</v>
      </c>
      <c r="AF891" s="184"/>
      <c r="AG891" s="185"/>
      <c r="AH891" s="58"/>
      <c r="AI891" s="58"/>
      <c r="AJ891" s="58"/>
      <c r="AK891" s="58"/>
      <c r="AL891" s="59"/>
      <c r="AM891" s="254" t="str">
        <f>VLOOKUP(K891,'[1]SKO 2019 Attendees'!$D:$G,4,FALSE)</f>
        <v>32LDNLNB</v>
      </c>
      <c r="AN891" s="52">
        <v>43477</v>
      </c>
      <c r="AO891" s="52">
        <v>43481</v>
      </c>
    </row>
    <row r="892" spans="1:41" customFormat="1">
      <c r="A892" s="46" t="s">
        <v>4340</v>
      </c>
      <c r="B892" s="232">
        <v>43396</v>
      </c>
      <c r="C892" s="232">
        <v>43410.633480208329</v>
      </c>
      <c r="D892" s="232" t="s">
        <v>4693</v>
      </c>
      <c r="E892" s="232" t="s">
        <v>6041</v>
      </c>
      <c r="F892" s="49" t="s">
        <v>334</v>
      </c>
      <c r="G892" s="61" t="s">
        <v>335</v>
      </c>
      <c r="H892" s="61" t="s">
        <v>4038</v>
      </c>
      <c r="I892" s="46" t="s">
        <v>4341</v>
      </c>
      <c r="J892" s="46" t="s">
        <v>4342</v>
      </c>
      <c r="K892" s="46" t="s">
        <v>4343</v>
      </c>
      <c r="L892" s="100" t="s">
        <v>344</v>
      </c>
      <c r="M892" s="310" t="s">
        <v>357</v>
      </c>
      <c r="N892" s="279" t="s">
        <v>6506</v>
      </c>
      <c r="O892" s="325"/>
      <c r="P892" s="285" t="s">
        <v>357</v>
      </c>
      <c r="Q892" s="285" t="s">
        <v>6506</v>
      </c>
      <c r="R892" s="322"/>
      <c r="S892" s="289" t="s">
        <v>2442</v>
      </c>
      <c r="T892" s="289" t="s">
        <v>6506</v>
      </c>
      <c r="U892" s="47" t="s">
        <v>222</v>
      </c>
      <c r="V892" s="47" t="s">
        <v>90</v>
      </c>
      <c r="W892" s="47" t="s">
        <v>2259</v>
      </c>
      <c r="X892" s="46" t="s">
        <v>2076</v>
      </c>
      <c r="Y892" s="58"/>
      <c r="Z892" s="57"/>
      <c r="AA892" s="58"/>
      <c r="AB892" s="183"/>
      <c r="AC892" s="184"/>
      <c r="AD892" s="184"/>
      <c r="AE892" s="183" t="s">
        <v>36</v>
      </c>
      <c r="AF892" s="184"/>
      <c r="AG892" s="185"/>
      <c r="AH892" s="58"/>
      <c r="AI892" s="58"/>
      <c r="AJ892" s="58"/>
      <c r="AK892" s="58"/>
      <c r="AL892" s="59"/>
      <c r="AM892" s="254" t="str">
        <f>VLOOKUP(K892,'[1]SKO 2019 Attendees'!$D:$G,4,FALSE)</f>
        <v>32LDNLNC</v>
      </c>
      <c r="AN892" s="52">
        <v>43478</v>
      </c>
      <c r="AO892" s="52">
        <v>43481</v>
      </c>
    </row>
    <row r="893" spans="1:41" customFormat="1">
      <c r="A893" s="46" t="s">
        <v>1715</v>
      </c>
      <c r="B893" s="232">
        <v>43396</v>
      </c>
      <c r="C893" s="232">
        <v>43397.266540393517</v>
      </c>
      <c r="D893" s="232" t="s">
        <v>4693</v>
      </c>
      <c r="E893" s="232" t="s">
        <v>6042</v>
      </c>
      <c r="F893" s="49" t="s">
        <v>334</v>
      </c>
      <c r="G893" s="61" t="s">
        <v>335</v>
      </c>
      <c r="H893" s="61" t="s">
        <v>633</v>
      </c>
      <c r="I893" s="46" t="s">
        <v>1716</v>
      </c>
      <c r="J893" s="46" t="s">
        <v>1717</v>
      </c>
      <c r="K893" s="46" t="s">
        <v>1718</v>
      </c>
      <c r="L893" s="100" t="s">
        <v>1719</v>
      </c>
      <c r="M893" s="310" t="s">
        <v>346</v>
      </c>
      <c r="N893" s="279" t="s">
        <v>6505</v>
      </c>
      <c r="O893" s="325"/>
      <c r="P893" s="284" t="s">
        <v>346</v>
      </c>
      <c r="Q893" s="285" t="s">
        <v>6505</v>
      </c>
      <c r="R893" s="322"/>
      <c r="S893" s="289" t="s">
        <v>4672</v>
      </c>
      <c r="T893" s="289" t="s">
        <v>6508</v>
      </c>
      <c r="U893" s="47" t="s">
        <v>222</v>
      </c>
      <c r="V893" s="47" t="s">
        <v>34</v>
      </c>
      <c r="W893" s="47" t="s">
        <v>645</v>
      </c>
      <c r="X893" s="46" t="s">
        <v>633</v>
      </c>
      <c r="Y893" s="58"/>
      <c r="Z893" s="57"/>
      <c r="AA893" s="58"/>
      <c r="AB893" s="183"/>
      <c r="AC893" s="184"/>
      <c r="AD893" s="184"/>
      <c r="AE893" s="183"/>
      <c r="AF893" s="189" t="s">
        <v>36</v>
      </c>
      <c r="AG893" s="185"/>
      <c r="AH893" s="58"/>
      <c r="AI893" s="58"/>
      <c r="AJ893" s="58"/>
      <c r="AK893" s="58"/>
      <c r="AL893" s="59"/>
      <c r="AM893" s="254" t="str">
        <f>VLOOKUP(K893,'[1]SKO 2019 Attendees'!$D:$G,4,FALSE)</f>
        <v>32LDNLND</v>
      </c>
      <c r="AN893" s="52">
        <v>43477</v>
      </c>
      <c r="AO893" s="52">
        <v>43481</v>
      </c>
    </row>
    <row r="894" spans="1:41" customFormat="1">
      <c r="A894" s="46" t="s">
        <v>2871</v>
      </c>
      <c r="B894" s="232">
        <v>43396</v>
      </c>
      <c r="C894" s="232">
        <v>43396.687953356479</v>
      </c>
      <c r="D894" s="232" t="s">
        <v>4693</v>
      </c>
      <c r="E894" s="232" t="s">
        <v>6043</v>
      </c>
      <c r="F894" s="49" t="s">
        <v>334</v>
      </c>
      <c r="G894" s="61" t="s">
        <v>335</v>
      </c>
      <c r="H894" s="61" t="s">
        <v>2236</v>
      </c>
      <c r="I894" s="46" t="s">
        <v>1792</v>
      </c>
      <c r="J894" s="46" t="s">
        <v>2872</v>
      </c>
      <c r="K894" s="46" t="s">
        <v>2873</v>
      </c>
      <c r="L894" s="100" t="s">
        <v>2874</v>
      </c>
      <c r="M894" s="350" t="s">
        <v>6412</v>
      </c>
      <c r="N894" s="279" t="s">
        <v>6508</v>
      </c>
      <c r="O894" s="325"/>
      <c r="P894" s="284" t="s">
        <v>5086</v>
      </c>
      <c r="Q894" s="311" t="s">
        <v>6508</v>
      </c>
      <c r="R894" s="322"/>
      <c r="S894" s="289" t="s">
        <v>2393</v>
      </c>
      <c r="T894" s="289" t="s">
        <v>6509</v>
      </c>
      <c r="U894" s="47" t="s">
        <v>222</v>
      </c>
      <c r="V894" s="47" t="s">
        <v>90</v>
      </c>
      <c r="W894" s="47" t="s">
        <v>2382</v>
      </c>
      <c r="X894" s="46" t="s">
        <v>2076</v>
      </c>
      <c r="Y894" s="58"/>
      <c r="Z894" s="57"/>
      <c r="AA894" s="58"/>
      <c r="AB894" s="183" t="s">
        <v>36</v>
      </c>
      <c r="AC894" s="184"/>
      <c r="AD894" s="184"/>
      <c r="AE894" s="183" t="s">
        <v>36</v>
      </c>
      <c r="AF894" s="184"/>
      <c r="AG894" s="185"/>
      <c r="AH894" s="58"/>
      <c r="AI894" s="58"/>
      <c r="AJ894" s="58"/>
      <c r="AK894" s="58"/>
      <c r="AL894" s="59"/>
      <c r="AM894" s="254" t="str">
        <f>VLOOKUP(K894,'[1]SKO 2019 Attendees'!$D:$G,4,FALSE)</f>
        <v>32LDNLNF</v>
      </c>
      <c r="AN894" s="52">
        <v>43477</v>
      </c>
      <c r="AO894" s="52">
        <v>43481</v>
      </c>
    </row>
    <row r="895" spans="1:41" customFormat="1">
      <c r="A895" s="46" t="s">
        <v>2875</v>
      </c>
      <c r="B895" s="232">
        <v>43396</v>
      </c>
      <c r="C895" s="232">
        <v>43396.704176967593</v>
      </c>
      <c r="D895" s="232" t="s">
        <v>4693</v>
      </c>
      <c r="E895" s="232" t="s">
        <v>6044</v>
      </c>
      <c r="F895" s="49" t="s">
        <v>334</v>
      </c>
      <c r="G895" s="61" t="s">
        <v>335</v>
      </c>
      <c r="H895" s="61" t="s">
        <v>2236</v>
      </c>
      <c r="I895" s="46" t="s">
        <v>2876</v>
      </c>
      <c r="J895" s="46" t="s">
        <v>2877</v>
      </c>
      <c r="K895" s="46" t="s">
        <v>2878</v>
      </c>
      <c r="L895" s="100" t="s">
        <v>339</v>
      </c>
      <c r="M895" s="310" t="s">
        <v>357</v>
      </c>
      <c r="N895" s="279" t="s">
        <v>6506</v>
      </c>
      <c r="O895" s="325"/>
      <c r="P895" s="285" t="s">
        <v>357</v>
      </c>
      <c r="Q895" s="285" t="s">
        <v>6506</v>
      </c>
      <c r="R895" s="322"/>
      <c r="S895" s="289" t="s">
        <v>2442</v>
      </c>
      <c r="T895" s="289" t="s">
        <v>6506</v>
      </c>
      <c r="U895" s="47" t="s">
        <v>222</v>
      </c>
      <c r="V895" s="47" t="s">
        <v>90</v>
      </c>
      <c r="W895" s="47" t="s">
        <v>2382</v>
      </c>
      <c r="X895" s="46" t="s">
        <v>2076</v>
      </c>
      <c r="Y895" s="58"/>
      <c r="Z895" s="57"/>
      <c r="AA895" s="58"/>
      <c r="AB895" s="183" t="s">
        <v>36</v>
      </c>
      <c r="AC895" s="184"/>
      <c r="AD895" s="184"/>
      <c r="AE895" s="183" t="s">
        <v>36</v>
      </c>
      <c r="AF895" s="184"/>
      <c r="AG895" s="185"/>
      <c r="AH895" s="58"/>
      <c r="AI895" s="58"/>
      <c r="AJ895" s="58"/>
      <c r="AK895" s="58"/>
      <c r="AL895" s="59"/>
      <c r="AM895" s="254" t="str">
        <f>VLOOKUP(K895,'[1]SKO 2019 Attendees'!$D:$G,4,FALSE)</f>
        <v>32LDNLNG</v>
      </c>
      <c r="AN895" s="52">
        <v>43477</v>
      </c>
      <c r="AO895" s="52">
        <v>43481</v>
      </c>
    </row>
    <row r="896" spans="1:41" customFormat="1">
      <c r="A896" s="46" t="s">
        <v>5139</v>
      </c>
      <c r="B896" s="232">
        <v>43416</v>
      </c>
      <c r="C896" s="232">
        <v>43418.128871296292</v>
      </c>
      <c r="D896" s="232" t="s">
        <v>4693</v>
      </c>
      <c r="E896" s="232" t="s">
        <v>6045</v>
      </c>
      <c r="F896" s="49" t="s">
        <v>334</v>
      </c>
      <c r="G896" s="61" t="s">
        <v>335</v>
      </c>
      <c r="H896" s="61" t="s">
        <v>633</v>
      </c>
      <c r="I896" s="46" t="s">
        <v>791</v>
      </c>
      <c r="J896" s="46" t="s">
        <v>5129</v>
      </c>
      <c r="K896" s="46" t="s">
        <v>5148</v>
      </c>
      <c r="L896" s="100" t="s">
        <v>505</v>
      </c>
      <c r="M896" s="310" t="s">
        <v>357</v>
      </c>
      <c r="N896" s="279" t="s">
        <v>6506</v>
      </c>
      <c r="O896" s="325"/>
      <c r="P896" s="285" t="s">
        <v>357</v>
      </c>
      <c r="Q896" s="285" t="s">
        <v>6506</v>
      </c>
      <c r="R896" s="322"/>
      <c r="S896" s="289" t="s">
        <v>4671</v>
      </c>
      <c r="T896" s="289" t="s">
        <v>6503</v>
      </c>
      <c r="U896" s="47" t="s">
        <v>5158</v>
      </c>
      <c r="V896" s="47" t="s">
        <v>34</v>
      </c>
      <c r="W896" s="47" t="s">
        <v>789</v>
      </c>
      <c r="X896" s="46" t="s">
        <v>633</v>
      </c>
      <c r="Y896" s="58"/>
      <c r="Z896" s="57"/>
      <c r="AA896" s="58"/>
      <c r="AB896" s="183"/>
      <c r="AC896" s="189" t="s">
        <v>36</v>
      </c>
      <c r="AD896" s="184"/>
      <c r="AE896" s="183"/>
      <c r="AF896" s="189" t="s">
        <v>36</v>
      </c>
      <c r="AG896" s="185"/>
      <c r="AH896" s="58"/>
      <c r="AI896" s="58"/>
      <c r="AJ896" s="58"/>
      <c r="AK896" s="58"/>
      <c r="AL896" s="59"/>
      <c r="AM896" s="254" t="str">
        <f>VLOOKUP(K896,'[1]SKO 2019 Attendees'!$D:$G,4,FALSE)</f>
        <v>32LG4NFR</v>
      </c>
      <c r="AN896" s="52">
        <v>43477</v>
      </c>
      <c r="AO896" s="52">
        <v>43481</v>
      </c>
    </row>
    <row r="897" spans="1:42" customFormat="1">
      <c r="A897" s="46" t="s">
        <v>4616</v>
      </c>
      <c r="B897" s="232">
        <v>43409</v>
      </c>
      <c r="C897" s="232">
        <v>43409.758936724538</v>
      </c>
      <c r="D897" s="232" t="s">
        <v>4693</v>
      </c>
      <c r="E897" s="348"/>
      <c r="F897" s="49" t="s">
        <v>334</v>
      </c>
      <c r="G897" s="61" t="s">
        <v>335</v>
      </c>
      <c r="H897" s="61" t="s">
        <v>633</v>
      </c>
      <c r="I897" s="46" t="s">
        <v>4617</v>
      </c>
      <c r="J897" s="46" t="s">
        <v>4618</v>
      </c>
      <c r="K897" s="46" t="s">
        <v>4784</v>
      </c>
      <c r="L897" s="100" t="s">
        <v>1969</v>
      </c>
      <c r="M897" s="350" t="s">
        <v>6412</v>
      </c>
      <c r="N897" s="279" t="s">
        <v>6508</v>
      </c>
      <c r="O897" s="325"/>
      <c r="P897" s="284" t="s">
        <v>5086</v>
      </c>
      <c r="Q897" s="311" t="s">
        <v>6508</v>
      </c>
      <c r="R897" s="322"/>
      <c r="S897" s="289" t="s">
        <v>2393</v>
      </c>
      <c r="T897" s="289"/>
      <c r="U897" s="47" t="s">
        <v>4071</v>
      </c>
      <c r="V897" s="47"/>
      <c r="W897" s="47"/>
      <c r="X897" s="46" t="s">
        <v>633</v>
      </c>
      <c r="Y897" s="58"/>
      <c r="Z897" s="57"/>
      <c r="AA897" s="58"/>
      <c r="AB897" s="183"/>
      <c r="AC897" s="184"/>
      <c r="AD897" s="184"/>
      <c r="AE897" s="183"/>
      <c r="AF897" s="189" t="s">
        <v>36</v>
      </c>
      <c r="AG897" s="185"/>
      <c r="AH897" s="58"/>
      <c r="AI897" s="58"/>
      <c r="AJ897" s="58"/>
      <c r="AK897" s="58"/>
      <c r="AL897" s="59"/>
      <c r="AM897" s="254" t="str">
        <f>VLOOKUP(K897,'[1]SKO 2019 Attendees'!$D:$G,4,FALSE)</f>
        <v>32LDNNCF</v>
      </c>
      <c r="AN897" s="52">
        <v>43477</v>
      </c>
      <c r="AO897" s="52">
        <v>43481</v>
      </c>
    </row>
    <row r="898" spans="1:42" customFormat="1" ht="24">
      <c r="A898" s="46" t="s">
        <v>430</v>
      </c>
      <c r="B898" s="232">
        <v>43396</v>
      </c>
      <c r="C898" s="232">
        <v>43397.044061423607</v>
      </c>
      <c r="D898" s="232" t="s">
        <v>4693</v>
      </c>
      <c r="E898" s="232" t="s">
        <v>6046</v>
      </c>
      <c r="F898" s="49" t="s">
        <v>334</v>
      </c>
      <c r="G898" s="61" t="s">
        <v>335</v>
      </c>
      <c r="H898" s="61" t="s">
        <v>27</v>
      </c>
      <c r="I898" s="46" t="s">
        <v>431</v>
      </c>
      <c r="J898" s="129" t="s">
        <v>432</v>
      </c>
      <c r="K898" s="46" t="s">
        <v>433</v>
      </c>
      <c r="L898" s="100" t="s">
        <v>434</v>
      </c>
      <c r="M898" s="310" t="s">
        <v>379</v>
      </c>
      <c r="N898" s="279" t="s">
        <v>6503</v>
      </c>
      <c r="O898" s="325"/>
      <c r="P898" s="284" t="s">
        <v>379</v>
      </c>
      <c r="Q898" s="285" t="s">
        <v>6503</v>
      </c>
      <c r="R898" s="322"/>
      <c r="S898" s="289" t="s">
        <v>5083</v>
      </c>
      <c r="T898" s="306" t="s">
        <v>6513</v>
      </c>
      <c r="U898" s="47" t="s">
        <v>368</v>
      </c>
      <c r="V898" s="47" t="s">
        <v>34</v>
      </c>
      <c r="W898" s="47" t="s">
        <v>129</v>
      </c>
      <c r="X898" s="46" t="s">
        <v>27</v>
      </c>
      <c r="Y898" s="58"/>
      <c r="Z898" s="57"/>
      <c r="AA898" s="58"/>
      <c r="AB898" s="183"/>
      <c r="AC898" s="184"/>
      <c r="AD898" s="184"/>
      <c r="AE898" s="183"/>
      <c r="AF898" s="184"/>
      <c r="AG898" s="190" t="s">
        <v>36</v>
      </c>
      <c r="AH898" s="58"/>
      <c r="AI898" s="58"/>
      <c r="AJ898" s="58"/>
      <c r="AK898" s="58"/>
      <c r="AL898" s="59"/>
      <c r="AM898" s="254" t="str">
        <f>VLOOKUP(K898,'[1]SKO 2019 Attendees'!$D:$G,4,FALSE)</f>
        <v>32LDNLNH</v>
      </c>
      <c r="AN898" s="52">
        <v>43476</v>
      </c>
      <c r="AO898" s="52">
        <v>43481</v>
      </c>
      <c r="AP898" t="s">
        <v>5067</v>
      </c>
    </row>
    <row r="899" spans="1:42" customFormat="1">
      <c r="A899" s="46" t="s">
        <v>1720</v>
      </c>
      <c r="B899" s="232">
        <v>43396</v>
      </c>
      <c r="C899" s="232">
        <v>43396.828837650464</v>
      </c>
      <c r="D899" s="232" t="s">
        <v>4693</v>
      </c>
      <c r="E899" s="232" t="s">
        <v>6655</v>
      </c>
      <c r="F899" s="49" t="s">
        <v>334</v>
      </c>
      <c r="G899" s="61" t="s">
        <v>335</v>
      </c>
      <c r="H899" s="61" t="s">
        <v>633</v>
      </c>
      <c r="I899" s="46" t="s">
        <v>1721</v>
      </c>
      <c r="J899" s="46" t="s">
        <v>1722</v>
      </c>
      <c r="K899" s="46" t="s">
        <v>1723</v>
      </c>
      <c r="L899" s="100" t="s">
        <v>400</v>
      </c>
      <c r="M899" s="310" t="s">
        <v>357</v>
      </c>
      <c r="N899" s="279" t="s">
        <v>6506</v>
      </c>
      <c r="O899" s="325"/>
      <c r="P899" s="285" t="s">
        <v>357</v>
      </c>
      <c r="Q899" s="285" t="s">
        <v>6506</v>
      </c>
      <c r="R899" s="322"/>
      <c r="S899" s="289" t="s">
        <v>4672</v>
      </c>
      <c r="T899" s="289" t="s">
        <v>6508</v>
      </c>
      <c r="U899" s="47" t="s">
        <v>222</v>
      </c>
      <c r="V899" s="47" t="s">
        <v>34</v>
      </c>
      <c r="W899" s="47" t="s">
        <v>645</v>
      </c>
      <c r="X899" s="46" t="s">
        <v>633</v>
      </c>
      <c r="Y899" s="58"/>
      <c r="Z899" s="57"/>
      <c r="AA899" s="58"/>
      <c r="AB899" s="183"/>
      <c r="AC899" s="184"/>
      <c r="AD899" s="184"/>
      <c r="AE899" s="183"/>
      <c r="AF899" s="189" t="s">
        <v>36</v>
      </c>
      <c r="AG899" s="185"/>
      <c r="AH899" s="58"/>
      <c r="AI899" s="58"/>
      <c r="AJ899" s="58"/>
      <c r="AK899" s="58"/>
      <c r="AL899" s="59"/>
      <c r="AM899" s="254" t="str">
        <f>VLOOKUP(K899,'[1]SKO 2019 Attendees'!$D:$G,4,FALSE)</f>
        <v>32LDNLNK</v>
      </c>
      <c r="AN899" s="52">
        <v>43477</v>
      </c>
      <c r="AO899" s="52">
        <v>43481</v>
      </c>
    </row>
    <row r="900" spans="1:42" customFormat="1">
      <c r="A900" s="46" t="s">
        <v>1724</v>
      </c>
      <c r="B900" s="232">
        <v>43402</v>
      </c>
      <c r="C900" s="232">
        <v>43403.299197766202</v>
      </c>
      <c r="D900" s="232" t="s">
        <v>4693</v>
      </c>
      <c r="E900" s="232" t="s">
        <v>6047</v>
      </c>
      <c r="F900" s="49" t="s">
        <v>334</v>
      </c>
      <c r="G900" s="61" t="s">
        <v>335</v>
      </c>
      <c r="H900" s="61" t="s">
        <v>633</v>
      </c>
      <c r="I900" s="46" t="s">
        <v>1725</v>
      </c>
      <c r="J900" s="46" t="s">
        <v>1726</v>
      </c>
      <c r="K900" s="46" t="s">
        <v>1727</v>
      </c>
      <c r="L900" s="100" t="s">
        <v>344</v>
      </c>
      <c r="M900" s="310" t="s">
        <v>500</v>
      </c>
      <c r="N900" s="279" t="s">
        <v>6504</v>
      </c>
      <c r="O900" s="325"/>
      <c r="P900" s="284" t="s">
        <v>500</v>
      </c>
      <c r="Q900" s="285" t="s">
        <v>6504</v>
      </c>
      <c r="R900" s="322"/>
      <c r="S900" s="289" t="s">
        <v>4673</v>
      </c>
      <c r="T900" s="289" t="s">
        <v>6518</v>
      </c>
      <c r="U900" s="47" t="s">
        <v>222</v>
      </c>
      <c r="V900" s="47" t="s">
        <v>34</v>
      </c>
      <c r="W900" s="47" t="s">
        <v>745</v>
      </c>
      <c r="X900" s="46" t="s">
        <v>633</v>
      </c>
      <c r="Y900" s="58"/>
      <c r="Z900" s="57"/>
      <c r="AA900" s="58"/>
      <c r="AB900" s="183"/>
      <c r="AC900" s="184"/>
      <c r="AD900" s="184"/>
      <c r="AE900" s="183"/>
      <c r="AF900" s="189" t="s">
        <v>36</v>
      </c>
      <c r="AG900" s="185"/>
      <c r="AH900" s="58"/>
      <c r="AI900" s="58"/>
      <c r="AJ900" s="58"/>
      <c r="AK900" s="58"/>
      <c r="AL900" s="59"/>
      <c r="AM900" s="254" t="str">
        <f>VLOOKUP(K900,'[1]SKO 2019 Attendees'!$D:$G,4,FALSE)</f>
        <v>32LDNLNL</v>
      </c>
      <c r="AN900" s="52">
        <v>43477</v>
      </c>
      <c r="AO900" s="52">
        <v>43481</v>
      </c>
    </row>
    <row r="901" spans="1:42" customFormat="1">
      <c r="A901" s="46" t="s">
        <v>4344</v>
      </c>
      <c r="B901" s="232">
        <v>43396</v>
      </c>
      <c r="C901" s="232">
        <v>43423.578851388884</v>
      </c>
      <c r="D901" s="232" t="s">
        <v>4693</v>
      </c>
      <c r="E901" s="232" t="s">
        <v>6048</v>
      </c>
      <c r="F901" s="49" t="s">
        <v>334</v>
      </c>
      <c r="G901" s="61" t="s">
        <v>335</v>
      </c>
      <c r="H901" s="61" t="s">
        <v>4038</v>
      </c>
      <c r="I901" s="46" t="s">
        <v>118</v>
      </c>
      <c r="J901" s="46" t="s">
        <v>4345</v>
      </c>
      <c r="K901" s="46" t="s">
        <v>4346</v>
      </c>
      <c r="L901" s="100" t="s">
        <v>4347</v>
      </c>
      <c r="M901" s="310" t="s">
        <v>500</v>
      </c>
      <c r="N901" s="279" t="s">
        <v>6504</v>
      </c>
      <c r="O901" s="325"/>
      <c r="P901" s="284" t="s">
        <v>500</v>
      </c>
      <c r="Q901" s="285" t="s">
        <v>6504</v>
      </c>
      <c r="R901" s="322"/>
      <c r="S901" s="289" t="s">
        <v>2380</v>
      </c>
      <c r="T901" s="289" t="s">
        <v>6507</v>
      </c>
      <c r="U901" s="47" t="s">
        <v>222</v>
      </c>
      <c r="V901" s="47" t="s">
        <v>90</v>
      </c>
      <c r="W901" s="47" t="s">
        <v>2535</v>
      </c>
      <c r="X901" s="46" t="s">
        <v>2076</v>
      </c>
      <c r="Y901" s="58"/>
      <c r="Z901" s="57"/>
      <c r="AA901" s="58"/>
      <c r="AB901" s="183"/>
      <c r="AC901" s="184"/>
      <c r="AD901" s="184"/>
      <c r="AE901" s="183" t="s">
        <v>36</v>
      </c>
      <c r="AF901" s="184"/>
      <c r="AG901" s="185"/>
      <c r="AH901" s="58"/>
      <c r="AI901" s="58"/>
      <c r="AJ901" s="58"/>
      <c r="AK901" s="58"/>
      <c r="AL901" s="59"/>
      <c r="AM901" s="254" t="str">
        <f>VLOOKUP(K901,'[1]SKO 2019 Attendees'!$D:$G,4,FALSE)</f>
        <v>32LDNLNM</v>
      </c>
      <c r="AN901" s="52">
        <v>43478</v>
      </c>
      <c r="AO901" s="52">
        <v>43481</v>
      </c>
      <c r="AP901" t="s">
        <v>5064</v>
      </c>
    </row>
    <row r="902" spans="1:42" customFormat="1" ht="24">
      <c r="A902" s="46" t="s">
        <v>2879</v>
      </c>
      <c r="B902" s="232">
        <v>43396</v>
      </c>
      <c r="C902" s="232">
        <v>43396.801392326386</v>
      </c>
      <c r="D902" s="232" t="s">
        <v>4693</v>
      </c>
      <c r="E902" s="232" t="s">
        <v>6049</v>
      </c>
      <c r="F902" s="49" t="s">
        <v>334</v>
      </c>
      <c r="G902" s="61" t="s">
        <v>335</v>
      </c>
      <c r="H902" s="61" t="s">
        <v>2236</v>
      </c>
      <c r="I902" s="46" t="s">
        <v>2880</v>
      </c>
      <c r="J902" s="46" t="s">
        <v>2881</v>
      </c>
      <c r="K902" s="46" t="s">
        <v>2882</v>
      </c>
      <c r="L902" s="100" t="s">
        <v>2883</v>
      </c>
      <c r="M902" s="310" t="s">
        <v>4728</v>
      </c>
      <c r="N902" s="279" t="s">
        <v>4662</v>
      </c>
      <c r="O902" s="325" t="s">
        <v>4662</v>
      </c>
      <c r="P902" s="285" t="s">
        <v>4728</v>
      </c>
      <c r="Q902" s="285" t="s">
        <v>4662</v>
      </c>
      <c r="R902" s="322" t="s">
        <v>4662</v>
      </c>
      <c r="S902" s="289" t="s">
        <v>4728</v>
      </c>
      <c r="T902" s="289" t="s">
        <v>4662</v>
      </c>
      <c r="U902" s="47" t="s">
        <v>90</v>
      </c>
      <c r="V902" s="47" t="s">
        <v>90</v>
      </c>
      <c r="W902" s="47" t="s">
        <v>2075</v>
      </c>
      <c r="X902" s="46" t="s">
        <v>2076</v>
      </c>
      <c r="Y902" s="58"/>
      <c r="Z902" s="57"/>
      <c r="AA902" s="58"/>
      <c r="AB902" s="183" t="s">
        <v>36</v>
      </c>
      <c r="AC902" s="184"/>
      <c r="AD902" s="184"/>
      <c r="AE902" s="183" t="s">
        <v>36</v>
      </c>
      <c r="AF902" s="184"/>
      <c r="AG902" s="185"/>
      <c r="AH902" s="58"/>
      <c r="AI902" s="58"/>
      <c r="AJ902" s="58"/>
      <c r="AK902" s="58"/>
      <c r="AL902" s="59"/>
      <c r="AM902" s="254" t="str">
        <f>VLOOKUP(K902,'[1]SKO 2019 Attendees'!$D:$G,4,FALSE)</f>
        <v>32KNCVM2</v>
      </c>
      <c r="AN902" s="52">
        <v>43477</v>
      </c>
      <c r="AO902" s="52">
        <v>43481</v>
      </c>
    </row>
    <row r="903" spans="1:42" customFormat="1">
      <c r="A903" s="46" t="s">
        <v>4348</v>
      </c>
      <c r="B903" s="232">
        <v>43396</v>
      </c>
      <c r="C903" s="232">
        <v>43398.738759143518</v>
      </c>
      <c r="D903" s="232" t="s">
        <v>4693</v>
      </c>
      <c r="E903" s="232" t="s">
        <v>6659</v>
      </c>
      <c r="F903" s="49" t="s">
        <v>334</v>
      </c>
      <c r="G903" s="61" t="s">
        <v>335</v>
      </c>
      <c r="H903" s="61" t="s">
        <v>4038</v>
      </c>
      <c r="I903" s="46" t="s">
        <v>4349</v>
      </c>
      <c r="J903" s="46" t="s">
        <v>4350</v>
      </c>
      <c r="K903" s="46" t="s">
        <v>4351</v>
      </c>
      <c r="L903" s="100" t="s">
        <v>351</v>
      </c>
      <c r="M903" s="310" t="s">
        <v>379</v>
      </c>
      <c r="N903" s="279" t="s">
        <v>6503</v>
      </c>
      <c r="O903" s="325"/>
      <c r="P903" s="284" t="s">
        <v>379</v>
      </c>
      <c r="Q903" s="285" t="s">
        <v>6503</v>
      </c>
      <c r="R903" s="322"/>
      <c r="S903" s="289" t="s">
        <v>2472</v>
      </c>
      <c r="T903" s="289" t="s">
        <v>6505</v>
      </c>
      <c r="U903" s="47" t="s">
        <v>222</v>
      </c>
      <c r="V903" s="47" t="s">
        <v>90</v>
      </c>
      <c r="W903" s="47" t="s">
        <v>2418</v>
      </c>
      <c r="X903" s="46" t="s">
        <v>2076</v>
      </c>
      <c r="Y903" s="58"/>
      <c r="Z903" s="57"/>
      <c r="AA903" s="58"/>
      <c r="AB903" s="183"/>
      <c r="AC903" s="184"/>
      <c r="AD903" s="184"/>
      <c r="AE903" s="183" t="s">
        <v>36</v>
      </c>
      <c r="AF903" s="184"/>
      <c r="AG903" s="185"/>
      <c r="AH903" s="58"/>
      <c r="AI903" s="58"/>
      <c r="AJ903" s="58"/>
      <c r="AK903" s="58"/>
      <c r="AL903" s="59"/>
      <c r="AM903" s="254" t="str">
        <f>VLOOKUP(K903,'[1]SKO 2019 Attendees'!$D:$G,4,FALSE)</f>
        <v>32LDNLNP</v>
      </c>
      <c r="AN903" s="52">
        <v>43478</v>
      </c>
      <c r="AO903" s="52">
        <v>43481</v>
      </c>
    </row>
    <row r="904" spans="1:42" customFormat="1">
      <c r="A904" s="46" t="s">
        <v>4352</v>
      </c>
      <c r="B904" s="232">
        <v>43396</v>
      </c>
      <c r="C904" s="232">
        <v>43396.849681481479</v>
      </c>
      <c r="D904" s="232" t="s">
        <v>4693</v>
      </c>
      <c r="E904" s="232" t="s">
        <v>6050</v>
      </c>
      <c r="F904" s="49" t="s">
        <v>334</v>
      </c>
      <c r="G904" s="61" t="s">
        <v>335</v>
      </c>
      <c r="H904" s="61" t="s">
        <v>4038</v>
      </c>
      <c r="I904" s="46" t="s">
        <v>158</v>
      </c>
      <c r="J904" s="46" t="s">
        <v>4353</v>
      </c>
      <c r="K904" s="46" t="s">
        <v>4354</v>
      </c>
      <c r="L904" s="100" t="s">
        <v>344</v>
      </c>
      <c r="M904" s="310" t="s">
        <v>500</v>
      </c>
      <c r="N904" s="279" t="s">
        <v>6504</v>
      </c>
      <c r="O904" s="325"/>
      <c r="P904" s="284" t="s">
        <v>500</v>
      </c>
      <c r="Q904" s="285" t="s">
        <v>6504</v>
      </c>
      <c r="R904" s="322"/>
      <c r="S904" s="289" t="s">
        <v>2380</v>
      </c>
      <c r="T904" s="289" t="s">
        <v>6507</v>
      </c>
      <c r="U904" s="47" t="s">
        <v>222</v>
      </c>
      <c r="V904" s="47" t="s">
        <v>90</v>
      </c>
      <c r="W904" s="47" t="s">
        <v>2250</v>
      </c>
      <c r="X904" s="46" t="s">
        <v>2076</v>
      </c>
      <c r="Y904" s="58"/>
      <c r="Z904" s="57"/>
      <c r="AA904" s="58"/>
      <c r="AB904" s="183"/>
      <c r="AC904" s="184"/>
      <c r="AD904" s="184"/>
      <c r="AE904" s="183" t="s">
        <v>36</v>
      </c>
      <c r="AF904" s="184"/>
      <c r="AG904" s="185"/>
      <c r="AH904" s="58"/>
      <c r="AI904" s="58"/>
      <c r="AJ904" s="58"/>
      <c r="AK904" s="58"/>
      <c r="AL904" s="59"/>
      <c r="AM904" s="254" t="str">
        <f>VLOOKUP(K904,'[1]SKO 2019 Attendees'!$D:$G,4,FALSE)</f>
        <v>32LDNLNQ</v>
      </c>
      <c r="AN904" s="52">
        <v>43478</v>
      </c>
      <c r="AO904" s="52">
        <v>43481</v>
      </c>
    </row>
    <row r="905" spans="1:42" customFormat="1">
      <c r="A905" s="46" t="s">
        <v>4355</v>
      </c>
      <c r="B905" s="232">
        <v>43396</v>
      </c>
      <c r="C905" s="232">
        <v>43399.455746145832</v>
      </c>
      <c r="D905" s="232" t="s">
        <v>4693</v>
      </c>
      <c r="E905" s="232" t="s">
        <v>6051</v>
      </c>
      <c r="F905" s="49" t="s">
        <v>334</v>
      </c>
      <c r="G905" s="61" t="s">
        <v>335</v>
      </c>
      <c r="H905" s="61" t="s">
        <v>4038</v>
      </c>
      <c r="I905" s="46" t="s">
        <v>952</v>
      </c>
      <c r="J905" s="46" t="s">
        <v>4356</v>
      </c>
      <c r="K905" s="46" t="s">
        <v>4357</v>
      </c>
      <c r="L905" s="100" t="s">
        <v>351</v>
      </c>
      <c r="M905" s="310" t="s">
        <v>500</v>
      </c>
      <c r="N905" s="279" t="s">
        <v>6504</v>
      </c>
      <c r="O905" s="325"/>
      <c r="P905" s="284" t="s">
        <v>500</v>
      </c>
      <c r="Q905" s="285" t="s">
        <v>6504</v>
      </c>
      <c r="R905" s="322"/>
      <c r="S905" s="289" t="s">
        <v>2380</v>
      </c>
      <c r="T905" s="289" t="s">
        <v>6507</v>
      </c>
      <c r="U905" s="47" t="s">
        <v>222</v>
      </c>
      <c r="V905" s="47" t="s">
        <v>90</v>
      </c>
      <c r="W905" s="47" t="s">
        <v>2382</v>
      </c>
      <c r="X905" s="46" t="s">
        <v>2076</v>
      </c>
      <c r="Y905" s="58"/>
      <c r="Z905" s="57"/>
      <c r="AA905" s="58"/>
      <c r="AB905" s="183"/>
      <c r="AC905" s="184"/>
      <c r="AD905" s="184"/>
      <c r="AE905" s="183" t="s">
        <v>36</v>
      </c>
      <c r="AF905" s="184"/>
      <c r="AG905" s="185"/>
      <c r="AH905" s="58"/>
      <c r="AI905" s="58"/>
      <c r="AJ905" s="58"/>
      <c r="AK905" s="58"/>
      <c r="AL905" s="59"/>
      <c r="AM905" s="254" t="str">
        <f>VLOOKUP(K905,'[1]SKO 2019 Attendees'!$D:$G,4,FALSE)</f>
        <v>32LDNLNR</v>
      </c>
      <c r="AN905" s="52">
        <v>43478</v>
      </c>
      <c r="AO905" s="52">
        <v>43481</v>
      </c>
    </row>
    <row r="906" spans="1:42" customFormat="1">
      <c r="A906" s="46" t="s">
        <v>435</v>
      </c>
      <c r="B906" s="232">
        <v>43396</v>
      </c>
      <c r="C906" s="232">
        <v>43417.839803935181</v>
      </c>
      <c r="D906" s="232" t="s">
        <v>4693</v>
      </c>
      <c r="E906" s="232" t="s">
        <v>6052</v>
      </c>
      <c r="F906" s="49" t="s">
        <v>334</v>
      </c>
      <c r="G906" s="61" t="s">
        <v>335</v>
      </c>
      <c r="H906" s="61" t="s">
        <v>27</v>
      </c>
      <c r="I906" s="46" t="s">
        <v>436</v>
      </c>
      <c r="J906" s="46" t="s">
        <v>437</v>
      </c>
      <c r="K906" s="46" t="s">
        <v>438</v>
      </c>
      <c r="L906" s="100" t="s">
        <v>351</v>
      </c>
      <c r="M906" s="310" t="s">
        <v>379</v>
      </c>
      <c r="N906" s="279" t="s">
        <v>6503</v>
      </c>
      <c r="O906" s="325"/>
      <c r="P906" s="284" t="s">
        <v>379</v>
      </c>
      <c r="Q906" s="285" t="s">
        <v>6503</v>
      </c>
      <c r="R906" s="322"/>
      <c r="S906" s="289" t="s">
        <v>5083</v>
      </c>
      <c r="T906" s="306" t="s">
        <v>6513</v>
      </c>
      <c r="U906" s="47" t="s">
        <v>368</v>
      </c>
      <c r="V906" s="47" t="s">
        <v>34</v>
      </c>
      <c r="W906" s="47" t="s">
        <v>75</v>
      </c>
      <c r="X906" s="46" t="s">
        <v>27</v>
      </c>
      <c r="Y906" s="58"/>
      <c r="Z906" s="57"/>
      <c r="AA906" s="58"/>
      <c r="AB906" s="183"/>
      <c r="AC906" s="184"/>
      <c r="AD906" s="184"/>
      <c r="AE906" s="183"/>
      <c r="AF906" s="184"/>
      <c r="AG906" s="190" t="s">
        <v>36</v>
      </c>
      <c r="AH906" s="58"/>
      <c r="AI906" s="58"/>
      <c r="AJ906" s="58"/>
      <c r="AK906" s="58"/>
      <c r="AL906" s="59"/>
      <c r="AM906" s="254" t="str">
        <f>VLOOKUP(K906,'[1]SKO 2019 Attendees'!$D:$G,4,FALSE)</f>
        <v>32LDNLNS</v>
      </c>
      <c r="AN906" s="52">
        <v>43476</v>
      </c>
      <c r="AO906" s="52">
        <v>43481</v>
      </c>
    </row>
    <row r="907" spans="1:42" customFormat="1">
      <c r="A907" s="46" t="s">
        <v>1728</v>
      </c>
      <c r="B907" s="232">
        <v>43402</v>
      </c>
      <c r="C907" s="232">
        <v>43409.152733599534</v>
      </c>
      <c r="D907" s="232" t="s">
        <v>4693</v>
      </c>
      <c r="E907" s="232" t="s">
        <v>6053</v>
      </c>
      <c r="F907" s="49" t="s">
        <v>334</v>
      </c>
      <c r="G907" s="61" t="s">
        <v>335</v>
      </c>
      <c r="H907" s="61" t="s">
        <v>633</v>
      </c>
      <c r="I907" s="46" t="s">
        <v>1729</v>
      </c>
      <c r="J907" s="46" t="s">
        <v>1730</v>
      </c>
      <c r="K907" s="46" t="s">
        <v>1731</v>
      </c>
      <c r="L907" s="100" t="s">
        <v>351</v>
      </c>
      <c r="M907" s="310" t="s">
        <v>374</v>
      </c>
      <c r="N907" s="310" t="s">
        <v>6507</v>
      </c>
      <c r="O907" s="325"/>
      <c r="P907" s="284" t="s">
        <v>374</v>
      </c>
      <c r="Q907" s="285" t="s">
        <v>6507</v>
      </c>
      <c r="R907" s="322"/>
      <c r="S907" s="289" t="s">
        <v>4673</v>
      </c>
      <c r="T907" s="289" t="s">
        <v>6518</v>
      </c>
      <c r="U907" s="47" t="s">
        <v>222</v>
      </c>
      <c r="V907" s="47" t="s">
        <v>34</v>
      </c>
      <c r="W907" s="47" t="s">
        <v>693</v>
      </c>
      <c r="X907" s="46" t="s">
        <v>633</v>
      </c>
      <c r="Y907" s="58"/>
      <c r="Z907" s="57"/>
      <c r="AA907" s="58"/>
      <c r="AB907" s="183"/>
      <c r="AC907" s="184"/>
      <c r="AD907" s="184"/>
      <c r="AE907" s="183"/>
      <c r="AF907" s="189" t="s">
        <v>36</v>
      </c>
      <c r="AG907" s="185"/>
      <c r="AH907" s="58"/>
      <c r="AI907" s="58"/>
      <c r="AJ907" s="58"/>
      <c r="AK907" s="58"/>
      <c r="AL907" s="59"/>
      <c r="AM907" s="254" t="str">
        <f>VLOOKUP(K907,'[1]SKO 2019 Attendees'!$D:$G,4,FALSE)</f>
        <v>32LDNLNT</v>
      </c>
      <c r="AN907" s="52">
        <v>43477</v>
      </c>
      <c r="AO907" s="52">
        <v>43481</v>
      </c>
    </row>
    <row r="908" spans="1:42" customFormat="1">
      <c r="A908" s="46" t="s">
        <v>4358</v>
      </c>
      <c r="B908" s="232">
        <v>43396</v>
      </c>
      <c r="C908" s="232">
        <v>43402.504326238421</v>
      </c>
      <c r="D908" s="232" t="s">
        <v>4693</v>
      </c>
      <c r="E908" s="232" t="s">
        <v>6054</v>
      </c>
      <c r="F908" s="49" t="s">
        <v>334</v>
      </c>
      <c r="G908" s="61" t="s">
        <v>335</v>
      </c>
      <c r="H908" s="61" t="s">
        <v>4038</v>
      </c>
      <c r="I908" s="46" t="s">
        <v>4359</v>
      </c>
      <c r="J908" s="46" t="s">
        <v>3566</v>
      </c>
      <c r="K908" s="46" t="s">
        <v>4360</v>
      </c>
      <c r="L908" s="100" t="s">
        <v>351</v>
      </c>
      <c r="M908" s="310" t="s">
        <v>346</v>
      </c>
      <c r="N908" s="279" t="s">
        <v>6505</v>
      </c>
      <c r="O908" s="325"/>
      <c r="P908" s="284" t="s">
        <v>346</v>
      </c>
      <c r="Q908" s="285" t="s">
        <v>6505</v>
      </c>
      <c r="R908" s="322"/>
      <c r="S908" s="289" t="s">
        <v>2636</v>
      </c>
      <c r="T908" s="289" t="s">
        <v>6519</v>
      </c>
      <c r="U908" s="47" t="s">
        <v>222</v>
      </c>
      <c r="V908" s="47" t="s">
        <v>90</v>
      </c>
      <c r="W908" s="47" t="s">
        <v>2317</v>
      </c>
      <c r="X908" s="46" t="s">
        <v>2076</v>
      </c>
      <c r="Y908" s="58"/>
      <c r="Z908" s="57"/>
      <c r="AA908" s="58"/>
      <c r="AB908" s="183"/>
      <c r="AC908" s="184"/>
      <c r="AD908" s="184"/>
      <c r="AE908" s="183" t="s">
        <v>36</v>
      </c>
      <c r="AF908" s="184"/>
      <c r="AG908" s="185"/>
      <c r="AH908" s="58"/>
      <c r="AI908" s="58"/>
      <c r="AJ908" s="58"/>
      <c r="AK908" s="58"/>
      <c r="AL908" s="59"/>
      <c r="AM908" s="254" t="str">
        <f>VLOOKUP(K908,'[1]SKO 2019 Attendees'!$D:$G,4,FALSE)</f>
        <v>32LDNLNV</v>
      </c>
      <c r="AN908" s="52">
        <v>43478</v>
      </c>
      <c r="AO908" s="52">
        <v>43481</v>
      </c>
    </row>
    <row r="909" spans="1:42" customFormat="1">
      <c r="A909" s="46" t="s">
        <v>1732</v>
      </c>
      <c r="B909" s="232">
        <v>43396</v>
      </c>
      <c r="C909" s="232">
        <v>43396.729149340274</v>
      </c>
      <c r="D909" s="232" t="s">
        <v>4693</v>
      </c>
      <c r="E909" s="232" t="s">
        <v>6660</v>
      </c>
      <c r="F909" s="49" t="s">
        <v>334</v>
      </c>
      <c r="G909" s="61" t="s">
        <v>335</v>
      </c>
      <c r="H909" s="61" t="s">
        <v>633</v>
      </c>
      <c r="I909" s="46" t="s">
        <v>1733</v>
      </c>
      <c r="J909" s="46" t="s">
        <v>1382</v>
      </c>
      <c r="K909" s="46" t="s">
        <v>1734</v>
      </c>
      <c r="L909" s="100" t="s">
        <v>344</v>
      </c>
      <c r="M909" s="350" t="s">
        <v>6412</v>
      </c>
      <c r="N909" s="279" t="s">
        <v>6508</v>
      </c>
      <c r="O909" s="325"/>
      <c r="P909" s="285" t="s">
        <v>5086</v>
      </c>
      <c r="Q909" s="311" t="s">
        <v>6508</v>
      </c>
      <c r="R909" s="322"/>
      <c r="S909" s="289" t="s">
        <v>4672</v>
      </c>
      <c r="T909" s="289" t="s">
        <v>6508</v>
      </c>
      <c r="U909" s="47" t="s">
        <v>222</v>
      </c>
      <c r="V909" s="47" t="s">
        <v>34</v>
      </c>
      <c r="W909" s="47" t="s">
        <v>645</v>
      </c>
      <c r="X909" s="46" t="s">
        <v>633</v>
      </c>
      <c r="Y909" s="58"/>
      <c r="Z909" s="57"/>
      <c r="AA909" s="58"/>
      <c r="AB909" s="183"/>
      <c r="AC909" s="184"/>
      <c r="AD909" s="184"/>
      <c r="AE909" s="183"/>
      <c r="AF909" s="189" t="s">
        <v>36</v>
      </c>
      <c r="AG909" s="185"/>
      <c r="AH909" s="58"/>
      <c r="AI909" s="58"/>
      <c r="AJ909" s="58"/>
      <c r="AK909" s="58"/>
      <c r="AL909" s="59"/>
      <c r="AM909" s="254" t="str">
        <f>VLOOKUP(K909,'[1]SKO 2019 Attendees'!$D:$G,4,FALSE)</f>
        <v>32LDNLNW</v>
      </c>
      <c r="AN909" s="52">
        <v>43477</v>
      </c>
      <c r="AO909" s="52">
        <v>43481</v>
      </c>
    </row>
    <row r="910" spans="1:42" customFormat="1">
      <c r="A910" s="46" t="s">
        <v>4361</v>
      </c>
      <c r="B910" s="232">
        <v>43396</v>
      </c>
      <c r="C910" s="232">
        <v>43396.690535381946</v>
      </c>
      <c r="D910" s="232" t="s">
        <v>4693</v>
      </c>
      <c r="E910" s="232" t="s">
        <v>6055</v>
      </c>
      <c r="F910" s="49" t="s">
        <v>334</v>
      </c>
      <c r="G910" s="61" t="s">
        <v>335</v>
      </c>
      <c r="H910" s="61" t="s">
        <v>4038</v>
      </c>
      <c r="I910" s="46" t="s">
        <v>543</v>
      </c>
      <c r="J910" s="46" t="s">
        <v>4362</v>
      </c>
      <c r="K910" s="46" t="s">
        <v>4363</v>
      </c>
      <c r="L910" s="100" t="s">
        <v>344</v>
      </c>
      <c r="M910" s="310" t="s">
        <v>500</v>
      </c>
      <c r="N910" s="279" t="s">
        <v>6504</v>
      </c>
      <c r="O910" s="325"/>
      <c r="P910" s="284" t="s">
        <v>500</v>
      </c>
      <c r="Q910" s="285" t="s">
        <v>6504</v>
      </c>
      <c r="R910" s="322"/>
      <c r="S910" s="289" t="s">
        <v>2380</v>
      </c>
      <c r="T910" s="289" t="s">
        <v>6507</v>
      </c>
      <c r="U910" s="47" t="s">
        <v>222</v>
      </c>
      <c r="V910" s="47" t="s">
        <v>90</v>
      </c>
      <c r="W910" s="47" t="s">
        <v>2075</v>
      </c>
      <c r="X910" s="46" t="s">
        <v>2076</v>
      </c>
      <c r="Y910" s="58"/>
      <c r="Z910" s="57"/>
      <c r="AA910" s="58"/>
      <c r="AB910" s="183"/>
      <c r="AC910" s="184"/>
      <c r="AD910" s="184"/>
      <c r="AE910" s="183" t="s">
        <v>36</v>
      </c>
      <c r="AF910" s="184"/>
      <c r="AG910" s="185"/>
      <c r="AH910" s="58"/>
      <c r="AI910" s="58"/>
      <c r="AJ910" s="58"/>
      <c r="AK910" s="58"/>
      <c r="AL910" s="59"/>
      <c r="AM910" s="254" t="str">
        <f>VLOOKUP(K910,'[1]SKO 2019 Attendees'!$D:$G,4,FALSE)</f>
        <v>32LDNLNX</v>
      </c>
      <c r="AN910" s="52">
        <v>43478</v>
      </c>
      <c r="AO910" s="52">
        <v>43481</v>
      </c>
    </row>
    <row r="911" spans="1:42" s="133" customFormat="1">
      <c r="A911" s="46" t="s">
        <v>1735</v>
      </c>
      <c r="B911" s="232">
        <v>43402</v>
      </c>
      <c r="C911" s="232">
        <v>43408.627997835647</v>
      </c>
      <c r="D911" s="232" t="s">
        <v>4693</v>
      </c>
      <c r="E911" s="232" t="s">
        <v>6056</v>
      </c>
      <c r="F911" s="49" t="s">
        <v>334</v>
      </c>
      <c r="G911" s="61" t="s">
        <v>335</v>
      </c>
      <c r="H911" s="61" t="s">
        <v>633</v>
      </c>
      <c r="I911" s="46" t="s">
        <v>1736</v>
      </c>
      <c r="J911" s="46" t="s">
        <v>1737</v>
      </c>
      <c r="K911" s="46" t="s">
        <v>1738</v>
      </c>
      <c r="L911" s="100" t="s">
        <v>351</v>
      </c>
      <c r="M911" s="310" t="s">
        <v>379</v>
      </c>
      <c r="N911" s="279" t="s">
        <v>6503</v>
      </c>
      <c r="O911" s="325"/>
      <c r="P911" s="284" t="s">
        <v>379</v>
      </c>
      <c r="Q911" s="285" t="s">
        <v>6503</v>
      </c>
      <c r="R911" s="322"/>
      <c r="S911" s="289" t="s">
        <v>4673</v>
      </c>
      <c r="T911" s="289" t="s">
        <v>6518</v>
      </c>
      <c r="U911" s="47" t="s">
        <v>222</v>
      </c>
      <c r="V911" s="47" t="s">
        <v>34</v>
      </c>
      <c r="W911" s="47" t="s">
        <v>745</v>
      </c>
      <c r="X911" s="46" t="s">
        <v>633</v>
      </c>
      <c r="Y911" s="58"/>
      <c r="Z911" s="57"/>
      <c r="AA911" s="58"/>
      <c r="AB911" s="183"/>
      <c r="AC911" s="184"/>
      <c r="AD911" s="184"/>
      <c r="AE911" s="183"/>
      <c r="AF911" s="189" t="s">
        <v>36</v>
      </c>
      <c r="AG911" s="185"/>
      <c r="AH911" s="58"/>
      <c r="AI911" s="58"/>
      <c r="AJ911" s="58"/>
      <c r="AK911" s="58"/>
      <c r="AL911" s="59"/>
      <c r="AM911" s="254" t="str">
        <f>VLOOKUP(K911,'[1]SKO 2019 Attendees'!$D:$G,4,FALSE)</f>
        <v>32LDNLNZ</v>
      </c>
      <c r="AN911" s="52">
        <v>43477</v>
      </c>
      <c r="AO911" s="52">
        <v>43481</v>
      </c>
      <c r="AP911"/>
    </row>
    <row r="912" spans="1:42" customFormat="1">
      <c r="A912" s="46" t="s">
        <v>4364</v>
      </c>
      <c r="B912" s="232">
        <v>43396</v>
      </c>
      <c r="C912" s="232">
        <v>43410.64039429398</v>
      </c>
      <c r="D912" s="232" t="s">
        <v>4693</v>
      </c>
      <c r="E912" s="232" t="s">
        <v>6057</v>
      </c>
      <c r="F912" s="49" t="s">
        <v>334</v>
      </c>
      <c r="G912" s="61" t="s">
        <v>335</v>
      </c>
      <c r="H912" s="61" t="s">
        <v>4038</v>
      </c>
      <c r="I912" s="46" t="s">
        <v>3046</v>
      </c>
      <c r="J912" s="46" t="s">
        <v>4365</v>
      </c>
      <c r="K912" s="46" t="s">
        <v>4366</v>
      </c>
      <c r="L912" s="100" t="s">
        <v>344</v>
      </c>
      <c r="M912" s="350" t="s">
        <v>6413</v>
      </c>
      <c r="N912" s="310" t="s">
        <v>6509</v>
      </c>
      <c r="O912" s="325"/>
      <c r="P912" s="284" t="s">
        <v>6263</v>
      </c>
      <c r="Q912" s="311" t="s">
        <v>6509</v>
      </c>
      <c r="R912" s="322"/>
      <c r="S912" s="289" t="s">
        <v>2393</v>
      </c>
      <c r="T912" s="289" t="s">
        <v>6509</v>
      </c>
      <c r="U912" s="47" t="s">
        <v>222</v>
      </c>
      <c r="V912" s="47" t="s">
        <v>90</v>
      </c>
      <c r="W912" s="47" t="s">
        <v>2317</v>
      </c>
      <c r="X912" s="46" t="s">
        <v>2076</v>
      </c>
      <c r="Y912" s="58"/>
      <c r="Z912" s="57"/>
      <c r="AA912" s="58"/>
      <c r="AB912" s="183"/>
      <c r="AC912" s="184"/>
      <c r="AD912" s="184"/>
      <c r="AE912" s="183" t="s">
        <v>36</v>
      </c>
      <c r="AF912" s="184"/>
      <c r="AG912" s="185"/>
      <c r="AH912" s="58"/>
      <c r="AI912" s="58"/>
      <c r="AJ912" s="58"/>
      <c r="AK912" s="58"/>
      <c r="AL912" s="59"/>
      <c r="AM912" s="254" t="str">
        <f>VLOOKUP(K912,'[1]SKO 2019 Attendees'!$D:$G,4,FALSE)</f>
        <v>32LDNLP2</v>
      </c>
      <c r="AN912" s="52">
        <v>43478</v>
      </c>
      <c r="AO912" s="52">
        <v>43481</v>
      </c>
    </row>
    <row r="913" spans="1:42" customFormat="1">
      <c r="A913" s="46" t="s">
        <v>4367</v>
      </c>
      <c r="B913" s="232">
        <v>43396</v>
      </c>
      <c r="C913" s="232">
        <v>43409.60798325231</v>
      </c>
      <c r="D913" s="232"/>
      <c r="E913" s="348"/>
      <c r="F913" s="49" t="s">
        <v>334</v>
      </c>
      <c r="G913" s="61" t="s">
        <v>335</v>
      </c>
      <c r="H913" s="61" t="s">
        <v>4038</v>
      </c>
      <c r="I913" s="46" t="s">
        <v>3354</v>
      </c>
      <c r="J913" s="46" t="s">
        <v>4368</v>
      </c>
      <c r="K913" s="46" t="s">
        <v>4369</v>
      </c>
      <c r="L913" s="100" t="s">
        <v>373</v>
      </c>
      <c r="M913" s="310" t="s">
        <v>374</v>
      </c>
      <c r="N913" s="310" t="s">
        <v>6507</v>
      </c>
      <c r="O913" s="325"/>
      <c r="P913" s="284" t="s">
        <v>374</v>
      </c>
      <c r="Q913" s="285" t="s">
        <v>6507</v>
      </c>
      <c r="R913" s="322"/>
      <c r="S913" s="289" t="s">
        <v>2374</v>
      </c>
      <c r="T913" s="289" t="s">
        <v>6517</v>
      </c>
      <c r="U913" s="47" t="s">
        <v>222</v>
      </c>
      <c r="V913" s="47" t="s">
        <v>90</v>
      </c>
      <c r="W913" s="47" t="s">
        <v>2075</v>
      </c>
      <c r="X913" s="46" t="s">
        <v>2076</v>
      </c>
      <c r="Y913" s="58"/>
      <c r="Z913" s="57"/>
      <c r="AA913" s="58"/>
      <c r="AB913" s="183"/>
      <c r="AC913" s="184"/>
      <c r="AD913" s="184"/>
      <c r="AE913" s="183" t="s">
        <v>36</v>
      </c>
      <c r="AF913" s="184"/>
      <c r="AG913" s="185"/>
      <c r="AH913" s="58"/>
      <c r="AI913" s="58"/>
      <c r="AJ913" s="58"/>
      <c r="AK913" s="58"/>
      <c r="AL913" s="59"/>
      <c r="AM913" s="254"/>
      <c r="AN913" s="52">
        <v>43478</v>
      </c>
      <c r="AO913" s="52">
        <v>43481</v>
      </c>
    </row>
    <row r="914" spans="1:42" customFormat="1">
      <c r="A914" s="46" t="s">
        <v>4370</v>
      </c>
      <c r="B914" s="232">
        <v>43396</v>
      </c>
      <c r="C914" s="232">
        <v>43396.71199452546</v>
      </c>
      <c r="D914" s="232" t="s">
        <v>4693</v>
      </c>
      <c r="E914" s="232" t="s">
        <v>6058</v>
      </c>
      <c r="F914" s="49" t="s">
        <v>334</v>
      </c>
      <c r="G914" s="61" t="s">
        <v>335</v>
      </c>
      <c r="H914" s="61" t="s">
        <v>4038</v>
      </c>
      <c r="I914" s="46" t="s">
        <v>363</v>
      </c>
      <c r="J914" s="46" t="s">
        <v>4371</v>
      </c>
      <c r="K914" s="46" t="s">
        <v>4372</v>
      </c>
      <c r="L914" s="100" t="s">
        <v>344</v>
      </c>
      <c r="M914" s="310" t="s">
        <v>346</v>
      </c>
      <c r="N914" s="279" t="s">
        <v>6505</v>
      </c>
      <c r="O914" s="325"/>
      <c r="P914" s="284" t="s">
        <v>346</v>
      </c>
      <c r="Q914" s="285" t="s">
        <v>6505</v>
      </c>
      <c r="R914" s="322"/>
      <c r="S914" s="289" t="s">
        <v>2636</v>
      </c>
      <c r="T914" s="289" t="s">
        <v>6519</v>
      </c>
      <c r="U914" s="47" t="s">
        <v>222</v>
      </c>
      <c r="V914" s="47" t="s">
        <v>90</v>
      </c>
      <c r="W914" s="47" t="s">
        <v>2317</v>
      </c>
      <c r="X914" s="46" t="s">
        <v>2076</v>
      </c>
      <c r="Y914" s="58"/>
      <c r="Z914" s="57"/>
      <c r="AA914" s="58"/>
      <c r="AB914" s="183"/>
      <c r="AC914" s="184"/>
      <c r="AD914" s="184"/>
      <c r="AE914" s="183" t="s">
        <v>36</v>
      </c>
      <c r="AF914" s="184"/>
      <c r="AG914" s="185"/>
      <c r="AH914" s="58"/>
      <c r="AI914" s="58"/>
      <c r="AJ914" s="58"/>
      <c r="AK914" s="58"/>
      <c r="AL914" s="59"/>
      <c r="AM914" s="254" t="str">
        <f>VLOOKUP(K914,'[1]SKO 2019 Attendees'!$D:$G,4,FALSE)</f>
        <v>32LDNLP4</v>
      </c>
      <c r="AN914" s="52">
        <v>43478</v>
      </c>
      <c r="AO914" s="52">
        <v>43481</v>
      </c>
    </row>
    <row r="915" spans="1:42" customFormat="1">
      <c r="A915" s="46" t="s">
        <v>4373</v>
      </c>
      <c r="B915" s="232">
        <v>43396</v>
      </c>
      <c r="C915" s="232">
        <v>43396.877878506944</v>
      </c>
      <c r="D915" s="232" t="s">
        <v>4693</v>
      </c>
      <c r="E915" s="348" t="s">
        <v>6819</v>
      </c>
      <c r="F915" s="49" t="s">
        <v>334</v>
      </c>
      <c r="G915" s="61" t="s">
        <v>335</v>
      </c>
      <c r="H915" s="61" t="s">
        <v>4038</v>
      </c>
      <c r="I915" s="46" t="s">
        <v>62</v>
      </c>
      <c r="J915" s="46" t="s">
        <v>4374</v>
      </c>
      <c r="K915" s="46" t="s">
        <v>4375</v>
      </c>
      <c r="L915" s="100" t="s">
        <v>4046</v>
      </c>
      <c r="M915" s="310" t="s">
        <v>500</v>
      </c>
      <c r="N915" s="279" t="s">
        <v>6504</v>
      </c>
      <c r="O915" s="325"/>
      <c r="P915" s="284" t="s">
        <v>500</v>
      </c>
      <c r="Q915" s="285" t="s">
        <v>6504</v>
      </c>
      <c r="R915" s="322"/>
      <c r="S915" s="289" t="s">
        <v>2380</v>
      </c>
      <c r="T915" s="289" t="s">
        <v>6507</v>
      </c>
      <c r="U915" s="47" t="s">
        <v>222</v>
      </c>
      <c r="V915" s="47" t="s">
        <v>90</v>
      </c>
      <c r="W915" s="47" t="s">
        <v>2254</v>
      </c>
      <c r="X915" s="46" t="s">
        <v>2076</v>
      </c>
      <c r="Y915" s="58"/>
      <c r="Z915" s="57"/>
      <c r="AA915" s="58"/>
      <c r="AB915" s="183"/>
      <c r="AC915" s="184"/>
      <c r="AD915" s="184"/>
      <c r="AE915" s="183" t="s">
        <v>36</v>
      </c>
      <c r="AF915" s="184"/>
      <c r="AG915" s="185"/>
      <c r="AH915" s="58"/>
      <c r="AI915" s="58"/>
      <c r="AJ915" s="58"/>
      <c r="AK915" s="58"/>
      <c r="AL915" s="59"/>
      <c r="AM915" s="254" t="str">
        <f>VLOOKUP(K915,'[1]SKO 2019 Attendees'!$D:$G,4,FALSE)</f>
        <v>32LDNLP5</v>
      </c>
      <c r="AN915" s="52">
        <v>43478</v>
      </c>
      <c r="AO915" s="52">
        <v>43481</v>
      </c>
    </row>
    <row r="916" spans="1:42" customFormat="1">
      <c r="A916" s="46" t="s">
        <v>4376</v>
      </c>
      <c r="B916" s="232">
        <v>43396</v>
      </c>
      <c r="C916" s="232">
        <v>43397.011397951384</v>
      </c>
      <c r="D916" s="232" t="s">
        <v>4693</v>
      </c>
      <c r="E916" s="232" t="s">
        <v>6059</v>
      </c>
      <c r="F916" s="49" t="s">
        <v>334</v>
      </c>
      <c r="G916" s="61" t="s">
        <v>335</v>
      </c>
      <c r="H916" s="61" t="s">
        <v>4038</v>
      </c>
      <c r="I916" s="46" t="s">
        <v>4377</v>
      </c>
      <c r="J916" s="46" t="s">
        <v>2639</v>
      </c>
      <c r="K916" s="46" t="s">
        <v>4378</v>
      </c>
      <c r="L916" s="100" t="s">
        <v>344</v>
      </c>
      <c r="M916" s="310" t="s">
        <v>500</v>
      </c>
      <c r="N916" s="279" t="s">
        <v>6504</v>
      </c>
      <c r="O916" s="325"/>
      <c r="P916" s="284" t="s">
        <v>500</v>
      </c>
      <c r="Q916" s="285" t="s">
        <v>6504</v>
      </c>
      <c r="R916" s="322"/>
      <c r="S916" s="289" t="s">
        <v>2380</v>
      </c>
      <c r="T916" s="289" t="s">
        <v>6507</v>
      </c>
      <c r="U916" s="47" t="s">
        <v>222</v>
      </c>
      <c r="V916" s="47" t="s">
        <v>90</v>
      </c>
      <c r="W916" s="47" t="s">
        <v>2259</v>
      </c>
      <c r="X916" s="46" t="s">
        <v>2076</v>
      </c>
      <c r="Y916" s="58"/>
      <c r="Z916" s="57"/>
      <c r="AA916" s="58"/>
      <c r="AB916" s="183"/>
      <c r="AC916" s="184"/>
      <c r="AD916" s="184"/>
      <c r="AE916" s="183" t="s">
        <v>36</v>
      </c>
      <c r="AF916" s="184"/>
      <c r="AG916" s="185"/>
      <c r="AH916" s="58"/>
      <c r="AI916" s="58"/>
      <c r="AJ916" s="58"/>
      <c r="AK916" s="58"/>
      <c r="AL916" s="59"/>
      <c r="AM916" s="254" t="str">
        <f>VLOOKUP(K916,'[1]SKO 2019 Attendees'!$D:$G,4,FALSE)</f>
        <v>32LDNLP6</v>
      </c>
      <c r="AN916" s="52">
        <v>43478</v>
      </c>
      <c r="AO916" s="52">
        <v>43481</v>
      </c>
    </row>
    <row r="917" spans="1:42" customFormat="1">
      <c r="A917" s="46" t="s">
        <v>1739</v>
      </c>
      <c r="B917" s="232">
        <v>43396</v>
      </c>
      <c r="C917" s="232">
        <v>43396.795699918977</v>
      </c>
      <c r="D917" s="232" t="s">
        <v>4693</v>
      </c>
      <c r="E917" s="232" t="s">
        <v>6661</v>
      </c>
      <c r="F917" s="49" t="s">
        <v>334</v>
      </c>
      <c r="G917" s="61" t="s">
        <v>335</v>
      </c>
      <c r="H917" s="61" t="s">
        <v>633</v>
      </c>
      <c r="I917" s="46" t="s">
        <v>1740</v>
      </c>
      <c r="J917" s="46" t="s">
        <v>1741</v>
      </c>
      <c r="K917" s="46" t="s">
        <v>1742</v>
      </c>
      <c r="L917" s="100" t="s">
        <v>464</v>
      </c>
      <c r="M917" s="310" t="s">
        <v>379</v>
      </c>
      <c r="N917" s="279" t="s">
        <v>6503</v>
      </c>
      <c r="O917" s="325"/>
      <c r="P917" s="284" t="s">
        <v>379</v>
      </c>
      <c r="Q917" s="285" t="s">
        <v>6503</v>
      </c>
      <c r="R917" s="322"/>
      <c r="S917" s="289" t="s">
        <v>4672</v>
      </c>
      <c r="T917" s="289" t="s">
        <v>6508</v>
      </c>
      <c r="U917" s="47" t="s">
        <v>222</v>
      </c>
      <c r="V917" s="47" t="s">
        <v>34</v>
      </c>
      <c r="W917" s="47" t="s">
        <v>658</v>
      </c>
      <c r="X917" s="46" t="s">
        <v>633</v>
      </c>
      <c r="Y917" s="58"/>
      <c r="Z917" s="57"/>
      <c r="AA917" s="58"/>
      <c r="AB917" s="183"/>
      <c r="AC917" s="184"/>
      <c r="AD917" s="184"/>
      <c r="AE917" s="183"/>
      <c r="AF917" s="189" t="s">
        <v>36</v>
      </c>
      <c r="AG917" s="185"/>
      <c r="AH917" s="58"/>
      <c r="AI917" s="58"/>
      <c r="AJ917" s="58"/>
      <c r="AK917" s="58"/>
      <c r="AL917" s="59"/>
      <c r="AM917" s="254" t="str">
        <f>VLOOKUP(K917,'[1]SKO 2019 Attendees'!$D:$G,4,FALSE)</f>
        <v>32LDNLP7</v>
      </c>
      <c r="AN917" s="52">
        <v>43477</v>
      </c>
      <c r="AO917" s="52">
        <v>43481</v>
      </c>
    </row>
    <row r="918" spans="1:42" customFormat="1">
      <c r="A918" s="46" t="s">
        <v>4379</v>
      </c>
      <c r="B918" s="232">
        <v>43396</v>
      </c>
      <c r="C918" s="232">
        <v>43406.437848923611</v>
      </c>
      <c r="D918" s="232" t="s">
        <v>4693</v>
      </c>
      <c r="E918" s="232" t="s">
        <v>6060</v>
      </c>
      <c r="F918" s="49" t="s">
        <v>334</v>
      </c>
      <c r="G918" s="61" t="s">
        <v>335</v>
      </c>
      <c r="H918" s="61" t="s">
        <v>4038</v>
      </c>
      <c r="I918" s="46" t="s">
        <v>410</v>
      </c>
      <c r="J918" s="46" t="s">
        <v>4380</v>
      </c>
      <c r="K918" s="46" t="s">
        <v>4381</v>
      </c>
      <c r="L918" s="100" t="s">
        <v>366</v>
      </c>
      <c r="M918" s="350" t="s">
        <v>6413</v>
      </c>
      <c r="N918" s="310" t="s">
        <v>6509</v>
      </c>
      <c r="O918" s="325"/>
      <c r="P918" s="284" t="s">
        <v>6263</v>
      </c>
      <c r="Q918" s="311" t="s">
        <v>6509</v>
      </c>
      <c r="R918" s="322"/>
      <c r="S918" s="289" t="s">
        <v>2393</v>
      </c>
      <c r="T918" s="289" t="s">
        <v>6509</v>
      </c>
      <c r="U918" s="47" t="s">
        <v>222</v>
      </c>
      <c r="V918" s="47" t="s">
        <v>90</v>
      </c>
      <c r="W918" s="47" t="s">
        <v>2312</v>
      </c>
      <c r="X918" s="46" t="s">
        <v>2076</v>
      </c>
      <c r="Y918" s="58"/>
      <c r="Z918" s="57"/>
      <c r="AA918" s="58"/>
      <c r="AB918" s="183"/>
      <c r="AC918" s="184"/>
      <c r="AD918" s="184"/>
      <c r="AE918" s="183" t="s">
        <v>36</v>
      </c>
      <c r="AF918" s="184"/>
      <c r="AG918" s="185"/>
      <c r="AH918" s="58"/>
      <c r="AI918" s="58"/>
      <c r="AJ918" s="58"/>
      <c r="AK918" s="58"/>
      <c r="AL918" s="59"/>
      <c r="AM918" s="254" t="str">
        <f>VLOOKUP(K918,'[1]SKO 2019 Attendees'!$D:$G,4,FALSE)</f>
        <v>32LDNLP8</v>
      </c>
      <c r="AN918" s="52">
        <v>43478</v>
      </c>
      <c r="AO918" s="52">
        <v>43481</v>
      </c>
    </row>
    <row r="919" spans="1:42" customFormat="1">
      <c r="A919" s="46" t="s">
        <v>439</v>
      </c>
      <c r="B919" s="232">
        <v>43396</v>
      </c>
      <c r="C919" s="232">
        <v>43408.887591435181</v>
      </c>
      <c r="D919" s="232" t="s">
        <v>4693</v>
      </c>
      <c r="E919" s="232" t="s">
        <v>6662</v>
      </c>
      <c r="F919" s="49" t="s">
        <v>334</v>
      </c>
      <c r="G919" s="61" t="s">
        <v>335</v>
      </c>
      <c r="H919" s="61" t="s">
        <v>27</v>
      </c>
      <c r="I919" s="46" t="s">
        <v>440</v>
      </c>
      <c r="J919" s="46" t="s">
        <v>441</v>
      </c>
      <c r="K919" s="46" t="s">
        <v>442</v>
      </c>
      <c r="L919" s="100" t="s">
        <v>339</v>
      </c>
      <c r="M919" s="350" t="s">
        <v>6413</v>
      </c>
      <c r="N919" s="310" t="s">
        <v>6509</v>
      </c>
      <c r="O919" s="325"/>
      <c r="P919" s="284" t="s">
        <v>6263</v>
      </c>
      <c r="Q919" s="311" t="s">
        <v>6509</v>
      </c>
      <c r="R919" s="322"/>
      <c r="S919" s="289" t="s">
        <v>5082</v>
      </c>
      <c r="T919" s="289" t="s">
        <v>6512</v>
      </c>
      <c r="U919" s="47" t="s">
        <v>41</v>
      </c>
      <c r="V919" s="47" t="s">
        <v>34</v>
      </c>
      <c r="W919" s="47" t="s">
        <v>48</v>
      </c>
      <c r="X919" s="46" t="s">
        <v>27</v>
      </c>
      <c r="Y919" s="58"/>
      <c r="Z919" s="57"/>
      <c r="AA919" s="58"/>
      <c r="AB919" s="183"/>
      <c r="AC919" s="184"/>
      <c r="AD919" s="189" t="s">
        <v>36</v>
      </c>
      <c r="AE919" s="183"/>
      <c r="AF919" s="184"/>
      <c r="AG919" s="190" t="s">
        <v>36</v>
      </c>
      <c r="AH919" s="58"/>
      <c r="AI919" s="58"/>
      <c r="AJ919" s="58"/>
      <c r="AK919" s="58"/>
      <c r="AL919" s="59"/>
      <c r="AM919" s="254" t="str">
        <f>VLOOKUP(K919,'[1]SKO 2019 Attendees'!$D:$G,4,FALSE)</f>
        <v>32LDNLP9</v>
      </c>
      <c r="AN919" s="52">
        <v>43476</v>
      </c>
      <c r="AO919" s="52">
        <v>43481</v>
      </c>
    </row>
    <row r="920" spans="1:42" customFormat="1">
      <c r="A920" s="46" t="s">
        <v>4382</v>
      </c>
      <c r="B920" s="232">
        <v>43396</v>
      </c>
      <c r="C920" s="232">
        <v>43406.412329166662</v>
      </c>
      <c r="D920" s="232" t="s">
        <v>4693</v>
      </c>
      <c r="E920" s="232" t="s">
        <v>6479</v>
      </c>
      <c r="F920" s="49" t="s">
        <v>334</v>
      </c>
      <c r="G920" s="61" t="s">
        <v>335</v>
      </c>
      <c r="H920" s="61" t="s">
        <v>4038</v>
      </c>
      <c r="I920" s="46" t="s">
        <v>3225</v>
      </c>
      <c r="J920" s="46" t="s">
        <v>4383</v>
      </c>
      <c r="K920" s="46" t="s">
        <v>4384</v>
      </c>
      <c r="L920" s="100" t="s">
        <v>344</v>
      </c>
      <c r="M920" s="350" t="s">
        <v>6413</v>
      </c>
      <c r="N920" s="310" t="s">
        <v>6509</v>
      </c>
      <c r="O920" s="325"/>
      <c r="P920" s="284" t="s">
        <v>6263</v>
      </c>
      <c r="Q920" s="311" t="s">
        <v>6509</v>
      </c>
      <c r="R920" s="322"/>
      <c r="S920" s="289" t="s">
        <v>2393</v>
      </c>
      <c r="T920" s="289" t="s">
        <v>6509</v>
      </c>
      <c r="U920" s="47" t="s">
        <v>222</v>
      </c>
      <c r="V920" s="47" t="s">
        <v>90</v>
      </c>
      <c r="W920" s="47" t="s">
        <v>2275</v>
      </c>
      <c r="X920" s="46" t="s">
        <v>2076</v>
      </c>
      <c r="Y920" s="58"/>
      <c r="Z920" s="57"/>
      <c r="AA920" s="58"/>
      <c r="AB920" s="183"/>
      <c r="AC920" s="184"/>
      <c r="AD920" s="184"/>
      <c r="AE920" s="183" t="s">
        <v>36</v>
      </c>
      <c r="AF920" s="184"/>
      <c r="AG920" s="185"/>
      <c r="AH920" s="58"/>
      <c r="AI920" s="58"/>
      <c r="AJ920" s="58"/>
      <c r="AK920" s="58"/>
      <c r="AL920" s="59"/>
      <c r="AM920" s="254" t="str">
        <f>VLOOKUP(K920,'[1]SKO 2019 Attendees'!$D:$G,4,FALSE)</f>
        <v>32LDNLPB</v>
      </c>
      <c r="AN920" s="52">
        <v>43478</v>
      </c>
      <c r="AO920" s="52">
        <v>43481</v>
      </c>
    </row>
    <row r="921" spans="1:42" customFormat="1">
      <c r="A921" s="46" t="s">
        <v>1743</v>
      </c>
      <c r="B921" s="232">
        <v>43396</v>
      </c>
      <c r="C921" s="232">
        <v>43396.720649189811</v>
      </c>
      <c r="D921" s="232" t="s">
        <v>4693</v>
      </c>
      <c r="E921" s="232" t="s">
        <v>6061</v>
      </c>
      <c r="F921" s="49" t="s">
        <v>334</v>
      </c>
      <c r="G921" s="61" t="s">
        <v>335</v>
      </c>
      <c r="H921" s="61" t="s">
        <v>633</v>
      </c>
      <c r="I921" s="46" t="s">
        <v>154</v>
      </c>
      <c r="J921" s="46" t="s">
        <v>194</v>
      </c>
      <c r="K921" s="46" t="s">
        <v>1744</v>
      </c>
      <c r="L921" s="100" t="s">
        <v>464</v>
      </c>
      <c r="M921" s="350" t="s">
        <v>6413</v>
      </c>
      <c r="N921" s="310" t="s">
        <v>6509</v>
      </c>
      <c r="O921" s="325"/>
      <c r="P921" s="284" t="s">
        <v>6263</v>
      </c>
      <c r="Q921" s="311" t="s">
        <v>6509</v>
      </c>
      <c r="R921" s="322"/>
      <c r="S921" s="289" t="s">
        <v>4672</v>
      </c>
      <c r="T921" s="289" t="s">
        <v>6508</v>
      </c>
      <c r="U921" s="47" t="s">
        <v>222</v>
      </c>
      <c r="V921" s="47" t="s">
        <v>34</v>
      </c>
      <c r="W921" s="47" t="s">
        <v>658</v>
      </c>
      <c r="X921" s="46" t="s">
        <v>633</v>
      </c>
      <c r="Y921" s="58"/>
      <c r="Z921" s="57"/>
      <c r="AA921" s="58"/>
      <c r="AB921" s="183"/>
      <c r="AC921" s="184"/>
      <c r="AD921" s="184"/>
      <c r="AE921" s="183"/>
      <c r="AF921" s="189" t="s">
        <v>36</v>
      </c>
      <c r="AG921" s="185"/>
      <c r="AH921" s="58"/>
      <c r="AI921" s="58"/>
      <c r="AJ921" s="58"/>
      <c r="AK921" s="58"/>
      <c r="AL921" s="59"/>
      <c r="AM921" s="254" t="str">
        <f>VLOOKUP(K921,'[1]SKO 2019 Attendees'!$D:$G,4,FALSE)</f>
        <v>32LDNLPC</v>
      </c>
      <c r="AN921" s="52">
        <v>43477</v>
      </c>
      <c r="AO921" s="52">
        <v>43481</v>
      </c>
    </row>
    <row r="922" spans="1:42" s="133" customFormat="1">
      <c r="A922" s="46" t="s">
        <v>1745</v>
      </c>
      <c r="B922" s="232">
        <v>43402</v>
      </c>
      <c r="C922" s="232">
        <v>43411.396266435186</v>
      </c>
      <c r="D922" s="232" t="s">
        <v>4693</v>
      </c>
      <c r="E922" s="232" t="s">
        <v>6664</v>
      </c>
      <c r="F922" s="49" t="s">
        <v>334</v>
      </c>
      <c r="G922" s="61" t="s">
        <v>335</v>
      </c>
      <c r="H922" s="61" t="s">
        <v>633</v>
      </c>
      <c r="I922" s="46" t="s">
        <v>982</v>
      </c>
      <c r="J922" s="46" t="s">
        <v>1746</v>
      </c>
      <c r="K922" s="46" t="s">
        <v>1747</v>
      </c>
      <c r="L922" s="100" t="s">
        <v>434</v>
      </c>
      <c r="M922" s="350" t="s">
        <v>6412</v>
      </c>
      <c r="N922" s="279" t="s">
        <v>6508</v>
      </c>
      <c r="O922" s="325"/>
      <c r="P922" s="285" t="s">
        <v>5086</v>
      </c>
      <c r="Q922" s="311" t="s">
        <v>6508</v>
      </c>
      <c r="R922" s="322"/>
      <c r="S922" s="289" t="s">
        <v>4670</v>
      </c>
      <c r="T922" s="289" t="s">
        <v>6504</v>
      </c>
      <c r="U922" s="47" t="s">
        <v>222</v>
      </c>
      <c r="V922" s="47" t="s">
        <v>34</v>
      </c>
      <c r="W922" s="47" t="s">
        <v>812</v>
      </c>
      <c r="X922" s="46" t="s">
        <v>633</v>
      </c>
      <c r="Y922" s="58"/>
      <c r="Z922" s="57"/>
      <c r="AA922" s="58"/>
      <c r="AB922" s="183"/>
      <c r="AC922" s="189" t="s">
        <v>36</v>
      </c>
      <c r="AD922" s="184"/>
      <c r="AE922" s="183"/>
      <c r="AF922" s="189" t="s">
        <v>36</v>
      </c>
      <c r="AG922" s="185"/>
      <c r="AH922" s="58"/>
      <c r="AI922" s="58"/>
      <c r="AJ922" s="58"/>
      <c r="AK922" s="58"/>
      <c r="AL922" s="59"/>
      <c r="AM922" s="254" t="str">
        <f>VLOOKUP(K922,'[1]SKO 2019 Attendees'!$D:$G,4,FALSE)</f>
        <v>32LDNLPD</v>
      </c>
      <c r="AN922" s="52">
        <v>43476</v>
      </c>
      <c r="AO922" s="52">
        <v>43482</v>
      </c>
      <c r="AP922" t="s">
        <v>6322</v>
      </c>
    </row>
    <row r="923" spans="1:42" customFormat="1">
      <c r="A923" s="46" t="s">
        <v>2884</v>
      </c>
      <c r="B923" s="232">
        <v>43396</v>
      </c>
      <c r="C923" s="232">
        <v>43396.739898032407</v>
      </c>
      <c r="D923" s="349" t="s">
        <v>4693</v>
      </c>
      <c r="E923" s="348" t="s">
        <v>6787</v>
      </c>
      <c r="F923" s="49" t="s">
        <v>334</v>
      </c>
      <c r="G923" s="61" t="s">
        <v>335</v>
      </c>
      <c r="H923" s="61" t="s">
        <v>2236</v>
      </c>
      <c r="I923" s="46" t="s">
        <v>2339</v>
      </c>
      <c r="J923" s="46" t="s">
        <v>2885</v>
      </c>
      <c r="K923" s="46" t="s">
        <v>2886</v>
      </c>
      <c r="L923" s="100" t="s">
        <v>1931</v>
      </c>
      <c r="M923" s="350" t="s">
        <v>6412</v>
      </c>
      <c r="N923" s="279" t="s">
        <v>6508</v>
      </c>
      <c r="O923" s="325"/>
      <c r="P923" s="284" t="s">
        <v>5086</v>
      </c>
      <c r="Q923" s="311" t="s">
        <v>6508</v>
      </c>
      <c r="R923" s="322"/>
      <c r="S923" s="289" t="s">
        <v>2393</v>
      </c>
      <c r="T923" s="289" t="s">
        <v>6509</v>
      </c>
      <c r="U923" s="47" t="s">
        <v>2780</v>
      </c>
      <c r="V923" s="47" t="s">
        <v>90</v>
      </c>
      <c r="W923" s="47" t="s">
        <v>2317</v>
      </c>
      <c r="X923" s="46" t="s">
        <v>2076</v>
      </c>
      <c r="Y923" s="58"/>
      <c r="Z923" s="57"/>
      <c r="AA923" s="58"/>
      <c r="AB923" s="183" t="s">
        <v>36</v>
      </c>
      <c r="AC923" s="184"/>
      <c r="AD923" s="184"/>
      <c r="AE923" s="183" t="s">
        <v>36</v>
      </c>
      <c r="AF923" s="184"/>
      <c r="AG923" s="185"/>
      <c r="AH923" s="58"/>
      <c r="AI923" s="58"/>
      <c r="AJ923" s="58"/>
      <c r="AK923" s="58"/>
      <c r="AL923" s="59"/>
      <c r="AM923" s="254" t="str">
        <f>VLOOKUP(K923,'[1]SKO 2019 Attendees'!$D:$G,4,FALSE)</f>
        <v>32LDNLPF</v>
      </c>
      <c r="AN923" s="52">
        <v>43477</v>
      </c>
      <c r="AO923" s="52">
        <v>43481</v>
      </c>
    </row>
    <row r="924" spans="1:42" customFormat="1">
      <c r="A924" s="46" t="s">
        <v>1748</v>
      </c>
      <c r="B924" s="232">
        <v>43402</v>
      </c>
      <c r="C924" s="232">
        <v>43403.188833946755</v>
      </c>
      <c r="D924" s="232" t="s">
        <v>4693</v>
      </c>
      <c r="E924" s="232" t="s">
        <v>6062</v>
      </c>
      <c r="F924" s="49" t="s">
        <v>334</v>
      </c>
      <c r="G924" s="61" t="s">
        <v>335</v>
      </c>
      <c r="H924" s="61" t="s">
        <v>633</v>
      </c>
      <c r="I924" s="46" t="s">
        <v>1749</v>
      </c>
      <c r="J924" s="46" t="s">
        <v>1750</v>
      </c>
      <c r="K924" s="46" t="s">
        <v>1751</v>
      </c>
      <c r="L924" s="100" t="s">
        <v>344</v>
      </c>
      <c r="M924" s="350" t="s">
        <v>6412</v>
      </c>
      <c r="N924" s="279" t="s">
        <v>6508</v>
      </c>
      <c r="O924" s="325"/>
      <c r="P924" s="284" t="s">
        <v>5086</v>
      </c>
      <c r="Q924" s="311" t="s">
        <v>6508</v>
      </c>
      <c r="R924" s="322"/>
      <c r="S924" s="289" t="s">
        <v>4673</v>
      </c>
      <c r="T924" s="289" t="s">
        <v>6518</v>
      </c>
      <c r="U924" s="47" t="s">
        <v>222</v>
      </c>
      <c r="V924" s="47" t="s">
        <v>34</v>
      </c>
      <c r="W924" s="47" t="s">
        <v>745</v>
      </c>
      <c r="X924" s="46" t="s">
        <v>633</v>
      </c>
      <c r="Y924" s="58"/>
      <c r="Z924" s="57"/>
      <c r="AA924" s="58"/>
      <c r="AB924" s="183"/>
      <c r="AC924" s="184"/>
      <c r="AD924" s="184"/>
      <c r="AE924" s="183"/>
      <c r="AF924" s="189" t="s">
        <v>36</v>
      </c>
      <c r="AG924" s="185"/>
      <c r="AH924" s="58"/>
      <c r="AI924" s="58"/>
      <c r="AJ924" s="58"/>
      <c r="AK924" s="58"/>
      <c r="AL924" s="59"/>
      <c r="AM924" s="254" t="str">
        <f>VLOOKUP(K924,'[1]SKO 2019 Attendees'!$D:$G,4,FALSE)</f>
        <v>32LDNLPH</v>
      </c>
      <c r="AN924" s="52">
        <v>43477</v>
      </c>
      <c r="AO924" s="52">
        <v>43481</v>
      </c>
    </row>
    <row r="925" spans="1:42" customFormat="1">
      <c r="A925" s="46" t="s">
        <v>4385</v>
      </c>
      <c r="B925" s="232">
        <v>43396</v>
      </c>
      <c r="C925" s="232">
        <v>43406.66670170139</v>
      </c>
      <c r="D925" s="232" t="s">
        <v>4693</v>
      </c>
      <c r="E925" s="232" t="s">
        <v>6666</v>
      </c>
      <c r="F925" s="49" t="s">
        <v>334</v>
      </c>
      <c r="G925" s="61" t="s">
        <v>335</v>
      </c>
      <c r="H925" s="61" t="s">
        <v>4038</v>
      </c>
      <c r="I925" s="46" t="s">
        <v>720</v>
      </c>
      <c r="J925" s="46" t="s">
        <v>4386</v>
      </c>
      <c r="K925" s="46" t="s">
        <v>4387</v>
      </c>
      <c r="L925" s="100" t="s">
        <v>4046</v>
      </c>
      <c r="M925" s="310" t="s">
        <v>500</v>
      </c>
      <c r="N925" s="279" t="s">
        <v>6504</v>
      </c>
      <c r="O925" s="325"/>
      <c r="P925" s="284" t="s">
        <v>500</v>
      </c>
      <c r="Q925" s="285" t="s">
        <v>6504</v>
      </c>
      <c r="R925" s="322"/>
      <c r="S925" s="289" t="s">
        <v>2380</v>
      </c>
      <c r="T925" s="289" t="s">
        <v>6507</v>
      </c>
      <c r="U925" s="47" t="s">
        <v>222</v>
      </c>
      <c r="V925" s="47" t="s">
        <v>90</v>
      </c>
      <c r="W925" s="47" t="s">
        <v>2259</v>
      </c>
      <c r="X925" s="46" t="s">
        <v>2076</v>
      </c>
      <c r="Y925" s="58"/>
      <c r="Z925" s="57"/>
      <c r="AA925" s="58"/>
      <c r="AB925" s="183"/>
      <c r="AC925" s="184"/>
      <c r="AD925" s="184"/>
      <c r="AE925" s="183" t="s">
        <v>36</v>
      </c>
      <c r="AF925" s="184"/>
      <c r="AG925" s="185"/>
      <c r="AH925" s="58"/>
      <c r="AI925" s="58"/>
      <c r="AJ925" s="58"/>
      <c r="AK925" s="58"/>
      <c r="AL925" s="59"/>
      <c r="AM925" s="254" t="str">
        <f>VLOOKUP(K925,'[1]SKO 2019 Attendees'!$D:$G,4,FALSE)</f>
        <v>32LDNLPJ</v>
      </c>
      <c r="AN925" s="52">
        <v>43478</v>
      </c>
      <c r="AO925" s="52">
        <v>43481</v>
      </c>
    </row>
    <row r="926" spans="1:42" customFormat="1">
      <c r="A926" s="46" t="s">
        <v>4388</v>
      </c>
      <c r="B926" s="232">
        <v>43396</v>
      </c>
      <c r="C926" s="232">
        <v>43396.698043252312</v>
      </c>
      <c r="D926" s="232" t="s">
        <v>4693</v>
      </c>
      <c r="E926" s="232" t="s">
        <v>6063</v>
      </c>
      <c r="F926" s="49" t="s">
        <v>334</v>
      </c>
      <c r="G926" s="61" t="s">
        <v>335</v>
      </c>
      <c r="H926" s="61" t="s">
        <v>4038</v>
      </c>
      <c r="I926" s="46" t="s">
        <v>2880</v>
      </c>
      <c r="J926" s="46" t="s">
        <v>4389</v>
      </c>
      <c r="K926" s="46" t="s">
        <v>4390</v>
      </c>
      <c r="L926" s="100" t="s">
        <v>4391</v>
      </c>
      <c r="M926" s="310" t="s">
        <v>346</v>
      </c>
      <c r="N926" s="279" t="s">
        <v>6505</v>
      </c>
      <c r="O926" s="325"/>
      <c r="P926" s="284" t="s">
        <v>346</v>
      </c>
      <c r="Q926" s="285" t="s">
        <v>6505</v>
      </c>
      <c r="R926" s="322"/>
      <c r="S926" s="289" t="s">
        <v>2636</v>
      </c>
      <c r="T926" s="289" t="s">
        <v>6519</v>
      </c>
      <c r="U926" s="47" t="s">
        <v>2828</v>
      </c>
      <c r="V926" s="47" t="s">
        <v>90</v>
      </c>
      <c r="W926" s="47" t="s">
        <v>2075</v>
      </c>
      <c r="X926" s="46" t="s">
        <v>2076</v>
      </c>
      <c r="Y926" s="58"/>
      <c r="Z926" s="57"/>
      <c r="AA926" s="58"/>
      <c r="AB926" s="183"/>
      <c r="AC926" s="184"/>
      <c r="AD926" s="184"/>
      <c r="AE926" s="183" t="s">
        <v>36</v>
      </c>
      <c r="AF926" s="184"/>
      <c r="AG926" s="185"/>
      <c r="AH926" s="58"/>
      <c r="AI926" s="58"/>
      <c r="AJ926" s="58"/>
      <c r="AK926" s="58"/>
      <c r="AL926" s="59"/>
      <c r="AM926" s="254" t="str">
        <f>VLOOKUP(K926,'[1]SKO 2019 Attendees'!$D:$G,4,FALSE)</f>
        <v>32LDNLPK</v>
      </c>
      <c r="AN926" s="52">
        <v>43478</v>
      </c>
      <c r="AO926" s="52">
        <v>43481</v>
      </c>
    </row>
    <row r="927" spans="1:42" customFormat="1">
      <c r="A927" s="46" t="s">
        <v>2890</v>
      </c>
      <c r="B927" s="232">
        <v>43396</v>
      </c>
      <c r="C927" s="232">
        <v>43397.437316053241</v>
      </c>
      <c r="D927" s="232" t="s">
        <v>4693</v>
      </c>
      <c r="E927" s="232" t="s">
        <v>6064</v>
      </c>
      <c r="F927" s="49" t="s">
        <v>334</v>
      </c>
      <c r="G927" s="61" t="s">
        <v>335</v>
      </c>
      <c r="H927" s="61" t="s">
        <v>2236</v>
      </c>
      <c r="I927" s="46" t="s">
        <v>1854</v>
      </c>
      <c r="J927" s="46" t="s">
        <v>2891</v>
      </c>
      <c r="K927" s="46" t="s">
        <v>2892</v>
      </c>
      <c r="L927" s="100" t="s">
        <v>2842</v>
      </c>
      <c r="M927" s="310" t="s">
        <v>357</v>
      </c>
      <c r="N927" s="279" t="s">
        <v>6506</v>
      </c>
      <c r="O927" s="325"/>
      <c r="P927" s="285" t="s">
        <v>357</v>
      </c>
      <c r="Q927" s="285" t="s">
        <v>6506</v>
      </c>
      <c r="R927" s="322"/>
      <c r="S927" s="289" t="s">
        <v>2411</v>
      </c>
      <c r="T927" s="289" t="s">
        <v>6510</v>
      </c>
      <c r="U927" s="47" t="s">
        <v>222</v>
      </c>
      <c r="V927" s="47" t="s">
        <v>90</v>
      </c>
      <c r="W927" s="47" t="s">
        <v>2254</v>
      </c>
      <c r="X927" s="46" t="s">
        <v>2076</v>
      </c>
      <c r="Y927" s="58"/>
      <c r="Z927" s="57"/>
      <c r="AA927" s="58"/>
      <c r="AB927" s="183" t="s">
        <v>36</v>
      </c>
      <c r="AC927" s="184"/>
      <c r="AD927" s="184"/>
      <c r="AE927" s="183" t="s">
        <v>36</v>
      </c>
      <c r="AF927" s="184"/>
      <c r="AG927" s="185"/>
      <c r="AH927" s="58"/>
      <c r="AI927" s="58"/>
      <c r="AJ927" s="58"/>
      <c r="AK927" s="58"/>
      <c r="AL927" s="59"/>
      <c r="AM927" s="254" t="str">
        <f>VLOOKUP(K927,'[1]SKO 2019 Attendees'!$D:$G,4,FALSE)</f>
        <v>32LDNLPL</v>
      </c>
      <c r="AN927" s="52">
        <v>43477</v>
      </c>
      <c r="AO927" s="52">
        <v>43481</v>
      </c>
    </row>
    <row r="928" spans="1:42" customFormat="1">
      <c r="A928" s="46" t="s">
        <v>4392</v>
      </c>
      <c r="B928" s="232">
        <v>43396</v>
      </c>
      <c r="C928" s="232">
        <v>43402.440991666663</v>
      </c>
      <c r="D928" s="232" t="s">
        <v>4693</v>
      </c>
      <c r="E928" s="232" t="s">
        <v>6065</v>
      </c>
      <c r="F928" s="49" t="s">
        <v>334</v>
      </c>
      <c r="G928" s="61" t="s">
        <v>335</v>
      </c>
      <c r="H928" s="61" t="s">
        <v>2236</v>
      </c>
      <c r="I928" s="46" t="s">
        <v>2715</v>
      </c>
      <c r="J928" s="129" t="s">
        <v>3617</v>
      </c>
      <c r="K928" s="46" t="s">
        <v>4393</v>
      </c>
      <c r="L928" s="100" t="s">
        <v>4300</v>
      </c>
      <c r="M928" s="310" t="s">
        <v>346</v>
      </c>
      <c r="N928" s="279" t="s">
        <v>6505</v>
      </c>
      <c r="O928" s="325"/>
      <c r="P928" s="284" t="s">
        <v>346</v>
      </c>
      <c r="Q928" s="285" t="s">
        <v>6505</v>
      </c>
      <c r="R928" s="322"/>
      <c r="S928" s="289" t="s">
        <v>2636</v>
      </c>
      <c r="T928" s="289" t="s">
        <v>6519</v>
      </c>
      <c r="U928" s="47" t="s">
        <v>222</v>
      </c>
      <c r="V928" s="47" t="s">
        <v>90</v>
      </c>
      <c r="W928" s="47" t="s">
        <v>2075</v>
      </c>
      <c r="X928" s="46" t="s">
        <v>2076</v>
      </c>
      <c r="Y928" s="58"/>
      <c r="Z928" s="57"/>
      <c r="AA928" s="58"/>
      <c r="AB928" s="183" t="s">
        <v>36</v>
      </c>
      <c r="AC928" s="184"/>
      <c r="AD928" s="184"/>
      <c r="AE928" s="183" t="s">
        <v>36</v>
      </c>
      <c r="AF928" s="184"/>
      <c r="AG928" s="185"/>
      <c r="AH928" s="58"/>
      <c r="AI928" s="58"/>
      <c r="AJ928" s="58"/>
      <c r="AK928" s="58"/>
      <c r="AL928" s="59"/>
      <c r="AM928" s="254" t="str">
        <f>VLOOKUP(K928,'[1]SKO 2019 Attendees'!$D:$G,4,FALSE)</f>
        <v>32LDNLPM</v>
      </c>
      <c r="AN928" s="52">
        <v>43477</v>
      </c>
      <c r="AO928" s="52">
        <v>43481</v>
      </c>
    </row>
    <row r="929" spans="1:42" customFormat="1">
      <c r="A929" s="46" t="s">
        <v>4394</v>
      </c>
      <c r="B929" s="232">
        <v>43396</v>
      </c>
      <c r="C929" s="232">
        <v>43397.462203240742</v>
      </c>
      <c r="D929" s="232" t="s">
        <v>4693</v>
      </c>
      <c r="E929" s="232" t="s">
        <v>6066</v>
      </c>
      <c r="F929" s="49" t="s">
        <v>334</v>
      </c>
      <c r="G929" s="61" t="s">
        <v>335</v>
      </c>
      <c r="H929" s="61" t="s">
        <v>4038</v>
      </c>
      <c r="I929" s="46" t="s">
        <v>4395</v>
      </c>
      <c r="J929" s="46" t="s">
        <v>3617</v>
      </c>
      <c r="K929" s="46" t="s">
        <v>4396</v>
      </c>
      <c r="L929" s="100" t="s">
        <v>344</v>
      </c>
      <c r="M929" s="350" t="s">
        <v>6412</v>
      </c>
      <c r="N929" s="279" t="s">
        <v>6508</v>
      </c>
      <c r="O929" s="325"/>
      <c r="P929" s="284" t="s">
        <v>5086</v>
      </c>
      <c r="Q929" s="311" t="s">
        <v>6508</v>
      </c>
      <c r="R929" s="322"/>
      <c r="S929" s="289" t="s">
        <v>2411</v>
      </c>
      <c r="T929" s="289" t="s">
        <v>6510</v>
      </c>
      <c r="U929" s="47" t="s">
        <v>222</v>
      </c>
      <c r="V929" s="47" t="s">
        <v>90</v>
      </c>
      <c r="W929" s="47" t="s">
        <v>2259</v>
      </c>
      <c r="X929" s="46" t="s">
        <v>2076</v>
      </c>
      <c r="Y929" s="58"/>
      <c r="Z929" s="57"/>
      <c r="AA929" s="58"/>
      <c r="AB929" s="183"/>
      <c r="AC929" s="184"/>
      <c r="AD929" s="184"/>
      <c r="AE929" s="183" t="s">
        <v>36</v>
      </c>
      <c r="AF929" s="184"/>
      <c r="AG929" s="185"/>
      <c r="AH929" s="58"/>
      <c r="AI929" s="58"/>
      <c r="AJ929" s="58"/>
      <c r="AK929" s="58"/>
      <c r="AL929" s="59"/>
      <c r="AM929" s="254" t="str">
        <f>VLOOKUP(K929,'[1]SKO 2019 Attendees'!$D:$G,4,FALSE)</f>
        <v>32LDNLPN</v>
      </c>
      <c r="AN929" s="52">
        <v>43478</v>
      </c>
      <c r="AO929" s="52">
        <v>43481</v>
      </c>
    </row>
    <row r="930" spans="1:42" customFormat="1">
      <c r="A930" s="46" t="s">
        <v>5181</v>
      </c>
      <c r="B930" s="232">
        <v>43409</v>
      </c>
      <c r="C930" s="232">
        <v>43409.577124768519</v>
      </c>
      <c r="D930" s="232" t="s">
        <v>4693</v>
      </c>
      <c r="E930" s="348"/>
      <c r="F930" s="49" t="s">
        <v>334</v>
      </c>
      <c r="G930" s="61" t="s">
        <v>335</v>
      </c>
      <c r="H930" s="61" t="s">
        <v>27</v>
      </c>
      <c r="I930" s="46" t="s">
        <v>517</v>
      </c>
      <c r="J930" s="46" t="s">
        <v>518</v>
      </c>
      <c r="K930" s="46" t="s">
        <v>519</v>
      </c>
      <c r="L930" s="100"/>
      <c r="M930" s="350" t="s">
        <v>6413</v>
      </c>
      <c r="N930" s="310" t="s">
        <v>6509</v>
      </c>
      <c r="O930" s="325"/>
      <c r="P930" s="284" t="s">
        <v>6263</v>
      </c>
      <c r="Q930" s="311" t="s">
        <v>6509</v>
      </c>
      <c r="R930" s="322"/>
      <c r="S930" s="289" t="s">
        <v>58</v>
      </c>
      <c r="T930" s="289" t="s">
        <v>6514</v>
      </c>
      <c r="U930" s="47" t="s">
        <v>419</v>
      </c>
      <c r="V930" s="47"/>
      <c r="W930" s="47"/>
      <c r="X930" s="46" t="s">
        <v>58</v>
      </c>
      <c r="Y930" s="58"/>
      <c r="Z930" s="57"/>
      <c r="AA930" s="58"/>
      <c r="AB930" s="183"/>
      <c r="AC930" s="184"/>
      <c r="AD930" s="184"/>
      <c r="AE930" s="183"/>
      <c r="AF930" s="184"/>
      <c r="AG930" s="190" t="s">
        <v>36</v>
      </c>
      <c r="AH930" s="58"/>
      <c r="AI930" s="58"/>
      <c r="AJ930" s="58"/>
      <c r="AK930" s="58"/>
      <c r="AL930" s="59"/>
      <c r="AM930" s="254" t="str">
        <f>VLOOKUP(K930,'[1]SKO 2019 Attendees'!$D:$G,4,FALSE)</f>
        <v>32LDNLTR</v>
      </c>
      <c r="AN930" s="52">
        <v>43477</v>
      </c>
      <c r="AO930" s="52">
        <v>43482</v>
      </c>
      <c r="AP930" t="s">
        <v>104</v>
      </c>
    </row>
    <row r="931" spans="1:42" customFormat="1">
      <c r="A931" s="46" t="s">
        <v>4397</v>
      </c>
      <c r="B931" s="232">
        <v>43396</v>
      </c>
      <c r="C931" s="232">
        <v>43396.688922835645</v>
      </c>
      <c r="D931" s="232" t="s">
        <v>4693</v>
      </c>
      <c r="E931" s="232" t="s">
        <v>6067</v>
      </c>
      <c r="F931" s="49" t="s">
        <v>334</v>
      </c>
      <c r="G931" s="61" t="s">
        <v>335</v>
      </c>
      <c r="H931" s="61" t="s">
        <v>4038</v>
      </c>
      <c r="I931" s="46" t="s">
        <v>2095</v>
      </c>
      <c r="J931" s="46" t="s">
        <v>4398</v>
      </c>
      <c r="K931" s="46" t="s">
        <v>4399</v>
      </c>
      <c r="L931" s="100" t="s">
        <v>4088</v>
      </c>
      <c r="M931" s="310" t="s">
        <v>500</v>
      </c>
      <c r="N931" s="279" t="s">
        <v>6504</v>
      </c>
      <c r="O931" s="325"/>
      <c r="P931" s="284" t="s">
        <v>500</v>
      </c>
      <c r="Q931" s="285" t="s">
        <v>6504</v>
      </c>
      <c r="R931" s="322"/>
      <c r="S931" s="289" t="s">
        <v>2411</v>
      </c>
      <c r="T931" s="289" t="s">
        <v>6510</v>
      </c>
      <c r="U931" s="47" t="s">
        <v>222</v>
      </c>
      <c r="V931" s="47" t="s">
        <v>90</v>
      </c>
      <c r="W931" s="47" t="s">
        <v>2075</v>
      </c>
      <c r="X931" s="46" t="s">
        <v>2076</v>
      </c>
      <c r="Y931" s="58"/>
      <c r="Z931" s="57"/>
      <c r="AA931" s="58"/>
      <c r="AB931" s="183"/>
      <c r="AC931" s="184"/>
      <c r="AD931" s="184"/>
      <c r="AE931" s="183" t="s">
        <v>36</v>
      </c>
      <c r="AF931" s="184"/>
      <c r="AG931" s="185"/>
      <c r="AH931" s="58"/>
      <c r="AI931" s="58"/>
      <c r="AJ931" s="58"/>
      <c r="AK931" s="58"/>
      <c r="AL931" s="59"/>
      <c r="AM931" s="254" t="str">
        <f>VLOOKUP(K931,'[1]SKO 2019 Attendees'!$D:$G,4,FALSE)</f>
        <v>32LDNLPP</v>
      </c>
      <c r="AN931" s="52">
        <v>43478</v>
      </c>
      <c r="AO931" s="52">
        <v>43481</v>
      </c>
    </row>
    <row r="932" spans="1:42" customFormat="1">
      <c r="A932" s="46" t="s">
        <v>2893</v>
      </c>
      <c r="B932" s="232">
        <v>43396</v>
      </c>
      <c r="C932" s="232">
        <v>43410.429531712958</v>
      </c>
      <c r="D932" s="232" t="s">
        <v>4693</v>
      </c>
      <c r="E932" s="232" t="s">
        <v>6479</v>
      </c>
      <c r="F932" s="49" t="s">
        <v>334</v>
      </c>
      <c r="G932" s="61" t="s">
        <v>335</v>
      </c>
      <c r="H932" s="61" t="s">
        <v>2236</v>
      </c>
      <c r="I932" s="46" t="s">
        <v>410</v>
      </c>
      <c r="J932" s="46" t="s">
        <v>2894</v>
      </c>
      <c r="K932" s="46" t="s">
        <v>2895</v>
      </c>
      <c r="L932" s="100" t="s">
        <v>339</v>
      </c>
      <c r="M932" s="310" t="s">
        <v>374</v>
      </c>
      <c r="N932" s="310" t="s">
        <v>6507</v>
      </c>
      <c r="O932" s="323"/>
      <c r="P932" s="284" t="s">
        <v>374</v>
      </c>
      <c r="Q932" s="285" t="s">
        <v>6507</v>
      </c>
      <c r="R932" s="322"/>
      <c r="S932" s="289" t="s">
        <v>2374</v>
      </c>
      <c r="T932" s="289" t="s">
        <v>6517</v>
      </c>
      <c r="U932" s="47" t="s">
        <v>222</v>
      </c>
      <c r="V932" s="47" t="s">
        <v>90</v>
      </c>
      <c r="W932" s="47" t="s">
        <v>2275</v>
      </c>
      <c r="X932" s="46" t="s">
        <v>2076</v>
      </c>
      <c r="Y932" s="58"/>
      <c r="Z932" s="57"/>
      <c r="AA932" s="58"/>
      <c r="AB932" s="183" t="s">
        <v>36</v>
      </c>
      <c r="AC932" s="184"/>
      <c r="AD932" s="184"/>
      <c r="AE932" s="183" t="s">
        <v>36</v>
      </c>
      <c r="AF932" s="184"/>
      <c r="AG932" s="185"/>
      <c r="AH932" s="58"/>
      <c r="AI932" s="58"/>
      <c r="AJ932" s="58"/>
      <c r="AK932" s="58"/>
      <c r="AL932" s="59"/>
      <c r="AM932" s="254" t="str">
        <f>VLOOKUP(K932,'[1]SKO 2019 Attendees'!$D:$G,4,FALSE)</f>
        <v>32LDNLPQ</v>
      </c>
      <c r="AN932" s="52">
        <v>43477</v>
      </c>
      <c r="AO932" s="52">
        <v>43481</v>
      </c>
    </row>
    <row r="933" spans="1:42" customFormat="1">
      <c r="A933" s="46" t="s">
        <v>1752</v>
      </c>
      <c r="B933" s="232">
        <v>43396</v>
      </c>
      <c r="C933" s="232">
        <v>43398.179093402774</v>
      </c>
      <c r="D933" s="232" t="s">
        <v>4693</v>
      </c>
      <c r="E933" s="232" t="s">
        <v>6068</v>
      </c>
      <c r="F933" s="49" t="s">
        <v>334</v>
      </c>
      <c r="G933" s="61" t="s">
        <v>335</v>
      </c>
      <c r="H933" s="61" t="s">
        <v>633</v>
      </c>
      <c r="I933" s="46" t="s">
        <v>720</v>
      </c>
      <c r="J933" s="46" t="s">
        <v>1753</v>
      </c>
      <c r="K933" s="46" t="s">
        <v>1754</v>
      </c>
      <c r="L933" s="100" t="s">
        <v>464</v>
      </c>
      <c r="M933" s="310" t="s">
        <v>346</v>
      </c>
      <c r="N933" s="279" t="s">
        <v>6505</v>
      </c>
      <c r="O933" s="323"/>
      <c r="P933" s="284" t="s">
        <v>346</v>
      </c>
      <c r="Q933" s="285" t="s">
        <v>6505</v>
      </c>
      <c r="R933" s="322"/>
      <c r="S933" s="289" t="s">
        <v>4672</v>
      </c>
      <c r="T933" s="289" t="s">
        <v>6508</v>
      </c>
      <c r="U933" s="47" t="s">
        <v>222</v>
      </c>
      <c r="V933" s="47" t="s">
        <v>34</v>
      </c>
      <c r="W933" s="47" t="s">
        <v>658</v>
      </c>
      <c r="X933" s="46" t="s">
        <v>633</v>
      </c>
      <c r="Y933" s="58"/>
      <c r="Z933" s="57"/>
      <c r="AA933" s="58"/>
      <c r="AB933" s="183"/>
      <c r="AC933" s="184"/>
      <c r="AD933" s="184"/>
      <c r="AE933" s="183"/>
      <c r="AF933" s="189" t="s">
        <v>36</v>
      </c>
      <c r="AG933" s="185"/>
      <c r="AH933" s="58"/>
      <c r="AI933" s="58"/>
      <c r="AJ933" s="58"/>
      <c r="AK933" s="58"/>
      <c r="AL933" s="59"/>
      <c r="AM933" s="254" t="str">
        <f>VLOOKUP(K933,'[1]SKO 2019 Attendees'!$D:$G,4,FALSE)</f>
        <v>32LDNLPR</v>
      </c>
      <c r="AN933" s="52">
        <v>43477</v>
      </c>
      <c r="AO933" s="52">
        <v>43481</v>
      </c>
    </row>
    <row r="934" spans="1:42" s="133" customFormat="1">
      <c r="A934" s="46" t="s">
        <v>1755</v>
      </c>
      <c r="B934" s="232">
        <v>43402</v>
      </c>
      <c r="C934" s="232">
        <v>43410.184899618056</v>
      </c>
      <c r="D934" s="232" t="s">
        <v>4693</v>
      </c>
      <c r="E934" s="348"/>
      <c r="F934" s="49" t="s">
        <v>334</v>
      </c>
      <c r="G934" s="61" t="s">
        <v>335</v>
      </c>
      <c r="H934" s="61" t="s">
        <v>633</v>
      </c>
      <c r="I934" s="46" t="s">
        <v>720</v>
      </c>
      <c r="J934" s="46" t="s">
        <v>1756</v>
      </c>
      <c r="K934" s="46" t="s">
        <v>1757</v>
      </c>
      <c r="L934" s="100" t="s">
        <v>1758</v>
      </c>
      <c r="M934" s="310" t="s">
        <v>374</v>
      </c>
      <c r="N934" s="310" t="s">
        <v>6507</v>
      </c>
      <c r="O934" s="325"/>
      <c r="P934" s="284" t="s">
        <v>374</v>
      </c>
      <c r="Q934" s="285" t="s">
        <v>6507</v>
      </c>
      <c r="R934" s="322"/>
      <c r="S934" s="289" t="s">
        <v>4671</v>
      </c>
      <c r="T934" s="289" t="s">
        <v>6503</v>
      </c>
      <c r="U934" s="47" t="s">
        <v>222</v>
      </c>
      <c r="V934" s="47" t="s">
        <v>34</v>
      </c>
      <c r="W934" s="47" t="s">
        <v>651</v>
      </c>
      <c r="X934" s="46" t="s">
        <v>633</v>
      </c>
      <c r="Y934" s="58"/>
      <c r="Z934" s="57"/>
      <c r="AA934" s="58"/>
      <c r="AB934" s="183"/>
      <c r="AC934" s="184"/>
      <c r="AD934" s="184"/>
      <c r="AE934" s="183"/>
      <c r="AF934" s="189" t="s">
        <v>36</v>
      </c>
      <c r="AG934" s="185"/>
      <c r="AH934" s="58"/>
      <c r="AI934" s="58"/>
      <c r="AJ934" s="58"/>
      <c r="AK934" s="58"/>
      <c r="AL934" s="59"/>
      <c r="AM934" s="254" t="str">
        <f>VLOOKUP(K934,'[1]SKO 2019 Attendees'!$D:$G,4,FALSE)</f>
        <v>32LDNLPT</v>
      </c>
      <c r="AN934" s="52">
        <v>43478</v>
      </c>
      <c r="AO934" s="52">
        <v>43481</v>
      </c>
      <c r="AP934" t="s">
        <v>6849</v>
      </c>
    </row>
    <row r="935" spans="1:42" customFormat="1">
      <c r="A935" s="46" t="s">
        <v>4400</v>
      </c>
      <c r="B935" s="232">
        <v>43396</v>
      </c>
      <c r="C935" s="232">
        <v>43396.688775775459</v>
      </c>
      <c r="D935" s="232" t="s">
        <v>4693</v>
      </c>
      <c r="E935" s="232" t="s">
        <v>6069</v>
      </c>
      <c r="F935" s="49" t="s">
        <v>334</v>
      </c>
      <c r="G935" s="61" t="s">
        <v>335</v>
      </c>
      <c r="H935" s="61" t="s">
        <v>4038</v>
      </c>
      <c r="I935" s="46" t="s">
        <v>4401</v>
      </c>
      <c r="J935" s="46" t="s">
        <v>3102</v>
      </c>
      <c r="K935" s="46" t="s">
        <v>4402</v>
      </c>
      <c r="L935" s="100" t="s">
        <v>4403</v>
      </c>
      <c r="M935" s="310" t="s">
        <v>357</v>
      </c>
      <c r="N935" s="279" t="s">
        <v>6506</v>
      </c>
      <c r="O935" s="325"/>
      <c r="P935" s="285" t="s">
        <v>357</v>
      </c>
      <c r="Q935" s="285" t="s">
        <v>6506</v>
      </c>
      <c r="R935" s="322"/>
      <c r="S935" s="289" t="s">
        <v>2411</v>
      </c>
      <c r="T935" s="289" t="s">
        <v>6510</v>
      </c>
      <c r="U935" s="47" t="s">
        <v>222</v>
      </c>
      <c r="V935" s="47" t="s">
        <v>90</v>
      </c>
      <c r="W935" s="47" t="s">
        <v>2075</v>
      </c>
      <c r="X935" s="46" t="s">
        <v>2076</v>
      </c>
      <c r="Y935" s="58"/>
      <c r="Z935" s="57"/>
      <c r="AA935" s="58"/>
      <c r="AB935" s="183"/>
      <c r="AC935" s="184"/>
      <c r="AD935" s="184"/>
      <c r="AE935" s="183" t="s">
        <v>36</v>
      </c>
      <c r="AF935" s="184"/>
      <c r="AG935" s="185"/>
      <c r="AH935" s="58"/>
      <c r="AI935" s="58"/>
      <c r="AJ935" s="58"/>
      <c r="AK935" s="58"/>
      <c r="AL935" s="59"/>
      <c r="AM935" s="254" t="str">
        <f>VLOOKUP(K935,'[1]SKO 2019 Attendees'!$D:$G,4,FALSE)</f>
        <v>32LDNLPV</v>
      </c>
      <c r="AN935" s="52">
        <v>43478</v>
      </c>
      <c r="AO935" s="52">
        <v>43481</v>
      </c>
    </row>
    <row r="936" spans="1:42" customFormat="1">
      <c r="A936" s="46" t="s">
        <v>4404</v>
      </c>
      <c r="B936" s="232">
        <v>43396</v>
      </c>
      <c r="C936" s="232">
        <v>43397.3531153125</v>
      </c>
      <c r="D936" s="232" t="s">
        <v>4693</v>
      </c>
      <c r="E936" s="232" t="s">
        <v>6070</v>
      </c>
      <c r="F936" s="49" t="s">
        <v>334</v>
      </c>
      <c r="G936" s="61" t="s">
        <v>335</v>
      </c>
      <c r="H936" s="61" t="s">
        <v>4038</v>
      </c>
      <c r="I936" s="46" t="s">
        <v>3856</v>
      </c>
      <c r="J936" s="46" t="s">
        <v>4405</v>
      </c>
      <c r="K936" s="46" t="s">
        <v>4406</v>
      </c>
      <c r="L936" s="100" t="s">
        <v>4134</v>
      </c>
      <c r="M936" s="310" t="s">
        <v>357</v>
      </c>
      <c r="N936" s="279" t="s">
        <v>6506</v>
      </c>
      <c r="O936" s="325"/>
      <c r="P936" s="285" t="s">
        <v>357</v>
      </c>
      <c r="Q936" s="285" t="s">
        <v>6506</v>
      </c>
      <c r="R936" s="322"/>
      <c r="S936" s="289" t="s">
        <v>2411</v>
      </c>
      <c r="T936" s="289" t="s">
        <v>6510</v>
      </c>
      <c r="U936" s="47" t="s">
        <v>222</v>
      </c>
      <c r="V936" s="47" t="s">
        <v>90</v>
      </c>
      <c r="W936" s="47" t="s">
        <v>2075</v>
      </c>
      <c r="X936" s="46" t="s">
        <v>2076</v>
      </c>
      <c r="Y936" s="58"/>
      <c r="Z936" s="57"/>
      <c r="AA936" s="58"/>
      <c r="AB936" s="183"/>
      <c r="AC936" s="184"/>
      <c r="AD936" s="184"/>
      <c r="AE936" s="183" t="s">
        <v>36</v>
      </c>
      <c r="AF936" s="184"/>
      <c r="AG936" s="185"/>
      <c r="AH936" s="58"/>
      <c r="AI936" s="58"/>
      <c r="AJ936" s="58"/>
      <c r="AK936" s="58"/>
      <c r="AL936" s="59"/>
      <c r="AM936" s="254" t="str">
        <f>VLOOKUP(K936,'[1]SKO 2019 Attendees'!$D:$G,4,FALSE)</f>
        <v>32LDNLPW</v>
      </c>
      <c r="AN936" s="52">
        <v>43478</v>
      </c>
      <c r="AO936" s="52">
        <v>43481</v>
      </c>
    </row>
    <row r="937" spans="1:42" customFormat="1">
      <c r="A937" s="46" t="s">
        <v>4407</v>
      </c>
      <c r="B937" s="232">
        <v>43396</v>
      </c>
      <c r="C937" s="232">
        <v>43396.731804282404</v>
      </c>
      <c r="D937" s="232" t="s">
        <v>4693</v>
      </c>
      <c r="E937" s="232" t="s">
        <v>6071</v>
      </c>
      <c r="F937" s="49" t="s">
        <v>334</v>
      </c>
      <c r="G937" s="61" t="s">
        <v>335</v>
      </c>
      <c r="H937" s="61" t="s">
        <v>4038</v>
      </c>
      <c r="I937" s="46" t="s">
        <v>4408</v>
      </c>
      <c r="J937" s="46" t="s">
        <v>2310</v>
      </c>
      <c r="K937" s="46" t="s">
        <v>4409</v>
      </c>
      <c r="L937" s="100" t="s">
        <v>351</v>
      </c>
      <c r="M937" s="310" t="s">
        <v>357</v>
      </c>
      <c r="N937" s="279" t="s">
        <v>6506</v>
      </c>
      <c r="O937" s="325"/>
      <c r="P937" s="285" t="s">
        <v>357</v>
      </c>
      <c r="Q937" s="285" t="s">
        <v>6506</v>
      </c>
      <c r="R937" s="322"/>
      <c r="S937" s="289" t="s">
        <v>2411</v>
      </c>
      <c r="T937" s="289" t="s">
        <v>6510</v>
      </c>
      <c r="U937" s="47" t="s">
        <v>222</v>
      </c>
      <c r="V937" s="47" t="s">
        <v>90</v>
      </c>
      <c r="W937" s="47" t="s">
        <v>2317</v>
      </c>
      <c r="X937" s="46" t="s">
        <v>2076</v>
      </c>
      <c r="Y937" s="58"/>
      <c r="Z937" s="57"/>
      <c r="AA937" s="58"/>
      <c r="AB937" s="183"/>
      <c r="AC937" s="184"/>
      <c r="AD937" s="184"/>
      <c r="AE937" s="183" t="s">
        <v>36</v>
      </c>
      <c r="AF937" s="184"/>
      <c r="AG937" s="185"/>
      <c r="AH937" s="58"/>
      <c r="AI937" s="58"/>
      <c r="AJ937" s="58"/>
      <c r="AK937" s="58"/>
      <c r="AL937" s="59"/>
      <c r="AM937" s="254" t="str">
        <f>VLOOKUP(K937,'[1]SKO 2019 Attendees'!$D:$G,4,FALSE)</f>
        <v>32LDNLPX</v>
      </c>
      <c r="AN937" s="52">
        <v>43478</v>
      </c>
      <c r="AO937" s="52">
        <v>43481</v>
      </c>
    </row>
    <row r="938" spans="1:42" customFormat="1">
      <c r="A938" s="46" t="s">
        <v>2896</v>
      </c>
      <c r="B938" s="232">
        <v>43396</v>
      </c>
      <c r="C938" s="232">
        <v>43396.695439317125</v>
      </c>
      <c r="D938" s="232" t="s">
        <v>4693</v>
      </c>
      <c r="E938" s="232" t="s">
        <v>6072</v>
      </c>
      <c r="F938" s="49" t="s">
        <v>334</v>
      </c>
      <c r="G938" s="61" t="s">
        <v>335</v>
      </c>
      <c r="H938" s="61" t="s">
        <v>2236</v>
      </c>
      <c r="I938" s="46" t="s">
        <v>2880</v>
      </c>
      <c r="J938" s="46" t="s">
        <v>2897</v>
      </c>
      <c r="K938" s="46" t="s">
        <v>2898</v>
      </c>
      <c r="L938" s="100" t="s">
        <v>464</v>
      </c>
      <c r="M938" s="310" t="s">
        <v>357</v>
      </c>
      <c r="N938" s="279" t="s">
        <v>6506</v>
      </c>
      <c r="O938" s="325"/>
      <c r="P938" s="285" t="s">
        <v>357</v>
      </c>
      <c r="Q938" s="285" t="s">
        <v>6506</v>
      </c>
      <c r="R938" s="322"/>
      <c r="S938" s="289" t="s">
        <v>2442</v>
      </c>
      <c r="T938" s="289" t="s">
        <v>6506</v>
      </c>
      <c r="U938" s="47" t="s">
        <v>222</v>
      </c>
      <c r="V938" s="47" t="s">
        <v>90</v>
      </c>
      <c r="W938" s="47" t="s">
        <v>2637</v>
      </c>
      <c r="X938" s="46" t="s">
        <v>2076</v>
      </c>
      <c r="Y938" s="58"/>
      <c r="Z938" s="57"/>
      <c r="AA938" s="58"/>
      <c r="AB938" s="183"/>
      <c r="AC938" s="184"/>
      <c r="AD938" s="184"/>
      <c r="AE938" s="183" t="s">
        <v>36</v>
      </c>
      <c r="AF938" s="184"/>
      <c r="AG938" s="185"/>
      <c r="AH938" s="58"/>
      <c r="AI938" s="58"/>
      <c r="AJ938" s="58"/>
      <c r="AK938" s="58"/>
      <c r="AL938" s="59"/>
      <c r="AM938" s="254" t="str">
        <f>VLOOKUP(K938,'[1]SKO 2019 Attendees'!$D:$G,4,FALSE)</f>
        <v>32LDNLPZ</v>
      </c>
      <c r="AN938" s="52">
        <v>43477</v>
      </c>
      <c r="AO938" s="52">
        <v>43481</v>
      </c>
    </row>
    <row r="939" spans="1:42" customFormat="1">
      <c r="A939" s="46" t="s">
        <v>4410</v>
      </c>
      <c r="B939" s="232">
        <v>43396</v>
      </c>
      <c r="C939" s="232">
        <v>43396.686380439816</v>
      </c>
      <c r="D939" s="232" t="s">
        <v>4693</v>
      </c>
      <c r="E939" s="232" t="s">
        <v>6073</v>
      </c>
      <c r="F939" s="49" t="s">
        <v>334</v>
      </c>
      <c r="G939" s="61" t="s">
        <v>335</v>
      </c>
      <c r="H939" s="61" t="s">
        <v>4038</v>
      </c>
      <c r="I939" s="46" t="s">
        <v>4411</v>
      </c>
      <c r="J939" s="46" t="s">
        <v>4412</v>
      </c>
      <c r="K939" s="46" t="s">
        <v>4413</v>
      </c>
      <c r="L939" s="100" t="s">
        <v>351</v>
      </c>
      <c r="M939" s="310" t="s">
        <v>500</v>
      </c>
      <c r="N939" s="279" t="s">
        <v>6504</v>
      </c>
      <c r="O939" s="323"/>
      <c r="P939" s="284" t="s">
        <v>500</v>
      </c>
      <c r="Q939" s="285" t="s">
        <v>6504</v>
      </c>
      <c r="R939" s="322"/>
      <c r="S939" s="289" t="s">
        <v>2411</v>
      </c>
      <c r="T939" s="289" t="s">
        <v>6510</v>
      </c>
      <c r="U939" s="47" t="s">
        <v>222</v>
      </c>
      <c r="V939" s="47" t="s">
        <v>90</v>
      </c>
      <c r="W939" s="47" t="s">
        <v>2591</v>
      </c>
      <c r="X939" s="46" t="s">
        <v>2076</v>
      </c>
      <c r="Y939" s="58"/>
      <c r="Z939" s="57"/>
      <c r="AA939" s="58"/>
      <c r="AB939" s="183"/>
      <c r="AC939" s="184"/>
      <c r="AD939" s="184"/>
      <c r="AE939" s="183" t="s">
        <v>36</v>
      </c>
      <c r="AF939" s="184"/>
      <c r="AG939" s="185"/>
      <c r="AH939" s="58"/>
      <c r="AI939" s="58"/>
      <c r="AJ939" s="58"/>
      <c r="AK939" s="58"/>
      <c r="AL939" s="59"/>
      <c r="AM939" s="254" t="str">
        <f>VLOOKUP(K939,'[1]SKO 2019 Attendees'!$D:$G,4,FALSE)</f>
        <v>32LDNLQ2</v>
      </c>
      <c r="AN939" s="52">
        <v>43478</v>
      </c>
      <c r="AO939" s="52">
        <v>43481</v>
      </c>
    </row>
    <row r="940" spans="1:42" customFormat="1">
      <c r="A940" s="46" t="s">
        <v>1759</v>
      </c>
      <c r="B940" s="232">
        <v>43402</v>
      </c>
      <c r="C940" s="232">
        <v>43403.142667939814</v>
      </c>
      <c r="D940" s="232" t="s">
        <v>4693</v>
      </c>
      <c r="E940" s="232" t="s">
        <v>6074</v>
      </c>
      <c r="F940" s="49" t="s">
        <v>334</v>
      </c>
      <c r="G940" s="61" t="s">
        <v>335</v>
      </c>
      <c r="H940" s="61" t="s">
        <v>633</v>
      </c>
      <c r="I940" s="46" t="s">
        <v>1760</v>
      </c>
      <c r="J940" s="46" t="s">
        <v>1761</v>
      </c>
      <c r="K940" s="46" t="s">
        <v>1762</v>
      </c>
      <c r="L940" s="100" t="s">
        <v>344</v>
      </c>
      <c r="M940" s="350" t="s">
        <v>6412</v>
      </c>
      <c r="N940" s="279" t="s">
        <v>6508</v>
      </c>
      <c r="O940" s="325"/>
      <c r="P940" s="284" t="s">
        <v>5086</v>
      </c>
      <c r="Q940" s="311" t="s">
        <v>6508</v>
      </c>
      <c r="R940" s="322"/>
      <c r="S940" s="289" t="s">
        <v>4673</v>
      </c>
      <c r="T940" s="289" t="s">
        <v>6518</v>
      </c>
      <c r="U940" s="47" t="s">
        <v>222</v>
      </c>
      <c r="V940" s="47" t="s">
        <v>34</v>
      </c>
      <c r="W940" s="47" t="s">
        <v>693</v>
      </c>
      <c r="X940" s="46" t="s">
        <v>633</v>
      </c>
      <c r="Y940" s="58"/>
      <c r="Z940" s="57"/>
      <c r="AA940" s="58"/>
      <c r="AB940" s="183"/>
      <c r="AC940" s="184"/>
      <c r="AD940" s="184"/>
      <c r="AE940" s="183"/>
      <c r="AF940" s="189" t="s">
        <v>36</v>
      </c>
      <c r="AG940" s="185"/>
      <c r="AH940" s="58"/>
      <c r="AI940" s="58"/>
      <c r="AJ940" s="58"/>
      <c r="AK940" s="58"/>
      <c r="AL940" s="59"/>
      <c r="AM940" s="254" t="str">
        <f>VLOOKUP(K940,'[1]SKO 2019 Attendees'!$D:$G,4,FALSE)</f>
        <v>32LDNLQ3</v>
      </c>
      <c r="AN940" s="52">
        <v>43477</v>
      </c>
      <c r="AO940" s="52">
        <v>43481</v>
      </c>
    </row>
    <row r="941" spans="1:42" customFormat="1">
      <c r="A941" s="46" t="s">
        <v>2899</v>
      </c>
      <c r="B941" s="232">
        <v>43396</v>
      </c>
      <c r="C941" s="232">
        <v>43402.743020798611</v>
      </c>
      <c r="D941" s="232" t="s">
        <v>4693</v>
      </c>
      <c r="E941" s="232" t="s">
        <v>6075</v>
      </c>
      <c r="F941" s="49" t="s">
        <v>334</v>
      </c>
      <c r="G941" s="61" t="s">
        <v>335</v>
      </c>
      <c r="H941" s="61" t="s">
        <v>2236</v>
      </c>
      <c r="I941" s="46" t="s">
        <v>543</v>
      </c>
      <c r="J941" s="46" t="s">
        <v>2900</v>
      </c>
      <c r="K941" s="46" t="s">
        <v>2901</v>
      </c>
      <c r="L941" s="100" t="s">
        <v>344</v>
      </c>
      <c r="M941" s="310" t="s">
        <v>357</v>
      </c>
      <c r="N941" s="279" t="s">
        <v>6506</v>
      </c>
      <c r="O941" s="325"/>
      <c r="P941" s="285" t="s">
        <v>357</v>
      </c>
      <c r="Q941" s="285" t="s">
        <v>6506</v>
      </c>
      <c r="R941" s="322"/>
      <c r="S941" s="289" t="s">
        <v>2442</v>
      </c>
      <c r="T941" s="289" t="s">
        <v>6506</v>
      </c>
      <c r="U941" s="47" t="s">
        <v>222</v>
      </c>
      <c r="V941" s="47" t="s">
        <v>90</v>
      </c>
      <c r="W941" s="47" t="s">
        <v>2637</v>
      </c>
      <c r="X941" s="46" t="s">
        <v>2076</v>
      </c>
      <c r="Y941" s="58"/>
      <c r="Z941" s="57"/>
      <c r="AA941" s="58"/>
      <c r="AB941" s="183"/>
      <c r="AC941" s="184"/>
      <c r="AD941" s="184"/>
      <c r="AE941" s="183" t="s">
        <v>36</v>
      </c>
      <c r="AF941" s="184"/>
      <c r="AG941" s="185"/>
      <c r="AH941" s="58"/>
      <c r="AI941" s="58"/>
      <c r="AJ941" s="58"/>
      <c r="AK941" s="58"/>
      <c r="AL941" s="59"/>
      <c r="AM941" s="254" t="str">
        <f>VLOOKUP(K941,'[1]SKO 2019 Attendees'!$D:$G,4,FALSE)</f>
        <v>32LDNLQ4</v>
      </c>
      <c r="AN941" s="52">
        <v>43477</v>
      </c>
      <c r="AO941" s="52">
        <v>43481</v>
      </c>
    </row>
    <row r="942" spans="1:42" customFormat="1">
      <c r="A942" s="46" t="s">
        <v>448</v>
      </c>
      <c r="B942" s="232">
        <v>43396</v>
      </c>
      <c r="C942" s="232">
        <v>43410.105805752311</v>
      </c>
      <c r="D942" s="232" t="s">
        <v>4693</v>
      </c>
      <c r="E942" s="232" t="s">
        <v>6529</v>
      </c>
      <c r="F942" s="49" t="s">
        <v>334</v>
      </c>
      <c r="G942" s="61" t="s">
        <v>335</v>
      </c>
      <c r="H942" s="61" t="s">
        <v>27</v>
      </c>
      <c r="I942" s="46" t="s">
        <v>62</v>
      </c>
      <c r="J942" s="129" t="s">
        <v>449</v>
      </c>
      <c r="K942" s="46" t="s">
        <v>450</v>
      </c>
      <c r="L942" s="100" t="s">
        <v>344</v>
      </c>
      <c r="M942" s="350" t="s">
        <v>6412</v>
      </c>
      <c r="N942" s="279" t="s">
        <v>6508</v>
      </c>
      <c r="O942" s="325"/>
      <c r="P942" s="284" t="s">
        <v>5086</v>
      </c>
      <c r="Q942" s="311" t="s">
        <v>6508</v>
      </c>
      <c r="R942" s="322"/>
      <c r="S942" s="289" t="s">
        <v>5082</v>
      </c>
      <c r="T942" s="289" t="s">
        <v>6512</v>
      </c>
      <c r="U942" s="47" t="s">
        <v>358</v>
      </c>
      <c r="V942" s="47" t="s">
        <v>34</v>
      </c>
      <c r="W942" s="47" t="s">
        <v>48</v>
      </c>
      <c r="X942" s="46" t="s">
        <v>27</v>
      </c>
      <c r="Y942" s="58"/>
      <c r="Z942" s="57"/>
      <c r="AA942" s="58"/>
      <c r="AB942" s="183"/>
      <c r="AC942" s="184"/>
      <c r="AD942" s="184"/>
      <c r="AE942" s="183"/>
      <c r="AF942" s="184"/>
      <c r="AG942" s="190" t="s">
        <v>36</v>
      </c>
      <c r="AH942" s="58"/>
      <c r="AI942" s="58"/>
      <c r="AJ942" s="58"/>
      <c r="AK942" s="58"/>
      <c r="AL942" s="59"/>
      <c r="AM942" s="254" t="str">
        <f>VLOOKUP(K942,'[1]SKO 2019 Attendees'!$D:$G,4,FALSE)</f>
        <v>32LDNLQ5</v>
      </c>
      <c r="AN942" s="52">
        <v>43476</v>
      </c>
      <c r="AO942" s="52">
        <v>43481</v>
      </c>
    </row>
    <row r="943" spans="1:42" customFormat="1">
      <c r="A943" s="46" t="s">
        <v>1763</v>
      </c>
      <c r="B943" s="232">
        <v>43402</v>
      </c>
      <c r="C943" s="232">
        <v>43446.487084722219</v>
      </c>
      <c r="D943" s="232"/>
      <c r="E943" s="348"/>
      <c r="F943" s="49" t="s">
        <v>334</v>
      </c>
      <c r="G943" s="61" t="s">
        <v>335</v>
      </c>
      <c r="H943" s="61" t="s">
        <v>633</v>
      </c>
      <c r="I943" s="46" t="s">
        <v>1764</v>
      </c>
      <c r="J943" s="46" t="s">
        <v>1765</v>
      </c>
      <c r="K943" s="46" t="s">
        <v>1766</v>
      </c>
      <c r="L943" s="100" t="s">
        <v>344</v>
      </c>
      <c r="M943" s="350" t="s">
        <v>6412</v>
      </c>
      <c r="N943" s="279" t="s">
        <v>6508</v>
      </c>
      <c r="O943" s="325"/>
      <c r="P943" s="285" t="s">
        <v>5086</v>
      </c>
      <c r="Q943" s="311" t="s">
        <v>6508</v>
      </c>
      <c r="R943" s="322"/>
      <c r="S943" s="289" t="s">
        <v>4669</v>
      </c>
      <c r="T943" s="289" t="s">
        <v>6515</v>
      </c>
      <c r="U943" s="47" t="s">
        <v>222</v>
      </c>
      <c r="V943" s="47" t="s">
        <v>34</v>
      </c>
      <c r="W943" s="47" t="s">
        <v>922</v>
      </c>
      <c r="X943" s="46" t="s">
        <v>633</v>
      </c>
      <c r="Y943" s="58"/>
      <c r="Z943" s="57"/>
      <c r="AA943" s="58"/>
      <c r="AB943" s="183"/>
      <c r="AC943" s="184"/>
      <c r="AD943" s="184"/>
      <c r="AE943" s="183"/>
      <c r="AF943" s="189" t="s">
        <v>36</v>
      </c>
      <c r="AG943" s="185"/>
      <c r="AH943" s="58"/>
      <c r="AI943" s="58"/>
      <c r="AJ943" s="58"/>
      <c r="AK943" s="58"/>
      <c r="AL943" s="59"/>
      <c r="AM943" s="254" t="str">
        <f>VLOOKUP(K943,'[1]SKO 2019 Attendees'!$D:$G,4,FALSE)</f>
        <v>32LDNLQ6</v>
      </c>
      <c r="AN943" s="52">
        <v>43477</v>
      </c>
      <c r="AO943" s="52">
        <v>43481</v>
      </c>
    </row>
    <row r="944" spans="1:42" customFormat="1">
      <c r="A944" s="46" t="s">
        <v>1767</v>
      </c>
      <c r="B944" s="232">
        <v>43402</v>
      </c>
      <c r="C944" s="232">
        <v>43403.150550960643</v>
      </c>
      <c r="D944" s="232" t="s">
        <v>4693</v>
      </c>
      <c r="E944" s="232" t="s">
        <v>6076</v>
      </c>
      <c r="F944" s="49" t="s">
        <v>334</v>
      </c>
      <c r="G944" s="61" t="s">
        <v>335</v>
      </c>
      <c r="H944" s="61" t="s">
        <v>633</v>
      </c>
      <c r="I944" s="46" t="s">
        <v>1082</v>
      </c>
      <c r="J944" s="46" t="s">
        <v>1768</v>
      </c>
      <c r="K944" s="46" t="s">
        <v>1769</v>
      </c>
      <c r="L944" s="100" t="s">
        <v>505</v>
      </c>
      <c r="M944" s="310" t="s">
        <v>357</v>
      </c>
      <c r="N944" s="279" t="s">
        <v>6506</v>
      </c>
      <c r="O944" s="325"/>
      <c r="P944" s="285" t="s">
        <v>357</v>
      </c>
      <c r="Q944" s="285" t="s">
        <v>6506</v>
      </c>
      <c r="R944" s="322"/>
      <c r="S944" s="289" t="s">
        <v>4670</v>
      </c>
      <c r="T944" s="289" t="s">
        <v>6504</v>
      </c>
      <c r="U944" s="47" t="s">
        <v>222</v>
      </c>
      <c r="V944" s="47" t="s">
        <v>34</v>
      </c>
      <c r="W944" s="47" t="s">
        <v>639</v>
      </c>
      <c r="X944" s="46" t="s">
        <v>633</v>
      </c>
      <c r="Y944" s="58"/>
      <c r="Z944" s="57"/>
      <c r="AA944" s="58"/>
      <c r="AB944" s="183"/>
      <c r="AC944" s="189" t="s">
        <v>36</v>
      </c>
      <c r="AD944" s="184"/>
      <c r="AE944" s="183"/>
      <c r="AF944" s="189" t="s">
        <v>36</v>
      </c>
      <c r="AG944" s="185"/>
      <c r="AH944" s="58"/>
      <c r="AI944" s="58"/>
      <c r="AJ944" s="58"/>
      <c r="AK944" s="58"/>
      <c r="AL944" s="59"/>
      <c r="AM944" s="254" t="str">
        <f>VLOOKUP(K944,'[1]SKO 2019 Attendees'!$D:$G,4,FALSE)</f>
        <v>32LDNLQ7</v>
      </c>
      <c r="AN944" s="52">
        <v>43477</v>
      </c>
      <c r="AO944" s="52">
        <v>43481</v>
      </c>
    </row>
    <row r="945" spans="1:42" customFormat="1">
      <c r="A945" s="46" t="s">
        <v>4414</v>
      </c>
      <c r="B945" s="232">
        <v>43396</v>
      </c>
      <c r="C945" s="232">
        <v>43398.732288460647</v>
      </c>
      <c r="D945" s="232" t="s">
        <v>4693</v>
      </c>
      <c r="E945" s="232" t="s">
        <v>6077</v>
      </c>
      <c r="F945" s="49" t="s">
        <v>334</v>
      </c>
      <c r="G945" s="61" t="s">
        <v>335</v>
      </c>
      <c r="H945" s="61" t="s">
        <v>4038</v>
      </c>
      <c r="I945" s="46" t="s">
        <v>38</v>
      </c>
      <c r="J945" s="46" t="s">
        <v>4415</v>
      </c>
      <c r="K945" s="46" t="s">
        <v>4416</v>
      </c>
      <c r="L945" s="100" t="s">
        <v>351</v>
      </c>
      <c r="M945" s="350" t="s">
        <v>6413</v>
      </c>
      <c r="N945" s="310" t="s">
        <v>6509</v>
      </c>
      <c r="O945" s="325"/>
      <c r="P945" s="284" t="s">
        <v>6263</v>
      </c>
      <c r="Q945" s="311" t="s">
        <v>6509</v>
      </c>
      <c r="R945" s="322"/>
      <c r="S945" s="289" t="s">
        <v>2393</v>
      </c>
      <c r="T945" s="289" t="s">
        <v>6509</v>
      </c>
      <c r="U945" s="47" t="s">
        <v>222</v>
      </c>
      <c r="V945" s="47" t="s">
        <v>90</v>
      </c>
      <c r="W945" s="47" t="s">
        <v>3267</v>
      </c>
      <c r="X945" s="46" t="s">
        <v>2076</v>
      </c>
      <c r="Y945" s="58"/>
      <c r="Z945" s="57"/>
      <c r="AA945" s="58"/>
      <c r="AB945" s="183"/>
      <c r="AC945" s="184"/>
      <c r="AD945" s="184"/>
      <c r="AE945" s="183" t="s">
        <v>36</v>
      </c>
      <c r="AF945" s="184"/>
      <c r="AG945" s="185"/>
      <c r="AH945" s="58"/>
      <c r="AI945" s="58"/>
      <c r="AJ945" s="58"/>
      <c r="AK945" s="58"/>
      <c r="AL945" s="59"/>
      <c r="AM945" s="254" t="str">
        <f>VLOOKUP(K945,'[1]SKO 2019 Attendees'!$D:$G,4,FALSE)</f>
        <v>32LDNLQ8</v>
      </c>
      <c r="AN945" s="52">
        <v>43478</v>
      </c>
      <c r="AO945" s="52">
        <v>43481</v>
      </c>
      <c r="AP945" t="s">
        <v>5025</v>
      </c>
    </row>
    <row r="946" spans="1:42" customFormat="1">
      <c r="A946" s="46" t="s">
        <v>4417</v>
      </c>
      <c r="B946" s="232">
        <v>43396</v>
      </c>
      <c r="C946" s="232">
        <v>43396.688924108792</v>
      </c>
      <c r="D946" s="232" t="s">
        <v>4693</v>
      </c>
      <c r="E946" s="232" t="s">
        <v>6479</v>
      </c>
      <c r="F946" s="49" t="s">
        <v>334</v>
      </c>
      <c r="G946" s="61" t="s">
        <v>335</v>
      </c>
      <c r="H946" s="61" t="s">
        <v>4038</v>
      </c>
      <c r="I946" s="46" t="s">
        <v>4418</v>
      </c>
      <c r="J946" s="46" t="s">
        <v>4419</v>
      </c>
      <c r="K946" s="46" t="s">
        <v>4420</v>
      </c>
      <c r="L946" s="100" t="s">
        <v>4421</v>
      </c>
      <c r="M946" s="310" t="s">
        <v>379</v>
      </c>
      <c r="N946" s="279" t="s">
        <v>6503</v>
      </c>
      <c r="O946" s="325"/>
      <c r="P946" s="284" t="s">
        <v>379</v>
      </c>
      <c r="Q946" s="285" t="s">
        <v>6503</v>
      </c>
      <c r="R946" s="322"/>
      <c r="S946" s="289" t="s">
        <v>2472</v>
      </c>
      <c r="T946" s="289" t="s">
        <v>6505</v>
      </c>
      <c r="U946" s="47" t="s">
        <v>222</v>
      </c>
      <c r="V946" s="47" t="s">
        <v>90</v>
      </c>
      <c r="W946" s="47" t="s">
        <v>2275</v>
      </c>
      <c r="X946" s="46" t="s">
        <v>2076</v>
      </c>
      <c r="Y946" s="58"/>
      <c r="Z946" s="57"/>
      <c r="AA946" s="58"/>
      <c r="AB946" s="183"/>
      <c r="AC946" s="184"/>
      <c r="AD946" s="184"/>
      <c r="AE946" s="183" t="s">
        <v>36</v>
      </c>
      <c r="AF946" s="184"/>
      <c r="AG946" s="185"/>
      <c r="AH946" s="58"/>
      <c r="AI946" s="58"/>
      <c r="AJ946" s="58"/>
      <c r="AK946" s="58"/>
      <c r="AL946" s="59"/>
      <c r="AM946" s="254" t="str">
        <f>VLOOKUP(K946,'[1]SKO 2019 Attendees'!$D:$G,4,FALSE)</f>
        <v>32LDNLQ9</v>
      </c>
      <c r="AN946" s="52">
        <v>43478</v>
      </c>
      <c r="AO946" s="52">
        <v>43481</v>
      </c>
    </row>
    <row r="947" spans="1:42" customFormat="1">
      <c r="A947" s="46" t="s">
        <v>1770</v>
      </c>
      <c r="B947" s="232">
        <v>43402</v>
      </c>
      <c r="C947" s="232">
        <v>43403.526424340278</v>
      </c>
      <c r="D947" s="232" t="s">
        <v>4693</v>
      </c>
      <c r="E947" s="232" t="s">
        <v>6078</v>
      </c>
      <c r="F947" s="49" t="s">
        <v>334</v>
      </c>
      <c r="G947" s="61" t="s">
        <v>335</v>
      </c>
      <c r="H947" s="61" t="s">
        <v>633</v>
      </c>
      <c r="I947" s="46" t="s">
        <v>1771</v>
      </c>
      <c r="J947" s="46" t="s">
        <v>1772</v>
      </c>
      <c r="K947" s="46" t="s">
        <v>1773</v>
      </c>
      <c r="L947" s="100" t="s">
        <v>1774</v>
      </c>
      <c r="M947" s="310" t="s">
        <v>346</v>
      </c>
      <c r="N947" s="279" t="s">
        <v>6505</v>
      </c>
      <c r="O947" s="323"/>
      <c r="P947" s="284" t="s">
        <v>346</v>
      </c>
      <c r="Q947" s="285" t="s">
        <v>6505</v>
      </c>
      <c r="R947" s="322"/>
      <c r="S947" s="289" t="s">
        <v>4673</v>
      </c>
      <c r="T947" s="289" t="s">
        <v>6518</v>
      </c>
      <c r="U947" s="47" t="s">
        <v>222</v>
      </c>
      <c r="V947" s="47" t="s">
        <v>90</v>
      </c>
      <c r="W947" s="47" t="s">
        <v>745</v>
      </c>
      <c r="X947" s="46" t="s">
        <v>633</v>
      </c>
      <c r="Y947" s="58"/>
      <c r="Z947" s="57"/>
      <c r="AA947" s="58"/>
      <c r="AB947" s="183"/>
      <c r="AC947" s="184"/>
      <c r="AD947" s="184"/>
      <c r="AE947" s="183"/>
      <c r="AF947" s="189" t="s">
        <v>36</v>
      </c>
      <c r="AG947" s="185"/>
      <c r="AH947" s="58"/>
      <c r="AI947" s="58"/>
      <c r="AJ947" s="58"/>
      <c r="AK947" s="58"/>
      <c r="AL947" s="59"/>
      <c r="AM947" s="254" t="str">
        <f>VLOOKUP(K947,'[1]SKO 2019 Attendees'!$D:$G,4,FALSE)</f>
        <v>32LDNLQD</v>
      </c>
      <c r="AN947" s="52">
        <v>43477</v>
      </c>
      <c r="AO947" s="52">
        <v>43481</v>
      </c>
    </row>
    <row r="948" spans="1:42" customFormat="1">
      <c r="A948" s="46" t="s">
        <v>4426</v>
      </c>
      <c r="B948" s="232">
        <v>43396</v>
      </c>
      <c r="C948" s="232">
        <v>43434.648906562499</v>
      </c>
      <c r="D948" s="232" t="s">
        <v>4693</v>
      </c>
      <c r="E948" s="232" t="s">
        <v>6729</v>
      </c>
      <c r="F948" s="49" t="s">
        <v>334</v>
      </c>
      <c r="G948" s="61" t="s">
        <v>335</v>
      </c>
      <c r="H948" s="61" t="s">
        <v>4038</v>
      </c>
      <c r="I948" s="46" t="s">
        <v>3576</v>
      </c>
      <c r="J948" s="46" t="s">
        <v>3694</v>
      </c>
      <c r="K948" s="46" t="s">
        <v>4427</v>
      </c>
      <c r="L948" s="100" t="s">
        <v>4046</v>
      </c>
      <c r="M948" s="310" t="s">
        <v>500</v>
      </c>
      <c r="N948" s="279" t="s">
        <v>6504</v>
      </c>
      <c r="O948" s="325"/>
      <c r="P948" s="284" t="s">
        <v>500</v>
      </c>
      <c r="Q948" s="285" t="s">
        <v>6504</v>
      </c>
      <c r="R948" s="322"/>
      <c r="S948" s="289" t="s">
        <v>2380</v>
      </c>
      <c r="T948" s="289" t="s">
        <v>6507</v>
      </c>
      <c r="U948" s="47" t="s">
        <v>222</v>
      </c>
      <c r="V948" s="47" t="s">
        <v>90</v>
      </c>
      <c r="W948" s="47" t="s">
        <v>2153</v>
      </c>
      <c r="X948" s="46" t="s">
        <v>2076</v>
      </c>
      <c r="Y948" s="58"/>
      <c r="Z948" s="57"/>
      <c r="AA948" s="58"/>
      <c r="AB948" s="183"/>
      <c r="AC948" s="184"/>
      <c r="AD948" s="184"/>
      <c r="AE948" s="183" t="s">
        <v>36</v>
      </c>
      <c r="AF948" s="184"/>
      <c r="AG948" s="185"/>
      <c r="AH948" s="58"/>
      <c r="AI948" s="58"/>
      <c r="AJ948" s="58"/>
      <c r="AK948" s="58"/>
      <c r="AL948" s="59"/>
      <c r="AM948" s="254" t="str">
        <f>VLOOKUP(K948,'[1]SKO 2019 Attendees'!$D:$G,4,FALSE)</f>
        <v>32LDNLQF</v>
      </c>
      <c r="AN948" s="52">
        <v>43478</v>
      </c>
      <c r="AO948" s="52">
        <v>43481</v>
      </c>
    </row>
    <row r="949" spans="1:42" customFormat="1">
      <c r="A949" s="46" t="s">
        <v>4428</v>
      </c>
      <c r="B949" s="232">
        <v>43396</v>
      </c>
      <c r="C949" s="232">
        <v>43397.463276932867</v>
      </c>
      <c r="D949" s="232" t="s">
        <v>4693</v>
      </c>
      <c r="E949" s="232" t="s">
        <v>6079</v>
      </c>
      <c r="F949" s="49" t="s">
        <v>334</v>
      </c>
      <c r="G949" s="61" t="s">
        <v>335</v>
      </c>
      <c r="H949" s="61" t="s">
        <v>4038</v>
      </c>
      <c r="I949" s="46" t="s">
        <v>1725</v>
      </c>
      <c r="J949" s="46" t="s">
        <v>3059</v>
      </c>
      <c r="K949" s="46" t="s">
        <v>4429</v>
      </c>
      <c r="L949" s="100" t="s">
        <v>351</v>
      </c>
      <c r="M949" s="310" t="s">
        <v>357</v>
      </c>
      <c r="N949" s="279" t="s">
        <v>6506</v>
      </c>
      <c r="O949" s="325"/>
      <c r="P949" s="285" t="s">
        <v>357</v>
      </c>
      <c r="Q949" s="285" t="s">
        <v>6506</v>
      </c>
      <c r="R949" s="322"/>
      <c r="S949" s="289" t="s">
        <v>2411</v>
      </c>
      <c r="T949" s="289" t="s">
        <v>6510</v>
      </c>
      <c r="U949" s="47" t="s">
        <v>222</v>
      </c>
      <c r="V949" s="47" t="s">
        <v>90</v>
      </c>
      <c r="W949" s="47" t="s">
        <v>2567</v>
      </c>
      <c r="X949" s="46" t="s">
        <v>2076</v>
      </c>
      <c r="Y949" s="58"/>
      <c r="Z949" s="57"/>
      <c r="AA949" s="58"/>
      <c r="AB949" s="183"/>
      <c r="AC949" s="184"/>
      <c r="AD949" s="184"/>
      <c r="AE949" s="183" t="s">
        <v>36</v>
      </c>
      <c r="AF949" s="184"/>
      <c r="AG949" s="185"/>
      <c r="AH949" s="58"/>
      <c r="AI949" s="58"/>
      <c r="AJ949" s="58"/>
      <c r="AK949" s="58"/>
      <c r="AL949" s="59"/>
      <c r="AM949" s="254" t="str">
        <f>VLOOKUP(K949,'[1]SKO 2019 Attendees'!$D:$G,4,FALSE)</f>
        <v>32LDNLQG</v>
      </c>
      <c r="AN949" s="52">
        <v>43478</v>
      </c>
      <c r="AO949" s="52">
        <v>43481</v>
      </c>
    </row>
    <row r="950" spans="1:42" customFormat="1">
      <c r="A950" s="46" t="s">
        <v>4430</v>
      </c>
      <c r="B950" s="232">
        <v>43396</v>
      </c>
      <c r="C950" s="232">
        <v>43397.529821874996</v>
      </c>
      <c r="D950" s="232" t="s">
        <v>4693</v>
      </c>
      <c r="E950" s="232" t="s">
        <v>6080</v>
      </c>
      <c r="F950" s="49" t="s">
        <v>334</v>
      </c>
      <c r="G950" s="61" t="s">
        <v>335</v>
      </c>
      <c r="H950" s="61" t="s">
        <v>4038</v>
      </c>
      <c r="I950" s="46" t="s">
        <v>4431</v>
      </c>
      <c r="J950" s="46" t="s">
        <v>4432</v>
      </c>
      <c r="K950" s="46" t="s">
        <v>4433</v>
      </c>
      <c r="L950" s="100" t="s">
        <v>4128</v>
      </c>
      <c r="M950" s="350" t="s">
        <v>6413</v>
      </c>
      <c r="N950" s="310" t="s">
        <v>6509</v>
      </c>
      <c r="O950" s="325"/>
      <c r="P950" s="284" t="s">
        <v>6263</v>
      </c>
      <c r="Q950" s="311" t="s">
        <v>6509</v>
      </c>
      <c r="R950" s="322"/>
      <c r="S950" s="289" t="s">
        <v>2393</v>
      </c>
      <c r="T950" s="289" t="s">
        <v>6509</v>
      </c>
      <c r="U950" s="47" t="s">
        <v>222</v>
      </c>
      <c r="V950" s="47" t="s">
        <v>90</v>
      </c>
      <c r="W950" s="47" t="s">
        <v>2317</v>
      </c>
      <c r="X950" s="46" t="s">
        <v>2076</v>
      </c>
      <c r="Y950" s="58"/>
      <c r="Z950" s="57"/>
      <c r="AA950" s="58"/>
      <c r="AB950" s="183"/>
      <c r="AC950" s="184"/>
      <c r="AD950" s="184"/>
      <c r="AE950" s="183" t="s">
        <v>36</v>
      </c>
      <c r="AF950" s="184"/>
      <c r="AG950" s="185"/>
      <c r="AH950" s="58"/>
      <c r="AI950" s="58"/>
      <c r="AJ950" s="58"/>
      <c r="AK950" s="58"/>
      <c r="AL950" s="59"/>
      <c r="AM950" s="254" t="str">
        <f>VLOOKUP(K950,'[1]SKO 2019 Attendees'!$D:$G,4,FALSE)</f>
        <v>32LDNLQH</v>
      </c>
      <c r="AN950" s="52">
        <v>43478</v>
      </c>
      <c r="AO950" s="52">
        <v>43481</v>
      </c>
    </row>
    <row r="951" spans="1:42" customFormat="1">
      <c r="A951" s="46" t="s">
        <v>1775</v>
      </c>
      <c r="B951" s="232">
        <v>43396</v>
      </c>
      <c r="C951" s="232">
        <v>43397.120185567124</v>
      </c>
      <c r="D951" s="232" t="s">
        <v>4693</v>
      </c>
      <c r="E951" s="232" t="s">
        <v>6081</v>
      </c>
      <c r="F951" s="49" t="s">
        <v>334</v>
      </c>
      <c r="G951" s="61" t="s">
        <v>335</v>
      </c>
      <c r="H951" s="61" t="s">
        <v>633</v>
      </c>
      <c r="I951" s="46" t="s">
        <v>1776</v>
      </c>
      <c r="J951" s="46" t="s">
        <v>1777</v>
      </c>
      <c r="K951" s="46" t="s">
        <v>1778</v>
      </c>
      <c r="L951" s="100" t="s">
        <v>1779</v>
      </c>
      <c r="M951" s="310" t="s">
        <v>357</v>
      </c>
      <c r="N951" s="279" t="s">
        <v>6506</v>
      </c>
      <c r="O951" s="325"/>
      <c r="P951" s="285" t="s">
        <v>357</v>
      </c>
      <c r="Q951" s="285" t="s">
        <v>6506</v>
      </c>
      <c r="R951" s="322"/>
      <c r="S951" s="289" t="s">
        <v>4672</v>
      </c>
      <c r="T951" s="289" t="s">
        <v>6508</v>
      </c>
      <c r="U951" s="47" t="s">
        <v>222</v>
      </c>
      <c r="V951" s="47" t="s">
        <v>34</v>
      </c>
      <c r="W951" s="47" t="s">
        <v>645</v>
      </c>
      <c r="X951" s="46" t="s">
        <v>633</v>
      </c>
      <c r="Y951" s="58"/>
      <c r="Z951" s="57"/>
      <c r="AA951" s="58"/>
      <c r="AB951" s="183"/>
      <c r="AC951" s="184"/>
      <c r="AD951" s="184"/>
      <c r="AE951" s="183"/>
      <c r="AF951" s="189" t="s">
        <v>36</v>
      </c>
      <c r="AG951" s="185"/>
      <c r="AH951" s="58"/>
      <c r="AI951" s="58"/>
      <c r="AJ951" s="58"/>
      <c r="AK951" s="58"/>
      <c r="AL951" s="59"/>
      <c r="AM951" s="254" t="str">
        <f>VLOOKUP(K951,'[1]SKO 2019 Attendees'!$D:$G,4,FALSE)</f>
        <v>32LDNLQJ</v>
      </c>
      <c r="AN951" s="52">
        <v>43476</v>
      </c>
      <c r="AO951" s="52">
        <v>43481</v>
      </c>
      <c r="AP951" s="18" t="s">
        <v>6843</v>
      </c>
    </row>
    <row r="952" spans="1:42" customFormat="1" ht="24">
      <c r="A952" s="46" t="s">
        <v>5140</v>
      </c>
      <c r="B952" s="232">
        <v>43416</v>
      </c>
      <c r="C952" s="232">
        <v>43418.151338425923</v>
      </c>
      <c r="D952" s="232" t="s">
        <v>4693</v>
      </c>
      <c r="E952" s="232" t="s">
        <v>6082</v>
      </c>
      <c r="F952" s="49" t="s">
        <v>334</v>
      </c>
      <c r="G952" s="61" t="s">
        <v>335</v>
      </c>
      <c r="H952" s="61" t="s">
        <v>633</v>
      </c>
      <c r="I952" s="46" t="s">
        <v>2987</v>
      </c>
      <c r="J952" s="46" t="s">
        <v>5130</v>
      </c>
      <c r="K952" s="46" t="s">
        <v>5149</v>
      </c>
      <c r="L952" s="46" t="s">
        <v>5131</v>
      </c>
      <c r="M952" s="310" t="s">
        <v>4728</v>
      </c>
      <c r="N952" s="279" t="s">
        <v>4662</v>
      </c>
      <c r="O952" s="325" t="s">
        <v>4662</v>
      </c>
      <c r="P952" s="285" t="s">
        <v>4728</v>
      </c>
      <c r="Q952" s="285" t="s">
        <v>4662</v>
      </c>
      <c r="R952" s="322" t="s">
        <v>4662</v>
      </c>
      <c r="S952" s="289" t="s">
        <v>4672</v>
      </c>
      <c r="T952" s="289" t="s">
        <v>6508</v>
      </c>
      <c r="U952" s="47" t="s">
        <v>4805</v>
      </c>
      <c r="V952" s="47" t="s">
        <v>527</v>
      </c>
      <c r="W952" s="47" t="s">
        <v>645</v>
      </c>
      <c r="X952" s="46" t="s">
        <v>633</v>
      </c>
      <c r="Y952" s="57"/>
      <c r="Z952" s="57"/>
      <c r="AA952" s="58"/>
      <c r="AB952" s="191"/>
      <c r="AC952" s="189" t="s">
        <v>36</v>
      </c>
      <c r="AD952" s="189"/>
      <c r="AE952" s="191"/>
      <c r="AF952" s="189" t="s">
        <v>36</v>
      </c>
      <c r="AG952" s="190"/>
      <c r="AH952" s="58"/>
      <c r="AI952" s="58"/>
      <c r="AJ952" s="58"/>
      <c r="AK952" s="58"/>
      <c r="AL952" s="59"/>
      <c r="AM952" s="254" t="str">
        <f>VLOOKUP(K952,'[1]SKO 2019 Attendees'!$D:$G,4,FALSE)</f>
        <v>32LG4NFS</v>
      </c>
      <c r="AN952" s="52">
        <v>43476</v>
      </c>
      <c r="AO952" s="52">
        <v>43482</v>
      </c>
      <c r="AP952" t="s">
        <v>6847</v>
      </c>
    </row>
    <row r="953" spans="1:42" customFormat="1">
      <c r="A953" s="46" t="s">
        <v>2902</v>
      </c>
      <c r="B953" s="232">
        <v>43396</v>
      </c>
      <c r="C953" s="232">
        <v>43396.688263541662</v>
      </c>
      <c r="D953" s="232" t="s">
        <v>4693</v>
      </c>
      <c r="E953" s="232" t="s">
        <v>6083</v>
      </c>
      <c r="F953" s="49" t="s">
        <v>334</v>
      </c>
      <c r="G953" s="61" t="s">
        <v>335</v>
      </c>
      <c r="H953" s="61" t="s">
        <v>2236</v>
      </c>
      <c r="I953" s="46" t="s">
        <v>2095</v>
      </c>
      <c r="J953" s="46" t="s">
        <v>2281</v>
      </c>
      <c r="K953" s="46" t="s">
        <v>2903</v>
      </c>
      <c r="L953" s="100" t="s">
        <v>1613</v>
      </c>
      <c r="M953" s="310" t="s">
        <v>374</v>
      </c>
      <c r="N953" s="310" t="s">
        <v>6507</v>
      </c>
      <c r="O953" s="323"/>
      <c r="P953" s="284" t="s">
        <v>374</v>
      </c>
      <c r="Q953" s="285" t="s">
        <v>6507</v>
      </c>
      <c r="R953" s="322"/>
      <c r="S953" s="354" t="s">
        <v>2374</v>
      </c>
      <c r="T953" s="288" t="s">
        <v>6507</v>
      </c>
      <c r="U953" s="26"/>
      <c r="V953" s="26" t="s">
        <v>90</v>
      </c>
      <c r="W953" s="26" t="s">
        <v>2075</v>
      </c>
      <c r="X953" s="26" t="s">
        <v>2076</v>
      </c>
      <c r="Y953" s="58"/>
      <c r="Z953" s="57"/>
      <c r="AA953" s="58"/>
      <c r="AB953" s="183" t="s">
        <v>36</v>
      </c>
      <c r="AC953" s="184"/>
      <c r="AD953" s="184"/>
      <c r="AE953" s="183" t="s">
        <v>36</v>
      </c>
      <c r="AF953" s="184"/>
      <c r="AG953" s="185"/>
      <c r="AH953" s="58"/>
      <c r="AI953" s="58"/>
      <c r="AJ953" s="58"/>
      <c r="AK953" s="58"/>
      <c r="AL953" s="59"/>
      <c r="AM953" s="254" t="str">
        <f>VLOOKUP(K953,'[1]SKO 2019 Attendees'!$D:$G,4,FALSE)</f>
        <v>32LDNLQL</v>
      </c>
      <c r="AN953" s="52">
        <v>43477</v>
      </c>
      <c r="AO953" s="52">
        <v>43481</v>
      </c>
    </row>
    <row r="954" spans="1:42" customFormat="1">
      <c r="A954" s="46" t="s">
        <v>456</v>
      </c>
      <c r="B954" s="232">
        <v>43396</v>
      </c>
      <c r="C954" s="232">
        <v>43404.939082523146</v>
      </c>
      <c r="D954" s="232" t="s">
        <v>4693</v>
      </c>
      <c r="E954" s="348"/>
      <c r="F954" s="49" t="s">
        <v>334</v>
      </c>
      <c r="G954" s="61" t="s">
        <v>335</v>
      </c>
      <c r="H954" s="61" t="s">
        <v>27</v>
      </c>
      <c r="I954" s="46" t="s">
        <v>457</v>
      </c>
      <c r="J954" s="129" t="s">
        <v>458</v>
      </c>
      <c r="K954" s="46" t="s">
        <v>459</v>
      </c>
      <c r="L954" s="100" t="s">
        <v>434</v>
      </c>
      <c r="M954" s="310" t="s">
        <v>357</v>
      </c>
      <c r="N954" s="279" t="s">
        <v>6506</v>
      </c>
      <c r="O954" s="325"/>
      <c r="P954" s="285" t="s">
        <v>357</v>
      </c>
      <c r="Q954" s="285" t="s">
        <v>6506</v>
      </c>
      <c r="R954" s="322"/>
      <c r="S954" s="289" t="s">
        <v>58</v>
      </c>
      <c r="T954" s="289" t="s">
        <v>6514</v>
      </c>
      <c r="U954" s="47" t="s">
        <v>419</v>
      </c>
      <c r="V954" s="47" t="s">
        <v>34</v>
      </c>
      <c r="W954" s="47" t="s">
        <v>60</v>
      </c>
      <c r="X954" s="46" t="s">
        <v>58</v>
      </c>
      <c r="Y954" s="58"/>
      <c r="Z954" s="57"/>
      <c r="AA954" s="58"/>
      <c r="AB954" s="183"/>
      <c r="AC954" s="184"/>
      <c r="AD954" s="184"/>
      <c r="AE954" s="183"/>
      <c r="AF954" s="184"/>
      <c r="AG954" s="190" t="s">
        <v>36</v>
      </c>
      <c r="AH954" s="58"/>
      <c r="AI954" s="58"/>
      <c r="AJ954" s="58"/>
      <c r="AK954" s="58"/>
      <c r="AL954" s="59"/>
      <c r="AM954" s="254" t="str">
        <f>VLOOKUP(K954,'[1]SKO 2019 Attendees'!$D:$G,4,FALSE)</f>
        <v>32LDNLQM</v>
      </c>
      <c r="AN954" s="52">
        <v>43476</v>
      </c>
      <c r="AO954" s="52">
        <v>43482</v>
      </c>
      <c r="AP954" t="s">
        <v>104</v>
      </c>
    </row>
    <row r="955" spans="1:42" customFormat="1">
      <c r="A955" s="46" t="s">
        <v>4434</v>
      </c>
      <c r="B955" s="232">
        <v>43396</v>
      </c>
      <c r="C955" s="232">
        <v>43420.501078159723</v>
      </c>
      <c r="D955" s="232" t="s">
        <v>4693</v>
      </c>
      <c r="E955" s="232" t="s">
        <v>6084</v>
      </c>
      <c r="F955" s="49" t="s">
        <v>334</v>
      </c>
      <c r="G955" s="61" t="s">
        <v>335</v>
      </c>
      <c r="H955" s="61" t="s">
        <v>4038</v>
      </c>
      <c r="I955" s="46" t="s">
        <v>4435</v>
      </c>
      <c r="J955" s="46" t="s">
        <v>4436</v>
      </c>
      <c r="K955" s="46" t="s">
        <v>4437</v>
      </c>
      <c r="L955" s="100" t="s">
        <v>4084</v>
      </c>
      <c r="M955" s="310" t="s">
        <v>374</v>
      </c>
      <c r="N955" s="310" t="s">
        <v>6507</v>
      </c>
      <c r="O955" s="323"/>
      <c r="P955" s="284" t="s">
        <v>374</v>
      </c>
      <c r="Q955" s="285" t="s">
        <v>6507</v>
      </c>
      <c r="R955" s="322"/>
      <c r="S955" s="289" t="s">
        <v>2411</v>
      </c>
      <c r="T955" s="289" t="s">
        <v>6510</v>
      </c>
      <c r="U955" s="47" t="s">
        <v>222</v>
      </c>
      <c r="V955" s="47" t="s">
        <v>90</v>
      </c>
      <c r="W955" s="47" t="s">
        <v>3202</v>
      </c>
      <c r="X955" s="46" t="s">
        <v>2076</v>
      </c>
      <c r="Y955" s="58"/>
      <c r="Z955" s="57"/>
      <c r="AA955" s="58"/>
      <c r="AB955" s="183"/>
      <c r="AC955" s="184"/>
      <c r="AD955" s="184"/>
      <c r="AE955" s="183" t="s">
        <v>36</v>
      </c>
      <c r="AF955" s="184"/>
      <c r="AG955" s="185"/>
      <c r="AH955" s="58"/>
      <c r="AI955" s="58"/>
      <c r="AJ955" s="58"/>
      <c r="AK955" s="58"/>
      <c r="AL955" s="59"/>
      <c r="AM955" s="254" t="str">
        <f>VLOOKUP(K955,'[1]SKO 2019 Attendees'!$D:$G,4,FALSE)</f>
        <v>32LDNLQN</v>
      </c>
      <c r="AN955" s="52">
        <v>43478</v>
      </c>
      <c r="AO955" s="52">
        <v>43481</v>
      </c>
    </row>
    <row r="956" spans="1:42" customFormat="1" ht="24">
      <c r="A956" s="46" t="s">
        <v>1783</v>
      </c>
      <c r="B956" s="232">
        <v>43402</v>
      </c>
      <c r="C956" s="232">
        <v>43403.188244293982</v>
      </c>
      <c r="D956" s="232" t="s">
        <v>4693</v>
      </c>
      <c r="E956" s="232" t="s">
        <v>6681</v>
      </c>
      <c r="F956" s="49" t="s">
        <v>334</v>
      </c>
      <c r="G956" s="61" t="s">
        <v>335</v>
      </c>
      <c r="H956" s="61" t="s">
        <v>633</v>
      </c>
      <c r="I956" s="46" t="s">
        <v>1784</v>
      </c>
      <c r="J956" s="46" t="s">
        <v>1785</v>
      </c>
      <c r="K956" s="46" t="s">
        <v>1786</v>
      </c>
      <c r="L956" s="100" t="s">
        <v>413</v>
      </c>
      <c r="M956" s="310" t="s">
        <v>379</v>
      </c>
      <c r="N956" s="279" t="s">
        <v>6503</v>
      </c>
      <c r="O956" s="325"/>
      <c r="P956" s="284" t="s">
        <v>379</v>
      </c>
      <c r="Q956" s="285" t="s">
        <v>6503</v>
      </c>
      <c r="R956" s="322"/>
      <c r="S956" s="289" t="s">
        <v>4673</v>
      </c>
      <c r="T956" s="289" t="s">
        <v>6518</v>
      </c>
      <c r="U956" s="47" t="s">
        <v>222</v>
      </c>
      <c r="V956" s="47" t="s">
        <v>34</v>
      </c>
      <c r="W956" s="47" t="s">
        <v>801</v>
      </c>
      <c r="X956" s="46" t="s">
        <v>633</v>
      </c>
      <c r="Y956" s="58"/>
      <c r="Z956" s="57"/>
      <c r="AA956" s="58"/>
      <c r="AB956" s="183"/>
      <c r="AC956" s="184"/>
      <c r="AD956" s="184"/>
      <c r="AE956" s="183"/>
      <c r="AF956" s="189" t="s">
        <v>36</v>
      </c>
      <c r="AG956" s="185"/>
      <c r="AH956" s="58"/>
      <c r="AI956" s="58"/>
      <c r="AJ956" s="58"/>
      <c r="AK956" s="58"/>
      <c r="AL956" s="59"/>
      <c r="AM956" s="254" t="str">
        <f>VLOOKUP(K956,'[1]SKO 2019 Attendees'!$D:$G,4,FALSE)</f>
        <v>32LDNLQP</v>
      </c>
      <c r="AN956" s="52">
        <v>43477</v>
      </c>
      <c r="AO956" s="52">
        <v>43481</v>
      </c>
    </row>
    <row r="957" spans="1:42" customFormat="1">
      <c r="A957" s="46" t="s">
        <v>1787</v>
      </c>
      <c r="B957" s="232">
        <v>43396</v>
      </c>
      <c r="C957" s="232">
        <v>43396.748575810183</v>
      </c>
      <c r="D957" s="232" t="s">
        <v>4693</v>
      </c>
      <c r="E957" s="232" t="s">
        <v>6085</v>
      </c>
      <c r="F957" s="49" t="s">
        <v>334</v>
      </c>
      <c r="G957" s="61" t="s">
        <v>335</v>
      </c>
      <c r="H957" s="61" t="s">
        <v>633</v>
      </c>
      <c r="I957" s="46" t="s">
        <v>1788</v>
      </c>
      <c r="J957" s="46" t="s">
        <v>1789</v>
      </c>
      <c r="K957" s="46" t="s">
        <v>1790</v>
      </c>
      <c r="L957" s="100" t="s">
        <v>351</v>
      </c>
      <c r="M957" s="350" t="s">
        <v>6413</v>
      </c>
      <c r="N957" s="310" t="s">
        <v>6509</v>
      </c>
      <c r="O957" s="325"/>
      <c r="P957" s="284" t="s">
        <v>6263</v>
      </c>
      <c r="Q957" s="311" t="s">
        <v>6509</v>
      </c>
      <c r="R957" s="322"/>
      <c r="S957" s="289" t="s">
        <v>4672</v>
      </c>
      <c r="T957" s="289" t="s">
        <v>6508</v>
      </c>
      <c r="U957" s="47" t="s">
        <v>222</v>
      </c>
      <c r="V957" s="47" t="s">
        <v>34</v>
      </c>
      <c r="W957" s="47" t="s">
        <v>645</v>
      </c>
      <c r="X957" s="46" t="s">
        <v>633</v>
      </c>
      <c r="Y957" s="58"/>
      <c r="Z957" s="57"/>
      <c r="AA957" s="58"/>
      <c r="AB957" s="183"/>
      <c r="AC957" s="184"/>
      <c r="AD957" s="184"/>
      <c r="AE957" s="183"/>
      <c r="AF957" s="189" t="s">
        <v>36</v>
      </c>
      <c r="AG957" s="185"/>
      <c r="AH957" s="58"/>
      <c r="AI957" s="58"/>
      <c r="AJ957" s="58"/>
      <c r="AK957" s="58"/>
      <c r="AL957" s="59"/>
      <c r="AM957" s="254" t="str">
        <f>VLOOKUP(K957,'[1]SKO 2019 Attendees'!$D:$G,4,FALSE)</f>
        <v>32LDNLQQ</v>
      </c>
      <c r="AN957" s="52">
        <v>43477</v>
      </c>
      <c r="AO957" s="52">
        <v>43481</v>
      </c>
    </row>
    <row r="958" spans="1:42" customFormat="1">
      <c r="A958" s="46" t="s">
        <v>4438</v>
      </c>
      <c r="B958" s="232">
        <v>43396</v>
      </c>
      <c r="C958" s="232">
        <v>43396.977027349538</v>
      </c>
      <c r="D958" s="232" t="s">
        <v>4693</v>
      </c>
      <c r="E958" s="232" t="s">
        <v>6086</v>
      </c>
      <c r="F958" s="49" t="s">
        <v>334</v>
      </c>
      <c r="G958" s="61" t="s">
        <v>335</v>
      </c>
      <c r="H958" s="61" t="s">
        <v>4038</v>
      </c>
      <c r="I958" s="46" t="s">
        <v>67</v>
      </c>
      <c r="J958" s="46" t="s">
        <v>4439</v>
      </c>
      <c r="K958" s="46" t="s">
        <v>4440</v>
      </c>
      <c r="L958" s="100" t="s">
        <v>4441</v>
      </c>
      <c r="M958" s="350" t="s">
        <v>6413</v>
      </c>
      <c r="N958" s="310" t="s">
        <v>6509</v>
      </c>
      <c r="O958" s="325"/>
      <c r="P958" s="284" t="s">
        <v>6263</v>
      </c>
      <c r="Q958" s="311" t="s">
        <v>6509</v>
      </c>
      <c r="R958" s="322"/>
      <c r="S958" s="289" t="s">
        <v>2393</v>
      </c>
      <c r="T958" s="289" t="s">
        <v>6509</v>
      </c>
      <c r="U958" s="47" t="s">
        <v>222</v>
      </c>
      <c r="V958" s="47" t="s">
        <v>90</v>
      </c>
      <c r="W958" s="47" t="s">
        <v>2591</v>
      </c>
      <c r="X958" s="46" t="s">
        <v>2076</v>
      </c>
      <c r="Y958" s="58"/>
      <c r="Z958" s="57"/>
      <c r="AA958" s="58"/>
      <c r="AB958" s="183"/>
      <c r="AC958" s="184"/>
      <c r="AD958" s="184"/>
      <c r="AE958" s="183" t="s">
        <v>36</v>
      </c>
      <c r="AF958" s="184"/>
      <c r="AG958" s="185"/>
      <c r="AH958" s="58"/>
      <c r="AI958" s="58"/>
      <c r="AJ958" s="58"/>
      <c r="AK958" s="58"/>
      <c r="AL958" s="59"/>
      <c r="AM958" s="254" t="str">
        <f>VLOOKUP(K958,'[1]SKO 2019 Attendees'!$D:$G,4,FALSE)</f>
        <v>32LDNLQR</v>
      </c>
      <c r="AN958" s="52">
        <v>43478</v>
      </c>
      <c r="AO958" s="52">
        <v>43481</v>
      </c>
    </row>
    <row r="959" spans="1:42" customFormat="1">
      <c r="A959" s="46" t="s">
        <v>2904</v>
      </c>
      <c r="B959" s="232">
        <v>43396</v>
      </c>
      <c r="C959" s="232">
        <v>43396.689285879627</v>
      </c>
      <c r="D959" s="232" t="s">
        <v>4693</v>
      </c>
      <c r="E959" s="232" t="s">
        <v>6087</v>
      </c>
      <c r="F959" s="49" t="s">
        <v>334</v>
      </c>
      <c r="G959" s="61" t="s">
        <v>335</v>
      </c>
      <c r="H959" s="61" t="s">
        <v>2236</v>
      </c>
      <c r="I959" s="46" t="s">
        <v>2905</v>
      </c>
      <c r="J959" s="46" t="s">
        <v>2906</v>
      </c>
      <c r="K959" s="46" t="s">
        <v>2907</v>
      </c>
      <c r="L959" s="100" t="s">
        <v>351</v>
      </c>
      <c r="M959" s="310" t="s">
        <v>357</v>
      </c>
      <c r="N959" s="279" t="s">
        <v>6506</v>
      </c>
      <c r="O959" s="325"/>
      <c r="P959" s="285" t="s">
        <v>357</v>
      </c>
      <c r="Q959" s="285" t="s">
        <v>6506</v>
      </c>
      <c r="R959" s="322"/>
      <c r="S959" s="289" t="s">
        <v>2411</v>
      </c>
      <c r="T959" s="289" t="s">
        <v>6510</v>
      </c>
      <c r="U959" s="47" t="s">
        <v>222</v>
      </c>
      <c r="V959" s="47" t="s">
        <v>90</v>
      </c>
      <c r="W959" s="47" t="s">
        <v>2284</v>
      </c>
      <c r="X959" s="46" t="s">
        <v>2076</v>
      </c>
      <c r="Y959" s="58"/>
      <c r="Z959" s="57"/>
      <c r="AA959" s="58"/>
      <c r="AB959" s="183"/>
      <c r="AC959" s="184"/>
      <c r="AD959" s="184"/>
      <c r="AE959" s="183" t="s">
        <v>36</v>
      </c>
      <c r="AF959" s="184"/>
      <c r="AG959" s="185"/>
      <c r="AH959" s="58"/>
      <c r="AI959" s="58"/>
      <c r="AJ959" s="58"/>
      <c r="AK959" s="58"/>
      <c r="AL959" s="59"/>
      <c r="AM959" s="254" t="str">
        <f>VLOOKUP(K959,'[1]SKO 2019 Attendees'!$D:$G,4,FALSE)</f>
        <v>32LDNLQS</v>
      </c>
      <c r="AN959" s="52">
        <v>43477</v>
      </c>
      <c r="AO959" s="52">
        <v>43481</v>
      </c>
    </row>
    <row r="960" spans="1:42" customFormat="1">
      <c r="A960" s="46" t="s">
        <v>460</v>
      </c>
      <c r="B960" s="232">
        <v>43396</v>
      </c>
      <c r="C960" s="232">
        <v>43404.936982673607</v>
      </c>
      <c r="D960" s="232" t="s">
        <v>4693</v>
      </c>
      <c r="E960" s="348"/>
      <c r="F960" s="49" t="s">
        <v>334</v>
      </c>
      <c r="G960" s="61" t="s">
        <v>335</v>
      </c>
      <c r="H960" s="61" t="s">
        <v>27</v>
      </c>
      <c r="I960" s="46" t="s">
        <v>461</v>
      </c>
      <c r="J960" s="129" t="s">
        <v>462</v>
      </c>
      <c r="K960" s="46" t="s">
        <v>463</v>
      </c>
      <c r="L960" s="100" t="s">
        <v>464</v>
      </c>
      <c r="M960" s="350" t="s">
        <v>6412</v>
      </c>
      <c r="N960" s="279" t="s">
        <v>6508</v>
      </c>
      <c r="O960" s="325"/>
      <c r="P960" s="284" t="s">
        <v>5086</v>
      </c>
      <c r="Q960" s="311" t="s">
        <v>6508</v>
      </c>
      <c r="R960" s="322"/>
      <c r="S960" s="289" t="s">
        <v>58</v>
      </c>
      <c r="T960" s="289" t="s">
        <v>6514</v>
      </c>
      <c r="U960" s="47" t="s">
        <v>419</v>
      </c>
      <c r="V960" s="47" t="s">
        <v>34</v>
      </c>
      <c r="W960" s="47" t="s">
        <v>60</v>
      </c>
      <c r="X960" s="46" t="s">
        <v>58</v>
      </c>
      <c r="Y960" s="58"/>
      <c r="Z960" s="57"/>
      <c r="AA960" s="58"/>
      <c r="AB960" s="183"/>
      <c r="AC960" s="184"/>
      <c r="AD960" s="184"/>
      <c r="AE960" s="183"/>
      <c r="AF960" s="184"/>
      <c r="AG960" s="190" t="s">
        <v>36</v>
      </c>
      <c r="AH960" s="58"/>
      <c r="AI960" s="58"/>
      <c r="AJ960" s="58"/>
      <c r="AK960" s="58"/>
      <c r="AL960" s="59"/>
      <c r="AM960" s="254" t="str">
        <f>VLOOKUP(K960,'[1]SKO 2019 Attendees'!$D:$G,4,FALSE)</f>
        <v>32LDNLQT</v>
      </c>
      <c r="AN960" s="52">
        <v>43477</v>
      </c>
      <c r="AO960" s="52">
        <v>43482</v>
      </c>
      <c r="AP960" t="s">
        <v>104</v>
      </c>
    </row>
    <row r="961" spans="1:41" customFormat="1">
      <c r="A961" s="46" t="s">
        <v>4442</v>
      </c>
      <c r="B961" s="232">
        <v>43396</v>
      </c>
      <c r="C961" s="232">
        <v>43410.405416122681</v>
      </c>
      <c r="D961" s="232" t="s">
        <v>4693</v>
      </c>
      <c r="E961" s="232" t="s">
        <v>6088</v>
      </c>
      <c r="F961" s="49" t="s">
        <v>334</v>
      </c>
      <c r="G961" s="61" t="s">
        <v>335</v>
      </c>
      <c r="H961" s="61" t="s">
        <v>4038</v>
      </c>
      <c r="I961" s="46" t="s">
        <v>4443</v>
      </c>
      <c r="J961" s="46" t="s">
        <v>4444</v>
      </c>
      <c r="K961" s="46" t="s">
        <v>5161</v>
      </c>
      <c r="L961" s="100" t="s">
        <v>344</v>
      </c>
      <c r="M961" s="310" t="s">
        <v>379</v>
      </c>
      <c r="N961" s="279" t="s">
        <v>6503</v>
      </c>
      <c r="O961" s="325"/>
      <c r="P961" s="284" t="s">
        <v>379</v>
      </c>
      <c r="Q961" s="285" t="s">
        <v>6503</v>
      </c>
      <c r="R961" s="322"/>
      <c r="S961" s="289" t="s">
        <v>2472</v>
      </c>
      <c r="T961" s="289" t="s">
        <v>6505</v>
      </c>
      <c r="U961" s="47" t="s">
        <v>4445</v>
      </c>
      <c r="V961" s="47" t="s">
        <v>90</v>
      </c>
      <c r="W961" s="47" t="s">
        <v>2382</v>
      </c>
      <c r="X961" s="46" t="s">
        <v>2076</v>
      </c>
      <c r="Y961" s="58"/>
      <c r="Z961" s="57"/>
      <c r="AA961" s="58"/>
      <c r="AB961" s="183"/>
      <c r="AC961" s="184"/>
      <c r="AD961" s="184"/>
      <c r="AE961" s="183" t="s">
        <v>36</v>
      </c>
      <c r="AF961" s="184"/>
      <c r="AG961" s="185"/>
      <c r="AH961" s="58"/>
      <c r="AI961" s="58"/>
      <c r="AJ961" s="58"/>
      <c r="AK961" s="58"/>
      <c r="AL961" s="59"/>
      <c r="AM961" s="254" t="str">
        <f>VLOOKUP(K961,'[1]SKO 2019 Attendees'!$D:$G,4,FALSE)</f>
        <v>32LDNLQV</v>
      </c>
      <c r="AN961" s="52">
        <v>43478</v>
      </c>
      <c r="AO961" s="52">
        <v>43481</v>
      </c>
    </row>
    <row r="962" spans="1:41" customFormat="1">
      <c r="A962" s="46" t="s">
        <v>1791</v>
      </c>
      <c r="B962" s="232">
        <v>43402</v>
      </c>
      <c r="C962" s="232">
        <v>43410.169684525463</v>
      </c>
      <c r="D962" s="232" t="s">
        <v>4693</v>
      </c>
      <c r="E962" s="232" t="s">
        <v>6089</v>
      </c>
      <c r="F962" s="49" t="s">
        <v>334</v>
      </c>
      <c r="G962" s="61" t="s">
        <v>335</v>
      </c>
      <c r="H962" s="61" t="s">
        <v>633</v>
      </c>
      <c r="I962" s="46" t="s">
        <v>1792</v>
      </c>
      <c r="J962" s="46" t="s">
        <v>1793</v>
      </c>
      <c r="K962" s="46" t="s">
        <v>1794</v>
      </c>
      <c r="L962" s="100" t="s">
        <v>434</v>
      </c>
      <c r="M962" s="350" t="s">
        <v>6413</v>
      </c>
      <c r="N962" s="310" t="s">
        <v>6509</v>
      </c>
      <c r="O962" s="325"/>
      <c r="P962" s="284" t="s">
        <v>6263</v>
      </c>
      <c r="Q962" s="311" t="s">
        <v>6509</v>
      </c>
      <c r="R962" s="322"/>
      <c r="S962" s="289" t="s">
        <v>4671</v>
      </c>
      <c r="T962" s="289" t="s">
        <v>6503</v>
      </c>
      <c r="U962" s="47" t="s">
        <v>222</v>
      </c>
      <c r="V962" s="47" t="s">
        <v>34</v>
      </c>
      <c r="W962" s="47" t="s">
        <v>795</v>
      </c>
      <c r="X962" s="46" t="s">
        <v>633</v>
      </c>
      <c r="Y962" s="58"/>
      <c r="Z962" s="57"/>
      <c r="AA962" s="58"/>
      <c r="AB962" s="183"/>
      <c r="AC962" s="184"/>
      <c r="AD962" s="184"/>
      <c r="AE962" s="183"/>
      <c r="AF962" s="189" t="s">
        <v>36</v>
      </c>
      <c r="AG962" s="185"/>
      <c r="AH962" s="58"/>
      <c r="AI962" s="58"/>
      <c r="AJ962" s="58"/>
      <c r="AK962" s="58"/>
      <c r="AL962" s="59"/>
      <c r="AM962" s="254" t="str">
        <f>VLOOKUP(K962,'[1]SKO 2019 Attendees'!$D:$G,4,FALSE)</f>
        <v>32LDNLQW</v>
      </c>
      <c r="AN962" s="52">
        <v>43477</v>
      </c>
      <c r="AO962" s="52">
        <v>43481</v>
      </c>
    </row>
    <row r="963" spans="1:41" customFormat="1">
      <c r="A963" s="46" t="s">
        <v>4446</v>
      </c>
      <c r="B963" s="232">
        <v>43396</v>
      </c>
      <c r="C963" s="232">
        <v>43397.50368105324</v>
      </c>
      <c r="D963" s="232" t="s">
        <v>4693</v>
      </c>
      <c r="E963" s="232" t="s">
        <v>6090</v>
      </c>
      <c r="F963" s="49" t="s">
        <v>334</v>
      </c>
      <c r="G963" s="61" t="s">
        <v>335</v>
      </c>
      <c r="H963" s="61" t="s">
        <v>4038</v>
      </c>
      <c r="I963" s="46" t="s">
        <v>162</v>
      </c>
      <c r="J963" s="46" t="s">
        <v>4447</v>
      </c>
      <c r="K963" s="46" t="s">
        <v>4448</v>
      </c>
      <c r="L963" s="100" t="s">
        <v>344</v>
      </c>
      <c r="M963" s="310" t="s">
        <v>374</v>
      </c>
      <c r="N963" s="310" t="s">
        <v>6507</v>
      </c>
      <c r="O963" s="323"/>
      <c r="P963" s="284" t="s">
        <v>374</v>
      </c>
      <c r="Q963" s="285" t="s">
        <v>6507</v>
      </c>
      <c r="R963" s="322"/>
      <c r="S963" s="289" t="s">
        <v>2411</v>
      </c>
      <c r="T963" s="289" t="s">
        <v>6510</v>
      </c>
      <c r="U963" s="47" t="s">
        <v>222</v>
      </c>
      <c r="V963" s="47" t="s">
        <v>90</v>
      </c>
      <c r="W963" s="47" t="s">
        <v>2591</v>
      </c>
      <c r="X963" s="46" t="s">
        <v>2076</v>
      </c>
      <c r="Y963" s="58"/>
      <c r="Z963" s="57"/>
      <c r="AA963" s="58"/>
      <c r="AB963" s="183"/>
      <c r="AC963" s="184"/>
      <c r="AD963" s="184"/>
      <c r="AE963" s="183" t="s">
        <v>36</v>
      </c>
      <c r="AF963" s="184"/>
      <c r="AG963" s="185"/>
      <c r="AH963" s="58"/>
      <c r="AI963" s="58"/>
      <c r="AJ963" s="58"/>
      <c r="AK963" s="58"/>
      <c r="AL963" s="59"/>
      <c r="AM963" s="254" t="str">
        <f>VLOOKUP(K963,'[1]SKO 2019 Attendees'!$D:$G,4,FALSE)</f>
        <v>32LDNLQX</v>
      </c>
      <c r="AN963" s="52">
        <v>43478</v>
      </c>
      <c r="AO963" s="52">
        <v>43481</v>
      </c>
    </row>
    <row r="964" spans="1:41" customFormat="1">
      <c r="A964" s="46" t="s">
        <v>4449</v>
      </c>
      <c r="B964" s="232">
        <v>43396</v>
      </c>
      <c r="C964" s="232">
        <v>43396.709691932869</v>
      </c>
      <c r="D964" s="232" t="s">
        <v>4693</v>
      </c>
      <c r="E964" s="232" t="s">
        <v>6091</v>
      </c>
      <c r="F964" s="49" t="s">
        <v>334</v>
      </c>
      <c r="G964" s="61" t="s">
        <v>335</v>
      </c>
      <c r="H964" s="61" t="s">
        <v>4038</v>
      </c>
      <c r="I964" s="46" t="s">
        <v>3469</v>
      </c>
      <c r="J964" s="46" t="s">
        <v>4450</v>
      </c>
      <c r="K964" s="46" t="s">
        <v>4451</v>
      </c>
      <c r="L964" s="100" t="s">
        <v>344</v>
      </c>
      <c r="M964" s="310" t="s">
        <v>379</v>
      </c>
      <c r="N964" s="279" t="s">
        <v>6503</v>
      </c>
      <c r="O964" s="325"/>
      <c r="P964" s="284" t="s">
        <v>379</v>
      </c>
      <c r="Q964" s="285" t="s">
        <v>6503</v>
      </c>
      <c r="R964" s="322"/>
      <c r="S964" s="289" t="s">
        <v>2472</v>
      </c>
      <c r="T964" s="289" t="s">
        <v>6505</v>
      </c>
      <c r="U964" s="47" t="s">
        <v>222</v>
      </c>
      <c r="V964" s="47" t="s">
        <v>90</v>
      </c>
      <c r="W964" s="47" t="s">
        <v>2375</v>
      </c>
      <c r="X964" s="46" t="s">
        <v>2076</v>
      </c>
      <c r="Y964" s="58"/>
      <c r="Z964" s="57"/>
      <c r="AA964" s="58"/>
      <c r="AB964" s="183"/>
      <c r="AC964" s="184"/>
      <c r="AD964" s="184"/>
      <c r="AE964" s="183" t="s">
        <v>36</v>
      </c>
      <c r="AF964" s="184"/>
      <c r="AG964" s="185"/>
      <c r="AH964" s="58"/>
      <c r="AI964" s="58"/>
      <c r="AJ964" s="58"/>
      <c r="AK964" s="58"/>
      <c r="AL964" s="59"/>
      <c r="AM964" s="254" t="str">
        <f>VLOOKUP(K964,'[1]SKO 2019 Attendees'!$D:$G,4,FALSE)</f>
        <v>32LDNLQZ</v>
      </c>
      <c r="AN964" s="52">
        <v>43478</v>
      </c>
      <c r="AO964" s="52">
        <v>43481</v>
      </c>
    </row>
    <row r="965" spans="1:41" customFormat="1">
      <c r="A965" s="46" t="s">
        <v>4452</v>
      </c>
      <c r="B965" s="232">
        <v>43396</v>
      </c>
      <c r="C965" s="232">
        <v>43409.498285381946</v>
      </c>
      <c r="D965" s="232" t="s">
        <v>4693</v>
      </c>
      <c r="E965" s="232" t="s">
        <v>6092</v>
      </c>
      <c r="F965" s="49" t="s">
        <v>334</v>
      </c>
      <c r="G965" s="61" t="s">
        <v>335</v>
      </c>
      <c r="H965" s="61" t="s">
        <v>4038</v>
      </c>
      <c r="I965" s="46" t="s">
        <v>363</v>
      </c>
      <c r="J965" s="46" t="s">
        <v>4453</v>
      </c>
      <c r="K965" s="46" t="s">
        <v>4454</v>
      </c>
      <c r="L965" s="100" t="s">
        <v>4455</v>
      </c>
      <c r="M965" s="350" t="s">
        <v>6412</v>
      </c>
      <c r="N965" s="279" t="s">
        <v>6508</v>
      </c>
      <c r="O965" s="325"/>
      <c r="P965" s="284" t="s">
        <v>5086</v>
      </c>
      <c r="Q965" s="311" t="s">
        <v>6508</v>
      </c>
      <c r="R965" s="322"/>
      <c r="S965" s="289" t="s">
        <v>2500</v>
      </c>
      <c r="T965" s="289" t="s">
        <v>6516</v>
      </c>
      <c r="U965" s="47" t="s">
        <v>222</v>
      </c>
      <c r="V965" s="47" t="s">
        <v>90</v>
      </c>
      <c r="W965" s="47" t="s">
        <v>2403</v>
      </c>
      <c r="X965" s="46" t="s">
        <v>2076</v>
      </c>
      <c r="Y965" s="58"/>
      <c r="Z965" s="57"/>
      <c r="AA965" s="58"/>
      <c r="AB965" s="183"/>
      <c r="AC965" s="184"/>
      <c r="AD965" s="184"/>
      <c r="AE965" s="183" t="s">
        <v>36</v>
      </c>
      <c r="AF965" s="184"/>
      <c r="AG965" s="185"/>
      <c r="AH965" s="58"/>
      <c r="AI965" s="58"/>
      <c r="AJ965" s="58"/>
      <c r="AK965" s="58"/>
      <c r="AL965" s="59"/>
      <c r="AM965" s="254" t="str">
        <f>VLOOKUP(K965,'[1]SKO 2019 Attendees'!$D:$G,4,FALSE)</f>
        <v>32LDNLR2</v>
      </c>
      <c r="AN965" s="52">
        <v>43478</v>
      </c>
      <c r="AO965" s="52">
        <v>43481</v>
      </c>
    </row>
    <row r="966" spans="1:41" customFormat="1" ht="24">
      <c r="A966" s="46" t="s">
        <v>465</v>
      </c>
      <c r="B966" s="232">
        <v>43396</v>
      </c>
      <c r="C966" s="232">
        <v>43410.98174722222</v>
      </c>
      <c r="D966" s="232" t="s">
        <v>4693</v>
      </c>
      <c r="E966" s="232" t="s">
        <v>6093</v>
      </c>
      <c r="F966" s="49" t="s">
        <v>334</v>
      </c>
      <c r="G966" s="61" t="s">
        <v>335</v>
      </c>
      <c r="H966" s="61" t="s">
        <v>27</v>
      </c>
      <c r="I966" s="46" t="s">
        <v>466</v>
      </c>
      <c r="J966" s="129" t="s">
        <v>467</v>
      </c>
      <c r="K966" s="46" t="s">
        <v>468</v>
      </c>
      <c r="L966" s="100" t="s">
        <v>344</v>
      </c>
      <c r="M966" s="310" t="s">
        <v>346</v>
      </c>
      <c r="N966" s="279" t="s">
        <v>6505</v>
      </c>
      <c r="O966" s="323"/>
      <c r="P966" s="284" t="s">
        <v>346</v>
      </c>
      <c r="Q966" s="285" t="s">
        <v>6505</v>
      </c>
      <c r="R966" s="322"/>
      <c r="S966" s="289" t="s">
        <v>5082</v>
      </c>
      <c r="T966" s="289" t="s">
        <v>6512</v>
      </c>
      <c r="U966" s="47" t="s">
        <v>347</v>
      </c>
      <c r="V966" s="47" t="s">
        <v>34</v>
      </c>
      <c r="W966" s="47" t="s">
        <v>48</v>
      </c>
      <c r="X966" s="46" t="s">
        <v>27</v>
      </c>
      <c r="Y966" s="58"/>
      <c r="Z966" s="57"/>
      <c r="AA966" s="58"/>
      <c r="AB966" s="183"/>
      <c r="AC966" s="184"/>
      <c r="AD966" s="184"/>
      <c r="AE966" s="183"/>
      <c r="AF966" s="184"/>
      <c r="AG966" s="190" t="s">
        <v>36</v>
      </c>
      <c r="AH966" s="58"/>
      <c r="AI966" s="58"/>
      <c r="AJ966" s="58"/>
      <c r="AK966" s="58"/>
      <c r="AL966" s="59"/>
      <c r="AM966" s="254" t="str">
        <f>VLOOKUP(K966,'[1]SKO 2019 Attendees'!$D:$G,4,FALSE)</f>
        <v>32LDNLR3</v>
      </c>
      <c r="AN966" s="52">
        <v>43476</v>
      </c>
      <c r="AO966" s="52">
        <v>43481</v>
      </c>
    </row>
    <row r="967" spans="1:41" customFormat="1">
      <c r="A967" s="46" t="s">
        <v>4456</v>
      </c>
      <c r="B967" s="232">
        <v>43396</v>
      </c>
      <c r="C967" s="232">
        <v>43405.364604201386</v>
      </c>
      <c r="D967" s="232" t="s">
        <v>4693</v>
      </c>
      <c r="E967" s="232" t="s">
        <v>6094</v>
      </c>
      <c r="F967" s="49" t="s">
        <v>334</v>
      </c>
      <c r="G967" s="61" t="s">
        <v>335</v>
      </c>
      <c r="H967" s="61" t="s">
        <v>4038</v>
      </c>
      <c r="I967" s="46" t="s">
        <v>1198</v>
      </c>
      <c r="J967" s="46" t="s">
        <v>4457</v>
      </c>
      <c r="K967" s="46" t="s">
        <v>4458</v>
      </c>
      <c r="L967" s="100" t="s">
        <v>4459</v>
      </c>
      <c r="M967" s="310" t="s">
        <v>374</v>
      </c>
      <c r="N967" s="310" t="s">
        <v>6507</v>
      </c>
      <c r="O967" s="325"/>
      <c r="P967" s="284" t="s">
        <v>374</v>
      </c>
      <c r="Q967" s="285" t="s">
        <v>6507</v>
      </c>
      <c r="R967" s="322"/>
      <c r="S967" s="289" t="s">
        <v>2374</v>
      </c>
      <c r="T967" s="289" t="s">
        <v>6517</v>
      </c>
      <c r="U967" s="47" t="s">
        <v>222</v>
      </c>
      <c r="V967" s="47" t="s">
        <v>90</v>
      </c>
      <c r="W967" s="47" t="s">
        <v>2591</v>
      </c>
      <c r="X967" s="46" t="s">
        <v>2076</v>
      </c>
      <c r="Y967" s="58"/>
      <c r="Z967" s="57"/>
      <c r="AA967" s="58"/>
      <c r="AB967" s="183"/>
      <c r="AC967" s="184"/>
      <c r="AD967" s="184"/>
      <c r="AE967" s="183" t="s">
        <v>36</v>
      </c>
      <c r="AF967" s="184"/>
      <c r="AG967" s="185"/>
      <c r="AH967" s="58"/>
      <c r="AI967" s="58"/>
      <c r="AJ967" s="58"/>
      <c r="AK967" s="58"/>
      <c r="AL967" s="59"/>
      <c r="AM967" s="254" t="str">
        <f>VLOOKUP(K967,'[1]SKO 2019 Attendees'!$D:$G,4,FALSE)</f>
        <v>32LDNLR4</v>
      </c>
      <c r="AN967" s="52">
        <v>43478</v>
      </c>
      <c r="AO967" s="52">
        <v>43481</v>
      </c>
    </row>
    <row r="968" spans="1:41" customFormat="1">
      <c r="A968" s="46" t="s">
        <v>2908</v>
      </c>
      <c r="B968" s="232">
        <v>43396</v>
      </c>
      <c r="C968" s="232">
        <v>43413.62641975694</v>
      </c>
      <c r="D968" s="232" t="s">
        <v>4693</v>
      </c>
      <c r="E968" s="232" t="s">
        <v>6095</v>
      </c>
      <c r="F968" s="49" t="s">
        <v>334</v>
      </c>
      <c r="G968" s="61" t="s">
        <v>335</v>
      </c>
      <c r="H968" s="61" t="s">
        <v>2236</v>
      </c>
      <c r="I968" s="46" t="s">
        <v>1854</v>
      </c>
      <c r="J968" s="46" t="s">
        <v>2909</v>
      </c>
      <c r="K968" s="46" t="s">
        <v>2910</v>
      </c>
      <c r="L968" s="100" t="s">
        <v>344</v>
      </c>
      <c r="M968" s="310" t="s">
        <v>357</v>
      </c>
      <c r="N968" s="279" t="s">
        <v>6506</v>
      </c>
      <c r="O968" s="325"/>
      <c r="P968" s="285" t="s">
        <v>357</v>
      </c>
      <c r="Q968" s="285" t="s">
        <v>6506</v>
      </c>
      <c r="R968" s="322"/>
      <c r="S968" s="289" t="s">
        <v>2411</v>
      </c>
      <c r="T968" s="289" t="s">
        <v>6510</v>
      </c>
      <c r="U968" s="47" t="s">
        <v>222</v>
      </c>
      <c r="V968" s="47" t="s">
        <v>90</v>
      </c>
      <c r="W968" s="47" t="s">
        <v>2820</v>
      </c>
      <c r="X968" s="46" t="s">
        <v>2076</v>
      </c>
      <c r="Y968" s="58"/>
      <c r="Z968" s="57"/>
      <c r="AA968" s="58"/>
      <c r="AB968" s="183"/>
      <c r="AC968" s="184"/>
      <c r="AD968" s="184"/>
      <c r="AE968" s="183" t="s">
        <v>36</v>
      </c>
      <c r="AF968" s="184"/>
      <c r="AG968" s="185"/>
      <c r="AH968" s="58"/>
      <c r="AI968" s="58"/>
      <c r="AJ968" s="58"/>
      <c r="AK968" s="58"/>
      <c r="AL968" s="59"/>
      <c r="AM968" s="254" t="str">
        <f>VLOOKUP(K968,'[1]SKO 2019 Attendees'!$D:$G,4,FALSE)</f>
        <v>32LDNLR5</v>
      </c>
      <c r="AN968" s="52">
        <v>43477</v>
      </c>
      <c r="AO968" s="52">
        <v>43481</v>
      </c>
    </row>
    <row r="969" spans="1:41" customFormat="1">
      <c r="A969" s="46" t="s">
        <v>1795</v>
      </c>
      <c r="B969" s="232">
        <v>43396</v>
      </c>
      <c r="C969" s="232">
        <v>43397.191143784723</v>
      </c>
      <c r="D969" s="232" t="s">
        <v>4693</v>
      </c>
      <c r="E969" s="232" t="s">
        <v>6096</v>
      </c>
      <c r="F969" s="49" t="s">
        <v>334</v>
      </c>
      <c r="G969" s="61" t="s">
        <v>335</v>
      </c>
      <c r="H969" s="61" t="s">
        <v>633</v>
      </c>
      <c r="I969" s="46" t="s">
        <v>1095</v>
      </c>
      <c r="J969" s="129" t="s">
        <v>1796</v>
      </c>
      <c r="K969" s="46" t="s">
        <v>1797</v>
      </c>
      <c r="L969" s="100" t="s">
        <v>1798</v>
      </c>
      <c r="M969" s="310" t="s">
        <v>6413</v>
      </c>
      <c r="N969" s="279"/>
      <c r="O969" s="325"/>
      <c r="P969" s="332" t="s">
        <v>6569</v>
      </c>
      <c r="Q969" s="285" t="s">
        <v>4667</v>
      </c>
      <c r="R969" s="322"/>
      <c r="S969" s="289" t="s">
        <v>4672</v>
      </c>
      <c r="T969" s="289" t="s">
        <v>6508</v>
      </c>
      <c r="U969" s="47" t="s">
        <v>222</v>
      </c>
      <c r="V969" s="47" t="s">
        <v>34</v>
      </c>
      <c r="W969" s="47" t="s">
        <v>658</v>
      </c>
      <c r="X969" s="46" t="s">
        <v>633</v>
      </c>
      <c r="Y969" s="58"/>
      <c r="Z969" s="57"/>
      <c r="AA969" s="58"/>
      <c r="AB969" s="183"/>
      <c r="AC969" s="184"/>
      <c r="AD969" s="184"/>
      <c r="AE969" s="183"/>
      <c r="AF969" s="189" t="s">
        <v>36</v>
      </c>
      <c r="AG969" s="185"/>
      <c r="AH969" s="58"/>
      <c r="AI969" s="58"/>
      <c r="AJ969" s="58"/>
      <c r="AK969" s="58"/>
      <c r="AL969" s="59"/>
      <c r="AM969" s="254" t="str">
        <f>VLOOKUP(K969,'[1]SKO 2019 Attendees'!$D:$G,4,FALSE)</f>
        <v>32LDNLR6</v>
      </c>
      <c r="AN969" s="52">
        <v>43477</v>
      </c>
      <c r="AO969" s="52">
        <v>43481</v>
      </c>
    </row>
    <row r="970" spans="1:41" customFormat="1">
      <c r="A970" s="46" t="s">
        <v>4460</v>
      </c>
      <c r="B970" s="232">
        <v>43396</v>
      </c>
      <c r="C970" s="232">
        <v>43397.288721562501</v>
      </c>
      <c r="D970" s="232" t="s">
        <v>4693</v>
      </c>
      <c r="E970" s="232" t="s">
        <v>6097</v>
      </c>
      <c r="F970" s="49" t="s">
        <v>334</v>
      </c>
      <c r="G970" s="61" t="s">
        <v>335</v>
      </c>
      <c r="H970" s="61" t="s">
        <v>4038</v>
      </c>
      <c r="I970" s="46" t="s">
        <v>3929</v>
      </c>
      <c r="J970" s="46" t="s">
        <v>4461</v>
      </c>
      <c r="K970" s="46" t="s">
        <v>4462</v>
      </c>
      <c r="L970" s="100" t="s">
        <v>487</v>
      </c>
      <c r="M970" s="310" t="s">
        <v>379</v>
      </c>
      <c r="N970" s="279" t="s">
        <v>6503</v>
      </c>
      <c r="O970" s="325"/>
      <c r="P970" s="285" t="s">
        <v>379</v>
      </c>
      <c r="Q970" s="285" t="s">
        <v>6503</v>
      </c>
      <c r="R970" s="322"/>
      <c r="S970" s="289" t="s">
        <v>2472</v>
      </c>
      <c r="T970" s="289" t="s">
        <v>6505</v>
      </c>
      <c r="U970" s="47" t="s">
        <v>222</v>
      </c>
      <c r="V970" s="47" t="s">
        <v>90</v>
      </c>
      <c r="W970" s="47" t="s">
        <v>2403</v>
      </c>
      <c r="X970" s="46" t="s">
        <v>2076</v>
      </c>
      <c r="Y970" s="58"/>
      <c r="Z970" s="57"/>
      <c r="AA970" s="58"/>
      <c r="AB970" s="183"/>
      <c r="AC970" s="184"/>
      <c r="AD970" s="184"/>
      <c r="AE970" s="183" t="s">
        <v>36</v>
      </c>
      <c r="AF970" s="184"/>
      <c r="AG970" s="185"/>
      <c r="AH970" s="58"/>
      <c r="AI970" s="58"/>
      <c r="AJ970" s="58"/>
      <c r="AK970" s="58"/>
      <c r="AL970" s="59"/>
      <c r="AM970" s="254" t="str">
        <f>VLOOKUP(K970,'[1]SKO 2019 Attendees'!$D:$G,4,FALSE)</f>
        <v>32LDNLR7</v>
      </c>
      <c r="AN970" s="52">
        <v>43478</v>
      </c>
      <c r="AO970" s="52">
        <v>43481</v>
      </c>
    </row>
    <row r="971" spans="1:41" customFormat="1">
      <c r="A971" s="46" t="s">
        <v>469</v>
      </c>
      <c r="B971" s="232">
        <v>43396</v>
      </c>
      <c r="C971" s="232">
        <v>43399.333565706016</v>
      </c>
      <c r="D971" s="232" t="s">
        <v>4693</v>
      </c>
      <c r="E971" s="348"/>
      <c r="F971" s="49" t="s">
        <v>334</v>
      </c>
      <c r="G971" s="61" t="s">
        <v>552</v>
      </c>
      <c r="H971" s="61" t="s">
        <v>27</v>
      </c>
      <c r="I971" s="46" t="s">
        <v>470</v>
      </c>
      <c r="J971" s="46" t="s">
        <v>471</v>
      </c>
      <c r="K971" s="46" t="s">
        <v>472</v>
      </c>
      <c r="L971" s="100" t="s">
        <v>455</v>
      </c>
      <c r="M971" s="350" t="s">
        <v>6413</v>
      </c>
      <c r="N971" s="310" t="s">
        <v>6509</v>
      </c>
      <c r="O971" s="325"/>
      <c r="P971" s="284" t="s">
        <v>6263</v>
      </c>
      <c r="Q971" s="311" t="s">
        <v>6509</v>
      </c>
      <c r="R971" s="322"/>
      <c r="S971" s="289" t="s">
        <v>4661</v>
      </c>
      <c r="T971" s="289"/>
      <c r="U971" s="47" t="s">
        <v>222</v>
      </c>
      <c r="V971" s="47" t="s">
        <v>208</v>
      </c>
      <c r="W971" s="47" t="s">
        <v>98</v>
      </c>
      <c r="X971" s="46" t="s">
        <v>92</v>
      </c>
      <c r="Y971" s="58"/>
      <c r="Z971" s="57"/>
      <c r="AA971" s="58"/>
      <c r="AB971" s="183"/>
      <c r="AC971" s="184"/>
      <c r="AD971" s="184"/>
      <c r="AE971" s="183"/>
      <c r="AF971" s="184"/>
      <c r="AG971" s="190" t="s">
        <v>36</v>
      </c>
      <c r="AH971" s="58" t="s">
        <v>36</v>
      </c>
      <c r="AI971" s="58"/>
      <c r="AJ971" s="58"/>
      <c r="AK971" s="58"/>
      <c r="AL971" s="59"/>
      <c r="AM971" s="254" t="str">
        <f>VLOOKUP(K971,'[1]SKO 2019 Attendees'!$D:$G,4,FALSE)</f>
        <v>32LDNLR8</v>
      </c>
      <c r="AN971" s="52">
        <v>43476</v>
      </c>
      <c r="AO971" s="52">
        <v>43481</v>
      </c>
    </row>
    <row r="972" spans="1:41" customFormat="1">
      <c r="A972" s="46" t="s">
        <v>1799</v>
      </c>
      <c r="B972" s="232">
        <v>43402</v>
      </c>
      <c r="C972" s="232">
        <v>43416.156808368054</v>
      </c>
      <c r="D972" s="232" t="s">
        <v>4693</v>
      </c>
      <c r="E972" s="348"/>
      <c r="F972" s="49" t="s">
        <v>334</v>
      </c>
      <c r="G972" s="61" t="s">
        <v>335</v>
      </c>
      <c r="H972" s="61" t="s">
        <v>633</v>
      </c>
      <c r="I972" s="46" t="s">
        <v>1800</v>
      </c>
      <c r="J972" s="46" t="s">
        <v>1801</v>
      </c>
      <c r="K972" s="46" t="s">
        <v>1802</v>
      </c>
      <c r="L972" s="100" t="s">
        <v>351</v>
      </c>
      <c r="M972" s="310" t="s">
        <v>374</v>
      </c>
      <c r="N972" s="310" t="s">
        <v>6507</v>
      </c>
      <c r="O972" s="323"/>
      <c r="P972" s="285" t="s">
        <v>374</v>
      </c>
      <c r="Q972" s="285" t="s">
        <v>6507</v>
      </c>
      <c r="R972" s="322"/>
      <c r="S972" s="289" t="s">
        <v>4670</v>
      </c>
      <c r="T972" s="289" t="s">
        <v>6504</v>
      </c>
      <c r="U972" s="47" t="s">
        <v>222</v>
      </c>
      <c r="V972" s="47" t="s">
        <v>34</v>
      </c>
      <c r="W972" s="47" t="s">
        <v>812</v>
      </c>
      <c r="X972" s="46" t="s">
        <v>633</v>
      </c>
      <c r="Y972" s="58"/>
      <c r="Z972" s="57"/>
      <c r="AA972" s="58"/>
      <c r="AB972" s="183"/>
      <c r="AC972" s="184"/>
      <c r="AD972" s="184"/>
      <c r="AE972" s="183"/>
      <c r="AF972" s="189" t="s">
        <v>36</v>
      </c>
      <c r="AG972" s="185"/>
      <c r="AH972" s="58"/>
      <c r="AI972" s="58"/>
      <c r="AJ972" s="58"/>
      <c r="AK972" s="58"/>
      <c r="AL972" s="59"/>
      <c r="AM972" s="254" t="str">
        <f>VLOOKUP(K972,'[1]SKO 2019 Attendees'!$D:$G,4,FALSE)</f>
        <v>32LDNLR9</v>
      </c>
      <c r="AN972" s="52">
        <v>43477</v>
      </c>
      <c r="AO972" s="52">
        <v>43481</v>
      </c>
    </row>
    <row r="973" spans="1:41" customFormat="1">
      <c r="A973" s="46" t="s">
        <v>4463</v>
      </c>
      <c r="B973" s="232">
        <v>43396</v>
      </c>
      <c r="C973" s="232">
        <v>43417.442479826386</v>
      </c>
      <c r="D973" s="232" t="s">
        <v>4693</v>
      </c>
      <c r="E973" s="232" t="s">
        <v>6098</v>
      </c>
      <c r="F973" s="49" t="s">
        <v>334</v>
      </c>
      <c r="G973" s="61" t="s">
        <v>335</v>
      </c>
      <c r="H973" s="61" t="s">
        <v>4038</v>
      </c>
      <c r="I973" s="46" t="s">
        <v>4464</v>
      </c>
      <c r="J973" s="46" t="s">
        <v>4465</v>
      </c>
      <c r="K973" s="46" t="s">
        <v>4466</v>
      </c>
      <c r="L973" s="100" t="s">
        <v>4147</v>
      </c>
      <c r="M973" s="310" t="s">
        <v>379</v>
      </c>
      <c r="N973" s="310" t="s">
        <v>6503</v>
      </c>
      <c r="O973" s="325"/>
      <c r="P973" s="285" t="s">
        <v>379</v>
      </c>
      <c r="Q973" s="285" t="s">
        <v>6503</v>
      </c>
      <c r="R973" s="322"/>
      <c r="S973" s="289" t="s">
        <v>2472</v>
      </c>
      <c r="T973" s="289" t="s">
        <v>6505</v>
      </c>
      <c r="U973" s="47" t="s">
        <v>222</v>
      </c>
      <c r="V973" s="47" t="s">
        <v>90</v>
      </c>
      <c r="W973" s="47" t="s">
        <v>4467</v>
      </c>
      <c r="X973" s="46" t="s">
        <v>2076</v>
      </c>
      <c r="Y973" s="58"/>
      <c r="Z973" s="57"/>
      <c r="AA973" s="58"/>
      <c r="AB973" s="183"/>
      <c r="AC973" s="184"/>
      <c r="AD973" s="184"/>
      <c r="AE973" s="183" t="s">
        <v>36</v>
      </c>
      <c r="AF973" s="184"/>
      <c r="AG973" s="185"/>
      <c r="AH973" s="58"/>
      <c r="AI973" s="58"/>
      <c r="AJ973" s="58"/>
      <c r="AK973" s="58"/>
      <c r="AL973" s="59"/>
      <c r="AM973" s="254" t="str">
        <f>VLOOKUP(K973,'[1]SKO 2019 Attendees'!$D:$G,4,FALSE)</f>
        <v>32LDNLRB</v>
      </c>
      <c r="AN973" s="52">
        <v>43478</v>
      </c>
      <c r="AO973" s="52">
        <v>43481</v>
      </c>
    </row>
    <row r="974" spans="1:41" customFormat="1">
      <c r="A974" s="46" t="s">
        <v>4468</v>
      </c>
      <c r="B974" s="232">
        <v>43396</v>
      </c>
      <c r="C974" s="232">
        <v>43397.627595949074</v>
      </c>
      <c r="D974" s="232" t="s">
        <v>4693</v>
      </c>
      <c r="E974" s="232" t="s">
        <v>6099</v>
      </c>
      <c r="F974" s="49" t="s">
        <v>334</v>
      </c>
      <c r="G974" s="61" t="s">
        <v>335</v>
      </c>
      <c r="H974" s="61" t="s">
        <v>4038</v>
      </c>
      <c r="I974" s="46" t="s">
        <v>4469</v>
      </c>
      <c r="J974" s="46" t="s">
        <v>4470</v>
      </c>
      <c r="K974" s="46" t="s">
        <v>4471</v>
      </c>
      <c r="L974" s="100" t="s">
        <v>344</v>
      </c>
      <c r="M974" s="310" t="s">
        <v>357</v>
      </c>
      <c r="N974" s="310" t="s">
        <v>6506</v>
      </c>
      <c r="O974" s="325"/>
      <c r="P974" s="285" t="s">
        <v>357</v>
      </c>
      <c r="Q974" s="285" t="s">
        <v>6506</v>
      </c>
      <c r="R974" s="322"/>
      <c r="S974" s="289" t="s">
        <v>2442</v>
      </c>
      <c r="T974" s="289" t="s">
        <v>6506</v>
      </c>
      <c r="U974" s="47" t="s">
        <v>222</v>
      </c>
      <c r="V974" s="47" t="s">
        <v>90</v>
      </c>
      <c r="W974" s="47" t="s">
        <v>2125</v>
      </c>
      <c r="X974" s="46" t="s">
        <v>2076</v>
      </c>
      <c r="Y974" s="58"/>
      <c r="Z974" s="57"/>
      <c r="AA974" s="58"/>
      <c r="AB974" s="183"/>
      <c r="AC974" s="184"/>
      <c r="AD974" s="184"/>
      <c r="AE974" s="183" t="s">
        <v>36</v>
      </c>
      <c r="AF974" s="184"/>
      <c r="AG974" s="185"/>
      <c r="AH974" s="58"/>
      <c r="AI974" s="58"/>
      <c r="AJ974" s="58"/>
      <c r="AK974" s="58"/>
      <c r="AL974" s="59"/>
      <c r="AM974" s="254" t="str">
        <f>VLOOKUP(K974,'[1]SKO 2019 Attendees'!$D:$G,4,FALSE)</f>
        <v>32LDNLRD</v>
      </c>
      <c r="AN974" s="52">
        <v>43478</v>
      </c>
      <c r="AO974" s="52">
        <v>43481</v>
      </c>
    </row>
    <row r="975" spans="1:41" customFormat="1">
      <c r="A975" s="46" t="s">
        <v>2911</v>
      </c>
      <c r="B975" s="232">
        <v>43396</v>
      </c>
      <c r="C975" s="232">
        <v>43399.503169594907</v>
      </c>
      <c r="D975" s="232" t="s">
        <v>4693</v>
      </c>
      <c r="E975" s="232" t="s">
        <v>6100</v>
      </c>
      <c r="F975" s="49" t="s">
        <v>334</v>
      </c>
      <c r="G975" s="61" t="s">
        <v>335</v>
      </c>
      <c r="H975" s="61" t="s">
        <v>2236</v>
      </c>
      <c r="I975" s="46" t="s">
        <v>158</v>
      </c>
      <c r="J975" s="46" t="s">
        <v>2912</v>
      </c>
      <c r="K975" s="46" t="s">
        <v>2913</v>
      </c>
      <c r="L975" s="100" t="s">
        <v>2854</v>
      </c>
      <c r="M975" s="310" t="s">
        <v>346</v>
      </c>
      <c r="N975" s="310" t="s">
        <v>6505</v>
      </c>
      <c r="O975" s="325"/>
      <c r="P975" s="285" t="s">
        <v>346</v>
      </c>
      <c r="Q975" s="285" t="s">
        <v>6505</v>
      </c>
      <c r="R975" s="322"/>
      <c r="S975" s="289" t="s">
        <v>2636</v>
      </c>
      <c r="T975" s="289" t="s">
        <v>6519</v>
      </c>
      <c r="U975" s="47" t="s">
        <v>222</v>
      </c>
      <c r="V975" s="47" t="s">
        <v>90</v>
      </c>
      <c r="W975" s="47" t="s">
        <v>2284</v>
      </c>
      <c r="X975" s="46" t="s">
        <v>2076</v>
      </c>
      <c r="Y975" s="58"/>
      <c r="Z975" s="57"/>
      <c r="AA975" s="58"/>
      <c r="AB975" s="183" t="s">
        <v>36</v>
      </c>
      <c r="AC975" s="184"/>
      <c r="AD975" s="184"/>
      <c r="AE975" s="183" t="s">
        <v>36</v>
      </c>
      <c r="AF975" s="184"/>
      <c r="AG975" s="185"/>
      <c r="AH975" s="58"/>
      <c r="AI975" s="58"/>
      <c r="AJ975" s="58"/>
      <c r="AK975" s="58"/>
      <c r="AL975" s="59"/>
      <c r="AM975" s="254" t="str">
        <f>VLOOKUP(K975,'[1]SKO 2019 Attendees'!$D:$G,4,FALSE)</f>
        <v>32LDNLRF</v>
      </c>
      <c r="AN975" s="52">
        <v>43477</v>
      </c>
      <c r="AO975" s="52">
        <v>43481</v>
      </c>
    </row>
    <row r="976" spans="1:41" customFormat="1">
      <c r="A976" s="46" t="s">
        <v>4472</v>
      </c>
      <c r="B976" s="232">
        <v>43396</v>
      </c>
      <c r="C976" s="232">
        <v>43396.687925844904</v>
      </c>
      <c r="D976" s="232" t="s">
        <v>4693</v>
      </c>
      <c r="E976" s="232" t="s">
        <v>6101</v>
      </c>
      <c r="F976" s="49" t="s">
        <v>334</v>
      </c>
      <c r="G976" s="61" t="s">
        <v>335</v>
      </c>
      <c r="H976" s="61" t="s">
        <v>4038</v>
      </c>
      <c r="I976" s="46" t="s">
        <v>4473</v>
      </c>
      <c r="J976" s="46" t="s">
        <v>4474</v>
      </c>
      <c r="K976" s="46" t="s">
        <v>4475</v>
      </c>
      <c r="L976" s="100" t="s">
        <v>1825</v>
      </c>
      <c r="M976" s="310" t="s">
        <v>374</v>
      </c>
      <c r="N976" s="310" t="s">
        <v>6507</v>
      </c>
      <c r="O976" s="325"/>
      <c r="P976" s="285" t="s">
        <v>374</v>
      </c>
      <c r="Q976" s="285" t="s">
        <v>6507</v>
      </c>
      <c r="R976" s="322"/>
      <c r="S976" s="289" t="s">
        <v>2374</v>
      </c>
      <c r="T976" s="289" t="s">
        <v>6517</v>
      </c>
      <c r="U976" s="47" t="s">
        <v>222</v>
      </c>
      <c r="V976" s="47" t="s">
        <v>90</v>
      </c>
      <c r="W976" s="47" t="s">
        <v>2535</v>
      </c>
      <c r="X976" s="46" t="s">
        <v>2076</v>
      </c>
      <c r="Y976" s="58"/>
      <c r="Z976" s="57"/>
      <c r="AA976" s="58"/>
      <c r="AB976" s="183"/>
      <c r="AC976" s="184"/>
      <c r="AD976" s="184"/>
      <c r="AE976" s="183" t="s">
        <v>36</v>
      </c>
      <c r="AF976" s="184"/>
      <c r="AG976" s="185"/>
      <c r="AH976" s="58"/>
      <c r="AI976" s="58"/>
      <c r="AJ976" s="58"/>
      <c r="AK976" s="58"/>
      <c r="AL976" s="59"/>
      <c r="AM976" s="254" t="str">
        <f>VLOOKUP(K976,'[1]SKO 2019 Attendees'!$D:$G,4,FALSE)</f>
        <v>32LDNLRH</v>
      </c>
      <c r="AN976" s="52">
        <v>43478</v>
      </c>
      <c r="AO976" s="52">
        <v>43481</v>
      </c>
    </row>
    <row r="977" spans="1:42" customFormat="1">
      <c r="A977" s="46" t="s">
        <v>4476</v>
      </c>
      <c r="B977" s="232">
        <v>43396</v>
      </c>
      <c r="C977" s="232">
        <v>43412.696999421292</v>
      </c>
      <c r="D977" s="232"/>
      <c r="E977" s="348"/>
      <c r="F977" s="49" t="s">
        <v>334</v>
      </c>
      <c r="G977" s="61" t="s">
        <v>335</v>
      </c>
      <c r="H977" s="61" t="s">
        <v>4038</v>
      </c>
      <c r="I977" s="46" t="s">
        <v>4477</v>
      </c>
      <c r="J977" s="129" t="s">
        <v>621</v>
      </c>
      <c r="K977" s="46" t="s">
        <v>4478</v>
      </c>
      <c r="L977" s="100" t="s">
        <v>1488</v>
      </c>
      <c r="M977" s="310" t="s">
        <v>500</v>
      </c>
      <c r="N977" s="310" t="s">
        <v>6504</v>
      </c>
      <c r="O977" s="325"/>
      <c r="P977" s="332" t="s">
        <v>6569</v>
      </c>
      <c r="Q977" s="285" t="s">
        <v>4667</v>
      </c>
      <c r="R977" s="322"/>
      <c r="S977" s="289" t="s">
        <v>2380</v>
      </c>
      <c r="T977" s="289" t="s">
        <v>6507</v>
      </c>
      <c r="U977" s="47" t="s">
        <v>222</v>
      </c>
      <c r="V977" s="47" t="s">
        <v>90</v>
      </c>
      <c r="W977" s="47" t="s">
        <v>2375</v>
      </c>
      <c r="X977" s="46" t="s">
        <v>2076</v>
      </c>
      <c r="Y977" s="58"/>
      <c r="Z977" s="57"/>
      <c r="AA977" s="58"/>
      <c r="AB977" s="183"/>
      <c r="AC977" s="184"/>
      <c r="AD977" s="184"/>
      <c r="AE977" s="183" t="s">
        <v>36</v>
      </c>
      <c r="AF977" s="184"/>
      <c r="AG977" s="185"/>
      <c r="AH977" s="58"/>
      <c r="AI977" s="58"/>
      <c r="AJ977" s="58"/>
      <c r="AK977" s="58"/>
      <c r="AL977" s="59"/>
      <c r="AM977" s="254" t="str">
        <f>VLOOKUP(K977,'[1]SKO 2019 Attendees'!$D:$G,4,FALSE)</f>
        <v>32LDNLRJ</v>
      </c>
      <c r="AN977" s="52">
        <v>43478</v>
      </c>
      <c r="AO977" s="52">
        <v>43481</v>
      </c>
    </row>
    <row r="978" spans="1:42" customFormat="1">
      <c r="A978" s="46" t="s">
        <v>473</v>
      </c>
      <c r="B978" s="232">
        <v>43396</v>
      </c>
      <c r="C978" s="232">
        <v>43402.205757175921</v>
      </c>
      <c r="D978" s="232" t="s">
        <v>4693</v>
      </c>
      <c r="E978" s="232" t="s">
        <v>6456</v>
      </c>
      <c r="F978" s="49" t="s">
        <v>334</v>
      </c>
      <c r="G978" s="61" t="s">
        <v>335</v>
      </c>
      <c r="H978" s="61" t="s">
        <v>27</v>
      </c>
      <c r="I978" s="46" t="s">
        <v>474</v>
      </c>
      <c r="J978" s="46" t="s">
        <v>475</v>
      </c>
      <c r="K978" s="46" t="s">
        <v>476</v>
      </c>
      <c r="L978" s="100" t="s">
        <v>477</v>
      </c>
      <c r="M978" s="350" t="s">
        <v>6413</v>
      </c>
      <c r="N978" s="310" t="s">
        <v>6509</v>
      </c>
      <c r="O978" s="325"/>
      <c r="P978" s="285" t="s">
        <v>6263</v>
      </c>
      <c r="Q978" s="311" t="s">
        <v>6509</v>
      </c>
      <c r="R978" s="322"/>
      <c r="S978" s="289" t="s">
        <v>5082</v>
      </c>
      <c r="T978" s="289" t="s">
        <v>6512</v>
      </c>
      <c r="U978" s="47" t="s">
        <v>222</v>
      </c>
      <c r="V978" s="47" t="s">
        <v>34</v>
      </c>
      <c r="W978" s="47" t="s">
        <v>209</v>
      </c>
      <c r="X978" s="46" t="s">
        <v>92</v>
      </c>
      <c r="Y978" s="58"/>
      <c r="Z978" s="57"/>
      <c r="AA978" s="58"/>
      <c r="AB978" s="183"/>
      <c r="AC978" s="184"/>
      <c r="AD978" s="184"/>
      <c r="AE978" s="183"/>
      <c r="AF978" s="184"/>
      <c r="AG978" s="190" t="s">
        <v>36</v>
      </c>
      <c r="AH978" s="58"/>
      <c r="AI978" s="58"/>
      <c r="AJ978" s="58"/>
      <c r="AK978" s="58"/>
      <c r="AL978" s="59"/>
      <c r="AM978" s="254" t="str">
        <f>VLOOKUP(K978,'[1]SKO 2019 Attendees'!$D:$G,4,FALSE)</f>
        <v>32LDNLRK</v>
      </c>
      <c r="AN978" s="52">
        <v>43477</v>
      </c>
      <c r="AO978" s="52">
        <v>43481</v>
      </c>
      <c r="AP978" s="18" t="s">
        <v>5116</v>
      </c>
    </row>
    <row r="979" spans="1:42" customFormat="1">
      <c r="A979" s="46" t="s">
        <v>1810</v>
      </c>
      <c r="B979" s="232">
        <v>43396</v>
      </c>
      <c r="C979" s="232">
        <v>43410.240759456014</v>
      </c>
      <c r="D979" s="232" t="s">
        <v>4693</v>
      </c>
      <c r="E979" s="232" t="s">
        <v>6102</v>
      </c>
      <c r="F979" s="49" t="s">
        <v>334</v>
      </c>
      <c r="G979" s="61" t="s">
        <v>335</v>
      </c>
      <c r="H979" s="61" t="s">
        <v>633</v>
      </c>
      <c r="I979" s="46" t="s">
        <v>1811</v>
      </c>
      <c r="J979" s="46" t="s">
        <v>475</v>
      </c>
      <c r="K979" s="46" t="s">
        <v>1812</v>
      </c>
      <c r="L979" s="100" t="s">
        <v>344</v>
      </c>
      <c r="M979" s="310" t="s">
        <v>374</v>
      </c>
      <c r="N979" s="310" t="s">
        <v>6507</v>
      </c>
      <c r="O979" s="323"/>
      <c r="P979" s="285" t="s">
        <v>374</v>
      </c>
      <c r="Q979" s="285" t="s">
        <v>6507</v>
      </c>
      <c r="R979" s="322"/>
      <c r="S979" s="289" t="s">
        <v>4672</v>
      </c>
      <c r="T979" s="289" t="s">
        <v>6508</v>
      </c>
      <c r="U979" s="47" t="s">
        <v>222</v>
      </c>
      <c r="V979" s="47" t="s">
        <v>34</v>
      </c>
      <c r="W979" s="47" t="s">
        <v>645</v>
      </c>
      <c r="X979" s="46" t="s">
        <v>633</v>
      </c>
      <c r="Y979" s="58"/>
      <c r="Z979" s="57"/>
      <c r="AA979" s="58"/>
      <c r="AB979" s="183"/>
      <c r="AC979" s="184"/>
      <c r="AD979" s="184"/>
      <c r="AE979" s="183"/>
      <c r="AF979" s="189" t="s">
        <v>36</v>
      </c>
      <c r="AG979" s="185"/>
      <c r="AH979" s="58"/>
      <c r="AI979" s="58"/>
      <c r="AJ979" s="58"/>
      <c r="AK979" s="58"/>
      <c r="AL979" s="59"/>
      <c r="AM979" s="254" t="str">
        <f>VLOOKUP(K979,'[1]SKO 2019 Attendees'!$D:$G,4,FALSE)</f>
        <v>32LDNLRL</v>
      </c>
      <c r="AN979" s="52">
        <v>43477</v>
      </c>
      <c r="AO979" s="52">
        <v>43481</v>
      </c>
    </row>
    <row r="980" spans="1:42" customFormat="1">
      <c r="A980" s="46" t="s">
        <v>4479</v>
      </c>
      <c r="B980" s="232">
        <v>43396</v>
      </c>
      <c r="C980" s="232">
        <v>43399.450800231483</v>
      </c>
      <c r="D980" s="232" t="s">
        <v>4693</v>
      </c>
      <c r="E980" s="232" t="s">
        <v>6103</v>
      </c>
      <c r="F980" s="49" t="s">
        <v>334</v>
      </c>
      <c r="G980" s="61" t="s">
        <v>335</v>
      </c>
      <c r="H980" s="61" t="s">
        <v>4038</v>
      </c>
      <c r="I980" s="46" t="s">
        <v>118</v>
      </c>
      <c r="J980" s="46" t="s">
        <v>4480</v>
      </c>
      <c r="K980" s="46" t="s">
        <v>4481</v>
      </c>
      <c r="L980" s="100" t="s">
        <v>464</v>
      </c>
      <c r="M980" s="310" t="s">
        <v>500</v>
      </c>
      <c r="N980" s="310" t="s">
        <v>6504</v>
      </c>
      <c r="O980" s="323"/>
      <c r="P980" s="285" t="s">
        <v>500</v>
      </c>
      <c r="Q980" s="285" t="s">
        <v>6504</v>
      </c>
      <c r="R980" s="322"/>
      <c r="S980" s="289" t="s">
        <v>2380</v>
      </c>
      <c r="T980" s="289" t="s">
        <v>6507</v>
      </c>
      <c r="U980" s="47" t="s">
        <v>222</v>
      </c>
      <c r="V980" s="47" t="s">
        <v>90</v>
      </c>
      <c r="W980" s="47" t="s">
        <v>2250</v>
      </c>
      <c r="X980" s="46" t="s">
        <v>2076</v>
      </c>
      <c r="Y980" s="58"/>
      <c r="Z980" s="57"/>
      <c r="AA980" s="58"/>
      <c r="AB980" s="183"/>
      <c r="AC980" s="184"/>
      <c r="AD980" s="184"/>
      <c r="AE980" s="183" t="s">
        <v>36</v>
      </c>
      <c r="AF980" s="184"/>
      <c r="AG980" s="185"/>
      <c r="AH980" s="58"/>
      <c r="AI980" s="58"/>
      <c r="AJ980" s="58"/>
      <c r="AK980" s="58"/>
      <c r="AL980" s="59"/>
      <c r="AM980" s="254" t="str">
        <f>VLOOKUP(K980,'[1]SKO 2019 Attendees'!$D:$G,4,FALSE)</f>
        <v>32LDNLRM</v>
      </c>
      <c r="AN980" s="52">
        <v>43478</v>
      </c>
      <c r="AO980" s="52">
        <v>43481</v>
      </c>
    </row>
    <row r="981" spans="1:42" customFormat="1" ht="24">
      <c r="A981" s="46" t="s">
        <v>1817</v>
      </c>
      <c r="B981" s="232">
        <v>43402</v>
      </c>
      <c r="C981" s="232">
        <v>43404.347831134255</v>
      </c>
      <c r="D981" s="232" t="s">
        <v>4693</v>
      </c>
      <c r="E981" s="232" t="s">
        <v>6687</v>
      </c>
      <c r="F981" s="49" t="s">
        <v>334</v>
      </c>
      <c r="G981" s="61" t="s">
        <v>335</v>
      </c>
      <c r="H981" s="61" t="s">
        <v>633</v>
      </c>
      <c r="I981" s="46" t="s">
        <v>1818</v>
      </c>
      <c r="J981" s="46" t="s">
        <v>1819</v>
      </c>
      <c r="K981" s="46" t="s">
        <v>1820</v>
      </c>
      <c r="L981" s="100" t="s">
        <v>351</v>
      </c>
      <c r="M981" s="310" t="s">
        <v>346</v>
      </c>
      <c r="N981" s="310" t="s">
        <v>6505</v>
      </c>
      <c r="O981" s="323"/>
      <c r="P981" s="285" t="s">
        <v>346</v>
      </c>
      <c r="Q981" s="285" t="s">
        <v>6505</v>
      </c>
      <c r="R981" s="322"/>
      <c r="S981" s="289" t="s">
        <v>4670</v>
      </c>
      <c r="T981" s="289" t="s">
        <v>6504</v>
      </c>
      <c r="U981" s="47" t="s">
        <v>222</v>
      </c>
      <c r="V981" s="47" t="s">
        <v>34</v>
      </c>
      <c r="W981" s="47" t="s">
        <v>812</v>
      </c>
      <c r="X981" s="46" t="s">
        <v>633</v>
      </c>
      <c r="Y981" s="58"/>
      <c r="Z981" s="57"/>
      <c r="AA981" s="58"/>
      <c r="AB981" s="183"/>
      <c r="AC981" s="184"/>
      <c r="AD981" s="184"/>
      <c r="AE981" s="183"/>
      <c r="AF981" s="189" t="s">
        <v>36</v>
      </c>
      <c r="AG981" s="185"/>
      <c r="AH981" s="58"/>
      <c r="AI981" s="58"/>
      <c r="AJ981" s="58"/>
      <c r="AK981" s="58"/>
      <c r="AL981" s="59"/>
      <c r="AM981" s="254" t="str">
        <f>VLOOKUP(K981,'[1]SKO 2019 Attendees'!$D:$G,4,FALSE)</f>
        <v>32LDNLRP</v>
      </c>
      <c r="AN981" s="52">
        <v>43477</v>
      </c>
      <c r="AO981" s="52">
        <v>43481</v>
      </c>
    </row>
    <row r="982" spans="1:42" customFormat="1">
      <c r="A982" s="46" t="s">
        <v>4482</v>
      </c>
      <c r="B982" s="232">
        <v>43396</v>
      </c>
      <c r="C982" s="232">
        <v>43399.736975543979</v>
      </c>
      <c r="D982" s="232" t="s">
        <v>4693</v>
      </c>
      <c r="E982" s="232" t="s">
        <v>6104</v>
      </c>
      <c r="F982" s="49" t="s">
        <v>334</v>
      </c>
      <c r="G982" s="61" t="s">
        <v>335</v>
      </c>
      <c r="H982" s="61" t="s">
        <v>4038</v>
      </c>
      <c r="I982" s="46" t="s">
        <v>1028</v>
      </c>
      <c r="J982" s="46" t="s">
        <v>1427</v>
      </c>
      <c r="K982" s="46" t="s">
        <v>4483</v>
      </c>
      <c r="L982" s="100" t="s">
        <v>344</v>
      </c>
      <c r="M982" s="350" t="s">
        <v>6412</v>
      </c>
      <c r="N982" s="310" t="s">
        <v>6508</v>
      </c>
      <c r="O982" s="325"/>
      <c r="P982" s="285" t="s">
        <v>5086</v>
      </c>
      <c r="Q982" s="311" t="s">
        <v>6508</v>
      </c>
      <c r="R982" s="322"/>
      <c r="S982" s="289" t="s">
        <v>2393</v>
      </c>
      <c r="T982" s="289" t="s">
        <v>6509</v>
      </c>
      <c r="U982" s="47" t="s">
        <v>222</v>
      </c>
      <c r="V982" s="47" t="s">
        <v>90</v>
      </c>
      <c r="W982" s="47" t="s">
        <v>2254</v>
      </c>
      <c r="X982" s="46" t="s">
        <v>2076</v>
      </c>
      <c r="Y982" s="58"/>
      <c r="Z982" s="57"/>
      <c r="AA982" s="58"/>
      <c r="AB982" s="183"/>
      <c r="AC982" s="184"/>
      <c r="AD982" s="184"/>
      <c r="AE982" s="183" t="s">
        <v>36</v>
      </c>
      <c r="AF982" s="184"/>
      <c r="AG982" s="185"/>
      <c r="AH982" s="58"/>
      <c r="AI982" s="58"/>
      <c r="AJ982" s="58"/>
      <c r="AK982" s="58"/>
      <c r="AL982" s="59"/>
      <c r="AM982" s="254" t="str">
        <f>VLOOKUP(K982,'[1]SKO 2019 Attendees'!$D:$G,4,FALSE)</f>
        <v>32LDNLRQ</v>
      </c>
      <c r="AN982" s="52">
        <v>43478</v>
      </c>
      <c r="AO982" s="52">
        <v>43481</v>
      </c>
    </row>
    <row r="983" spans="1:42" customFormat="1">
      <c r="A983" s="46" t="s">
        <v>4484</v>
      </c>
      <c r="B983" s="232">
        <v>43396</v>
      </c>
      <c r="C983" s="232">
        <v>43398.429827928238</v>
      </c>
      <c r="D983" s="232" t="s">
        <v>4693</v>
      </c>
      <c r="E983" s="232" t="s">
        <v>6105</v>
      </c>
      <c r="F983" s="49" t="s">
        <v>334</v>
      </c>
      <c r="G983" s="61" t="s">
        <v>335</v>
      </c>
      <c r="H983" s="61" t="s">
        <v>4038</v>
      </c>
      <c r="I983" s="46" t="s">
        <v>4485</v>
      </c>
      <c r="J983" s="46" t="s">
        <v>4486</v>
      </c>
      <c r="K983" s="46" t="s">
        <v>4487</v>
      </c>
      <c r="L983" s="100" t="s">
        <v>4488</v>
      </c>
      <c r="M983" s="310" t="s">
        <v>500</v>
      </c>
      <c r="N983" s="310" t="s">
        <v>6504</v>
      </c>
      <c r="O983" s="325"/>
      <c r="P983" s="285" t="s">
        <v>500</v>
      </c>
      <c r="Q983" s="285" t="s">
        <v>6504</v>
      </c>
      <c r="R983" s="322"/>
      <c r="S983" s="289" t="s">
        <v>2380</v>
      </c>
      <c r="T983" s="289" t="s">
        <v>6507</v>
      </c>
      <c r="U983" s="47" t="s">
        <v>222</v>
      </c>
      <c r="V983" s="47" t="s">
        <v>90</v>
      </c>
      <c r="W983" s="47" t="s">
        <v>2433</v>
      </c>
      <c r="X983" s="46" t="s">
        <v>2076</v>
      </c>
      <c r="Y983" s="58"/>
      <c r="Z983" s="57"/>
      <c r="AA983" s="58"/>
      <c r="AB983" s="183"/>
      <c r="AC983" s="184"/>
      <c r="AD983" s="184"/>
      <c r="AE983" s="183" t="s">
        <v>36</v>
      </c>
      <c r="AF983" s="184"/>
      <c r="AG983" s="185"/>
      <c r="AH983" s="58"/>
      <c r="AI983" s="58"/>
      <c r="AJ983" s="58"/>
      <c r="AK983" s="58"/>
      <c r="AL983" s="59"/>
      <c r="AM983" s="254" t="str">
        <f>VLOOKUP(K983,'[1]SKO 2019 Attendees'!$D:$G,4,FALSE)</f>
        <v>32LDNLRR</v>
      </c>
      <c r="AN983" s="52">
        <v>43478</v>
      </c>
      <c r="AO983" s="52">
        <v>43481</v>
      </c>
    </row>
    <row r="984" spans="1:42" customFormat="1" ht="24">
      <c r="A984" s="46" t="s">
        <v>4489</v>
      </c>
      <c r="B984" s="232">
        <v>43396</v>
      </c>
      <c r="C984" s="232">
        <v>43396.688603587958</v>
      </c>
      <c r="D984" s="232" t="s">
        <v>4693</v>
      </c>
      <c r="E984" s="232" t="s">
        <v>6689</v>
      </c>
      <c r="F984" s="49" t="s">
        <v>334</v>
      </c>
      <c r="G984" s="61" t="s">
        <v>335</v>
      </c>
      <c r="H984" s="61" t="s">
        <v>4038</v>
      </c>
      <c r="I984" s="46" t="s">
        <v>4490</v>
      </c>
      <c r="J984" s="46" t="s">
        <v>4491</v>
      </c>
      <c r="K984" s="46" t="s">
        <v>4492</v>
      </c>
      <c r="L984" s="100" t="s">
        <v>344</v>
      </c>
      <c r="M984" s="310" t="s">
        <v>346</v>
      </c>
      <c r="N984" s="310" t="s">
        <v>6505</v>
      </c>
      <c r="O984" s="325"/>
      <c r="P984" s="285" t="s">
        <v>346</v>
      </c>
      <c r="Q984" s="285" t="s">
        <v>6505</v>
      </c>
      <c r="R984" s="322"/>
      <c r="S984" s="289" t="s">
        <v>2636</v>
      </c>
      <c r="T984" s="289" t="s">
        <v>6519</v>
      </c>
      <c r="U984" s="47" t="s">
        <v>4493</v>
      </c>
      <c r="V984" s="47" t="s">
        <v>90</v>
      </c>
      <c r="W984" s="47" t="s">
        <v>2317</v>
      </c>
      <c r="X984" s="46" t="s">
        <v>2076</v>
      </c>
      <c r="Y984" s="58"/>
      <c r="Z984" s="57"/>
      <c r="AA984" s="58"/>
      <c r="AB984" s="183"/>
      <c r="AC984" s="184"/>
      <c r="AD984" s="184"/>
      <c r="AE984" s="183" t="s">
        <v>36</v>
      </c>
      <c r="AF984" s="184"/>
      <c r="AG984" s="185"/>
      <c r="AH984" s="58"/>
      <c r="AI984" s="58"/>
      <c r="AJ984" s="58"/>
      <c r="AK984" s="58"/>
      <c r="AL984" s="59"/>
      <c r="AM984" s="254" t="str">
        <f>VLOOKUP(K984,'[1]SKO 2019 Attendees'!$D:$G,4,FALSE)</f>
        <v>32LDNLRS</v>
      </c>
      <c r="AN984" s="52">
        <v>43478</v>
      </c>
      <c r="AO984" s="52">
        <v>43481</v>
      </c>
    </row>
    <row r="985" spans="1:42" customFormat="1">
      <c r="A985" s="46" t="s">
        <v>1821</v>
      </c>
      <c r="B985" s="232">
        <v>43396</v>
      </c>
      <c r="C985" s="232">
        <v>43396.693178703703</v>
      </c>
      <c r="D985" s="232" t="s">
        <v>4693</v>
      </c>
      <c r="E985" s="232" t="s">
        <v>6106</v>
      </c>
      <c r="F985" s="49" t="s">
        <v>334</v>
      </c>
      <c r="G985" s="61" t="s">
        <v>335</v>
      </c>
      <c r="H985" s="61" t="s">
        <v>633</v>
      </c>
      <c r="I985" s="46" t="s">
        <v>1822</v>
      </c>
      <c r="J985" s="46" t="s">
        <v>1823</v>
      </c>
      <c r="K985" s="46" t="s">
        <v>1824</v>
      </c>
      <c r="L985" s="100" t="s">
        <v>1825</v>
      </c>
      <c r="M985" s="350" t="s">
        <v>6413</v>
      </c>
      <c r="N985" s="350" t="s">
        <v>6509</v>
      </c>
      <c r="O985" s="325"/>
      <c r="P985" s="284" t="s">
        <v>6263</v>
      </c>
      <c r="Q985" s="311" t="s">
        <v>6509</v>
      </c>
      <c r="R985" s="322"/>
      <c r="S985" s="289" t="s">
        <v>4672</v>
      </c>
      <c r="T985" s="289" t="s">
        <v>6508</v>
      </c>
      <c r="U985" s="47" t="s">
        <v>222</v>
      </c>
      <c r="V985" s="47" t="s">
        <v>34</v>
      </c>
      <c r="W985" s="47" t="s">
        <v>645</v>
      </c>
      <c r="X985" s="46" t="s">
        <v>633</v>
      </c>
      <c r="Y985" s="58"/>
      <c r="Z985" s="57"/>
      <c r="AA985" s="58"/>
      <c r="AB985" s="183"/>
      <c r="AC985" s="184"/>
      <c r="AD985" s="184"/>
      <c r="AE985" s="183"/>
      <c r="AF985" s="189" t="s">
        <v>36</v>
      </c>
      <c r="AG985" s="185"/>
      <c r="AH985" s="58"/>
      <c r="AI985" s="58"/>
      <c r="AJ985" s="58"/>
      <c r="AK985" s="58"/>
      <c r="AL985" s="59"/>
      <c r="AM985" s="254" t="str">
        <f>VLOOKUP(K985,'[1]SKO 2019 Attendees'!$D:$G,4,FALSE)</f>
        <v>32LDNLRT</v>
      </c>
      <c r="AN985" s="52">
        <v>43477</v>
      </c>
      <c r="AO985" s="52">
        <v>43481</v>
      </c>
    </row>
    <row r="986" spans="1:42" customFormat="1">
      <c r="A986" s="46" t="s">
        <v>478</v>
      </c>
      <c r="B986" s="232">
        <v>43396</v>
      </c>
      <c r="C986" s="232">
        <v>43396.983849733791</v>
      </c>
      <c r="D986" s="232" t="s">
        <v>4693</v>
      </c>
      <c r="E986" s="232" t="s">
        <v>6107</v>
      </c>
      <c r="F986" s="49" t="s">
        <v>334</v>
      </c>
      <c r="G986" s="61" t="s">
        <v>335</v>
      </c>
      <c r="H986" s="61" t="s">
        <v>27</v>
      </c>
      <c r="I986" s="46" t="s">
        <v>479</v>
      </c>
      <c r="J986" s="129" t="s">
        <v>480</v>
      </c>
      <c r="K986" s="46" t="s">
        <v>481</v>
      </c>
      <c r="L986" s="100" t="s">
        <v>482</v>
      </c>
      <c r="M986" s="310" t="s">
        <v>379</v>
      </c>
      <c r="N986" s="310" t="s">
        <v>6503</v>
      </c>
      <c r="O986" s="325"/>
      <c r="P986" s="284" t="s">
        <v>379</v>
      </c>
      <c r="Q986" s="285" t="s">
        <v>6503</v>
      </c>
      <c r="R986" s="322"/>
      <c r="S986" s="289" t="s">
        <v>5083</v>
      </c>
      <c r="T986" s="306" t="s">
        <v>6513</v>
      </c>
      <c r="U986" s="47" t="s">
        <v>368</v>
      </c>
      <c r="V986" s="47" t="s">
        <v>34</v>
      </c>
      <c r="W986" s="47" t="s">
        <v>103</v>
      </c>
      <c r="X986" s="46" t="s">
        <v>27</v>
      </c>
      <c r="Y986" s="58"/>
      <c r="Z986" s="57"/>
      <c r="AA986" s="58"/>
      <c r="AB986" s="183"/>
      <c r="AC986" s="184"/>
      <c r="AD986" s="184"/>
      <c r="AE986" s="183"/>
      <c r="AF986" s="184"/>
      <c r="AG986" s="190" t="s">
        <v>36</v>
      </c>
      <c r="AH986" s="58"/>
      <c r="AI986" s="58"/>
      <c r="AJ986" s="58"/>
      <c r="AK986" s="58"/>
      <c r="AL986" s="59"/>
      <c r="AM986" s="254" t="str">
        <f>VLOOKUP(K986,'[1]SKO 2019 Attendees'!$D:$G,4,FALSE)</f>
        <v>32LDNLRW</v>
      </c>
      <c r="AN986" s="52">
        <v>43476</v>
      </c>
      <c r="AO986" s="52">
        <v>43481</v>
      </c>
    </row>
    <row r="987" spans="1:42" customFormat="1">
      <c r="A987" s="46" t="s">
        <v>4498</v>
      </c>
      <c r="B987" s="232">
        <v>43396</v>
      </c>
      <c r="C987" s="232">
        <v>43402.512027314813</v>
      </c>
      <c r="D987" s="232" t="s">
        <v>4693</v>
      </c>
      <c r="E987" s="232" t="s">
        <v>6108</v>
      </c>
      <c r="F987" s="49" t="s">
        <v>334</v>
      </c>
      <c r="G987" s="61" t="s">
        <v>335</v>
      </c>
      <c r="H987" s="61" t="s">
        <v>4038</v>
      </c>
      <c r="I987" s="46" t="s">
        <v>2256</v>
      </c>
      <c r="J987" s="46" t="s">
        <v>4499</v>
      </c>
      <c r="K987" s="46" t="s">
        <v>4500</v>
      </c>
      <c r="L987" s="100" t="s">
        <v>4501</v>
      </c>
      <c r="M987" s="310" t="s">
        <v>374</v>
      </c>
      <c r="N987" s="310" t="s">
        <v>6507</v>
      </c>
      <c r="O987" s="323"/>
      <c r="P987" s="284" t="s">
        <v>374</v>
      </c>
      <c r="Q987" s="285" t="s">
        <v>6507</v>
      </c>
      <c r="R987" s="322"/>
      <c r="S987" s="289" t="s">
        <v>2374</v>
      </c>
      <c r="T987" s="289" t="s">
        <v>6517</v>
      </c>
      <c r="U987" s="47" t="s">
        <v>222</v>
      </c>
      <c r="V987" s="47" t="s">
        <v>90</v>
      </c>
      <c r="W987" s="47" t="s">
        <v>2289</v>
      </c>
      <c r="X987" s="46" t="s">
        <v>2076</v>
      </c>
      <c r="Y987" s="58"/>
      <c r="Z987" s="57"/>
      <c r="AA987" s="58"/>
      <c r="AB987" s="183"/>
      <c r="AC987" s="184"/>
      <c r="AD987" s="184"/>
      <c r="AE987" s="183" t="s">
        <v>36</v>
      </c>
      <c r="AF987" s="184"/>
      <c r="AG987" s="185"/>
      <c r="AH987" s="58"/>
      <c r="AI987" s="58"/>
      <c r="AJ987" s="58"/>
      <c r="AK987" s="58"/>
      <c r="AL987" s="59"/>
      <c r="AM987" s="254" t="str">
        <f>VLOOKUP(K987,'[1]SKO 2019 Attendees'!$D:$G,4,FALSE)</f>
        <v>32LDNLRX</v>
      </c>
      <c r="AN987" s="52">
        <v>43478</v>
      </c>
      <c r="AO987" s="52">
        <v>43481</v>
      </c>
    </row>
    <row r="988" spans="1:42" customFormat="1">
      <c r="A988" s="46" t="s">
        <v>1826</v>
      </c>
      <c r="B988" s="232">
        <v>43396</v>
      </c>
      <c r="C988" s="232">
        <v>43403.49186469907</v>
      </c>
      <c r="D988" s="232" t="s">
        <v>4693</v>
      </c>
      <c r="E988" s="232" t="s">
        <v>6109</v>
      </c>
      <c r="F988" s="49" t="s">
        <v>334</v>
      </c>
      <c r="G988" s="61" t="s">
        <v>335</v>
      </c>
      <c r="H988" s="61" t="s">
        <v>633</v>
      </c>
      <c r="I988" s="46" t="s">
        <v>1827</v>
      </c>
      <c r="J988" s="46" t="s">
        <v>1828</v>
      </c>
      <c r="K988" s="46" t="s">
        <v>1829</v>
      </c>
      <c r="L988" s="100" t="s">
        <v>1637</v>
      </c>
      <c r="M988" s="350" t="s">
        <v>6413</v>
      </c>
      <c r="N988" s="310" t="s">
        <v>6509</v>
      </c>
      <c r="O988" s="325"/>
      <c r="P988" s="284" t="s">
        <v>6263</v>
      </c>
      <c r="Q988" s="311" t="s">
        <v>6509</v>
      </c>
      <c r="R988" s="322"/>
      <c r="S988" s="289" t="s">
        <v>4672</v>
      </c>
      <c r="T988" s="289" t="s">
        <v>6508</v>
      </c>
      <c r="U988" s="47" t="s">
        <v>222</v>
      </c>
      <c r="V988" s="47" t="s">
        <v>34</v>
      </c>
      <c r="W988" s="47" t="s">
        <v>658</v>
      </c>
      <c r="X988" s="46" t="s">
        <v>633</v>
      </c>
      <c r="Y988" s="58"/>
      <c r="Z988" s="57"/>
      <c r="AA988" s="58"/>
      <c r="AB988" s="183"/>
      <c r="AC988" s="189" t="s">
        <v>36</v>
      </c>
      <c r="AD988" s="184"/>
      <c r="AE988" s="183"/>
      <c r="AF988" s="189" t="s">
        <v>36</v>
      </c>
      <c r="AG988" s="185"/>
      <c r="AH988" s="58"/>
      <c r="AI988" s="58"/>
      <c r="AJ988" s="58"/>
      <c r="AK988" s="58"/>
      <c r="AL988" s="59"/>
      <c r="AM988" s="254" t="str">
        <f>VLOOKUP(K988,'[1]SKO 2019 Attendees'!$D:$G,4,FALSE)</f>
        <v>32LDNLRZ</v>
      </c>
      <c r="AN988" s="52">
        <v>43476</v>
      </c>
      <c r="AO988" s="52">
        <v>43482</v>
      </c>
      <c r="AP988" s="18" t="s">
        <v>6847</v>
      </c>
    </row>
    <row r="989" spans="1:42" customFormat="1">
      <c r="A989" s="46" t="s">
        <v>4502</v>
      </c>
      <c r="B989" s="232">
        <v>43396</v>
      </c>
      <c r="C989" s="232">
        <v>43396.699346296293</v>
      </c>
      <c r="D989" s="232" t="s">
        <v>4693</v>
      </c>
      <c r="E989" s="232" t="s">
        <v>6110</v>
      </c>
      <c r="F989" s="49" t="s">
        <v>334</v>
      </c>
      <c r="G989" s="61" t="s">
        <v>335</v>
      </c>
      <c r="H989" s="61" t="s">
        <v>4038</v>
      </c>
      <c r="I989" s="46" t="s">
        <v>4503</v>
      </c>
      <c r="J989" s="46" t="s">
        <v>3781</v>
      </c>
      <c r="K989" s="46" t="s">
        <v>4504</v>
      </c>
      <c r="L989" s="100" t="s">
        <v>344</v>
      </c>
      <c r="M989" s="310" t="s">
        <v>357</v>
      </c>
      <c r="N989" s="310" t="s">
        <v>6506</v>
      </c>
      <c r="O989" s="325"/>
      <c r="P989" s="285" t="s">
        <v>357</v>
      </c>
      <c r="Q989" s="285" t="s">
        <v>6506</v>
      </c>
      <c r="R989" s="322"/>
      <c r="S989" s="289" t="s">
        <v>2411</v>
      </c>
      <c r="T989" s="289" t="s">
        <v>6510</v>
      </c>
      <c r="U989" s="47" t="s">
        <v>222</v>
      </c>
      <c r="V989" s="47" t="s">
        <v>90</v>
      </c>
      <c r="W989" s="47" t="s">
        <v>2591</v>
      </c>
      <c r="X989" s="46" t="s">
        <v>2076</v>
      </c>
      <c r="Y989" s="58"/>
      <c r="Z989" s="57"/>
      <c r="AA989" s="58"/>
      <c r="AB989" s="183"/>
      <c r="AC989" s="184"/>
      <c r="AD989" s="184"/>
      <c r="AE989" s="183" t="s">
        <v>36</v>
      </c>
      <c r="AF989" s="184"/>
      <c r="AG989" s="185"/>
      <c r="AH989" s="58"/>
      <c r="AI989" s="58"/>
      <c r="AJ989" s="58"/>
      <c r="AK989" s="58"/>
      <c r="AL989" s="59"/>
      <c r="AM989" s="254" t="str">
        <f>VLOOKUP(K989,'[1]SKO 2019 Attendees'!$D:$G,4,FALSE)</f>
        <v>32LDNLS2</v>
      </c>
      <c r="AN989" s="52">
        <v>43478</v>
      </c>
      <c r="AO989" s="52">
        <v>43481</v>
      </c>
    </row>
    <row r="990" spans="1:42" customFormat="1">
      <c r="A990" s="46" t="s">
        <v>1830</v>
      </c>
      <c r="B990" s="232">
        <v>43396</v>
      </c>
      <c r="C990" s="232">
        <v>43402.50092337963</v>
      </c>
      <c r="D990" s="232" t="s">
        <v>4693</v>
      </c>
      <c r="E990" s="232" t="s">
        <v>6111</v>
      </c>
      <c r="F990" s="49" t="s">
        <v>334</v>
      </c>
      <c r="G990" s="61" t="s">
        <v>335</v>
      </c>
      <c r="H990" s="61" t="s">
        <v>633</v>
      </c>
      <c r="I990" s="46" t="s">
        <v>81</v>
      </c>
      <c r="J990" s="46" t="s">
        <v>1831</v>
      </c>
      <c r="K990" s="46" t="s">
        <v>1832</v>
      </c>
      <c r="L990" s="100" t="s">
        <v>464</v>
      </c>
      <c r="M990" s="310" t="s">
        <v>379</v>
      </c>
      <c r="N990" s="310"/>
      <c r="O990" s="325"/>
      <c r="P990" s="285" t="s">
        <v>379</v>
      </c>
      <c r="Q990" s="285"/>
      <c r="R990" s="322"/>
      <c r="S990" s="289" t="s">
        <v>4672</v>
      </c>
      <c r="T990" s="289" t="s">
        <v>6508</v>
      </c>
      <c r="U990" s="47" t="s">
        <v>222</v>
      </c>
      <c r="V990" s="47" t="s">
        <v>34</v>
      </c>
      <c r="W990" s="47" t="s">
        <v>645</v>
      </c>
      <c r="X990" s="46" t="s">
        <v>633</v>
      </c>
      <c r="Y990" s="58"/>
      <c r="Z990" s="57"/>
      <c r="AA990" s="58"/>
      <c r="AB990" s="183"/>
      <c r="AC990" s="189" t="s">
        <v>36</v>
      </c>
      <c r="AD990" s="184"/>
      <c r="AE990" s="183"/>
      <c r="AF990" s="189" t="s">
        <v>36</v>
      </c>
      <c r="AG990" s="185"/>
      <c r="AH990" s="58"/>
      <c r="AI990" s="58"/>
      <c r="AJ990" s="58"/>
      <c r="AK990" s="58"/>
      <c r="AL990" s="59"/>
      <c r="AM990" s="254" t="str">
        <f>VLOOKUP(K990,'[1]SKO 2019 Attendees'!$D:$G,4,FALSE)</f>
        <v>32LDNLS3</v>
      </c>
      <c r="AN990" s="52">
        <v>43477</v>
      </c>
      <c r="AO990" s="52">
        <v>43481</v>
      </c>
    </row>
    <row r="991" spans="1:42" customFormat="1" ht="24">
      <c r="A991" s="46" t="s">
        <v>5137</v>
      </c>
      <c r="B991" s="232">
        <v>43416</v>
      </c>
      <c r="C991" s="232">
        <v>43417.557050428237</v>
      </c>
      <c r="D991" s="232" t="s">
        <v>4693</v>
      </c>
      <c r="E991" s="232" t="s">
        <v>6112</v>
      </c>
      <c r="F991" s="49" t="s">
        <v>334</v>
      </c>
      <c r="G991" s="61" t="s">
        <v>335</v>
      </c>
      <c r="H991" s="61" t="s">
        <v>2236</v>
      </c>
      <c r="I991" s="46" t="s">
        <v>5125</v>
      </c>
      <c r="J991" s="46" t="s">
        <v>5126</v>
      </c>
      <c r="K991" s="46" t="s">
        <v>5146</v>
      </c>
      <c r="L991" s="46" t="s">
        <v>5127</v>
      </c>
      <c r="M991" s="310" t="s">
        <v>4728</v>
      </c>
      <c r="N991" s="310" t="s">
        <v>4662</v>
      </c>
      <c r="O991" s="325" t="s">
        <v>4662</v>
      </c>
      <c r="P991" s="285" t="s">
        <v>4728</v>
      </c>
      <c r="Q991" s="285" t="s">
        <v>4662</v>
      </c>
      <c r="R991" s="322" t="s">
        <v>4662</v>
      </c>
      <c r="S991" s="289" t="s">
        <v>4728</v>
      </c>
      <c r="T991" s="289" t="s">
        <v>4662</v>
      </c>
      <c r="U991" s="47" t="s">
        <v>5156</v>
      </c>
      <c r="V991" s="47" t="s">
        <v>208</v>
      </c>
      <c r="W991" s="47" t="s">
        <v>5157</v>
      </c>
      <c r="X991" s="46" t="s">
        <v>2076</v>
      </c>
      <c r="Y991" s="57"/>
      <c r="Z991" s="57"/>
      <c r="AA991" s="58"/>
      <c r="AB991" s="191"/>
      <c r="AC991" s="189"/>
      <c r="AD991" s="189"/>
      <c r="AE991" s="183" t="s">
        <v>36</v>
      </c>
      <c r="AF991" s="184"/>
      <c r="AG991" s="185"/>
      <c r="AH991" s="58"/>
      <c r="AI991" s="58"/>
      <c r="AJ991" s="58"/>
      <c r="AK991" s="58"/>
      <c r="AL991" s="59"/>
      <c r="AM991" s="254" t="str">
        <f>VLOOKUP(K991,'[1]SKO 2019 Attendees'!$D:$G,4,FALSE)</f>
        <v>32LG4NFP</v>
      </c>
      <c r="AN991" s="52">
        <v>43477</v>
      </c>
      <c r="AO991" s="52">
        <v>43481</v>
      </c>
      <c r="AP991" t="s">
        <v>5234</v>
      </c>
    </row>
    <row r="992" spans="1:42" customFormat="1">
      <c r="A992" s="46" t="s">
        <v>4505</v>
      </c>
      <c r="B992" s="232">
        <v>43396</v>
      </c>
      <c r="C992" s="232">
        <v>43396.696298495372</v>
      </c>
      <c r="D992" s="232" t="s">
        <v>4693</v>
      </c>
      <c r="E992" s="232" t="s">
        <v>6113</v>
      </c>
      <c r="F992" s="49" t="s">
        <v>334</v>
      </c>
      <c r="G992" s="61" t="s">
        <v>335</v>
      </c>
      <c r="H992" s="61" t="s">
        <v>4038</v>
      </c>
      <c r="I992" s="46" t="s">
        <v>3354</v>
      </c>
      <c r="J992" s="46" t="s">
        <v>4506</v>
      </c>
      <c r="K992" s="46" t="s">
        <v>4507</v>
      </c>
      <c r="L992" s="100" t="s">
        <v>4508</v>
      </c>
      <c r="M992" s="310" t="s">
        <v>357</v>
      </c>
      <c r="N992" s="310" t="s">
        <v>6506</v>
      </c>
      <c r="O992" s="325"/>
      <c r="P992" s="285" t="s">
        <v>357</v>
      </c>
      <c r="Q992" s="285" t="s">
        <v>6506</v>
      </c>
      <c r="R992" s="322"/>
      <c r="S992" s="289" t="s">
        <v>2411</v>
      </c>
      <c r="T992" s="289" t="s">
        <v>6510</v>
      </c>
      <c r="U992" s="47" t="s">
        <v>222</v>
      </c>
      <c r="V992" s="47" t="s">
        <v>90</v>
      </c>
      <c r="W992" s="47" t="s">
        <v>2433</v>
      </c>
      <c r="X992" s="46" t="s">
        <v>2076</v>
      </c>
      <c r="Y992" s="58"/>
      <c r="Z992" s="57"/>
      <c r="AA992" s="58"/>
      <c r="AB992" s="183"/>
      <c r="AC992" s="184"/>
      <c r="AD992" s="184"/>
      <c r="AE992" s="183" t="s">
        <v>36</v>
      </c>
      <c r="AF992" s="184"/>
      <c r="AG992" s="185"/>
      <c r="AH992" s="58"/>
      <c r="AI992" s="58"/>
      <c r="AJ992" s="58"/>
      <c r="AK992" s="58"/>
      <c r="AL992" s="59"/>
      <c r="AM992" s="254" t="str">
        <f>VLOOKUP(K992,'[1]SKO 2019 Attendees'!$D:$G,4,FALSE)</f>
        <v>32LDNLS4</v>
      </c>
      <c r="AN992" s="52">
        <v>43478</v>
      </c>
      <c r="AO992" s="52">
        <v>43481</v>
      </c>
    </row>
    <row r="993" spans="1:42" customFormat="1">
      <c r="A993" s="46" t="s">
        <v>1833</v>
      </c>
      <c r="B993" s="232">
        <v>43402</v>
      </c>
      <c r="C993" s="232">
        <v>43420.396611770833</v>
      </c>
      <c r="D993" s="232" t="s">
        <v>4693</v>
      </c>
      <c r="E993" s="232" t="s">
        <v>6114</v>
      </c>
      <c r="F993" s="49" t="s">
        <v>334</v>
      </c>
      <c r="G993" s="61" t="s">
        <v>335</v>
      </c>
      <c r="H993" s="61" t="s">
        <v>633</v>
      </c>
      <c r="I993" s="46" t="s">
        <v>1032</v>
      </c>
      <c r="J993" s="46" t="s">
        <v>1834</v>
      </c>
      <c r="K993" s="46" t="s">
        <v>1835</v>
      </c>
      <c r="L993" s="100" t="s">
        <v>339</v>
      </c>
      <c r="M993" s="310" t="s">
        <v>379</v>
      </c>
      <c r="N993" s="310" t="s">
        <v>6503</v>
      </c>
      <c r="O993" s="325"/>
      <c r="P993" s="284" t="s">
        <v>379</v>
      </c>
      <c r="Q993" s="285" t="s">
        <v>6503</v>
      </c>
      <c r="R993" s="322"/>
      <c r="S993" s="289" t="s">
        <v>4671</v>
      </c>
      <c r="T993" s="289" t="s">
        <v>6503</v>
      </c>
      <c r="U993" s="47" t="s">
        <v>222</v>
      </c>
      <c r="V993" s="47" t="s">
        <v>34</v>
      </c>
      <c r="W993" s="47" t="s">
        <v>789</v>
      </c>
      <c r="X993" s="46" t="s">
        <v>633</v>
      </c>
      <c r="Y993" s="58"/>
      <c r="Z993" s="57"/>
      <c r="AA993" s="58"/>
      <c r="AB993" s="183"/>
      <c r="AC993" s="189" t="s">
        <v>36</v>
      </c>
      <c r="AD993" s="184"/>
      <c r="AE993" s="183"/>
      <c r="AF993" s="189" t="s">
        <v>36</v>
      </c>
      <c r="AG993" s="185"/>
      <c r="AH993" s="58"/>
      <c r="AI993" s="58"/>
      <c r="AJ993" s="58"/>
      <c r="AK993" s="58"/>
      <c r="AL993" s="59"/>
      <c r="AM993" s="254" t="str">
        <f>VLOOKUP(K993,'[1]SKO 2019 Attendees'!$D:$G,4,FALSE)</f>
        <v>32LDNLS5</v>
      </c>
      <c r="AN993" s="52">
        <v>43477</v>
      </c>
      <c r="AO993" s="52">
        <v>43481</v>
      </c>
    </row>
    <row r="994" spans="1:42" customFormat="1">
      <c r="A994" s="46" t="s">
        <v>4509</v>
      </c>
      <c r="B994" s="232">
        <v>43396</v>
      </c>
      <c r="C994" s="232">
        <v>43413.577510150462</v>
      </c>
      <c r="D994" s="232" t="s">
        <v>4693</v>
      </c>
      <c r="E994" s="232" t="s">
        <v>6115</v>
      </c>
      <c r="F994" s="49" t="s">
        <v>334</v>
      </c>
      <c r="G994" s="61" t="s">
        <v>335</v>
      </c>
      <c r="H994" s="61" t="s">
        <v>4038</v>
      </c>
      <c r="I994" s="46" t="s">
        <v>1254</v>
      </c>
      <c r="J994" s="46" t="s">
        <v>4510</v>
      </c>
      <c r="K994" s="46" t="s">
        <v>4511</v>
      </c>
      <c r="L994" s="100" t="s">
        <v>4300</v>
      </c>
      <c r="M994" s="310" t="s">
        <v>379</v>
      </c>
      <c r="N994" s="310" t="s">
        <v>6503</v>
      </c>
      <c r="O994" s="325"/>
      <c r="P994" s="284" t="s">
        <v>379</v>
      </c>
      <c r="Q994" s="285" t="s">
        <v>6503</v>
      </c>
      <c r="R994" s="322"/>
      <c r="S994" s="289" t="s">
        <v>2500</v>
      </c>
      <c r="T994" s="289" t="s">
        <v>6516</v>
      </c>
      <c r="U994" s="47" t="s">
        <v>222</v>
      </c>
      <c r="V994" s="47" t="s">
        <v>90</v>
      </c>
      <c r="W994" s="47" t="s">
        <v>2382</v>
      </c>
      <c r="X994" s="46" t="s">
        <v>2076</v>
      </c>
      <c r="Y994" s="58"/>
      <c r="Z994" s="57"/>
      <c r="AA994" s="58"/>
      <c r="AB994" s="183"/>
      <c r="AC994" s="184"/>
      <c r="AD994" s="184"/>
      <c r="AE994" s="183" t="s">
        <v>36</v>
      </c>
      <c r="AF994" s="184"/>
      <c r="AG994" s="185"/>
      <c r="AH994" s="58"/>
      <c r="AI994" s="58"/>
      <c r="AJ994" s="58"/>
      <c r="AK994" s="58"/>
      <c r="AL994" s="59"/>
      <c r="AM994" s="254" t="str">
        <f>VLOOKUP(K994,'[1]SKO 2019 Attendees'!$D:$G,4,FALSE)</f>
        <v>32LDNLS7</v>
      </c>
      <c r="AN994" s="52">
        <v>43478</v>
      </c>
      <c r="AO994" s="52">
        <v>43481</v>
      </c>
    </row>
    <row r="995" spans="1:42" customFormat="1">
      <c r="A995" s="46" t="s">
        <v>2914</v>
      </c>
      <c r="B995" s="232">
        <v>43396</v>
      </c>
      <c r="C995" s="232">
        <v>43397.816347604166</v>
      </c>
      <c r="D995" s="232" t="s">
        <v>4693</v>
      </c>
      <c r="E995" s="232" t="s">
        <v>6116</v>
      </c>
      <c r="F995" s="49" t="s">
        <v>334</v>
      </c>
      <c r="G995" s="61" t="s">
        <v>335</v>
      </c>
      <c r="H995" s="61" t="s">
        <v>2236</v>
      </c>
      <c r="I995" s="46" t="s">
        <v>2915</v>
      </c>
      <c r="J995" s="46" t="s">
        <v>2916</v>
      </c>
      <c r="K995" s="46" t="s">
        <v>2917</v>
      </c>
      <c r="L995" s="100" t="s">
        <v>1637</v>
      </c>
      <c r="M995" s="350" t="s">
        <v>6412</v>
      </c>
      <c r="N995" s="310" t="s">
        <v>6508</v>
      </c>
      <c r="O995" s="325"/>
      <c r="P995" s="284" t="s">
        <v>5086</v>
      </c>
      <c r="Q995" s="311" t="s">
        <v>6508</v>
      </c>
      <c r="R995" s="322"/>
      <c r="S995" s="289" t="s">
        <v>2393</v>
      </c>
      <c r="T995" s="289" t="s">
        <v>6509</v>
      </c>
      <c r="U995" s="47" t="s">
        <v>222</v>
      </c>
      <c r="V995" s="47" t="s">
        <v>90</v>
      </c>
      <c r="W995" s="47" t="s">
        <v>2075</v>
      </c>
      <c r="X995" s="46" t="s">
        <v>2076</v>
      </c>
      <c r="Y995" s="58"/>
      <c r="Z995" s="57"/>
      <c r="AA995" s="58"/>
      <c r="AB995" s="183" t="s">
        <v>36</v>
      </c>
      <c r="AC995" s="184"/>
      <c r="AD995" s="184"/>
      <c r="AE995" s="183" t="s">
        <v>36</v>
      </c>
      <c r="AF995" s="184"/>
      <c r="AG995" s="185"/>
      <c r="AH995" s="58"/>
      <c r="AI995" s="58"/>
      <c r="AJ995" s="58"/>
      <c r="AK995" s="58"/>
      <c r="AL995" s="59"/>
      <c r="AM995" s="254" t="str">
        <f>VLOOKUP(K995,'[1]SKO 2019 Attendees'!$D:$G,4,FALSE)</f>
        <v>32LDNLS8</v>
      </c>
      <c r="AN995" s="52">
        <v>43477</v>
      </c>
      <c r="AO995" s="52">
        <v>43481</v>
      </c>
    </row>
    <row r="996" spans="1:42" customFormat="1">
      <c r="A996" s="46" t="s">
        <v>483</v>
      </c>
      <c r="B996" s="232">
        <v>43396</v>
      </c>
      <c r="C996" s="232">
        <v>43396.740244016204</v>
      </c>
      <c r="D996" s="232" t="s">
        <v>4693</v>
      </c>
      <c r="E996" s="232" t="s">
        <v>6117</v>
      </c>
      <c r="F996" s="49" t="s">
        <v>334</v>
      </c>
      <c r="G996" s="61" t="s">
        <v>335</v>
      </c>
      <c r="H996" s="61" t="s">
        <v>27</v>
      </c>
      <c r="I996" s="46" t="s">
        <v>484</v>
      </c>
      <c r="J996" s="129" t="s">
        <v>485</v>
      </c>
      <c r="K996" s="46" t="s">
        <v>486</v>
      </c>
      <c r="L996" s="100" t="s">
        <v>487</v>
      </c>
      <c r="M996" s="310" t="s">
        <v>379</v>
      </c>
      <c r="N996" s="310" t="s">
        <v>6503</v>
      </c>
      <c r="O996" s="325"/>
      <c r="P996" s="284" t="s">
        <v>379</v>
      </c>
      <c r="Q996" s="285" t="s">
        <v>6503</v>
      </c>
      <c r="R996" s="322"/>
      <c r="S996" s="289" t="s">
        <v>5082</v>
      </c>
      <c r="T996" s="289" t="s">
        <v>6512</v>
      </c>
      <c r="U996" s="47" t="s">
        <v>358</v>
      </c>
      <c r="V996" s="47" t="s">
        <v>34</v>
      </c>
      <c r="W996" s="47" t="s">
        <v>48</v>
      </c>
      <c r="X996" s="46" t="s">
        <v>27</v>
      </c>
      <c r="Y996" s="58"/>
      <c r="Z996" s="57"/>
      <c r="AA996" s="58"/>
      <c r="AB996" s="183"/>
      <c r="AC996" s="184"/>
      <c r="AD996" s="184"/>
      <c r="AE996" s="183"/>
      <c r="AF996" s="184"/>
      <c r="AG996" s="190" t="s">
        <v>36</v>
      </c>
      <c r="AH996" s="58"/>
      <c r="AI996" s="58"/>
      <c r="AJ996" s="58"/>
      <c r="AK996" s="58"/>
      <c r="AL996" s="59"/>
      <c r="AM996" s="254" t="str">
        <f>VLOOKUP(K996,'[1]SKO 2019 Attendees'!$D:$G,4,FALSE)</f>
        <v>32LDNLS9</v>
      </c>
      <c r="AN996" s="52">
        <v>43476</v>
      </c>
      <c r="AO996" s="52">
        <v>43481</v>
      </c>
    </row>
    <row r="997" spans="1:42" customFormat="1">
      <c r="A997" s="46" t="s">
        <v>4512</v>
      </c>
      <c r="B997" s="232">
        <v>43396</v>
      </c>
      <c r="C997" s="232">
        <v>43402.34833969907</v>
      </c>
      <c r="D997" s="232" t="s">
        <v>4693</v>
      </c>
      <c r="E997" s="232" t="s">
        <v>6479</v>
      </c>
      <c r="F997" s="49" t="s">
        <v>334</v>
      </c>
      <c r="G997" s="61" t="s">
        <v>335</v>
      </c>
      <c r="H997" s="61" t="s">
        <v>4038</v>
      </c>
      <c r="I997" s="46" t="s">
        <v>4513</v>
      </c>
      <c r="J997" s="46" t="s">
        <v>4514</v>
      </c>
      <c r="K997" s="46" t="s">
        <v>4515</v>
      </c>
      <c r="L997" s="100" t="s">
        <v>4223</v>
      </c>
      <c r="M997" s="310" t="s">
        <v>379</v>
      </c>
      <c r="N997" s="310" t="s">
        <v>6503</v>
      </c>
      <c r="O997" s="325"/>
      <c r="P997" s="284" t="s">
        <v>379</v>
      </c>
      <c r="Q997" s="285" t="s">
        <v>6503</v>
      </c>
      <c r="R997" s="322"/>
      <c r="S997" s="289" t="s">
        <v>2472</v>
      </c>
      <c r="T997" s="289" t="s">
        <v>6505</v>
      </c>
      <c r="U997" s="47" t="s">
        <v>222</v>
      </c>
      <c r="V997" s="47" t="s">
        <v>90</v>
      </c>
      <c r="W997" s="47" t="s">
        <v>2275</v>
      </c>
      <c r="X997" s="46" t="s">
        <v>2076</v>
      </c>
      <c r="Y997" s="58"/>
      <c r="Z997" s="57"/>
      <c r="AA997" s="58"/>
      <c r="AB997" s="183"/>
      <c r="AC997" s="184"/>
      <c r="AD997" s="184"/>
      <c r="AE997" s="183" t="s">
        <v>36</v>
      </c>
      <c r="AF997" s="184"/>
      <c r="AG997" s="185"/>
      <c r="AH997" s="58"/>
      <c r="AI997" s="58"/>
      <c r="AJ997" s="58"/>
      <c r="AK997" s="58"/>
      <c r="AL997" s="59"/>
      <c r="AM997" s="254" t="str">
        <f>VLOOKUP(K997,'[1]SKO 2019 Attendees'!$D:$G,4,FALSE)</f>
        <v>32LDNLSB</v>
      </c>
      <c r="AN997" s="52">
        <v>43478</v>
      </c>
      <c r="AO997" s="52">
        <v>43481</v>
      </c>
    </row>
    <row r="998" spans="1:42" customFormat="1">
      <c r="A998" s="46" t="s">
        <v>488</v>
      </c>
      <c r="B998" s="232">
        <v>43396</v>
      </c>
      <c r="C998" s="232">
        <v>43406.240911921297</v>
      </c>
      <c r="D998" s="232" t="s">
        <v>4693</v>
      </c>
      <c r="E998" s="348"/>
      <c r="F998" s="49" t="s">
        <v>334</v>
      </c>
      <c r="G998" s="61" t="s">
        <v>335</v>
      </c>
      <c r="H998" s="61" t="s">
        <v>27</v>
      </c>
      <c r="I998" s="46" t="s">
        <v>489</v>
      </c>
      <c r="J998" s="129" t="s">
        <v>490</v>
      </c>
      <c r="K998" s="46" t="s">
        <v>491</v>
      </c>
      <c r="L998" s="100" t="s">
        <v>344</v>
      </c>
      <c r="M998" s="310" t="s">
        <v>346</v>
      </c>
      <c r="N998" s="310" t="s">
        <v>6505</v>
      </c>
      <c r="O998" s="325"/>
      <c r="P998" s="285" t="s">
        <v>346</v>
      </c>
      <c r="Q998" s="285" t="s">
        <v>6505</v>
      </c>
      <c r="R998" s="322"/>
      <c r="S998" s="289" t="s">
        <v>58</v>
      </c>
      <c r="T998" s="289" t="s">
        <v>6514</v>
      </c>
      <c r="U998" s="47" t="s">
        <v>419</v>
      </c>
      <c r="V998" s="47" t="s">
        <v>34</v>
      </c>
      <c r="W998" s="47" t="s">
        <v>60</v>
      </c>
      <c r="X998" s="46" t="s">
        <v>58</v>
      </c>
      <c r="Y998" s="58"/>
      <c r="Z998" s="57"/>
      <c r="AA998" s="58"/>
      <c r="AB998" s="183"/>
      <c r="AC998" s="184"/>
      <c r="AD998" s="184"/>
      <c r="AE998" s="183"/>
      <c r="AF998" s="184"/>
      <c r="AG998" s="190" t="s">
        <v>36</v>
      </c>
      <c r="AH998" s="58"/>
      <c r="AI998" s="58"/>
      <c r="AJ998" s="58"/>
      <c r="AK998" s="58"/>
      <c r="AL998" s="59"/>
      <c r="AM998" s="254" t="str">
        <f>VLOOKUP(K998,'[1]SKO 2019 Attendees'!$D:$G,4,FALSE)</f>
        <v>32LDNLSC</v>
      </c>
      <c r="AN998" s="52">
        <v>43477</v>
      </c>
      <c r="AO998" s="52">
        <v>43482</v>
      </c>
      <c r="AP998" t="s">
        <v>104</v>
      </c>
    </row>
    <row r="999" spans="1:42" customFormat="1">
      <c r="A999" s="46" t="s">
        <v>4516</v>
      </c>
      <c r="B999" s="232">
        <v>43396</v>
      </c>
      <c r="C999" s="232">
        <v>43396.700257175922</v>
      </c>
      <c r="D999" s="232" t="s">
        <v>4693</v>
      </c>
      <c r="E999" s="232" t="s">
        <v>6118</v>
      </c>
      <c r="F999" s="49" t="s">
        <v>334</v>
      </c>
      <c r="G999" s="61" t="s">
        <v>335</v>
      </c>
      <c r="H999" s="61" t="s">
        <v>2236</v>
      </c>
      <c r="I999" s="46" t="s">
        <v>2256</v>
      </c>
      <c r="J999" s="46" t="s">
        <v>4517</v>
      </c>
      <c r="K999" s="46" t="s">
        <v>4518</v>
      </c>
      <c r="L999" s="100" t="s">
        <v>4519</v>
      </c>
      <c r="M999" s="350" t="s">
        <v>6413</v>
      </c>
      <c r="N999" s="350" t="s">
        <v>6509</v>
      </c>
      <c r="O999" s="325"/>
      <c r="P999" s="284" t="s">
        <v>6263</v>
      </c>
      <c r="Q999" s="311" t="s">
        <v>6509</v>
      </c>
      <c r="R999" s="322"/>
      <c r="S999" s="289" t="s">
        <v>2411</v>
      </c>
      <c r="T999" s="289" t="s">
        <v>6510</v>
      </c>
      <c r="U999" s="47" t="s">
        <v>222</v>
      </c>
      <c r="V999" s="47" t="s">
        <v>90</v>
      </c>
      <c r="W999" s="47" t="s">
        <v>3267</v>
      </c>
      <c r="X999" s="46" t="s">
        <v>2076</v>
      </c>
      <c r="Y999" s="58"/>
      <c r="Z999" s="57"/>
      <c r="AA999" s="58"/>
      <c r="AB999" s="183"/>
      <c r="AC999" s="184"/>
      <c r="AD999" s="184"/>
      <c r="AE999" s="183" t="s">
        <v>36</v>
      </c>
      <c r="AF999" s="184"/>
      <c r="AG999" s="185"/>
      <c r="AH999" s="58"/>
      <c r="AI999" s="58"/>
      <c r="AJ999" s="58"/>
      <c r="AK999" s="58"/>
      <c r="AL999" s="59"/>
      <c r="AM999" s="254" t="str">
        <f>VLOOKUP(K999,'[1]SKO 2019 Attendees'!$D:$G,4,FALSE)</f>
        <v>32LDNLSD</v>
      </c>
      <c r="AN999" s="52">
        <v>43477</v>
      </c>
      <c r="AO999" s="52">
        <v>43481</v>
      </c>
      <c r="AP999" t="s">
        <v>5030</v>
      </c>
    </row>
    <row r="1000" spans="1:42" customFormat="1">
      <c r="A1000" s="46" t="s">
        <v>2918</v>
      </c>
      <c r="B1000" s="232">
        <v>43396</v>
      </c>
      <c r="C1000" s="232">
        <v>43396.704455173611</v>
      </c>
      <c r="D1000" s="232" t="s">
        <v>4693</v>
      </c>
      <c r="E1000" s="232" t="s">
        <v>6119</v>
      </c>
      <c r="F1000" s="49" t="s">
        <v>334</v>
      </c>
      <c r="G1000" s="61" t="s">
        <v>335</v>
      </c>
      <c r="H1000" s="61" t="s">
        <v>2236</v>
      </c>
      <c r="I1000" s="46" t="s">
        <v>2445</v>
      </c>
      <c r="J1000" s="46" t="s">
        <v>1053</v>
      </c>
      <c r="K1000" s="46" t="s">
        <v>2919</v>
      </c>
      <c r="L1000" s="100" t="s">
        <v>339</v>
      </c>
      <c r="M1000" s="310" t="s">
        <v>357</v>
      </c>
      <c r="N1000" s="310" t="s">
        <v>6506</v>
      </c>
      <c r="O1000" s="325"/>
      <c r="P1000" s="285" t="s">
        <v>357</v>
      </c>
      <c r="Q1000" s="285" t="s">
        <v>6506</v>
      </c>
      <c r="R1000" s="322"/>
      <c r="S1000" s="289" t="s">
        <v>2442</v>
      </c>
      <c r="T1000" s="289" t="s">
        <v>6506</v>
      </c>
      <c r="U1000" s="47" t="s">
        <v>222</v>
      </c>
      <c r="V1000" s="47" t="s">
        <v>90</v>
      </c>
      <c r="W1000" s="47" t="s">
        <v>2920</v>
      </c>
      <c r="X1000" s="46" t="s">
        <v>2076</v>
      </c>
      <c r="Y1000" s="58"/>
      <c r="Z1000" s="57"/>
      <c r="AA1000" s="58"/>
      <c r="AB1000" s="183" t="s">
        <v>36</v>
      </c>
      <c r="AC1000" s="184"/>
      <c r="AD1000" s="184"/>
      <c r="AE1000" s="183" t="s">
        <v>36</v>
      </c>
      <c r="AF1000" s="184"/>
      <c r="AG1000" s="185"/>
      <c r="AH1000" s="58"/>
      <c r="AI1000" s="58"/>
      <c r="AJ1000" s="58"/>
      <c r="AK1000" s="58"/>
      <c r="AL1000" s="59"/>
      <c r="AM1000" s="254" t="str">
        <f>VLOOKUP(K1000,'[1]SKO 2019 Attendees'!$D:$G,4,FALSE)</f>
        <v>32LDNLSF</v>
      </c>
      <c r="AN1000" s="52">
        <v>43477</v>
      </c>
      <c r="AO1000" s="52">
        <v>43481</v>
      </c>
    </row>
    <row r="1001" spans="1:42" customFormat="1">
      <c r="A1001" s="46" t="s">
        <v>1839</v>
      </c>
      <c r="B1001" s="232">
        <v>43402</v>
      </c>
      <c r="C1001" s="232">
        <v>43406.64114806713</v>
      </c>
      <c r="D1001" s="232" t="s">
        <v>4693</v>
      </c>
      <c r="E1001" s="232" t="s">
        <v>6120</v>
      </c>
      <c r="F1001" s="49" t="s">
        <v>334</v>
      </c>
      <c r="G1001" s="61" t="s">
        <v>335</v>
      </c>
      <c r="H1001" s="61" t="s">
        <v>633</v>
      </c>
      <c r="I1001" s="46" t="s">
        <v>1840</v>
      </c>
      <c r="J1001" s="46" t="s">
        <v>1841</v>
      </c>
      <c r="K1001" s="46" t="s">
        <v>1842</v>
      </c>
      <c r="L1001" s="100" t="s">
        <v>464</v>
      </c>
      <c r="M1001" s="350" t="s">
        <v>6413</v>
      </c>
      <c r="N1001" s="310" t="s">
        <v>6509</v>
      </c>
      <c r="O1001" s="325"/>
      <c r="P1001" s="284" t="s">
        <v>6263</v>
      </c>
      <c r="Q1001" s="311" t="s">
        <v>6509</v>
      </c>
      <c r="R1001" s="322"/>
      <c r="S1001" s="289" t="s">
        <v>4670</v>
      </c>
      <c r="T1001" s="289" t="s">
        <v>6504</v>
      </c>
      <c r="U1001" s="47" t="s">
        <v>222</v>
      </c>
      <c r="V1001" s="47" t="s">
        <v>34</v>
      </c>
      <c r="W1001" s="47" t="s">
        <v>664</v>
      </c>
      <c r="X1001" s="46" t="s">
        <v>633</v>
      </c>
      <c r="Y1001" s="58"/>
      <c r="Z1001" s="57"/>
      <c r="AA1001" s="58"/>
      <c r="AB1001" s="183"/>
      <c r="AC1001" s="184"/>
      <c r="AD1001" s="184"/>
      <c r="AE1001" s="183"/>
      <c r="AF1001" s="189" t="s">
        <v>36</v>
      </c>
      <c r="AG1001" s="185"/>
      <c r="AH1001" s="58"/>
      <c r="AI1001" s="58"/>
      <c r="AJ1001" s="58"/>
      <c r="AK1001" s="58"/>
      <c r="AL1001" s="59"/>
      <c r="AM1001" s="254" t="str">
        <f>VLOOKUP(K1001,'[1]SKO 2019 Attendees'!$D:$G,4,FALSE)</f>
        <v>32LDNLSG</v>
      </c>
      <c r="AN1001" s="52">
        <v>43477</v>
      </c>
      <c r="AO1001" s="52">
        <v>43481</v>
      </c>
    </row>
    <row r="1002" spans="1:42" customFormat="1">
      <c r="A1002" s="46" t="s">
        <v>4520</v>
      </c>
      <c r="B1002" s="232">
        <v>43396</v>
      </c>
      <c r="C1002" s="232">
        <v>43398.547018287034</v>
      </c>
      <c r="D1002" s="232" t="s">
        <v>4693</v>
      </c>
      <c r="E1002" s="232" t="s">
        <v>6121</v>
      </c>
      <c r="F1002" s="49" t="s">
        <v>334</v>
      </c>
      <c r="G1002" s="61" t="s">
        <v>335</v>
      </c>
      <c r="H1002" s="61" t="s">
        <v>4038</v>
      </c>
      <c r="I1002" s="46" t="s">
        <v>4521</v>
      </c>
      <c r="J1002" s="46" t="s">
        <v>1792</v>
      </c>
      <c r="K1002" s="46" t="s">
        <v>4522</v>
      </c>
      <c r="L1002" s="100" t="s">
        <v>351</v>
      </c>
      <c r="M1002" s="310" t="s">
        <v>357</v>
      </c>
      <c r="N1002" s="310" t="s">
        <v>6506</v>
      </c>
      <c r="O1002" s="325"/>
      <c r="P1002" s="285" t="s">
        <v>357</v>
      </c>
      <c r="Q1002" s="285" t="s">
        <v>6506</v>
      </c>
      <c r="R1002" s="322"/>
      <c r="S1002" s="289" t="s">
        <v>2442</v>
      </c>
      <c r="T1002" s="289" t="s">
        <v>6506</v>
      </c>
      <c r="U1002" s="47" t="s">
        <v>222</v>
      </c>
      <c r="V1002" s="47" t="s">
        <v>90</v>
      </c>
      <c r="W1002" s="47" t="s">
        <v>2382</v>
      </c>
      <c r="X1002" s="46" t="s">
        <v>2076</v>
      </c>
      <c r="Y1002" s="58"/>
      <c r="Z1002" s="57"/>
      <c r="AA1002" s="58"/>
      <c r="AB1002" s="183"/>
      <c r="AC1002" s="184"/>
      <c r="AD1002" s="184"/>
      <c r="AE1002" s="183" t="s">
        <v>36</v>
      </c>
      <c r="AF1002" s="184"/>
      <c r="AG1002" s="185"/>
      <c r="AH1002" s="58"/>
      <c r="AI1002" s="58"/>
      <c r="AJ1002" s="58"/>
      <c r="AK1002" s="58"/>
      <c r="AL1002" s="59"/>
      <c r="AM1002" s="254" t="str">
        <f>VLOOKUP(K1002,'[1]SKO 2019 Attendees'!$D:$G,4,FALSE)</f>
        <v>32LDNLSH</v>
      </c>
      <c r="AN1002" s="52">
        <v>43478</v>
      </c>
      <c r="AO1002" s="52">
        <v>43481</v>
      </c>
    </row>
    <row r="1003" spans="1:42" customFormat="1">
      <c r="A1003" s="46" t="s">
        <v>4523</v>
      </c>
      <c r="B1003" s="232">
        <v>43396</v>
      </c>
      <c r="C1003" s="232">
        <v>43405.555375266202</v>
      </c>
      <c r="D1003" s="232" t="s">
        <v>4693</v>
      </c>
      <c r="E1003" s="232" t="s">
        <v>6122</v>
      </c>
      <c r="F1003" s="49" t="s">
        <v>334</v>
      </c>
      <c r="G1003" s="61" t="s">
        <v>335</v>
      </c>
      <c r="H1003" s="61" t="s">
        <v>4038</v>
      </c>
      <c r="I1003" s="46" t="s">
        <v>880</v>
      </c>
      <c r="J1003" s="46" t="s">
        <v>1792</v>
      </c>
      <c r="K1003" s="46" t="s">
        <v>4524</v>
      </c>
      <c r="L1003" s="100" t="s">
        <v>351</v>
      </c>
      <c r="M1003" s="310" t="s">
        <v>374</v>
      </c>
      <c r="N1003" s="310" t="s">
        <v>6507</v>
      </c>
      <c r="O1003" s="323"/>
      <c r="P1003" s="284" t="s">
        <v>374</v>
      </c>
      <c r="Q1003" s="285" t="s">
        <v>6507</v>
      </c>
      <c r="R1003" s="322"/>
      <c r="S1003" s="289" t="s">
        <v>2411</v>
      </c>
      <c r="T1003" s="289" t="s">
        <v>6510</v>
      </c>
      <c r="U1003" s="47" t="s">
        <v>222</v>
      </c>
      <c r="V1003" s="47" t="s">
        <v>90</v>
      </c>
      <c r="W1003" s="47" t="s">
        <v>2382</v>
      </c>
      <c r="X1003" s="46" t="s">
        <v>2076</v>
      </c>
      <c r="Y1003" s="58"/>
      <c r="Z1003" s="57"/>
      <c r="AA1003" s="58"/>
      <c r="AB1003" s="183"/>
      <c r="AC1003" s="184"/>
      <c r="AD1003" s="184"/>
      <c r="AE1003" s="183" t="s">
        <v>36</v>
      </c>
      <c r="AF1003" s="184"/>
      <c r="AG1003" s="185"/>
      <c r="AH1003" s="58"/>
      <c r="AI1003" s="58"/>
      <c r="AJ1003" s="58"/>
      <c r="AK1003" s="58"/>
      <c r="AL1003" s="59"/>
      <c r="AM1003" s="254" t="str">
        <f>VLOOKUP(K1003,'[1]SKO 2019 Attendees'!$D:$G,4,FALSE)</f>
        <v>32LDNLSJ</v>
      </c>
      <c r="AN1003" s="52">
        <v>43478</v>
      </c>
      <c r="AO1003" s="52">
        <v>43481</v>
      </c>
    </row>
    <row r="1004" spans="1:42" customFormat="1">
      <c r="A1004" s="46" t="s">
        <v>4525</v>
      </c>
      <c r="B1004" s="232">
        <v>43396</v>
      </c>
      <c r="C1004" s="232">
        <v>43411.568250578704</v>
      </c>
      <c r="D1004" s="232"/>
      <c r="E1004" s="348"/>
      <c r="F1004" s="49" t="s">
        <v>334</v>
      </c>
      <c r="G1004" s="61" t="s">
        <v>335</v>
      </c>
      <c r="H1004" s="61" t="s">
        <v>4038</v>
      </c>
      <c r="I1004" s="46" t="s">
        <v>2271</v>
      </c>
      <c r="J1004" s="46" t="s">
        <v>4526</v>
      </c>
      <c r="K1004" s="46" t="s">
        <v>4527</v>
      </c>
      <c r="L1004" s="100" t="s">
        <v>351</v>
      </c>
      <c r="M1004" s="310" t="s">
        <v>346</v>
      </c>
      <c r="N1004" s="310" t="s">
        <v>6505</v>
      </c>
      <c r="O1004" s="325"/>
      <c r="P1004" s="284" t="s">
        <v>346</v>
      </c>
      <c r="Q1004" s="285" t="s">
        <v>6505</v>
      </c>
      <c r="R1004" s="322"/>
      <c r="S1004" s="289" t="s">
        <v>2636</v>
      </c>
      <c r="T1004" s="289" t="s">
        <v>6519</v>
      </c>
      <c r="U1004" s="47" t="s">
        <v>222</v>
      </c>
      <c r="V1004" s="47" t="s">
        <v>90</v>
      </c>
      <c r="W1004" s="47" t="s">
        <v>2075</v>
      </c>
      <c r="X1004" s="46" t="s">
        <v>2076</v>
      </c>
      <c r="Y1004" s="58"/>
      <c r="Z1004" s="57"/>
      <c r="AA1004" s="58"/>
      <c r="AB1004" s="183"/>
      <c r="AC1004" s="184"/>
      <c r="AD1004" s="184"/>
      <c r="AE1004" s="183" t="s">
        <v>36</v>
      </c>
      <c r="AF1004" s="184"/>
      <c r="AG1004" s="185"/>
      <c r="AH1004" s="58"/>
      <c r="AI1004" s="58"/>
      <c r="AJ1004" s="58"/>
      <c r="AK1004" s="58"/>
      <c r="AL1004" s="59"/>
      <c r="AM1004" s="254" t="str">
        <f>VLOOKUP(K1004,'[1]SKO 2019 Attendees'!$D:$G,4,FALSE)</f>
        <v>32LDNLSK</v>
      </c>
      <c r="AN1004" s="52">
        <v>43478</v>
      </c>
      <c r="AO1004" s="52">
        <v>43481</v>
      </c>
    </row>
    <row r="1005" spans="1:42" customFormat="1">
      <c r="A1005" s="46" t="s">
        <v>1843</v>
      </c>
      <c r="B1005" s="232">
        <v>43396</v>
      </c>
      <c r="C1005" s="232">
        <v>43398.223616817129</v>
      </c>
      <c r="D1005" s="232" t="s">
        <v>4693</v>
      </c>
      <c r="E1005" s="232" t="s">
        <v>6123</v>
      </c>
      <c r="F1005" s="49" t="s">
        <v>334</v>
      </c>
      <c r="G1005" s="61" t="s">
        <v>335</v>
      </c>
      <c r="H1005" s="61" t="s">
        <v>633</v>
      </c>
      <c r="I1005" s="46" t="s">
        <v>118</v>
      </c>
      <c r="J1005" s="46" t="s">
        <v>1844</v>
      </c>
      <c r="K1005" s="46" t="s">
        <v>1845</v>
      </c>
      <c r="L1005" s="100" t="s">
        <v>344</v>
      </c>
      <c r="M1005" s="310" t="s">
        <v>374</v>
      </c>
      <c r="N1005" s="310" t="s">
        <v>6507</v>
      </c>
      <c r="O1005" s="325"/>
      <c r="P1005" s="284" t="s">
        <v>374</v>
      </c>
      <c r="Q1005" s="285" t="s">
        <v>6507</v>
      </c>
      <c r="R1005" s="322"/>
      <c r="S1005" s="289" t="s">
        <v>4672</v>
      </c>
      <c r="T1005" s="289" t="s">
        <v>6508</v>
      </c>
      <c r="U1005" s="47" t="s">
        <v>222</v>
      </c>
      <c r="V1005" s="47" t="s">
        <v>34</v>
      </c>
      <c r="W1005" s="47" t="s">
        <v>645</v>
      </c>
      <c r="X1005" s="46" t="s">
        <v>633</v>
      </c>
      <c r="Y1005" s="58"/>
      <c r="Z1005" s="57"/>
      <c r="AA1005" s="58"/>
      <c r="AB1005" s="183"/>
      <c r="AC1005" s="184"/>
      <c r="AD1005" s="184"/>
      <c r="AE1005" s="183"/>
      <c r="AF1005" s="189" t="s">
        <v>36</v>
      </c>
      <c r="AG1005" s="185"/>
      <c r="AH1005" s="58"/>
      <c r="AI1005" s="58"/>
      <c r="AJ1005" s="58"/>
      <c r="AK1005" s="58"/>
      <c r="AL1005" s="59"/>
      <c r="AM1005" s="254" t="str">
        <f>VLOOKUP(K1005,'[1]SKO 2019 Attendees'!$D:$G,4,FALSE)</f>
        <v>32LDNLSL</v>
      </c>
      <c r="AN1005" s="52">
        <v>43477</v>
      </c>
      <c r="AO1005" s="52">
        <v>43481</v>
      </c>
    </row>
    <row r="1006" spans="1:42" customFormat="1">
      <c r="A1006" s="46" t="s">
        <v>4528</v>
      </c>
      <c r="B1006" s="232">
        <v>43396</v>
      </c>
      <c r="C1006" s="232">
        <v>43404.459703819441</v>
      </c>
      <c r="D1006" s="232" t="s">
        <v>4693</v>
      </c>
      <c r="E1006" s="232" t="s">
        <v>6124</v>
      </c>
      <c r="F1006" s="49" t="s">
        <v>334</v>
      </c>
      <c r="G1006" s="61" t="s">
        <v>335</v>
      </c>
      <c r="H1006" s="61" t="s">
        <v>4038</v>
      </c>
      <c r="I1006" s="46" t="s">
        <v>875</v>
      </c>
      <c r="J1006" s="46" t="s">
        <v>4529</v>
      </c>
      <c r="K1006" s="46" t="s">
        <v>4530</v>
      </c>
      <c r="L1006" s="100" t="s">
        <v>4128</v>
      </c>
      <c r="M1006" s="310" t="s">
        <v>500</v>
      </c>
      <c r="N1006" s="310" t="s">
        <v>6504</v>
      </c>
      <c r="O1006" s="325"/>
      <c r="P1006" s="284" t="s">
        <v>500</v>
      </c>
      <c r="Q1006" s="285" t="s">
        <v>6504</v>
      </c>
      <c r="R1006" s="322"/>
      <c r="S1006" s="289" t="s">
        <v>2380</v>
      </c>
      <c r="T1006" s="289" t="s">
        <v>6507</v>
      </c>
      <c r="U1006" s="47" t="s">
        <v>222</v>
      </c>
      <c r="V1006" s="47" t="s">
        <v>90</v>
      </c>
      <c r="W1006" s="47" t="s">
        <v>2254</v>
      </c>
      <c r="X1006" s="46" t="s">
        <v>2076</v>
      </c>
      <c r="Y1006" s="58"/>
      <c r="Z1006" s="57"/>
      <c r="AA1006" s="58"/>
      <c r="AB1006" s="183"/>
      <c r="AC1006" s="184"/>
      <c r="AD1006" s="184"/>
      <c r="AE1006" s="183" t="s">
        <v>36</v>
      </c>
      <c r="AF1006" s="184"/>
      <c r="AG1006" s="185"/>
      <c r="AH1006" s="58"/>
      <c r="AI1006" s="58"/>
      <c r="AJ1006" s="58"/>
      <c r="AK1006" s="58"/>
      <c r="AL1006" s="59"/>
      <c r="AM1006" s="254" t="str">
        <f>VLOOKUP(K1006,'[1]SKO 2019 Attendees'!$D:$G,4,FALSE)</f>
        <v>32LDNLSM</v>
      </c>
      <c r="AN1006" s="52">
        <v>43478</v>
      </c>
      <c r="AO1006" s="52">
        <v>43481</v>
      </c>
    </row>
    <row r="1007" spans="1:42" customFormat="1">
      <c r="A1007" s="46" t="s">
        <v>1846</v>
      </c>
      <c r="B1007" s="232">
        <v>43402</v>
      </c>
      <c r="C1007" s="232">
        <v>43403.207417245372</v>
      </c>
      <c r="D1007" s="232" t="s">
        <v>4693</v>
      </c>
      <c r="E1007" s="232" t="s">
        <v>6125</v>
      </c>
      <c r="F1007" s="49" t="s">
        <v>334</v>
      </c>
      <c r="G1007" s="61" t="s">
        <v>335</v>
      </c>
      <c r="H1007" s="61" t="s">
        <v>633</v>
      </c>
      <c r="I1007" s="46" t="s">
        <v>353</v>
      </c>
      <c r="J1007" s="46" t="s">
        <v>1847</v>
      </c>
      <c r="K1007" s="46" t="s">
        <v>1848</v>
      </c>
      <c r="L1007" s="100" t="s">
        <v>505</v>
      </c>
      <c r="M1007" s="310" t="s">
        <v>346</v>
      </c>
      <c r="N1007" s="310" t="s">
        <v>6505</v>
      </c>
      <c r="O1007" s="325"/>
      <c r="P1007" s="284" t="s">
        <v>346</v>
      </c>
      <c r="Q1007" s="285" t="s">
        <v>6505</v>
      </c>
      <c r="R1007" s="322"/>
      <c r="S1007" s="289" t="s">
        <v>4671</v>
      </c>
      <c r="T1007" s="289" t="s">
        <v>6503</v>
      </c>
      <c r="U1007" s="47" t="s">
        <v>222</v>
      </c>
      <c r="V1007" s="47" t="s">
        <v>34</v>
      </c>
      <c r="W1007" s="47" t="s">
        <v>789</v>
      </c>
      <c r="X1007" s="46" t="s">
        <v>633</v>
      </c>
      <c r="Y1007" s="58"/>
      <c r="Z1007" s="57"/>
      <c r="AA1007" s="58"/>
      <c r="AB1007" s="183"/>
      <c r="AC1007" s="189" t="s">
        <v>36</v>
      </c>
      <c r="AD1007" s="184"/>
      <c r="AE1007" s="183"/>
      <c r="AF1007" s="189" t="s">
        <v>36</v>
      </c>
      <c r="AG1007" s="185"/>
      <c r="AH1007" s="58"/>
      <c r="AI1007" s="58"/>
      <c r="AJ1007" s="58"/>
      <c r="AK1007" s="58"/>
      <c r="AL1007" s="59"/>
      <c r="AM1007" s="254" t="str">
        <f>VLOOKUP(K1007,'[1]SKO 2019 Attendees'!$D:$G,4,FALSE)</f>
        <v>32LDNLSN</v>
      </c>
      <c r="AN1007" s="52">
        <v>43477</v>
      </c>
      <c r="AO1007" s="52">
        <v>43481</v>
      </c>
    </row>
    <row r="1008" spans="1:42" customFormat="1">
      <c r="A1008" s="46" t="s">
        <v>492</v>
      </c>
      <c r="B1008" s="232">
        <v>43396</v>
      </c>
      <c r="C1008" s="232">
        <v>43397.09767106481</v>
      </c>
      <c r="D1008" s="344" t="s">
        <v>4693</v>
      </c>
      <c r="E1008" s="232" t="s">
        <v>6701</v>
      </c>
      <c r="F1008" s="49" t="s">
        <v>334</v>
      </c>
      <c r="G1008" s="61" t="s">
        <v>335</v>
      </c>
      <c r="H1008" s="61" t="s">
        <v>27</v>
      </c>
      <c r="I1008" s="46" t="s">
        <v>493</v>
      </c>
      <c r="J1008" s="129" t="s">
        <v>494</v>
      </c>
      <c r="K1008" s="46" t="s">
        <v>495</v>
      </c>
      <c r="L1008" s="100" t="s">
        <v>344</v>
      </c>
      <c r="M1008" s="310" t="s">
        <v>374</v>
      </c>
      <c r="N1008" s="310" t="s">
        <v>6507</v>
      </c>
      <c r="O1008" s="323"/>
      <c r="P1008" s="284" t="s">
        <v>374</v>
      </c>
      <c r="Q1008" s="285" t="s">
        <v>6507</v>
      </c>
      <c r="R1008" s="322"/>
      <c r="S1008" s="289" t="s">
        <v>5083</v>
      </c>
      <c r="T1008" s="306" t="s">
        <v>6513</v>
      </c>
      <c r="U1008" s="47" t="s">
        <v>368</v>
      </c>
      <c r="V1008" s="47" t="s">
        <v>34</v>
      </c>
      <c r="W1008" s="47" t="s">
        <v>75</v>
      </c>
      <c r="X1008" s="46" t="s">
        <v>27</v>
      </c>
      <c r="Y1008" s="58"/>
      <c r="Z1008" s="57"/>
      <c r="AA1008" s="58"/>
      <c r="AB1008" s="183"/>
      <c r="AC1008" s="184"/>
      <c r="AD1008" s="184"/>
      <c r="AE1008" s="183"/>
      <c r="AF1008" s="184"/>
      <c r="AG1008" s="190" t="s">
        <v>36</v>
      </c>
      <c r="AH1008" s="58"/>
      <c r="AI1008" s="58"/>
      <c r="AJ1008" s="58"/>
      <c r="AK1008" s="58"/>
      <c r="AL1008" s="59"/>
      <c r="AM1008" s="254" t="str">
        <f>VLOOKUP(K1008,'[1]SKO 2019 Attendees'!$D:$G,4,FALSE)</f>
        <v>32LDNLSP</v>
      </c>
      <c r="AN1008" s="52">
        <v>43476</v>
      </c>
      <c r="AO1008" s="52">
        <v>43481</v>
      </c>
    </row>
    <row r="1009" spans="1:42" customFormat="1">
      <c r="A1009" s="46" t="s">
        <v>496</v>
      </c>
      <c r="B1009" s="232">
        <v>43396</v>
      </c>
      <c r="C1009" s="232">
        <v>43396.976179594909</v>
      </c>
      <c r="D1009" s="232" t="s">
        <v>4693</v>
      </c>
      <c r="E1009" s="232" t="s">
        <v>6126</v>
      </c>
      <c r="F1009" s="49" t="s">
        <v>334</v>
      </c>
      <c r="G1009" s="61" t="s">
        <v>335</v>
      </c>
      <c r="H1009" s="61" t="s">
        <v>27</v>
      </c>
      <c r="I1009" s="46" t="s">
        <v>497</v>
      </c>
      <c r="J1009" s="129" t="s">
        <v>498</v>
      </c>
      <c r="K1009" s="46" t="s">
        <v>499</v>
      </c>
      <c r="L1009" s="100" t="s">
        <v>351</v>
      </c>
      <c r="M1009" s="350" t="s">
        <v>6412</v>
      </c>
      <c r="N1009" s="310" t="s">
        <v>6508</v>
      </c>
      <c r="O1009" s="325"/>
      <c r="P1009" s="284" t="s">
        <v>5086</v>
      </c>
      <c r="Q1009" s="311" t="s">
        <v>6508</v>
      </c>
      <c r="R1009" s="322"/>
      <c r="S1009" s="289" t="s">
        <v>5083</v>
      </c>
      <c r="T1009" s="306" t="s">
        <v>6513</v>
      </c>
      <c r="U1009" s="47" t="s">
        <v>368</v>
      </c>
      <c r="V1009" s="47" t="s">
        <v>34</v>
      </c>
      <c r="W1009" s="47" t="s">
        <v>103</v>
      </c>
      <c r="X1009" s="46" t="s">
        <v>27</v>
      </c>
      <c r="Y1009" s="58"/>
      <c r="Z1009" s="57"/>
      <c r="AA1009" s="58"/>
      <c r="AB1009" s="183"/>
      <c r="AC1009" s="184"/>
      <c r="AD1009" s="184"/>
      <c r="AE1009" s="183"/>
      <c r="AF1009" s="184"/>
      <c r="AG1009" s="190" t="s">
        <v>36</v>
      </c>
      <c r="AH1009" s="58"/>
      <c r="AI1009" s="58"/>
      <c r="AJ1009" s="58"/>
      <c r="AK1009" s="58"/>
      <c r="AL1009" s="59"/>
      <c r="AM1009" s="254" t="str">
        <f>VLOOKUP(K1009,'[1]SKO 2019 Attendees'!$D:$G,4,FALSE)</f>
        <v>32LDNLSQ</v>
      </c>
      <c r="AN1009" s="52">
        <v>43476</v>
      </c>
      <c r="AO1009" s="52">
        <v>43481</v>
      </c>
    </row>
    <row r="1010" spans="1:42" customFormat="1">
      <c r="A1010" s="46" t="s">
        <v>1849</v>
      </c>
      <c r="B1010" s="232">
        <v>43402</v>
      </c>
      <c r="C1010" s="232">
        <v>43409.165412499999</v>
      </c>
      <c r="D1010" s="232" t="s">
        <v>4693</v>
      </c>
      <c r="E1010" s="232" t="s">
        <v>6127</v>
      </c>
      <c r="F1010" s="49" t="s">
        <v>334</v>
      </c>
      <c r="G1010" s="61" t="s">
        <v>335</v>
      </c>
      <c r="H1010" s="61" t="s">
        <v>633</v>
      </c>
      <c r="I1010" s="46" t="s">
        <v>1303</v>
      </c>
      <c r="J1010" s="129" t="s">
        <v>1850</v>
      </c>
      <c r="K1010" s="46" t="s">
        <v>1851</v>
      </c>
      <c r="L1010" s="100" t="s">
        <v>1852</v>
      </c>
      <c r="M1010" s="310" t="s">
        <v>379</v>
      </c>
      <c r="N1010" s="310" t="s">
        <v>6503</v>
      </c>
      <c r="O1010" s="325"/>
      <c r="P1010" s="332" t="s">
        <v>6569</v>
      </c>
      <c r="Q1010" s="285" t="s">
        <v>4667</v>
      </c>
      <c r="R1010" s="322"/>
      <c r="S1010" s="289" t="s">
        <v>4673</v>
      </c>
      <c r="T1010" s="289" t="s">
        <v>6518</v>
      </c>
      <c r="U1010" s="47" t="s">
        <v>222</v>
      </c>
      <c r="V1010" s="47" t="s">
        <v>34</v>
      </c>
      <c r="W1010" s="47" t="s">
        <v>693</v>
      </c>
      <c r="X1010" s="46" t="s">
        <v>633</v>
      </c>
      <c r="Y1010" s="58"/>
      <c r="Z1010" s="57"/>
      <c r="AA1010" s="58"/>
      <c r="AB1010" s="183"/>
      <c r="AC1010" s="184"/>
      <c r="AD1010" s="184"/>
      <c r="AE1010" s="183"/>
      <c r="AF1010" s="189" t="s">
        <v>36</v>
      </c>
      <c r="AG1010" s="185"/>
      <c r="AH1010" s="58"/>
      <c r="AI1010" s="58"/>
      <c r="AJ1010" s="58"/>
      <c r="AK1010" s="58"/>
      <c r="AL1010" s="59"/>
      <c r="AM1010" s="254" t="str">
        <f>VLOOKUP(K1010,'[1]SKO 2019 Attendees'!$D:$G,4,FALSE)</f>
        <v>32LDNLSR</v>
      </c>
      <c r="AN1010" s="52">
        <v>43477</v>
      </c>
      <c r="AO1010" s="52">
        <v>43481</v>
      </c>
    </row>
    <row r="1011" spans="1:42" customFormat="1">
      <c r="A1011" s="46" t="s">
        <v>2921</v>
      </c>
      <c r="B1011" s="232">
        <v>43396</v>
      </c>
      <c r="C1011" s="232">
        <v>43409.583718321759</v>
      </c>
      <c r="D1011" s="232" t="s">
        <v>4693</v>
      </c>
      <c r="E1011" s="232" t="s">
        <v>6128</v>
      </c>
      <c r="F1011" s="49" t="s">
        <v>334</v>
      </c>
      <c r="G1011" s="61" t="s">
        <v>335</v>
      </c>
      <c r="H1011" s="61" t="s">
        <v>2236</v>
      </c>
      <c r="I1011" s="46" t="s">
        <v>952</v>
      </c>
      <c r="J1011" s="46" t="s">
        <v>2922</v>
      </c>
      <c r="K1011" s="46" t="s">
        <v>2923</v>
      </c>
      <c r="L1011" s="100" t="s">
        <v>2924</v>
      </c>
      <c r="M1011" s="310" t="s">
        <v>379</v>
      </c>
      <c r="N1011" s="310" t="s">
        <v>6503</v>
      </c>
      <c r="O1011" s="325"/>
      <c r="P1011" s="284" t="s">
        <v>379</v>
      </c>
      <c r="Q1011" s="285" t="s">
        <v>6503</v>
      </c>
      <c r="R1011" s="322"/>
      <c r="S1011" s="289" t="s">
        <v>2472</v>
      </c>
      <c r="T1011" s="289" t="s">
        <v>6505</v>
      </c>
      <c r="U1011" s="47" t="s">
        <v>222</v>
      </c>
      <c r="V1011" s="47" t="s">
        <v>90</v>
      </c>
      <c r="W1011" s="47" t="s">
        <v>2294</v>
      </c>
      <c r="X1011" s="46" t="s">
        <v>2076</v>
      </c>
      <c r="Y1011" s="58"/>
      <c r="Z1011" s="57"/>
      <c r="AA1011" s="58"/>
      <c r="AB1011" s="183" t="s">
        <v>36</v>
      </c>
      <c r="AC1011" s="184"/>
      <c r="AD1011" s="184"/>
      <c r="AE1011" s="183" t="s">
        <v>36</v>
      </c>
      <c r="AF1011" s="184"/>
      <c r="AG1011" s="185"/>
      <c r="AH1011" s="58"/>
      <c r="AI1011" s="58"/>
      <c r="AJ1011" s="58"/>
      <c r="AK1011" s="58"/>
      <c r="AL1011" s="59"/>
      <c r="AM1011" s="254" t="str">
        <f>VLOOKUP(K1011,'[1]SKO 2019 Attendees'!$D:$G,4,FALSE)</f>
        <v>32LDNLSS</v>
      </c>
      <c r="AN1011" s="52">
        <v>43477</v>
      </c>
      <c r="AO1011" s="52">
        <v>43481</v>
      </c>
    </row>
    <row r="1012" spans="1:42" customFormat="1">
      <c r="A1012" s="46" t="s">
        <v>501</v>
      </c>
      <c r="B1012" s="232">
        <v>43396</v>
      </c>
      <c r="C1012" s="232">
        <v>43396.98138020833</v>
      </c>
      <c r="D1012" s="232" t="s">
        <v>4693</v>
      </c>
      <c r="E1012" s="348"/>
      <c r="F1012" s="49" t="s">
        <v>334</v>
      </c>
      <c r="G1012" s="61" t="s">
        <v>335</v>
      </c>
      <c r="H1012" s="61" t="s">
        <v>27</v>
      </c>
      <c r="I1012" s="46" t="s">
        <v>502</v>
      </c>
      <c r="J1012" s="46" t="s">
        <v>503</v>
      </c>
      <c r="K1012" s="46" t="s">
        <v>504</v>
      </c>
      <c r="L1012" s="100" t="s">
        <v>505</v>
      </c>
      <c r="M1012" s="310" t="s">
        <v>379</v>
      </c>
      <c r="N1012" s="310" t="s">
        <v>6503</v>
      </c>
      <c r="O1012" s="325"/>
      <c r="P1012" s="284" t="s">
        <v>379</v>
      </c>
      <c r="Q1012" s="285" t="s">
        <v>6503</v>
      </c>
      <c r="R1012" s="322"/>
      <c r="S1012" s="289" t="s">
        <v>58</v>
      </c>
      <c r="T1012" s="289" t="s">
        <v>6514</v>
      </c>
      <c r="U1012" s="47" t="s">
        <v>59</v>
      </c>
      <c r="V1012" s="47" t="s">
        <v>34</v>
      </c>
      <c r="W1012" s="47" t="s">
        <v>60</v>
      </c>
      <c r="X1012" s="46" t="s">
        <v>58</v>
      </c>
      <c r="Y1012" s="58"/>
      <c r="Z1012" s="57"/>
      <c r="AA1012" s="58"/>
      <c r="AB1012" s="183"/>
      <c r="AC1012" s="184"/>
      <c r="AD1012" s="189" t="s">
        <v>36</v>
      </c>
      <c r="AE1012" s="183"/>
      <c r="AF1012" s="184"/>
      <c r="AG1012" s="190" t="s">
        <v>36</v>
      </c>
      <c r="AH1012" s="58"/>
      <c r="AI1012" s="58"/>
      <c r="AJ1012" s="58"/>
      <c r="AK1012" s="58"/>
      <c r="AL1012" s="59"/>
      <c r="AM1012" s="254" t="str">
        <f>VLOOKUP(K1012,'[1]SKO 2019 Attendees'!$D:$G,4,FALSE)</f>
        <v>32LDNLSV</v>
      </c>
      <c r="AN1012" s="52">
        <v>43477</v>
      </c>
      <c r="AO1012" s="52">
        <v>43482</v>
      </c>
      <c r="AP1012" t="s">
        <v>104</v>
      </c>
    </row>
    <row r="1013" spans="1:42" customFormat="1">
      <c r="A1013" s="46" t="s">
        <v>1857</v>
      </c>
      <c r="B1013" s="232">
        <v>43402</v>
      </c>
      <c r="C1013" s="232">
        <v>43406.228928206016</v>
      </c>
      <c r="D1013" s="232" t="s">
        <v>4693</v>
      </c>
      <c r="E1013" s="232" t="s">
        <v>6129</v>
      </c>
      <c r="F1013" s="49" t="s">
        <v>334</v>
      </c>
      <c r="G1013" s="61" t="s">
        <v>335</v>
      </c>
      <c r="H1013" s="61" t="s">
        <v>633</v>
      </c>
      <c r="I1013" s="46" t="s">
        <v>1858</v>
      </c>
      <c r="J1013" s="46" t="s">
        <v>1859</v>
      </c>
      <c r="K1013" s="46" t="s">
        <v>1860</v>
      </c>
      <c r="L1013" s="100" t="s">
        <v>351</v>
      </c>
      <c r="M1013" s="310" t="s">
        <v>346</v>
      </c>
      <c r="N1013" s="310" t="s">
        <v>6505</v>
      </c>
      <c r="O1013" s="325"/>
      <c r="P1013" s="284" t="s">
        <v>346</v>
      </c>
      <c r="Q1013" s="285" t="s">
        <v>6505</v>
      </c>
      <c r="R1013" s="322"/>
      <c r="S1013" s="289" t="s">
        <v>4673</v>
      </c>
      <c r="T1013" s="289" t="s">
        <v>6518</v>
      </c>
      <c r="U1013" s="47" t="s">
        <v>222</v>
      </c>
      <c r="V1013" s="47" t="s">
        <v>34</v>
      </c>
      <c r="W1013" s="47" t="s">
        <v>745</v>
      </c>
      <c r="X1013" s="46" t="s">
        <v>633</v>
      </c>
      <c r="Y1013" s="58"/>
      <c r="Z1013" s="57"/>
      <c r="AA1013" s="58"/>
      <c r="AB1013" s="183"/>
      <c r="AC1013" s="184"/>
      <c r="AD1013" s="184"/>
      <c r="AE1013" s="183"/>
      <c r="AF1013" s="189" t="s">
        <v>36</v>
      </c>
      <c r="AG1013" s="185"/>
      <c r="AH1013" s="58"/>
      <c r="AI1013" s="58"/>
      <c r="AJ1013" s="58"/>
      <c r="AK1013" s="58"/>
      <c r="AL1013" s="59"/>
      <c r="AM1013" s="254" t="str">
        <f>VLOOKUP(K1013,'[1]SKO 2019 Attendees'!$D:$G,4,FALSE)</f>
        <v>32LDNLSW</v>
      </c>
      <c r="AN1013" s="52">
        <v>43477</v>
      </c>
      <c r="AO1013" s="52">
        <v>43481</v>
      </c>
    </row>
    <row r="1014" spans="1:42" customFormat="1">
      <c r="A1014" s="46" t="s">
        <v>1861</v>
      </c>
      <c r="B1014" s="232">
        <v>43402</v>
      </c>
      <c r="C1014" s="232">
        <v>43410.190183449071</v>
      </c>
      <c r="D1014" s="232"/>
      <c r="E1014" s="348"/>
      <c r="F1014" s="49" t="s">
        <v>334</v>
      </c>
      <c r="G1014" s="61" t="s">
        <v>335</v>
      </c>
      <c r="H1014" s="61" t="s">
        <v>633</v>
      </c>
      <c r="I1014" s="46" t="s">
        <v>81</v>
      </c>
      <c r="J1014" s="46" t="s">
        <v>1862</v>
      </c>
      <c r="K1014" s="46" t="s">
        <v>1863</v>
      </c>
      <c r="L1014" s="100" t="s">
        <v>1864</v>
      </c>
      <c r="M1014" s="350" t="s">
        <v>6413</v>
      </c>
      <c r="N1014" s="310" t="s">
        <v>6509</v>
      </c>
      <c r="O1014" s="325"/>
      <c r="P1014" s="284" t="s">
        <v>6263</v>
      </c>
      <c r="Q1014" s="311" t="s">
        <v>6509</v>
      </c>
      <c r="R1014" s="322"/>
      <c r="S1014" s="289" t="s">
        <v>4670</v>
      </c>
      <c r="T1014" s="289" t="s">
        <v>6504</v>
      </c>
      <c r="U1014" s="47" t="s">
        <v>222</v>
      </c>
      <c r="V1014" s="47" t="s">
        <v>34</v>
      </c>
      <c r="W1014" s="47" t="s">
        <v>639</v>
      </c>
      <c r="X1014" s="46" t="s">
        <v>633</v>
      </c>
      <c r="Y1014" s="58"/>
      <c r="Z1014" s="57"/>
      <c r="AA1014" s="58"/>
      <c r="AB1014" s="183"/>
      <c r="AC1014" s="189" t="s">
        <v>36</v>
      </c>
      <c r="AD1014" s="184"/>
      <c r="AE1014" s="183"/>
      <c r="AF1014" s="189" t="s">
        <v>36</v>
      </c>
      <c r="AG1014" s="185"/>
      <c r="AH1014" s="58"/>
      <c r="AI1014" s="58"/>
      <c r="AJ1014" s="58"/>
      <c r="AK1014" s="58"/>
      <c r="AL1014" s="59"/>
      <c r="AM1014" s="254" t="str">
        <f>VLOOKUP(K1014,'[1]SKO 2019 Attendees'!$D:$G,4,FALSE)</f>
        <v>32LDNLSX</v>
      </c>
      <c r="AN1014" s="52">
        <v>43477</v>
      </c>
      <c r="AO1014" s="52">
        <v>43481</v>
      </c>
    </row>
    <row r="1015" spans="1:42" customFormat="1">
      <c r="A1015" s="46" t="s">
        <v>1869</v>
      </c>
      <c r="B1015" s="232">
        <v>43402</v>
      </c>
      <c r="C1015" s="232">
        <v>43417.561098113423</v>
      </c>
      <c r="D1015" s="232" t="s">
        <v>4693</v>
      </c>
      <c r="E1015" s="232" t="s">
        <v>6130</v>
      </c>
      <c r="F1015" s="49" t="s">
        <v>334</v>
      </c>
      <c r="G1015" s="61" t="s">
        <v>335</v>
      </c>
      <c r="H1015" s="61" t="s">
        <v>633</v>
      </c>
      <c r="I1015" s="46" t="s">
        <v>493</v>
      </c>
      <c r="J1015" s="46" t="s">
        <v>1870</v>
      </c>
      <c r="K1015" s="46" t="s">
        <v>1871</v>
      </c>
      <c r="L1015" s="100" t="s">
        <v>434</v>
      </c>
      <c r="M1015" s="310" t="s">
        <v>357</v>
      </c>
      <c r="N1015" s="310" t="s">
        <v>6506</v>
      </c>
      <c r="O1015" s="325"/>
      <c r="P1015" s="285" t="s">
        <v>357</v>
      </c>
      <c r="Q1015" s="285" t="s">
        <v>6506</v>
      </c>
      <c r="R1015" s="322"/>
      <c r="S1015" s="289" t="s">
        <v>4670</v>
      </c>
      <c r="T1015" s="289" t="s">
        <v>6504</v>
      </c>
      <c r="U1015" s="47" t="s">
        <v>222</v>
      </c>
      <c r="V1015" s="47" t="s">
        <v>34</v>
      </c>
      <c r="W1015" s="47" t="s">
        <v>664</v>
      </c>
      <c r="X1015" s="46" t="s">
        <v>633</v>
      </c>
      <c r="Y1015" s="58"/>
      <c r="Z1015" s="57"/>
      <c r="AA1015" s="58"/>
      <c r="AB1015" s="183"/>
      <c r="AC1015" s="184"/>
      <c r="AD1015" s="184"/>
      <c r="AE1015" s="183"/>
      <c r="AF1015" s="189" t="s">
        <v>36</v>
      </c>
      <c r="AG1015" s="185"/>
      <c r="AH1015" s="58"/>
      <c r="AI1015" s="58"/>
      <c r="AJ1015" s="58"/>
      <c r="AK1015" s="58"/>
      <c r="AL1015" s="59"/>
      <c r="AM1015" s="254" t="str">
        <f>VLOOKUP(K1015,'[1]SKO 2019 Attendees'!$D:$G,4,FALSE)</f>
        <v>32LDNLT2</v>
      </c>
      <c r="AN1015" s="52">
        <v>43477</v>
      </c>
      <c r="AO1015" s="52">
        <v>43481</v>
      </c>
    </row>
    <row r="1016" spans="1:42" customFormat="1">
      <c r="A1016" s="46" t="s">
        <v>2925</v>
      </c>
      <c r="B1016" s="232">
        <v>43396</v>
      </c>
      <c r="C1016" s="232">
        <v>43398.7743653125</v>
      </c>
      <c r="D1016" s="232" t="s">
        <v>4693</v>
      </c>
      <c r="E1016" s="232" t="s">
        <v>6706</v>
      </c>
      <c r="F1016" s="49" t="s">
        <v>334</v>
      </c>
      <c r="G1016" s="61" t="s">
        <v>335</v>
      </c>
      <c r="H1016" s="61" t="s">
        <v>2236</v>
      </c>
      <c r="I1016" s="46" t="s">
        <v>2926</v>
      </c>
      <c r="J1016" s="46" t="s">
        <v>2927</v>
      </c>
      <c r="K1016" s="46" t="s">
        <v>2928</v>
      </c>
      <c r="L1016" s="100" t="s">
        <v>455</v>
      </c>
      <c r="M1016" s="310" t="s">
        <v>379</v>
      </c>
      <c r="N1016" s="310" t="s">
        <v>6503</v>
      </c>
      <c r="O1016" s="325"/>
      <c r="P1016" s="284" t="s">
        <v>379</v>
      </c>
      <c r="Q1016" s="285" t="s">
        <v>6503</v>
      </c>
      <c r="R1016" s="322"/>
      <c r="S1016" s="289" t="s">
        <v>2472</v>
      </c>
      <c r="T1016" s="289" t="s">
        <v>6505</v>
      </c>
      <c r="U1016" s="47" t="s">
        <v>222</v>
      </c>
      <c r="V1016" s="47" t="s">
        <v>90</v>
      </c>
      <c r="W1016" s="47" t="s">
        <v>2284</v>
      </c>
      <c r="X1016" s="46" t="s">
        <v>2076</v>
      </c>
      <c r="Y1016" s="58"/>
      <c r="Z1016" s="57"/>
      <c r="AA1016" s="58"/>
      <c r="AB1016" s="183"/>
      <c r="AC1016" s="184"/>
      <c r="AD1016" s="184"/>
      <c r="AE1016" s="183" t="s">
        <v>36</v>
      </c>
      <c r="AF1016" s="184"/>
      <c r="AG1016" s="185"/>
      <c r="AH1016" s="58"/>
      <c r="AI1016" s="58"/>
      <c r="AJ1016" s="58"/>
      <c r="AK1016" s="58"/>
      <c r="AL1016" s="59"/>
      <c r="AM1016" s="254" t="str">
        <f>VLOOKUP(K1016,'[1]SKO 2019 Attendees'!$D:$G,4,FALSE)</f>
        <v>32LDNLT3</v>
      </c>
      <c r="AN1016" s="52">
        <v>43477</v>
      </c>
      <c r="AO1016" s="52">
        <v>43481</v>
      </c>
    </row>
    <row r="1017" spans="1:42" customFormat="1" ht="24">
      <c r="A1017" s="46" t="s">
        <v>506</v>
      </c>
      <c r="B1017" s="232">
        <v>43396</v>
      </c>
      <c r="C1017" s="232">
        <v>43425.84649413194</v>
      </c>
      <c r="D1017" s="232" t="s">
        <v>4693</v>
      </c>
      <c r="E1017" s="232" t="s">
        <v>6131</v>
      </c>
      <c r="F1017" s="49" t="s">
        <v>334</v>
      </c>
      <c r="G1017" s="61" t="s">
        <v>335</v>
      </c>
      <c r="H1017" s="61" t="s">
        <v>27</v>
      </c>
      <c r="I1017" s="46" t="s">
        <v>507</v>
      </c>
      <c r="J1017" s="129" t="s">
        <v>508</v>
      </c>
      <c r="K1017" s="46" t="s">
        <v>509</v>
      </c>
      <c r="L1017" s="100" t="s">
        <v>344</v>
      </c>
      <c r="M1017" s="350" t="s">
        <v>6412</v>
      </c>
      <c r="N1017" s="310" t="s">
        <v>6508</v>
      </c>
      <c r="O1017" s="325"/>
      <c r="P1017" s="284" t="s">
        <v>5086</v>
      </c>
      <c r="Q1017" s="311" t="s">
        <v>6508</v>
      </c>
      <c r="R1017" s="322"/>
      <c r="S1017" s="289" t="s">
        <v>5083</v>
      </c>
      <c r="T1017" s="306" t="s">
        <v>6513</v>
      </c>
      <c r="U1017" s="47" t="s">
        <v>368</v>
      </c>
      <c r="V1017" s="47" t="s">
        <v>34</v>
      </c>
      <c r="W1017" s="47" t="s">
        <v>75</v>
      </c>
      <c r="X1017" s="46" t="s">
        <v>27</v>
      </c>
      <c r="Y1017" s="58"/>
      <c r="Z1017" s="57"/>
      <c r="AA1017" s="58"/>
      <c r="AB1017" s="183"/>
      <c r="AC1017" s="184"/>
      <c r="AD1017" s="184"/>
      <c r="AE1017" s="183"/>
      <c r="AF1017" s="184"/>
      <c r="AG1017" s="190" t="s">
        <v>36</v>
      </c>
      <c r="AH1017" s="58"/>
      <c r="AI1017" s="58"/>
      <c r="AJ1017" s="58"/>
      <c r="AK1017" s="58"/>
      <c r="AL1017" s="59"/>
      <c r="AM1017" s="254" t="str">
        <f>VLOOKUP(K1017,'[1]SKO 2019 Attendees'!$D:$G,4,FALSE)</f>
        <v>32LDNLT4</v>
      </c>
      <c r="AN1017" s="52">
        <v>43476</v>
      </c>
      <c r="AO1017" s="52">
        <v>43481</v>
      </c>
    </row>
    <row r="1018" spans="1:42" customFormat="1">
      <c r="A1018" s="46" t="s">
        <v>4531</v>
      </c>
      <c r="B1018" s="232">
        <v>43396</v>
      </c>
      <c r="C1018" s="232">
        <v>43398.439940972217</v>
      </c>
      <c r="D1018" s="349" t="s">
        <v>4693</v>
      </c>
      <c r="E1018" s="348" t="s">
        <v>6788</v>
      </c>
      <c r="F1018" s="49" t="s">
        <v>334</v>
      </c>
      <c r="G1018" s="61" t="s">
        <v>335</v>
      </c>
      <c r="H1018" s="61" t="s">
        <v>4038</v>
      </c>
      <c r="I1018" s="46" t="s">
        <v>62</v>
      </c>
      <c r="J1018" s="46" t="s">
        <v>4532</v>
      </c>
      <c r="K1018" s="46" t="s">
        <v>4533</v>
      </c>
      <c r="L1018" s="100" t="s">
        <v>464</v>
      </c>
      <c r="M1018" s="310" t="s">
        <v>346</v>
      </c>
      <c r="N1018" s="310" t="s">
        <v>6505</v>
      </c>
      <c r="O1018" s="325"/>
      <c r="P1018" s="284" t="s">
        <v>346</v>
      </c>
      <c r="Q1018" s="285" t="s">
        <v>6505</v>
      </c>
      <c r="R1018" s="322"/>
      <c r="S1018" s="289" t="s">
        <v>2636</v>
      </c>
      <c r="T1018" s="289" t="s">
        <v>6519</v>
      </c>
      <c r="U1018" s="47" t="s">
        <v>222</v>
      </c>
      <c r="V1018" s="47" t="s">
        <v>90</v>
      </c>
      <c r="W1018" s="47" t="s">
        <v>2369</v>
      </c>
      <c r="X1018" s="46" t="s">
        <v>2076</v>
      </c>
      <c r="Y1018" s="58"/>
      <c r="Z1018" s="57"/>
      <c r="AA1018" s="58"/>
      <c r="AB1018" s="183"/>
      <c r="AC1018" s="184"/>
      <c r="AD1018" s="184"/>
      <c r="AE1018" s="183" t="s">
        <v>36</v>
      </c>
      <c r="AF1018" s="184"/>
      <c r="AG1018" s="185"/>
      <c r="AH1018" s="58"/>
      <c r="AI1018" s="58"/>
      <c r="AJ1018" s="58"/>
      <c r="AK1018" s="58"/>
      <c r="AL1018" s="59"/>
      <c r="AM1018" s="254" t="str">
        <f>VLOOKUP(K1018,'[1]SKO 2019 Attendees'!$D:$G,4,FALSE)</f>
        <v>32LDNLT5</v>
      </c>
      <c r="AN1018" s="52">
        <v>43478</v>
      </c>
      <c r="AO1018" s="52">
        <v>43481</v>
      </c>
    </row>
    <row r="1019" spans="1:42" customFormat="1">
      <c r="A1019" s="46" t="s">
        <v>4534</v>
      </c>
      <c r="B1019" s="232">
        <v>43396</v>
      </c>
      <c r="C1019" s="232">
        <v>43402.409767013887</v>
      </c>
      <c r="D1019" s="232" t="s">
        <v>4693</v>
      </c>
      <c r="E1019" s="232" t="s">
        <v>6132</v>
      </c>
      <c r="F1019" s="49" t="s">
        <v>334</v>
      </c>
      <c r="G1019" s="61" t="s">
        <v>335</v>
      </c>
      <c r="H1019" s="61" t="s">
        <v>2236</v>
      </c>
      <c r="I1019" s="46" t="s">
        <v>341</v>
      </c>
      <c r="J1019" s="129" t="s">
        <v>4535</v>
      </c>
      <c r="K1019" s="46" t="s">
        <v>4536</v>
      </c>
      <c r="L1019" s="100" t="s">
        <v>344</v>
      </c>
      <c r="M1019" s="310" t="s">
        <v>346</v>
      </c>
      <c r="N1019" s="310" t="s">
        <v>6505</v>
      </c>
      <c r="O1019" s="325"/>
      <c r="P1019" s="284" t="s">
        <v>346</v>
      </c>
      <c r="Q1019" s="285" t="s">
        <v>6505</v>
      </c>
      <c r="R1019" s="322"/>
      <c r="S1019" s="289" t="s">
        <v>2636</v>
      </c>
      <c r="T1019" s="289" t="s">
        <v>6519</v>
      </c>
      <c r="U1019" s="47" t="s">
        <v>222</v>
      </c>
      <c r="V1019" s="47" t="s">
        <v>90</v>
      </c>
      <c r="W1019" s="47" t="s">
        <v>2382</v>
      </c>
      <c r="X1019" s="46" t="s">
        <v>2076</v>
      </c>
      <c r="Y1019" s="58"/>
      <c r="Z1019" s="57"/>
      <c r="AA1019" s="58"/>
      <c r="AB1019" s="183" t="s">
        <v>36</v>
      </c>
      <c r="AC1019" s="184"/>
      <c r="AD1019" s="184"/>
      <c r="AE1019" s="183" t="s">
        <v>36</v>
      </c>
      <c r="AF1019" s="184"/>
      <c r="AG1019" s="185"/>
      <c r="AH1019" s="58"/>
      <c r="AI1019" s="58"/>
      <c r="AJ1019" s="58"/>
      <c r="AK1019" s="58"/>
      <c r="AL1019" s="59"/>
      <c r="AM1019" s="254" t="str">
        <f>VLOOKUP(K1019,'[1]SKO 2019 Attendees'!$D:$G,4,FALSE)</f>
        <v>32LDNLT6</v>
      </c>
      <c r="AN1019" s="52">
        <v>43477</v>
      </c>
      <c r="AO1019" s="52">
        <v>43481</v>
      </c>
      <c r="AP1019" t="s">
        <v>4830</v>
      </c>
    </row>
    <row r="1020" spans="1:42" customFormat="1">
      <c r="A1020" s="46" t="s">
        <v>4537</v>
      </c>
      <c r="B1020" s="232">
        <v>43396</v>
      </c>
      <c r="C1020" s="232">
        <v>43409.57406608796</v>
      </c>
      <c r="D1020" s="232" t="s">
        <v>4693</v>
      </c>
      <c r="E1020" s="232" t="s">
        <v>6133</v>
      </c>
      <c r="F1020" s="49" t="s">
        <v>334</v>
      </c>
      <c r="G1020" s="61" t="s">
        <v>335</v>
      </c>
      <c r="H1020" s="61" t="s">
        <v>4038</v>
      </c>
      <c r="I1020" s="46" t="s">
        <v>62</v>
      </c>
      <c r="J1020" s="46" t="s">
        <v>4538</v>
      </c>
      <c r="K1020" s="46" t="s">
        <v>4539</v>
      </c>
      <c r="L1020" s="100" t="s">
        <v>344</v>
      </c>
      <c r="M1020" s="310" t="s">
        <v>357</v>
      </c>
      <c r="N1020" s="310" t="s">
        <v>6506</v>
      </c>
      <c r="O1020" s="325"/>
      <c r="P1020" s="285" t="s">
        <v>357</v>
      </c>
      <c r="Q1020" s="285" t="s">
        <v>6506</v>
      </c>
      <c r="R1020" s="322"/>
      <c r="S1020" s="289" t="s">
        <v>2442</v>
      </c>
      <c r="T1020" s="289" t="s">
        <v>6506</v>
      </c>
      <c r="U1020" s="47" t="s">
        <v>222</v>
      </c>
      <c r="V1020" s="47" t="s">
        <v>90</v>
      </c>
      <c r="W1020" s="47" t="s">
        <v>2125</v>
      </c>
      <c r="X1020" s="46" t="s">
        <v>2076</v>
      </c>
      <c r="Y1020" s="58"/>
      <c r="Z1020" s="57"/>
      <c r="AA1020" s="58"/>
      <c r="AB1020" s="183"/>
      <c r="AC1020" s="184"/>
      <c r="AD1020" s="184"/>
      <c r="AE1020" s="183" t="s">
        <v>36</v>
      </c>
      <c r="AF1020" s="184"/>
      <c r="AG1020" s="185"/>
      <c r="AH1020" s="58"/>
      <c r="AI1020" s="58"/>
      <c r="AJ1020" s="58"/>
      <c r="AK1020" s="58"/>
      <c r="AL1020" s="59"/>
      <c r="AM1020" s="254" t="str">
        <f>VLOOKUP(K1020,'[1]SKO 2019 Attendees'!$D:$G,4,FALSE)</f>
        <v>32LDNLT7</v>
      </c>
      <c r="AN1020" s="52">
        <v>43478</v>
      </c>
      <c r="AO1020" s="52">
        <v>43481</v>
      </c>
    </row>
    <row r="1021" spans="1:42" customFormat="1">
      <c r="A1021" s="46" t="s">
        <v>1872</v>
      </c>
      <c r="B1021" s="232">
        <v>43402</v>
      </c>
      <c r="C1021" s="232">
        <v>43403.135455439813</v>
      </c>
      <c r="D1021" s="232" t="s">
        <v>4693</v>
      </c>
      <c r="E1021" s="232" t="s">
        <v>6134</v>
      </c>
      <c r="F1021" s="49" t="s">
        <v>334</v>
      </c>
      <c r="G1021" s="61" t="s">
        <v>335</v>
      </c>
      <c r="H1021" s="61" t="s">
        <v>633</v>
      </c>
      <c r="I1021" s="46" t="s">
        <v>1873</v>
      </c>
      <c r="J1021" s="46" t="s">
        <v>1874</v>
      </c>
      <c r="K1021" s="46" t="s">
        <v>1875</v>
      </c>
      <c r="L1021" s="100" t="s">
        <v>505</v>
      </c>
      <c r="M1021" s="310" t="s">
        <v>346</v>
      </c>
      <c r="N1021" s="310" t="s">
        <v>6505</v>
      </c>
      <c r="O1021" s="323"/>
      <c r="P1021" s="284" t="s">
        <v>346</v>
      </c>
      <c r="Q1021" s="285" t="s">
        <v>6505</v>
      </c>
      <c r="R1021" s="322"/>
      <c r="S1021" s="289" t="s">
        <v>4671</v>
      </c>
      <c r="T1021" s="289" t="s">
        <v>6503</v>
      </c>
      <c r="U1021" s="47" t="s">
        <v>222</v>
      </c>
      <c r="V1021" s="47" t="s">
        <v>34</v>
      </c>
      <c r="W1021" s="47" t="s">
        <v>1876</v>
      </c>
      <c r="X1021" s="46" t="s">
        <v>633</v>
      </c>
      <c r="Y1021" s="58"/>
      <c r="Z1021" s="57"/>
      <c r="AA1021" s="58"/>
      <c r="AB1021" s="183"/>
      <c r="AC1021" s="189" t="s">
        <v>36</v>
      </c>
      <c r="AD1021" s="184"/>
      <c r="AE1021" s="183"/>
      <c r="AF1021" s="189" t="s">
        <v>36</v>
      </c>
      <c r="AG1021" s="185"/>
      <c r="AH1021" s="58"/>
      <c r="AI1021" s="58"/>
      <c r="AJ1021" s="58"/>
      <c r="AK1021" s="58"/>
      <c r="AL1021" s="59"/>
      <c r="AM1021" s="254" t="str">
        <f>VLOOKUP(K1021,'[1]SKO 2019 Attendees'!$D:$G,4,FALSE)</f>
        <v>32LDNLT8</v>
      </c>
      <c r="AN1021" s="52">
        <v>43477</v>
      </c>
      <c r="AO1021" s="52">
        <v>43481</v>
      </c>
    </row>
    <row r="1022" spans="1:42" customFormat="1">
      <c r="A1022" s="46" t="s">
        <v>2929</v>
      </c>
      <c r="B1022" s="232">
        <v>43396</v>
      </c>
      <c r="C1022" s="232">
        <v>43396.7242253125</v>
      </c>
      <c r="D1022" s="232" t="s">
        <v>4693</v>
      </c>
      <c r="E1022" s="232" t="s">
        <v>6135</v>
      </c>
      <c r="F1022" s="49" t="s">
        <v>334</v>
      </c>
      <c r="G1022" s="61" t="s">
        <v>335</v>
      </c>
      <c r="H1022" s="61" t="s">
        <v>2236</v>
      </c>
      <c r="I1022" s="46" t="s">
        <v>2810</v>
      </c>
      <c r="J1022" s="46" t="s">
        <v>2930</v>
      </c>
      <c r="K1022" s="46" t="s">
        <v>2931</v>
      </c>
      <c r="L1022" s="152" t="s">
        <v>505</v>
      </c>
      <c r="M1022" s="350" t="s">
        <v>6413</v>
      </c>
      <c r="N1022" s="310" t="s">
        <v>6509</v>
      </c>
      <c r="O1022" s="325"/>
      <c r="P1022" s="284" t="s">
        <v>6263</v>
      </c>
      <c r="Q1022" s="311" t="s">
        <v>6509</v>
      </c>
      <c r="R1022" s="322"/>
      <c r="S1022" s="289" t="s">
        <v>2393</v>
      </c>
      <c r="T1022" s="289" t="s">
        <v>6509</v>
      </c>
      <c r="U1022" s="125" t="s">
        <v>222</v>
      </c>
      <c r="V1022" s="125" t="s">
        <v>90</v>
      </c>
      <c r="W1022" s="125" t="s">
        <v>2250</v>
      </c>
      <c r="X1022" s="46" t="s">
        <v>2076</v>
      </c>
      <c r="Y1022" s="58"/>
      <c r="Z1022" s="57"/>
      <c r="AA1022" s="58"/>
      <c r="AB1022" s="183" t="s">
        <v>36</v>
      </c>
      <c r="AC1022" s="184"/>
      <c r="AD1022" s="184"/>
      <c r="AE1022" s="183" t="s">
        <v>36</v>
      </c>
      <c r="AF1022" s="184"/>
      <c r="AG1022" s="185"/>
      <c r="AH1022" s="58"/>
      <c r="AI1022" s="58"/>
      <c r="AJ1022" s="58"/>
      <c r="AK1022" s="58"/>
      <c r="AL1022" s="59"/>
      <c r="AM1022" s="254" t="str">
        <f>VLOOKUP(K1022,'[1]SKO 2019 Attendees'!$D:$G,4,FALSE)</f>
        <v>32LDNLT9</v>
      </c>
      <c r="AN1022" s="52">
        <v>43477</v>
      </c>
      <c r="AO1022" s="52">
        <v>43481</v>
      </c>
    </row>
    <row r="1023" spans="1:42" customFormat="1">
      <c r="A1023" s="46" t="s">
        <v>2932</v>
      </c>
      <c r="B1023" s="232">
        <v>43396</v>
      </c>
      <c r="C1023" s="232">
        <v>43404.564583912033</v>
      </c>
      <c r="D1023" s="232" t="s">
        <v>4693</v>
      </c>
      <c r="E1023" s="232" t="s">
        <v>6136</v>
      </c>
      <c r="F1023" s="49" t="s">
        <v>334</v>
      </c>
      <c r="G1023" s="61" t="s">
        <v>335</v>
      </c>
      <c r="H1023" s="61" t="s">
        <v>2236</v>
      </c>
      <c r="I1023" s="46" t="s">
        <v>118</v>
      </c>
      <c r="J1023" s="46" t="s">
        <v>1099</v>
      </c>
      <c r="K1023" s="46" t="s">
        <v>2933</v>
      </c>
      <c r="L1023" s="100" t="s">
        <v>2934</v>
      </c>
      <c r="M1023" s="310" t="s">
        <v>374</v>
      </c>
      <c r="N1023" s="310" t="s">
        <v>6507</v>
      </c>
      <c r="O1023" s="325"/>
      <c r="P1023" s="284" t="s">
        <v>374</v>
      </c>
      <c r="Q1023" s="285" t="s">
        <v>6507</v>
      </c>
      <c r="R1023" s="322"/>
      <c r="S1023" s="289" t="s">
        <v>2374</v>
      </c>
      <c r="T1023" s="289" t="s">
        <v>6517</v>
      </c>
      <c r="U1023" s="47" t="s">
        <v>222</v>
      </c>
      <c r="V1023" s="47" t="s">
        <v>90</v>
      </c>
      <c r="W1023" s="47" t="s">
        <v>2535</v>
      </c>
      <c r="X1023" s="46" t="s">
        <v>2076</v>
      </c>
      <c r="Y1023" s="58"/>
      <c r="Z1023" s="57"/>
      <c r="AA1023" s="58"/>
      <c r="AB1023" s="183" t="s">
        <v>36</v>
      </c>
      <c r="AC1023" s="184"/>
      <c r="AD1023" s="184"/>
      <c r="AE1023" s="183" t="s">
        <v>36</v>
      </c>
      <c r="AF1023" s="184"/>
      <c r="AG1023" s="185"/>
      <c r="AH1023" s="58"/>
      <c r="AI1023" s="58"/>
      <c r="AJ1023" s="58"/>
      <c r="AK1023" s="58"/>
      <c r="AL1023" s="59"/>
      <c r="AM1023" s="254" t="str">
        <f>VLOOKUP(K1023,'[1]SKO 2019 Attendees'!$D:$G,4,FALSE)</f>
        <v>32LDNLTB</v>
      </c>
      <c r="AN1023" s="52">
        <v>43477</v>
      </c>
      <c r="AO1023" s="52">
        <v>43481</v>
      </c>
    </row>
    <row r="1024" spans="1:42" customFormat="1">
      <c r="A1024" s="46" t="s">
        <v>1877</v>
      </c>
      <c r="B1024" s="232">
        <v>43396</v>
      </c>
      <c r="C1024" s="232">
        <v>43398.57218815972</v>
      </c>
      <c r="D1024" s="232" t="s">
        <v>4693</v>
      </c>
      <c r="E1024" s="232" t="s">
        <v>6137</v>
      </c>
      <c r="F1024" s="49" t="s">
        <v>334</v>
      </c>
      <c r="G1024" s="61" t="s">
        <v>335</v>
      </c>
      <c r="H1024" s="61" t="s">
        <v>633</v>
      </c>
      <c r="I1024" s="46" t="s">
        <v>402</v>
      </c>
      <c r="J1024" s="46" t="s">
        <v>1878</v>
      </c>
      <c r="K1024" s="46" t="s">
        <v>1879</v>
      </c>
      <c r="L1024" s="100" t="s">
        <v>1779</v>
      </c>
      <c r="M1024" s="350" t="s">
        <v>6413</v>
      </c>
      <c r="N1024" s="310" t="s">
        <v>6509</v>
      </c>
      <c r="O1024" s="325"/>
      <c r="P1024" s="284" t="s">
        <v>6263</v>
      </c>
      <c r="Q1024" s="311" t="s">
        <v>6509</v>
      </c>
      <c r="R1024" s="322"/>
      <c r="S1024" s="289" t="s">
        <v>4672</v>
      </c>
      <c r="T1024" s="289" t="s">
        <v>6508</v>
      </c>
      <c r="U1024" s="47" t="s">
        <v>1880</v>
      </c>
      <c r="V1024" s="47" t="s">
        <v>34</v>
      </c>
      <c r="W1024" s="47" t="s">
        <v>645</v>
      </c>
      <c r="X1024" s="46" t="s">
        <v>633</v>
      </c>
      <c r="Y1024" s="58"/>
      <c r="Z1024" s="57"/>
      <c r="AA1024" s="58"/>
      <c r="AB1024" s="183"/>
      <c r="AC1024" s="184"/>
      <c r="AD1024" s="184"/>
      <c r="AE1024" s="183"/>
      <c r="AF1024" s="189" t="s">
        <v>36</v>
      </c>
      <c r="AG1024" s="185"/>
      <c r="AH1024" s="58"/>
      <c r="AI1024" s="58"/>
      <c r="AJ1024" s="58"/>
      <c r="AK1024" s="58"/>
      <c r="AL1024" s="59"/>
      <c r="AM1024" s="254" t="str">
        <f>VLOOKUP(K1024,'[1]SKO 2019 Attendees'!$D:$G,4,FALSE)</f>
        <v>32LDNLTC</v>
      </c>
      <c r="AN1024" s="52">
        <v>43477</v>
      </c>
      <c r="AO1024" s="52">
        <v>43481</v>
      </c>
    </row>
    <row r="1025" spans="1:41" customFormat="1">
      <c r="A1025" s="46" t="s">
        <v>2935</v>
      </c>
      <c r="B1025" s="232">
        <v>43396</v>
      </c>
      <c r="C1025" s="232">
        <v>43397.577475925922</v>
      </c>
      <c r="D1025" s="232" t="s">
        <v>4693</v>
      </c>
      <c r="E1025" s="232" t="s">
        <v>6138</v>
      </c>
      <c r="F1025" s="49" t="s">
        <v>334</v>
      </c>
      <c r="G1025" s="61" t="s">
        <v>335</v>
      </c>
      <c r="H1025" s="61" t="s">
        <v>2236</v>
      </c>
      <c r="I1025" s="46" t="s">
        <v>1053</v>
      </c>
      <c r="J1025" s="46" t="s">
        <v>2727</v>
      </c>
      <c r="K1025" s="46" t="s">
        <v>2936</v>
      </c>
      <c r="L1025" s="100" t="s">
        <v>351</v>
      </c>
      <c r="M1025" s="310" t="s">
        <v>357</v>
      </c>
      <c r="N1025" s="310" t="s">
        <v>6506</v>
      </c>
      <c r="O1025" s="325"/>
      <c r="P1025" s="285" t="s">
        <v>357</v>
      </c>
      <c r="Q1025" s="285" t="s">
        <v>6506</v>
      </c>
      <c r="R1025" s="322"/>
      <c r="S1025" s="289" t="s">
        <v>2442</v>
      </c>
      <c r="T1025" s="289" t="s">
        <v>6506</v>
      </c>
      <c r="U1025" s="47" t="s">
        <v>222</v>
      </c>
      <c r="V1025" s="47" t="s">
        <v>90</v>
      </c>
      <c r="W1025" s="47" t="s">
        <v>2284</v>
      </c>
      <c r="X1025" s="46" t="s">
        <v>2076</v>
      </c>
      <c r="Y1025" s="58"/>
      <c r="Z1025" s="57"/>
      <c r="AA1025" s="58"/>
      <c r="AB1025" s="183"/>
      <c r="AC1025" s="184"/>
      <c r="AD1025" s="184"/>
      <c r="AE1025" s="183" t="s">
        <v>36</v>
      </c>
      <c r="AF1025" s="184"/>
      <c r="AG1025" s="185"/>
      <c r="AH1025" s="58"/>
      <c r="AI1025" s="58"/>
      <c r="AJ1025" s="58"/>
      <c r="AK1025" s="58"/>
      <c r="AL1025" s="59"/>
      <c r="AM1025" s="254" t="str">
        <f>VLOOKUP(K1025,'[1]SKO 2019 Attendees'!$D:$G,4,FALSE)</f>
        <v>32LDNLTD</v>
      </c>
      <c r="AN1025" s="52">
        <v>43477</v>
      </c>
      <c r="AO1025" s="52">
        <v>43481</v>
      </c>
    </row>
    <row r="1026" spans="1:41" customFormat="1" ht="24">
      <c r="A1026" s="46" t="s">
        <v>5145</v>
      </c>
      <c r="B1026" s="232">
        <v>43416</v>
      </c>
      <c r="C1026" s="232">
        <v>43430.949680868056</v>
      </c>
      <c r="D1026" s="232"/>
      <c r="E1026" s="348"/>
      <c r="F1026" s="49" t="s">
        <v>334</v>
      </c>
      <c r="G1026" s="61" t="s">
        <v>335</v>
      </c>
      <c r="H1026" s="61" t="s">
        <v>4038</v>
      </c>
      <c r="I1026" s="46" t="s">
        <v>410</v>
      </c>
      <c r="J1026" s="46" t="s">
        <v>484</v>
      </c>
      <c r="K1026" s="46" t="s">
        <v>5153</v>
      </c>
      <c r="L1026" s="46" t="s">
        <v>464</v>
      </c>
      <c r="M1026" s="310" t="s">
        <v>374</v>
      </c>
      <c r="N1026" s="310" t="s">
        <v>6507</v>
      </c>
      <c r="O1026" s="323"/>
      <c r="P1026" s="284" t="s">
        <v>374</v>
      </c>
      <c r="Q1026" s="285" t="s">
        <v>6507</v>
      </c>
      <c r="R1026" s="322"/>
      <c r="S1026" s="289" t="s">
        <v>2393</v>
      </c>
      <c r="T1026" s="289" t="s">
        <v>6509</v>
      </c>
      <c r="U1026" s="47" t="s">
        <v>5160</v>
      </c>
      <c r="V1026" s="47" t="s">
        <v>90</v>
      </c>
      <c r="W1026" s="47" t="s">
        <v>2375</v>
      </c>
      <c r="X1026" s="46" t="s">
        <v>2076</v>
      </c>
      <c r="Y1026" s="57"/>
      <c r="Z1026" s="57"/>
      <c r="AA1026" s="58"/>
      <c r="AB1026" s="183"/>
      <c r="AC1026" s="189"/>
      <c r="AD1026" s="189"/>
      <c r="AE1026" s="183" t="s">
        <v>36</v>
      </c>
      <c r="AF1026" s="184"/>
      <c r="AG1026" s="185"/>
      <c r="AH1026" s="58"/>
      <c r="AI1026" s="58"/>
      <c r="AJ1026" s="58"/>
      <c r="AK1026" s="58"/>
      <c r="AL1026" s="59"/>
      <c r="AM1026" s="254" t="str">
        <f>VLOOKUP(K1026,'[1]SKO 2019 Attendees'!$D:$G,4,FALSE)</f>
        <v>32LG4NFW</v>
      </c>
      <c r="AN1026" s="52">
        <v>43478</v>
      </c>
      <c r="AO1026" s="52">
        <v>43481</v>
      </c>
    </row>
    <row r="1027" spans="1:41" customFormat="1">
      <c r="A1027" s="46" t="s">
        <v>4540</v>
      </c>
      <c r="B1027" s="232">
        <v>43396</v>
      </c>
      <c r="C1027" s="232">
        <v>43409.588775613425</v>
      </c>
      <c r="D1027" s="232" t="s">
        <v>4693</v>
      </c>
      <c r="E1027" s="232" t="s">
        <v>6139</v>
      </c>
      <c r="F1027" s="49" t="s">
        <v>334</v>
      </c>
      <c r="G1027" s="61" t="s">
        <v>335</v>
      </c>
      <c r="H1027" s="61" t="s">
        <v>2236</v>
      </c>
      <c r="I1027" s="46" t="s">
        <v>118</v>
      </c>
      <c r="J1027" s="46" t="s">
        <v>4541</v>
      </c>
      <c r="K1027" s="46" t="s">
        <v>4542</v>
      </c>
      <c r="L1027" s="100" t="s">
        <v>4508</v>
      </c>
      <c r="M1027" s="350" t="s">
        <v>6413</v>
      </c>
      <c r="N1027" s="310" t="s">
        <v>6509</v>
      </c>
      <c r="O1027" s="325"/>
      <c r="P1027" s="284" t="s">
        <v>6263</v>
      </c>
      <c r="Q1027" s="311" t="s">
        <v>6509</v>
      </c>
      <c r="R1027" s="322"/>
      <c r="S1027" s="289" t="s">
        <v>2411</v>
      </c>
      <c r="T1027" s="289" t="s">
        <v>6510</v>
      </c>
      <c r="U1027" s="47" t="s">
        <v>222</v>
      </c>
      <c r="V1027" s="47" t="s">
        <v>90</v>
      </c>
      <c r="W1027" s="47" t="s">
        <v>2382</v>
      </c>
      <c r="X1027" s="46" t="s">
        <v>2076</v>
      </c>
      <c r="Y1027" s="58"/>
      <c r="Z1027" s="57"/>
      <c r="AA1027" s="58"/>
      <c r="AB1027" s="183" t="s">
        <v>36</v>
      </c>
      <c r="AC1027" s="184"/>
      <c r="AD1027" s="184"/>
      <c r="AE1027" s="183" t="s">
        <v>36</v>
      </c>
      <c r="AF1027" s="184"/>
      <c r="AG1027" s="185"/>
      <c r="AH1027" s="58"/>
      <c r="AI1027" s="58"/>
      <c r="AJ1027" s="58"/>
      <c r="AK1027" s="58"/>
      <c r="AL1027" s="59"/>
      <c r="AM1027" s="254" t="str">
        <f>VLOOKUP(K1027,'[1]SKO 2019 Attendees'!$D:$G,4,FALSE)</f>
        <v>32LDNLTF</v>
      </c>
      <c r="AN1027" s="52">
        <v>43477</v>
      </c>
      <c r="AO1027" s="52">
        <v>43481</v>
      </c>
    </row>
    <row r="1028" spans="1:41" customFormat="1">
      <c r="A1028" s="46" t="s">
        <v>510</v>
      </c>
      <c r="B1028" s="232">
        <v>43396</v>
      </c>
      <c r="C1028" s="232">
        <v>43397.082456909724</v>
      </c>
      <c r="D1028" s="232" t="s">
        <v>4693</v>
      </c>
      <c r="E1028" s="232" t="s">
        <v>6528</v>
      </c>
      <c r="F1028" s="49" t="s">
        <v>334</v>
      </c>
      <c r="G1028" s="61" t="s">
        <v>335</v>
      </c>
      <c r="H1028" s="61" t="s">
        <v>27</v>
      </c>
      <c r="I1028" s="46" t="s">
        <v>511</v>
      </c>
      <c r="J1028" s="46" t="s">
        <v>328</v>
      </c>
      <c r="K1028" s="46" t="s">
        <v>512</v>
      </c>
      <c r="L1028" s="100" t="s">
        <v>513</v>
      </c>
      <c r="M1028" s="310" t="s">
        <v>379</v>
      </c>
      <c r="N1028" s="310" t="s">
        <v>6503</v>
      </c>
      <c r="O1028" s="325"/>
      <c r="P1028" s="284" t="s">
        <v>379</v>
      </c>
      <c r="Q1028" s="285" t="s">
        <v>6503</v>
      </c>
      <c r="R1028" s="322"/>
      <c r="S1028" s="289" t="s">
        <v>5082</v>
      </c>
      <c r="T1028" s="289" t="s">
        <v>6512</v>
      </c>
      <c r="U1028" s="47" t="s">
        <v>222</v>
      </c>
      <c r="V1028" s="47" t="s">
        <v>34</v>
      </c>
      <c r="W1028" s="47" t="s">
        <v>48</v>
      </c>
      <c r="X1028" s="46" t="s">
        <v>27</v>
      </c>
      <c r="Y1028" s="58"/>
      <c r="Z1028" s="57"/>
      <c r="AA1028" s="58"/>
      <c r="AB1028" s="183"/>
      <c r="AC1028" s="184"/>
      <c r="AD1028" s="184"/>
      <c r="AE1028" s="183"/>
      <c r="AF1028" s="184"/>
      <c r="AG1028" s="190" t="s">
        <v>36</v>
      </c>
      <c r="AH1028" s="58"/>
      <c r="AI1028" s="58"/>
      <c r="AJ1028" s="58"/>
      <c r="AK1028" s="58"/>
      <c r="AL1028" s="59"/>
      <c r="AM1028" s="254" t="str">
        <f>VLOOKUP(K1028,'[1]SKO 2019 Attendees'!$D:$G,4,FALSE)</f>
        <v>32LDNLTG</v>
      </c>
      <c r="AN1028" s="52">
        <v>43476</v>
      </c>
      <c r="AO1028" s="52">
        <v>43481</v>
      </c>
    </row>
    <row r="1029" spans="1:41" customFormat="1">
      <c r="A1029" s="46" t="s">
        <v>514</v>
      </c>
      <c r="B1029" s="232">
        <v>43396</v>
      </c>
      <c r="C1029" s="232">
        <v>43411.724029826386</v>
      </c>
      <c r="D1029" s="232" t="s">
        <v>4693</v>
      </c>
      <c r="E1029" s="348" t="s">
        <v>6831</v>
      </c>
      <c r="F1029" s="49" t="s">
        <v>334</v>
      </c>
      <c r="G1029" s="61" t="s">
        <v>335</v>
      </c>
      <c r="H1029" s="61" t="s">
        <v>27</v>
      </c>
      <c r="I1029" s="46" t="s">
        <v>515</v>
      </c>
      <c r="J1029" s="129" t="s">
        <v>328</v>
      </c>
      <c r="K1029" s="46" t="s">
        <v>516</v>
      </c>
      <c r="L1029" s="100" t="s">
        <v>400</v>
      </c>
      <c r="M1029" s="310" t="s">
        <v>346</v>
      </c>
      <c r="N1029" s="310" t="s">
        <v>6505</v>
      </c>
      <c r="O1029" s="325"/>
      <c r="P1029" s="284" t="s">
        <v>346</v>
      </c>
      <c r="Q1029" s="285" t="s">
        <v>6505</v>
      </c>
      <c r="R1029" s="322"/>
      <c r="S1029" s="289" t="s">
        <v>5082</v>
      </c>
      <c r="T1029" s="289" t="s">
        <v>6512</v>
      </c>
      <c r="U1029" s="47" t="s">
        <v>347</v>
      </c>
      <c r="V1029" s="47" t="s">
        <v>34</v>
      </c>
      <c r="W1029" s="47" t="s">
        <v>35</v>
      </c>
      <c r="X1029" s="46" t="s">
        <v>27</v>
      </c>
      <c r="Y1029" s="58"/>
      <c r="Z1029" s="57"/>
      <c r="AA1029" s="58"/>
      <c r="AB1029" s="183"/>
      <c r="AC1029" s="184"/>
      <c r="AD1029" s="184"/>
      <c r="AE1029" s="183"/>
      <c r="AF1029" s="184"/>
      <c r="AG1029" s="190" t="s">
        <v>36</v>
      </c>
      <c r="AH1029" s="58"/>
      <c r="AI1029" s="58"/>
      <c r="AJ1029" s="58"/>
      <c r="AK1029" s="58"/>
      <c r="AL1029" s="59"/>
      <c r="AM1029" s="254" t="str">
        <f>VLOOKUP(K1029,'[1]SKO 2019 Attendees'!$D:$G,4,FALSE)</f>
        <v>32LDNLTH</v>
      </c>
      <c r="AN1029" s="52">
        <v>43476</v>
      </c>
      <c r="AO1029" s="52">
        <v>43481</v>
      </c>
    </row>
    <row r="1030" spans="1:41" customFormat="1">
      <c r="A1030" s="46" t="s">
        <v>2937</v>
      </c>
      <c r="B1030" s="232">
        <v>43396</v>
      </c>
      <c r="C1030" s="232">
        <v>43396.7659943287</v>
      </c>
      <c r="D1030" s="232" t="s">
        <v>4693</v>
      </c>
      <c r="E1030" s="232" t="s">
        <v>6140</v>
      </c>
      <c r="F1030" s="49" t="s">
        <v>334</v>
      </c>
      <c r="G1030" s="61" t="s">
        <v>335</v>
      </c>
      <c r="H1030" s="61" t="s">
        <v>2236</v>
      </c>
      <c r="I1030" s="46" t="s">
        <v>2938</v>
      </c>
      <c r="J1030" s="46" t="s">
        <v>2939</v>
      </c>
      <c r="K1030" s="46" t="s">
        <v>2940</v>
      </c>
      <c r="L1030" s="100" t="s">
        <v>344</v>
      </c>
      <c r="M1030" s="310" t="s">
        <v>357</v>
      </c>
      <c r="N1030" s="310" t="s">
        <v>6506</v>
      </c>
      <c r="O1030" s="325"/>
      <c r="P1030" s="285" t="s">
        <v>357</v>
      </c>
      <c r="Q1030" s="285" t="s">
        <v>6506</v>
      </c>
      <c r="R1030" s="322"/>
      <c r="S1030" s="289" t="s">
        <v>2411</v>
      </c>
      <c r="T1030" s="289" t="s">
        <v>6510</v>
      </c>
      <c r="U1030" s="47" t="s">
        <v>222</v>
      </c>
      <c r="V1030" s="47" t="s">
        <v>90</v>
      </c>
      <c r="W1030" s="47" t="s">
        <v>2284</v>
      </c>
      <c r="X1030" s="46" t="s">
        <v>2076</v>
      </c>
      <c r="Y1030" s="58"/>
      <c r="Z1030" s="57"/>
      <c r="AA1030" s="58"/>
      <c r="AB1030" s="183"/>
      <c r="AC1030" s="184"/>
      <c r="AD1030" s="184"/>
      <c r="AE1030" s="183" t="s">
        <v>36</v>
      </c>
      <c r="AF1030" s="184"/>
      <c r="AG1030" s="185"/>
      <c r="AH1030" s="58"/>
      <c r="AI1030" s="58"/>
      <c r="AJ1030" s="58"/>
      <c r="AK1030" s="58"/>
      <c r="AL1030" s="59"/>
      <c r="AM1030" s="254" t="str">
        <f>VLOOKUP(K1030,'[1]SKO 2019 Attendees'!$D:$G,4,FALSE)</f>
        <v>32LDNLTJ</v>
      </c>
      <c r="AN1030" s="52">
        <v>43477</v>
      </c>
      <c r="AO1030" s="52">
        <v>43481</v>
      </c>
    </row>
    <row r="1031" spans="1:41" customFormat="1">
      <c r="A1031" s="46" t="s">
        <v>1881</v>
      </c>
      <c r="B1031" s="232">
        <v>43402</v>
      </c>
      <c r="C1031" s="232">
        <v>43403.435906678242</v>
      </c>
      <c r="D1031" s="232" t="s">
        <v>4693</v>
      </c>
      <c r="E1031" s="232" t="s">
        <v>6141</v>
      </c>
      <c r="F1031" s="49" t="s">
        <v>334</v>
      </c>
      <c r="G1031" s="61" t="s">
        <v>335</v>
      </c>
      <c r="H1031" s="61" t="s">
        <v>633</v>
      </c>
      <c r="I1031" s="46" t="s">
        <v>81</v>
      </c>
      <c r="J1031" s="46" t="s">
        <v>1882</v>
      </c>
      <c r="K1031" s="46" t="s">
        <v>1883</v>
      </c>
      <c r="L1031" s="100" t="s">
        <v>1884</v>
      </c>
      <c r="M1031" s="350" t="s">
        <v>6413</v>
      </c>
      <c r="N1031" s="310" t="s">
        <v>6509</v>
      </c>
      <c r="O1031" s="325"/>
      <c r="P1031" s="284" t="s">
        <v>6263</v>
      </c>
      <c r="Q1031" s="311" t="s">
        <v>6509</v>
      </c>
      <c r="R1031" s="322"/>
      <c r="S1031" s="289" t="s">
        <v>4670</v>
      </c>
      <c r="T1031" s="289" t="s">
        <v>6504</v>
      </c>
      <c r="U1031" s="47" t="s">
        <v>222</v>
      </c>
      <c r="V1031" s="47" t="s">
        <v>34</v>
      </c>
      <c r="W1031" s="47" t="s">
        <v>664</v>
      </c>
      <c r="X1031" s="46" t="s">
        <v>633</v>
      </c>
      <c r="Y1031" s="58"/>
      <c r="Z1031" s="57"/>
      <c r="AA1031" s="58"/>
      <c r="AB1031" s="183"/>
      <c r="AC1031" s="184"/>
      <c r="AD1031" s="184"/>
      <c r="AE1031" s="183"/>
      <c r="AF1031" s="189" t="s">
        <v>36</v>
      </c>
      <c r="AG1031" s="185"/>
      <c r="AH1031" s="58"/>
      <c r="AI1031" s="58"/>
      <c r="AJ1031" s="58"/>
      <c r="AK1031" s="58"/>
      <c r="AL1031" s="59"/>
      <c r="AM1031" s="254" t="str">
        <f>VLOOKUP(K1031,'[1]SKO 2019 Attendees'!$D:$G,4,FALSE)</f>
        <v>32LDNLTK</v>
      </c>
      <c r="AN1031" s="52">
        <v>43477</v>
      </c>
      <c r="AO1031" s="52">
        <v>43481</v>
      </c>
    </row>
    <row r="1032" spans="1:41" customFormat="1">
      <c r="A1032" s="46" t="s">
        <v>4543</v>
      </c>
      <c r="B1032" s="232">
        <v>43396</v>
      </c>
      <c r="C1032" s="232">
        <v>43412.919058333333</v>
      </c>
      <c r="D1032" s="344" t="s">
        <v>4693</v>
      </c>
      <c r="E1032" s="232" t="s">
        <v>6714</v>
      </c>
      <c r="F1032" s="49" t="s">
        <v>334</v>
      </c>
      <c r="G1032" s="61" t="s">
        <v>335</v>
      </c>
      <c r="H1032" s="61" t="s">
        <v>4038</v>
      </c>
      <c r="I1032" s="46" t="s">
        <v>1289</v>
      </c>
      <c r="J1032" s="46" t="s">
        <v>1882</v>
      </c>
      <c r="K1032" s="46" t="s">
        <v>4544</v>
      </c>
      <c r="L1032" s="100" t="s">
        <v>4545</v>
      </c>
      <c r="M1032" s="310" t="s">
        <v>357</v>
      </c>
      <c r="N1032" s="310" t="s">
        <v>6506</v>
      </c>
      <c r="O1032" s="325"/>
      <c r="P1032" s="285" t="s">
        <v>357</v>
      </c>
      <c r="Q1032" s="285" t="s">
        <v>6506</v>
      </c>
      <c r="R1032" s="322"/>
      <c r="S1032" s="289" t="s">
        <v>2442</v>
      </c>
      <c r="T1032" s="289" t="s">
        <v>6506</v>
      </c>
      <c r="U1032" s="47" t="s">
        <v>222</v>
      </c>
      <c r="V1032" s="47" t="s">
        <v>90</v>
      </c>
      <c r="W1032" s="47" t="s">
        <v>2250</v>
      </c>
      <c r="X1032" s="46" t="s">
        <v>2076</v>
      </c>
      <c r="Y1032" s="58"/>
      <c r="Z1032" s="57"/>
      <c r="AA1032" s="58"/>
      <c r="AB1032" s="183"/>
      <c r="AC1032" s="184"/>
      <c r="AD1032" s="184"/>
      <c r="AE1032" s="183" t="s">
        <v>36</v>
      </c>
      <c r="AF1032" s="184"/>
      <c r="AG1032" s="185"/>
      <c r="AH1032" s="58"/>
      <c r="AI1032" s="58"/>
      <c r="AJ1032" s="58"/>
      <c r="AK1032" s="58"/>
      <c r="AL1032" s="59"/>
      <c r="AM1032" s="254" t="str">
        <f>VLOOKUP(K1032,'[1]SKO 2019 Attendees'!$D:$G,4,FALSE)</f>
        <v>32LDNLTM</v>
      </c>
      <c r="AN1032" s="52">
        <v>43478</v>
      </c>
      <c r="AO1032" s="52">
        <v>43481</v>
      </c>
    </row>
    <row r="1033" spans="1:41" customFormat="1">
      <c r="A1033" s="46" t="s">
        <v>1885</v>
      </c>
      <c r="B1033" s="232">
        <v>43396</v>
      </c>
      <c r="C1033" s="232">
        <v>43423.421234756941</v>
      </c>
      <c r="D1033" s="232" t="s">
        <v>4693</v>
      </c>
      <c r="E1033" s="232" t="s">
        <v>6142</v>
      </c>
      <c r="F1033" s="49" t="s">
        <v>334</v>
      </c>
      <c r="G1033" s="61" t="s">
        <v>335</v>
      </c>
      <c r="H1033" s="61" t="s">
        <v>633</v>
      </c>
      <c r="I1033" s="46" t="s">
        <v>1886</v>
      </c>
      <c r="J1033" s="46" t="s">
        <v>1887</v>
      </c>
      <c r="K1033" s="46" t="s">
        <v>1888</v>
      </c>
      <c r="L1033" s="100" t="s">
        <v>344</v>
      </c>
      <c r="M1033" s="350" t="s">
        <v>6412</v>
      </c>
      <c r="N1033" s="279" t="s">
        <v>6508</v>
      </c>
      <c r="O1033" s="325"/>
      <c r="P1033" s="284" t="s">
        <v>5086</v>
      </c>
      <c r="Q1033" s="311" t="s">
        <v>6508</v>
      </c>
      <c r="R1033" s="322"/>
      <c r="S1033" s="289" t="s">
        <v>4672</v>
      </c>
      <c r="T1033" s="289" t="s">
        <v>6508</v>
      </c>
      <c r="U1033" s="47" t="s">
        <v>222</v>
      </c>
      <c r="V1033" s="47" t="s">
        <v>34</v>
      </c>
      <c r="W1033" s="47" t="s">
        <v>645</v>
      </c>
      <c r="X1033" s="46" t="s">
        <v>633</v>
      </c>
      <c r="Y1033" s="58"/>
      <c r="Z1033" s="57"/>
      <c r="AA1033" s="58"/>
      <c r="AB1033" s="183"/>
      <c r="AC1033" s="184"/>
      <c r="AD1033" s="184"/>
      <c r="AE1033" s="183"/>
      <c r="AF1033" s="189" t="s">
        <v>36</v>
      </c>
      <c r="AG1033" s="185"/>
      <c r="AH1033" s="58"/>
      <c r="AI1033" s="58"/>
      <c r="AJ1033" s="58"/>
      <c r="AK1033" s="58"/>
      <c r="AL1033" s="59"/>
      <c r="AM1033" s="254" t="str">
        <f>VLOOKUP(K1033,'[1]SKO 2019 Attendees'!$D:$G,4,FALSE)</f>
        <v>32LDNLTN</v>
      </c>
      <c r="AN1033" s="52">
        <v>43477</v>
      </c>
      <c r="AO1033" s="52">
        <v>43481</v>
      </c>
    </row>
    <row r="1034" spans="1:41" customFormat="1">
      <c r="A1034" s="46" t="s">
        <v>2941</v>
      </c>
      <c r="B1034" s="232">
        <v>43396</v>
      </c>
      <c r="C1034" s="232">
        <v>43418.785654363426</v>
      </c>
      <c r="D1034" s="232" t="s">
        <v>4693</v>
      </c>
      <c r="E1034" s="232" t="s">
        <v>6143</v>
      </c>
      <c r="F1034" s="49" t="s">
        <v>334</v>
      </c>
      <c r="G1034" s="61" t="s">
        <v>335</v>
      </c>
      <c r="H1034" s="61" t="s">
        <v>2236</v>
      </c>
      <c r="I1034" s="46" t="s">
        <v>2942</v>
      </c>
      <c r="J1034" s="46" t="s">
        <v>2943</v>
      </c>
      <c r="K1034" s="46" t="s">
        <v>2944</v>
      </c>
      <c r="L1034" s="100" t="s">
        <v>344</v>
      </c>
      <c r="M1034" s="310" t="s">
        <v>357</v>
      </c>
      <c r="N1034" s="310" t="s">
        <v>6506</v>
      </c>
      <c r="O1034" s="325"/>
      <c r="P1034" s="285" t="s">
        <v>357</v>
      </c>
      <c r="Q1034" s="285" t="s">
        <v>6506</v>
      </c>
      <c r="R1034" s="322"/>
      <c r="S1034" s="289" t="s">
        <v>2442</v>
      </c>
      <c r="T1034" s="289" t="s">
        <v>6506</v>
      </c>
      <c r="U1034" s="47" t="s">
        <v>222</v>
      </c>
      <c r="V1034" s="47" t="s">
        <v>90</v>
      </c>
      <c r="W1034" s="47" t="s">
        <v>2284</v>
      </c>
      <c r="X1034" s="46" t="s">
        <v>2076</v>
      </c>
      <c r="Y1034" s="58"/>
      <c r="Z1034" s="57"/>
      <c r="AA1034" s="58"/>
      <c r="AB1034" s="183"/>
      <c r="AC1034" s="184"/>
      <c r="AD1034" s="184"/>
      <c r="AE1034" s="183" t="s">
        <v>36</v>
      </c>
      <c r="AF1034" s="184"/>
      <c r="AG1034" s="185"/>
      <c r="AH1034" s="58"/>
      <c r="AI1034" s="58"/>
      <c r="AJ1034" s="58"/>
      <c r="AK1034" s="58"/>
      <c r="AL1034" s="59"/>
      <c r="AM1034" s="254" t="str">
        <f>VLOOKUP(K1034,'[1]SKO 2019 Attendees'!$D:$G,4,FALSE)</f>
        <v>32LDNLTP</v>
      </c>
      <c r="AN1034" s="52">
        <v>43477</v>
      </c>
      <c r="AO1034" s="52">
        <v>43481</v>
      </c>
    </row>
    <row r="1035" spans="1:41" customFormat="1" ht="24">
      <c r="A1035" s="124" t="s">
        <v>1889</v>
      </c>
      <c r="B1035" s="232">
        <v>43402</v>
      </c>
      <c r="C1035" s="232">
        <v>43403.144996759256</v>
      </c>
      <c r="D1035" s="232" t="s">
        <v>4693</v>
      </c>
      <c r="E1035" s="232" t="s">
        <v>6144</v>
      </c>
      <c r="F1035" s="49" t="s">
        <v>334</v>
      </c>
      <c r="G1035" s="61" t="s">
        <v>335</v>
      </c>
      <c r="H1035" s="61" t="s">
        <v>633</v>
      </c>
      <c r="I1035" s="124" t="s">
        <v>1890</v>
      </c>
      <c r="J1035" s="124" t="s">
        <v>1891</v>
      </c>
      <c r="K1035" s="46" t="s">
        <v>1892</v>
      </c>
      <c r="L1035" s="152" t="s">
        <v>351</v>
      </c>
      <c r="M1035" s="310" t="s">
        <v>357</v>
      </c>
      <c r="N1035" s="310" t="s">
        <v>6506</v>
      </c>
      <c r="O1035" s="325"/>
      <c r="P1035" s="285" t="s">
        <v>357</v>
      </c>
      <c r="Q1035" s="285" t="s">
        <v>6506</v>
      </c>
      <c r="R1035" s="322"/>
      <c r="S1035" s="289" t="s">
        <v>4671</v>
      </c>
      <c r="T1035" s="289" t="s">
        <v>6503</v>
      </c>
      <c r="U1035" s="125" t="s">
        <v>222</v>
      </c>
      <c r="V1035" s="125" t="s">
        <v>34</v>
      </c>
      <c r="W1035" s="125" t="s">
        <v>651</v>
      </c>
      <c r="X1035" s="46" t="s">
        <v>633</v>
      </c>
      <c r="Y1035" s="58"/>
      <c r="Z1035" s="57"/>
      <c r="AA1035" s="58"/>
      <c r="AB1035" s="183"/>
      <c r="AC1035" s="184"/>
      <c r="AD1035" s="184"/>
      <c r="AE1035" s="183"/>
      <c r="AF1035" s="189" t="s">
        <v>36</v>
      </c>
      <c r="AG1035" s="185"/>
      <c r="AH1035" s="58"/>
      <c r="AI1035" s="58"/>
      <c r="AJ1035" s="58"/>
      <c r="AK1035" s="58"/>
      <c r="AL1035" s="59"/>
      <c r="AM1035" s="254" t="str">
        <f>VLOOKUP(K1035,'[1]SKO 2019 Attendees'!$D:$G,4,FALSE)</f>
        <v>32LDNLTQ</v>
      </c>
      <c r="AN1035" s="52">
        <v>43477</v>
      </c>
      <c r="AO1035" s="52">
        <v>43481</v>
      </c>
    </row>
    <row r="1036" spans="1:41" customFormat="1">
      <c r="A1036" s="46" t="s">
        <v>2945</v>
      </c>
      <c r="B1036" s="232">
        <v>43396</v>
      </c>
      <c r="C1036" s="232">
        <v>43444.417266550925</v>
      </c>
      <c r="D1036" s="232"/>
      <c r="E1036" s="348"/>
      <c r="F1036" s="49" t="s">
        <v>521</v>
      </c>
      <c r="G1036" s="61" t="s">
        <v>522</v>
      </c>
      <c r="H1036" s="61" t="s">
        <v>2236</v>
      </c>
      <c r="I1036" s="46" t="s">
        <v>952</v>
      </c>
      <c r="J1036" s="46" t="s">
        <v>2946</v>
      </c>
      <c r="K1036" s="46" t="s">
        <v>2947</v>
      </c>
      <c r="L1036" s="100" t="s">
        <v>682</v>
      </c>
      <c r="M1036" s="350" t="s">
        <v>6412</v>
      </c>
      <c r="N1036" s="310" t="s">
        <v>6508</v>
      </c>
      <c r="O1036" s="325"/>
      <c r="P1036" s="284" t="s">
        <v>5086</v>
      </c>
      <c r="Q1036" s="311" t="s">
        <v>6508</v>
      </c>
      <c r="R1036" s="322"/>
      <c r="S1036" s="289" t="s">
        <v>2393</v>
      </c>
      <c r="T1036" s="289" t="s">
        <v>6509</v>
      </c>
      <c r="U1036" s="47" t="s">
        <v>2949</v>
      </c>
      <c r="V1036" s="47" t="s">
        <v>90</v>
      </c>
      <c r="W1036" s="47" t="s">
        <v>2250</v>
      </c>
      <c r="X1036" s="46" t="s">
        <v>2076</v>
      </c>
      <c r="Y1036" s="58" t="s">
        <v>36</v>
      </c>
      <c r="Z1036" s="57"/>
      <c r="AA1036" s="58"/>
      <c r="AB1036" s="183"/>
      <c r="AC1036" s="184"/>
      <c r="AD1036" s="184"/>
      <c r="AE1036" s="183"/>
      <c r="AF1036" s="184"/>
      <c r="AG1036" s="185"/>
      <c r="AH1036" s="58"/>
      <c r="AI1036" s="58"/>
      <c r="AJ1036" s="58"/>
      <c r="AK1036" s="58"/>
      <c r="AL1036" s="59"/>
      <c r="AM1036" s="254" t="str">
        <f>VLOOKUP(K1036,'[1]SKO 2019 Attendees'!$D:$G,4,FALSE)</f>
        <v>32LDNLTS</v>
      </c>
      <c r="AN1036" s="52">
        <v>43477</v>
      </c>
      <c r="AO1036" s="52">
        <v>43481</v>
      </c>
    </row>
    <row r="1037" spans="1:41" customFormat="1">
      <c r="A1037" s="46" t="s">
        <v>2950</v>
      </c>
      <c r="B1037" s="232">
        <v>43396</v>
      </c>
      <c r="C1037" s="232">
        <v>43396.805981562495</v>
      </c>
      <c r="D1037" s="232"/>
      <c r="E1037" s="348"/>
      <c r="F1037" s="49" t="s">
        <v>521</v>
      </c>
      <c r="G1037" s="61" t="s">
        <v>522</v>
      </c>
      <c r="H1037" s="61" t="s">
        <v>2236</v>
      </c>
      <c r="I1037" s="46" t="s">
        <v>2256</v>
      </c>
      <c r="J1037" s="46" t="s">
        <v>2951</v>
      </c>
      <c r="K1037" s="46" t="s">
        <v>2952</v>
      </c>
      <c r="L1037" s="100" t="s">
        <v>1931</v>
      </c>
      <c r="M1037" s="350" t="s">
        <v>6412</v>
      </c>
      <c r="N1037" s="310" t="s">
        <v>6508</v>
      </c>
      <c r="O1037" s="325"/>
      <c r="P1037" s="284" t="s">
        <v>5086</v>
      </c>
      <c r="Q1037" s="311" t="s">
        <v>6508</v>
      </c>
      <c r="R1037" s="322"/>
      <c r="S1037" s="289" t="s">
        <v>2411</v>
      </c>
      <c r="T1037" s="289" t="s">
        <v>6510</v>
      </c>
      <c r="U1037" s="47" t="s">
        <v>2954</v>
      </c>
      <c r="V1037" s="47" t="s">
        <v>90</v>
      </c>
      <c r="W1037" s="47" t="s">
        <v>2382</v>
      </c>
      <c r="X1037" s="46" t="s">
        <v>2076</v>
      </c>
      <c r="Y1037" s="58" t="s">
        <v>36</v>
      </c>
      <c r="Z1037" s="57"/>
      <c r="AA1037" s="58"/>
      <c r="AB1037" s="183"/>
      <c r="AC1037" s="184"/>
      <c r="AD1037" s="184"/>
      <c r="AE1037" s="183"/>
      <c r="AF1037" s="184"/>
      <c r="AG1037" s="185"/>
      <c r="AH1037" s="58"/>
      <c r="AI1037" s="58"/>
      <c r="AJ1037" s="58"/>
      <c r="AK1037" s="58"/>
      <c r="AL1037" s="59"/>
      <c r="AM1037" s="254" t="str">
        <f>VLOOKUP(K1037,'[1]SKO 2019 Attendees'!$D:$G,4,FALSE)</f>
        <v>32LDNLTT</v>
      </c>
      <c r="AN1037" s="52">
        <v>43477</v>
      </c>
      <c r="AO1037" s="52">
        <v>43481</v>
      </c>
    </row>
    <row r="1038" spans="1:41" customFormat="1">
      <c r="A1038" s="46" t="s">
        <v>1893</v>
      </c>
      <c r="B1038" s="232">
        <v>43402</v>
      </c>
      <c r="C1038" s="232">
        <v>43443.758725347223</v>
      </c>
      <c r="D1038" s="232"/>
      <c r="E1038" s="348"/>
      <c r="F1038" s="49" t="s">
        <v>521</v>
      </c>
      <c r="G1038" s="61" t="s">
        <v>522</v>
      </c>
      <c r="H1038" s="61" t="s">
        <v>633</v>
      </c>
      <c r="I1038" s="46" t="s">
        <v>1373</v>
      </c>
      <c r="J1038" s="46" t="s">
        <v>1894</v>
      </c>
      <c r="K1038" s="46" t="s">
        <v>1895</v>
      </c>
      <c r="L1038" s="100" t="s">
        <v>97</v>
      </c>
      <c r="M1038" s="310" t="s">
        <v>357</v>
      </c>
      <c r="N1038" s="310" t="s">
        <v>6506</v>
      </c>
      <c r="O1038" s="325"/>
      <c r="P1038" s="285" t="s">
        <v>357</v>
      </c>
      <c r="Q1038" s="285" t="s">
        <v>6506</v>
      </c>
      <c r="R1038" s="322"/>
      <c r="S1038" s="289" t="s">
        <v>4671</v>
      </c>
      <c r="T1038" s="289" t="s">
        <v>6503</v>
      </c>
      <c r="U1038" s="47" t="s">
        <v>776</v>
      </c>
      <c r="V1038" s="47" t="s">
        <v>34</v>
      </c>
      <c r="W1038" s="47" t="s">
        <v>651</v>
      </c>
      <c r="X1038" s="46" t="s">
        <v>633</v>
      </c>
      <c r="Y1038" s="58" t="s">
        <v>36</v>
      </c>
      <c r="Z1038" s="57"/>
      <c r="AA1038" s="58"/>
      <c r="AB1038" s="183"/>
      <c r="AC1038" s="184"/>
      <c r="AD1038" s="184"/>
      <c r="AE1038" s="183"/>
      <c r="AF1038" s="184"/>
      <c r="AG1038" s="185"/>
      <c r="AH1038" s="58"/>
      <c r="AI1038" s="58"/>
      <c r="AJ1038" s="58"/>
      <c r="AK1038" s="58"/>
      <c r="AL1038" s="59"/>
      <c r="AM1038" s="254" t="str">
        <f>VLOOKUP(K1038,'[1]SKO 2019 Attendees'!$D:$G,4,FALSE)</f>
        <v>32LDNLTV</v>
      </c>
      <c r="AN1038" s="52">
        <v>43477</v>
      </c>
      <c r="AO1038" s="52">
        <v>43481</v>
      </c>
    </row>
    <row r="1039" spans="1:41" customFormat="1">
      <c r="A1039" s="46" t="s">
        <v>1896</v>
      </c>
      <c r="B1039" s="232">
        <v>43396</v>
      </c>
      <c r="C1039" s="232">
        <v>43409.537823379629</v>
      </c>
      <c r="D1039" s="232" t="s">
        <v>4693</v>
      </c>
      <c r="E1039" s="232" t="s">
        <v>6145</v>
      </c>
      <c r="F1039" s="49" t="s">
        <v>521</v>
      </c>
      <c r="G1039" s="61" t="s">
        <v>522</v>
      </c>
      <c r="H1039" s="61" t="s">
        <v>633</v>
      </c>
      <c r="I1039" s="46" t="s">
        <v>1897</v>
      </c>
      <c r="J1039" s="46" t="s">
        <v>1898</v>
      </c>
      <c r="K1039" s="46" t="s">
        <v>1899</v>
      </c>
      <c r="L1039" s="100" t="s">
        <v>1900</v>
      </c>
      <c r="M1039" s="310" t="s">
        <v>374</v>
      </c>
      <c r="N1039" s="310" t="s">
        <v>6507</v>
      </c>
      <c r="O1039" s="323"/>
      <c r="P1039" s="284" t="s">
        <v>374</v>
      </c>
      <c r="Q1039" s="285" t="s">
        <v>6507</v>
      </c>
      <c r="R1039" s="322"/>
      <c r="S1039" s="289" t="s">
        <v>4673</v>
      </c>
      <c r="T1039" s="289" t="s">
        <v>6518</v>
      </c>
      <c r="U1039" s="47" t="s">
        <v>1568</v>
      </c>
      <c r="V1039" s="47" t="s">
        <v>34</v>
      </c>
      <c r="W1039" s="47" t="s">
        <v>745</v>
      </c>
      <c r="X1039" s="46" t="s">
        <v>633</v>
      </c>
      <c r="Y1039" s="58" t="s">
        <v>36</v>
      </c>
      <c r="Z1039" s="57"/>
      <c r="AA1039" s="58"/>
      <c r="AB1039" s="183"/>
      <c r="AC1039" s="184"/>
      <c r="AD1039" s="184"/>
      <c r="AE1039" s="183"/>
      <c r="AF1039" s="184"/>
      <c r="AG1039" s="185"/>
      <c r="AH1039" s="58"/>
      <c r="AI1039" s="58"/>
      <c r="AJ1039" s="58"/>
      <c r="AK1039" s="58"/>
      <c r="AL1039" s="59" t="s">
        <v>36</v>
      </c>
      <c r="AM1039" s="254" t="str">
        <f>VLOOKUP(K1039,'[1]SKO 2019 Attendees'!$D:$G,4,FALSE)</f>
        <v>32KNCVM3</v>
      </c>
      <c r="AN1039" s="52">
        <v>43477</v>
      </c>
      <c r="AO1039" s="52">
        <v>43483</v>
      </c>
    </row>
    <row r="1040" spans="1:41" customFormat="1">
      <c r="A1040" s="46" t="s">
        <v>2955</v>
      </c>
      <c r="B1040" s="232">
        <v>43396</v>
      </c>
      <c r="C1040" s="232">
        <v>43409.600572071759</v>
      </c>
      <c r="D1040" s="232" t="s">
        <v>4693</v>
      </c>
      <c r="E1040" s="232" t="s">
        <v>6146</v>
      </c>
      <c r="F1040" s="49" t="s">
        <v>521</v>
      </c>
      <c r="G1040" s="61" t="s">
        <v>522</v>
      </c>
      <c r="H1040" s="61" t="s">
        <v>2236</v>
      </c>
      <c r="I1040" s="46" t="s">
        <v>162</v>
      </c>
      <c r="J1040" s="46" t="s">
        <v>2956</v>
      </c>
      <c r="K1040" s="46" t="s">
        <v>2957</v>
      </c>
      <c r="L1040" s="100" t="s">
        <v>2958</v>
      </c>
      <c r="M1040" s="310" t="s">
        <v>357</v>
      </c>
      <c r="N1040" s="310" t="s">
        <v>6506</v>
      </c>
      <c r="O1040" s="325"/>
      <c r="P1040" s="285" t="s">
        <v>357</v>
      </c>
      <c r="Q1040" s="285" t="s">
        <v>6506</v>
      </c>
      <c r="R1040" s="322"/>
      <c r="S1040" s="289" t="s">
        <v>2411</v>
      </c>
      <c r="T1040" s="289" t="s">
        <v>6510</v>
      </c>
      <c r="U1040" s="47" t="s">
        <v>90</v>
      </c>
      <c r="V1040" s="47" t="s">
        <v>90</v>
      </c>
      <c r="W1040" s="47" t="s">
        <v>2075</v>
      </c>
      <c r="X1040" s="46" t="s">
        <v>2076</v>
      </c>
      <c r="Y1040" s="58" t="s">
        <v>36</v>
      </c>
      <c r="Z1040" s="57"/>
      <c r="AA1040" s="58"/>
      <c r="AB1040" s="183"/>
      <c r="AC1040" s="184"/>
      <c r="AD1040" s="184"/>
      <c r="AE1040" s="183"/>
      <c r="AF1040" s="184"/>
      <c r="AG1040" s="185"/>
      <c r="AH1040" s="58"/>
      <c r="AI1040" s="58"/>
      <c r="AJ1040" s="58"/>
      <c r="AK1040" s="58"/>
      <c r="AL1040" s="59"/>
      <c r="AM1040" s="254" t="str">
        <f>VLOOKUP(K1040,'[1]SKO 2019 Attendees'!$D:$G,4,FALSE)</f>
        <v>32KNCVM4</v>
      </c>
      <c r="AN1040" s="52">
        <v>43477</v>
      </c>
      <c r="AO1040" s="52">
        <v>43481</v>
      </c>
    </row>
    <row r="1041" spans="1:42" customFormat="1">
      <c r="A1041" s="46" t="s">
        <v>2959</v>
      </c>
      <c r="B1041" s="232">
        <v>43396</v>
      </c>
      <c r="C1041" s="232">
        <v>43408.452222997686</v>
      </c>
      <c r="D1041" s="232" t="s">
        <v>4693</v>
      </c>
      <c r="E1041" s="232" t="s">
        <v>6147</v>
      </c>
      <c r="F1041" s="49" t="s">
        <v>521</v>
      </c>
      <c r="G1041" s="61" t="s">
        <v>522</v>
      </c>
      <c r="H1041" s="61" t="s">
        <v>2236</v>
      </c>
      <c r="I1041" s="46" t="s">
        <v>2960</v>
      </c>
      <c r="J1041" s="46" t="s">
        <v>803</v>
      </c>
      <c r="K1041" s="46" t="s">
        <v>2961</v>
      </c>
      <c r="L1041" s="100" t="s">
        <v>2962</v>
      </c>
      <c r="M1041" s="350" t="s">
        <v>6412</v>
      </c>
      <c r="N1041" s="310" t="s">
        <v>6508</v>
      </c>
      <c r="O1041" s="325"/>
      <c r="P1041" s="284" t="s">
        <v>5086</v>
      </c>
      <c r="Q1041" s="311" t="s">
        <v>6508</v>
      </c>
      <c r="R1041" s="322"/>
      <c r="S1041" s="289" t="s">
        <v>2393</v>
      </c>
      <c r="T1041" s="289" t="s">
        <v>6509</v>
      </c>
      <c r="U1041" s="47" t="s">
        <v>90</v>
      </c>
      <c r="V1041" s="47" t="s">
        <v>90</v>
      </c>
      <c r="W1041" s="47" t="s">
        <v>2259</v>
      </c>
      <c r="X1041" s="46" t="s">
        <v>2076</v>
      </c>
      <c r="Y1041" s="58" t="s">
        <v>36</v>
      </c>
      <c r="Z1041" s="57"/>
      <c r="AA1041" s="58"/>
      <c r="AB1041" s="183"/>
      <c r="AC1041" s="184"/>
      <c r="AD1041" s="184"/>
      <c r="AE1041" s="183"/>
      <c r="AF1041" s="184"/>
      <c r="AG1041" s="185"/>
      <c r="AH1041" s="58"/>
      <c r="AI1041" s="58"/>
      <c r="AJ1041" s="58"/>
      <c r="AK1041" s="58"/>
      <c r="AL1041" s="59"/>
      <c r="AM1041" s="254" t="str">
        <f>VLOOKUP(K1041,'[1]SKO 2019 Attendees'!$D:$G,4,FALSE)</f>
        <v>32KNCVM5</v>
      </c>
      <c r="AN1041" s="52">
        <v>43477</v>
      </c>
      <c r="AO1041" s="52">
        <v>43481</v>
      </c>
    </row>
    <row r="1042" spans="1:42" customFormat="1">
      <c r="A1042" s="46" t="s">
        <v>2963</v>
      </c>
      <c r="B1042" s="232">
        <v>43396</v>
      </c>
      <c r="C1042" s="232">
        <v>43396.71390008102</v>
      </c>
      <c r="D1042" s="232" t="s">
        <v>4693</v>
      </c>
      <c r="E1042" s="232" t="s">
        <v>6148</v>
      </c>
      <c r="F1042" s="49" t="s">
        <v>521</v>
      </c>
      <c r="G1042" s="61" t="s">
        <v>522</v>
      </c>
      <c r="H1042" s="61" t="s">
        <v>2236</v>
      </c>
      <c r="I1042" s="46" t="s">
        <v>162</v>
      </c>
      <c r="J1042" s="46" t="s">
        <v>2964</v>
      </c>
      <c r="K1042" s="46" t="s">
        <v>2965</v>
      </c>
      <c r="L1042" s="100" t="s">
        <v>97</v>
      </c>
      <c r="M1042" s="310" t="s">
        <v>346</v>
      </c>
      <c r="N1042" s="310" t="s">
        <v>6505</v>
      </c>
      <c r="O1042" s="325"/>
      <c r="P1042" s="284" t="s">
        <v>346</v>
      </c>
      <c r="Q1042" s="285" t="s">
        <v>6505</v>
      </c>
      <c r="R1042" s="322"/>
      <c r="S1042" s="289" t="s">
        <v>2636</v>
      </c>
      <c r="T1042" s="289" t="s">
        <v>6519</v>
      </c>
      <c r="U1042" s="47" t="s">
        <v>2966</v>
      </c>
      <c r="V1042" s="47" t="s">
        <v>90</v>
      </c>
      <c r="W1042" s="47" t="s">
        <v>2317</v>
      </c>
      <c r="X1042" s="46" t="s">
        <v>2076</v>
      </c>
      <c r="Y1042" s="58" t="s">
        <v>36</v>
      </c>
      <c r="Z1042" s="57"/>
      <c r="AA1042" s="58"/>
      <c r="AB1042" s="183"/>
      <c r="AC1042" s="184"/>
      <c r="AD1042" s="184"/>
      <c r="AE1042" s="183"/>
      <c r="AF1042" s="184"/>
      <c r="AG1042" s="185"/>
      <c r="AH1042" s="58"/>
      <c r="AI1042" s="58"/>
      <c r="AJ1042" s="58"/>
      <c r="AK1042" s="58"/>
      <c r="AL1042" s="59"/>
      <c r="AM1042" s="254" t="str">
        <f>VLOOKUP(K1042,'[1]SKO 2019 Attendees'!$D:$G,4,FALSE)</f>
        <v>32LDNLTW</v>
      </c>
      <c r="AN1042" s="52">
        <v>43477</v>
      </c>
      <c r="AO1042" s="52">
        <v>43481</v>
      </c>
    </row>
    <row r="1043" spans="1:42" customFormat="1">
      <c r="A1043" s="46" t="s">
        <v>1901</v>
      </c>
      <c r="B1043" s="232">
        <v>43396</v>
      </c>
      <c r="C1043" s="232">
        <v>43400.204309872686</v>
      </c>
      <c r="D1043" s="232" t="s">
        <v>4693</v>
      </c>
      <c r="E1043" s="232" t="s">
        <v>6149</v>
      </c>
      <c r="F1043" s="49" t="s">
        <v>521</v>
      </c>
      <c r="G1043" s="61" t="s">
        <v>522</v>
      </c>
      <c r="H1043" s="61" t="s">
        <v>633</v>
      </c>
      <c r="I1043" s="46" t="s">
        <v>1902</v>
      </c>
      <c r="J1043" s="46" t="s">
        <v>1903</v>
      </c>
      <c r="K1043" s="46" t="s">
        <v>1904</v>
      </c>
      <c r="L1043" s="100" t="s">
        <v>1905</v>
      </c>
      <c r="M1043" s="350" t="s">
        <v>6412</v>
      </c>
      <c r="N1043" s="310" t="s">
        <v>6508</v>
      </c>
      <c r="O1043" s="325"/>
      <c r="P1043" s="284" t="s">
        <v>5086</v>
      </c>
      <c r="Q1043" s="311" t="s">
        <v>6508</v>
      </c>
      <c r="R1043" s="322"/>
      <c r="S1043" s="289" t="s">
        <v>4670</v>
      </c>
      <c r="T1043" s="289" t="s">
        <v>6504</v>
      </c>
      <c r="U1043" s="47" t="s">
        <v>1568</v>
      </c>
      <c r="V1043" s="47" t="s">
        <v>34</v>
      </c>
      <c r="W1043" s="47" t="s">
        <v>664</v>
      </c>
      <c r="X1043" s="46" t="s">
        <v>633</v>
      </c>
      <c r="Y1043" s="58" t="s">
        <v>36</v>
      </c>
      <c r="Z1043" s="57"/>
      <c r="AA1043" s="58"/>
      <c r="AB1043" s="183"/>
      <c r="AC1043" s="184"/>
      <c r="AD1043" s="184"/>
      <c r="AE1043" s="183"/>
      <c r="AF1043" s="184"/>
      <c r="AG1043" s="185"/>
      <c r="AH1043" s="58"/>
      <c r="AI1043" s="58"/>
      <c r="AJ1043" s="58"/>
      <c r="AK1043" s="58"/>
      <c r="AL1043" s="59" t="s">
        <v>36</v>
      </c>
      <c r="AM1043" s="254" t="str">
        <f>VLOOKUP(K1043,'[1]SKO 2019 Attendees'!$D:$G,4,FALSE)</f>
        <v>32KNCVM6</v>
      </c>
      <c r="AN1043" s="52">
        <v>43476</v>
      </c>
      <c r="AO1043" s="52">
        <v>43483</v>
      </c>
      <c r="AP1043" s="18" t="s">
        <v>6844</v>
      </c>
    </row>
    <row r="1044" spans="1:42" customFormat="1">
      <c r="A1044" s="46" t="s">
        <v>1906</v>
      </c>
      <c r="B1044" s="232">
        <v>43402</v>
      </c>
      <c r="C1044" s="232">
        <v>43417.399694444444</v>
      </c>
      <c r="D1044" s="232" t="s">
        <v>4693</v>
      </c>
      <c r="E1044" s="232" t="s">
        <v>6150</v>
      </c>
      <c r="F1044" s="49" t="s">
        <v>521</v>
      </c>
      <c r="G1044" s="61" t="s">
        <v>522</v>
      </c>
      <c r="H1044" s="61" t="s">
        <v>633</v>
      </c>
      <c r="I1044" s="46" t="s">
        <v>1907</v>
      </c>
      <c r="J1044" s="46" t="s">
        <v>1908</v>
      </c>
      <c r="K1044" s="46" t="s">
        <v>1909</v>
      </c>
      <c r="L1044" s="100" t="s">
        <v>536</v>
      </c>
      <c r="M1044" s="350" t="s">
        <v>6412</v>
      </c>
      <c r="N1044" s="310" t="s">
        <v>6508</v>
      </c>
      <c r="O1044" s="325"/>
      <c r="P1044" s="284" t="s">
        <v>5086</v>
      </c>
      <c r="Q1044" s="311" t="s">
        <v>6508</v>
      </c>
      <c r="R1044" s="322"/>
      <c r="S1044" s="289" t="s">
        <v>4673</v>
      </c>
      <c r="T1044" s="289" t="s">
        <v>6518</v>
      </c>
      <c r="U1044" s="47" t="s">
        <v>1910</v>
      </c>
      <c r="V1044" s="47" t="s">
        <v>34</v>
      </c>
      <c r="W1044" s="47" t="s">
        <v>745</v>
      </c>
      <c r="X1044" s="46" t="s">
        <v>633</v>
      </c>
      <c r="Y1044" s="58" t="s">
        <v>36</v>
      </c>
      <c r="Z1044" s="57"/>
      <c r="AA1044" s="58"/>
      <c r="AB1044" s="183"/>
      <c r="AC1044" s="184"/>
      <c r="AD1044" s="184"/>
      <c r="AE1044" s="183"/>
      <c r="AF1044" s="184"/>
      <c r="AG1044" s="185"/>
      <c r="AH1044" s="58"/>
      <c r="AI1044" s="58"/>
      <c r="AJ1044" s="58"/>
      <c r="AK1044" s="58"/>
      <c r="AL1044" s="59"/>
      <c r="AM1044" s="254" t="str">
        <f>VLOOKUP(K1044,'[1]SKO 2019 Attendees'!$D:$G,4,FALSE)</f>
        <v>32LDNLTX</v>
      </c>
      <c r="AN1044" s="52">
        <v>43477</v>
      </c>
      <c r="AO1044" s="52">
        <v>43481</v>
      </c>
    </row>
    <row r="1045" spans="1:42" customFormat="1">
      <c r="A1045" s="46" t="s">
        <v>5054</v>
      </c>
      <c r="B1045" s="232">
        <v>43416</v>
      </c>
      <c r="C1045" s="232">
        <v>43417.555947685185</v>
      </c>
      <c r="D1045" s="232" t="s">
        <v>4693</v>
      </c>
      <c r="E1045" s="348"/>
      <c r="F1045" s="49" t="s">
        <v>771</v>
      </c>
      <c r="G1045" s="61" t="s">
        <v>522</v>
      </c>
      <c r="H1045" s="61" t="s">
        <v>2236</v>
      </c>
      <c r="I1045" s="46" t="s">
        <v>5056</v>
      </c>
      <c r="J1045" s="46" t="s">
        <v>5051</v>
      </c>
      <c r="K1045" s="46" t="s">
        <v>5055</v>
      </c>
      <c r="L1045" s="100" t="s">
        <v>97</v>
      </c>
      <c r="M1045" s="310" t="s">
        <v>346</v>
      </c>
      <c r="N1045" s="310" t="s">
        <v>6505</v>
      </c>
      <c r="O1045" s="325"/>
      <c r="P1045" s="284" t="s">
        <v>346</v>
      </c>
      <c r="Q1045" s="285" t="s">
        <v>6505</v>
      </c>
      <c r="R1045" s="322"/>
      <c r="S1045" s="289" t="s">
        <v>2636</v>
      </c>
      <c r="T1045" s="289" t="s">
        <v>6519</v>
      </c>
      <c r="U1045" s="47" t="s">
        <v>3002</v>
      </c>
      <c r="V1045" s="47" t="s">
        <v>90</v>
      </c>
      <c r="W1045" s="47"/>
      <c r="X1045" s="46" t="s">
        <v>2076</v>
      </c>
      <c r="Y1045" s="57" t="s">
        <v>36</v>
      </c>
      <c r="Z1045" s="57"/>
      <c r="AA1045" s="58"/>
      <c r="AB1045" s="183"/>
      <c r="AC1045" s="184"/>
      <c r="AD1045" s="184"/>
      <c r="AE1045" s="183"/>
      <c r="AF1045" s="184"/>
      <c r="AG1045" s="185"/>
      <c r="AH1045" s="58"/>
      <c r="AI1045" s="58"/>
      <c r="AJ1045" s="58"/>
      <c r="AK1045" s="58"/>
      <c r="AL1045" s="59"/>
      <c r="AM1045" s="254" t="str">
        <f>VLOOKUP(K1045,'[1]SKO 2019 Attendees'!$D:$G,4,FALSE)</f>
        <v>32LFT2K7</v>
      </c>
      <c r="AN1045" s="52">
        <v>43477</v>
      </c>
      <c r="AO1045" s="52">
        <v>43481</v>
      </c>
    </row>
    <row r="1046" spans="1:42" customFormat="1">
      <c r="A1046" s="46" t="s">
        <v>2967</v>
      </c>
      <c r="B1046" s="232">
        <v>43396</v>
      </c>
      <c r="C1046" s="232">
        <v>43399.766417210645</v>
      </c>
      <c r="D1046" s="232" t="s">
        <v>4693</v>
      </c>
      <c r="E1046" s="232" t="s">
        <v>6151</v>
      </c>
      <c r="F1046" s="49" t="s">
        <v>521</v>
      </c>
      <c r="G1046" s="61" t="s">
        <v>522</v>
      </c>
      <c r="H1046" s="61" t="s">
        <v>3126</v>
      </c>
      <c r="I1046" s="46" t="s">
        <v>2281</v>
      </c>
      <c r="J1046" s="129" t="s">
        <v>2968</v>
      </c>
      <c r="K1046" s="46" t="s">
        <v>2969</v>
      </c>
      <c r="L1046" s="100" t="s">
        <v>2970</v>
      </c>
      <c r="M1046" s="350" t="s">
        <v>6412</v>
      </c>
      <c r="N1046" s="310" t="s">
        <v>6508</v>
      </c>
      <c r="O1046" s="325"/>
      <c r="P1046" s="284" t="s">
        <v>5086</v>
      </c>
      <c r="Q1046" s="311" t="s">
        <v>6508</v>
      </c>
      <c r="R1046" s="322"/>
      <c r="S1046" s="289" t="s">
        <v>2393</v>
      </c>
      <c r="T1046" s="289" t="s">
        <v>6509</v>
      </c>
      <c r="U1046" s="47" t="s">
        <v>2949</v>
      </c>
      <c r="V1046" s="47" t="s">
        <v>90</v>
      </c>
      <c r="W1046" s="47" t="s">
        <v>2971</v>
      </c>
      <c r="X1046" s="46" t="s">
        <v>2076</v>
      </c>
      <c r="Y1046" s="58"/>
      <c r="Z1046" s="57"/>
      <c r="AA1046" s="58"/>
      <c r="AB1046" s="183"/>
      <c r="AC1046" s="184"/>
      <c r="AD1046" s="184"/>
      <c r="AE1046" s="183"/>
      <c r="AF1046" s="184"/>
      <c r="AG1046" s="185"/>
      <c r="AH1046" s="58"/>
      <c r="AI1046" s="58"/>
      <c r="AJ1046" s="58"/>
      <c r="AK1046" s="58"/>
      <c r="AL1046" s="59"/>
      <c r="AM1046" s="254" t="str">
        <f>VLOOKUP(K1046,'[1]SKO 2019 Attendees'!$D:$G,4,FALSE)</f>
        <v>32LDNLTZ</v>
      </c>
      <c r="AN1046" s="52">
        <v>43478</v>
      </c>
      <c r="AO1046" s="52">
        <v>43481</v>
      </c>
      <c r="AP1046" t="s">
        <v>4832</v>
      </c>
    </row>
    <row r="1047" spans="1:42" customFormat="1">
      <c r="A1047" s="46" t="s">
        <v>1911</v>
      </c>
      <c r="B1047" s="232">
        <v>43402</v>
      </c>
      <c r="C1047" s="232">
        <v>43410.344107638884</v>
      </c>
      <c r="D1047" s="232" t="s">
        <v>4693</v>
      </c>
      <c r="E1047" s="232" t="s">
        <v>6152</v>
      </c>
      <c r="F1047" s="49" t="s">
        <v>521</v>
      </c>
      <c r="G1047" s="61" t="s">
        <v>522</v>
      </c>
      <c r="H1047" s="61" t="s">
        <v>633</v>
      </c>
      <c r="I1047" s="46" t="s">
        <v>1644</v>
      </c>
      <c r="J1047" s="46" t="s">
        <v>1912</v>
      </c>
      <c r="K1047" s="46" t="s">
        <v>1913</v>
      </c>
      <c r="L1047" s="100" t="s">
        <v>97</v>
      </c>
      <c r="M1047" s="310" t="s">
        <v>379</v>
      </c>
      <c r="N1047" s="310" t="s">
        <v>6503</v>
      </c>
      <c r="O1047" s="325"/>
      <c r="P1047" s="284" t="s">
        <v>379</v>
      </c>
      <c r="Q1047" s="285" t="s">
        <v>6503</v>
      </c>
      <c r="R1047" s="322"/>
      <c r="S1047" s="289" t="s">
        <v>4671</v>
      </c>
      <c r="T1047" s="289" t="s">
        <v>6503</v>
      </c>
      <c r="U1047" s="47" t="s">
        <v>776</v>
      </c>
      <c r="V1047" s="47" t="s">
        <v>34</v>
      </c>
      <c r="W1047" s="47" t="s">
        <v>651</v>
      </c>
      <c r="X1047" s="46" t="s">
        <v>633</v>
      </c>
      <c r="Y1047" s="58" t="s">
        <v>36</v>
      </c>
      <c r="Z1047" s="57"/>
      <c r="AA1047" s="58"/>
      <c r="AB1047" s="183"/>
      <c r="AC1047" s="184"/>
      <c r="AD1047" s="184"/>
      <c r="AE1047" s="183"/>
      <c r="AF1047" s="184"/>
      <c r="AG1047" s="185"/>
      <c r="AH1047" s="58"/>
      <c r="AI1047" s="58"/>
      <c r="AJ1047" s="58"/>
      <c r="AK1047" s="58"/>
      <c r="AL1047" s="59"/>
      <c r="AM1047" s="254" t="str">
        <f>VLOOKUP(K1047,'[1]SKO 2019 Attendees'!$D:$G,4,FALSE)</f>
        <v>32LDNLV2</v>
      </c>
      <c r="AN1047" s="52">
        <v>43477</v>
      </c>
      <c r="AO1047" s="52">
        <v>43481</v>
      </c>
    </row>
    <row r="1048" spans="1:42" customFormat="1">
      <c r="A1048" s="46" t="s">
        <v>1914</v>
      </c>
      <c r="B1048" s="232">
        <v>43396</v>
      </c>
      <c r="C1048" s="232">
        <v>43409.164922071759</v>
      </c>
      <c r="D1048" s="232" t="s">
        <v>4693</v>
      </c>
      <c r="E1048" s="232" t="s">
        <v>6153</v>
      </c>
      <c r="F1048" s="49" t="s">
        <v>521</v>
      </c>
      <c r="G1048" s="61" t="s">
        <v>522</v>
      </c>
      <c r="H1048" s="61" t="s">
        <v>633</v>
      </c>
      <c r="I1048" s="46" t="s">
        <v>1915</v>
      </c>
      <c r="J1048" s="46" t="s">
        <v>1916</v>
      </c>
      <c r="K1048" s="46" t="s">
        <v>1917</v>
      </c>
      <c r="L1048" s="100" t="s">
        <v>97</v>
      </c>
      <c r="M1048" s="310" t="s">
        <v>379</v>
      </c>
      <c r="N1048" s="310" t="s">
        <v>6503</v>
      </c>
      <c r="O1048" s="325"/>
      <c r="P1048" s="284" t="s">
        <v>379</v>
      </c>
      <c r="Q1048" s="285" t="s">
        <v>6503</v>
      </c>
      <c r="R1048" s="322"/>
      <c r="S1048" s="289" t="s">
        <v>4672</v>
      </c>
      <c r="T1048" s="289" t="s">
        <v>6508</v>
      </c>
      <c r="U1048" s="47" t="s">
        <v>1918</v>
      </c>
      <c r="V1048" s="47" t="s">
        <v>34</v>
      </c>
      <c r="W1048" s="47" t="s">
        <v>645</v>
      </c>
      <c r="X1048" s="46" t="s">
        <v>633</v>
      </c>
      <c r="Y1048" s="58" t="s">
        <v>36</v>
      </c>
      <c r="Z1048" s="57"/>
      <c r="AA1048" s="58"/>
      <c r="AB1048" s="183"/>
      <c r="AC1048" s="184"/>
      <c r="AD1048" s="184"/>
      <c r="AE1048" s="183"/>
      <c r="AF1048" s="184"/>
      <c r="AG1048" s="185"/>
      <c r="AH1048" s="58"/>
      <c r="AI1048" s="58"/>
      <c r="AJ1048" s="58"/>
      <c r="AK1048" s="58"/>
      <c r="AL1048" s="59"/>
      <c r="AM1048" s="254" t="str">
        <f>VLOOKUP(K1048,'[1]SKO 2019 Attendees'!$D:$G,4,FALSE)</f>
        <v>32LDNLV3</v>
      </c>
      <c r="AN1048" s="52">
        <v>43477</v>
      </c>
      <c r="AO1048" s="52">
        <v>43481</v>
      </c>
    </row>
    <row r="1049" spans="1:42" customFormat="1">
      <c r="A1049" s="46" t="s">
        <v>2972</v>
      </c>
      <c r="B1049" s="232">
        <v>43396</v>
      </c>
      <c r="C1049" s="232">
        <v>43398.336190856477</v>
      </c>
      <c r="D1049" s="232"/>
      <c r="E1049" s="348"/>
      <c r="F1049" s="49" t="s">
        <v>521</v>
      </c>
      <c r="G1049" s="61" t="s">
        <v>522</v>
      </c>
      <c r="H1049" s="61" t="s">
        <v>2236</v>
      </c>
      <c r="I1049" s="46" t="s">
        <v>2915</v>
      </c>
      <c r="J1049" s="46" t="s">
        <v>2973</v>
      </c>
      <c r="K1049" s="46" t="s">
        <v>2974</v>
      </c>
      <c r="L1049" s="100" t="s">
        <v>97</v>
      </c>
      <c r="M1049" s="310" t="s">
        <v>357</v>
      </c>
      <c r="N1049" s="310" t="s">
        <v>6506</v>
      </c>
      <c r="O1049" s="325"/>
      <c r="P1049" s="285" t="s">
        <v>357</v>
      </c>
      <c r="Q1049" s="285" t="s">
        <v>6506</v>
      </c>
      <c r="R1049" s="322"/>
      <c r="S1049" s="289" t="s">
        <v>2442</v>
      </c>
      <c r="T1049" s="289" t="s">
        <v>6506</v>
      </c>
      <c r="U1049" s="47" t="s">
        <v>2976</v>
      </c>
      <c r="V1049" s="47" t="s">
        <v>90</v>
      </c>
      <c r="W1049" s="47" t="s">
        <v>2259</v>
      </c>
      <c r="X1049" s="46" t="s">
        <v>2076</v>
      </c>
      <c r="Y1049" s="58" t="s">
        <v>36</v>
      </c>
      <c r="Z1049" s="57"/>
      <c r="AA1049" s="58"/>
      <c r="AB1049" s="183"/>
      <c r="AC1049" s="184"/>
      <c r="AD1049" s="184"/>
      <c r="AE1049" s="183"/>
      <c r="AF1049" s="184"/>
      <c r="AG1049" s="185"/>
      <c r="AH1049" s="58"/>
      <c r="AI1049" s="58"/>
      <c r="AJ1049" s="58"/>
      <c r="AK1049" s="58"/>
      <c r="AL1049" s="59"/>
      <c r="AM1049" s="254" t="str">
        <f>VLOOKUP(K1049,'[1]SKO 2019 Attendees'!$D:$G,4,FALSE)</f>
        <v>32LDNLV4</v>
      </c>
      <c r="AN1049" s="52">
        <v>43477</v>
      </c>
      <c r="AO1049" s="52">
        <v>43481</v>
      </c>
    </row>
    <row r="1050" spans="1:42" customFormat="1">
      <c r="A1050" s="46" t="s">
        <v>1919</v>
      </c>
      <c r="B1050" s="232">
        <v>43396</v>
      </c>
      <c r="C1050" s="232">
        <v>43397.107523761573</v>
      </c>
      <c r="D1050" s="232" t="s">
        <v>4693</v>
      </c>
      <c r="E1050" s="232" t="s">
        <v>6154</v>
      </c>
      <c r="F1050" s="49" t="s">
        <v>521</v>
      </c>
      <c r="G1050" s="61" t="s">
        <v>522</v>
      </c>
      <c r="H1050" s="61" t="s">
        <v>633</v>
      </c>
      <c r="I1050" s="46" t="s">
        <v>386</v>
      </c>
      <c r="J1050" s="46" t="s">
        <v>1920</v>
      </c>
      <c r="K1050" s="46" t="s">
        <v>1921</v>
      </c>
      <c r="L1050" s="100" t="s">
        <v>97</v>
      </c>
      <c r="M1050" s="310" t="s">
        <v>379</v>
      </c>
      <c r="N1050" s="310" t="s">
        <v>6503</v>
      </c>
      <c r="O1050" s="325"/>
      <c r="P1050" s="284" t="s">
        <v>379</v>
      </c>
      <c r="Q1050" s="285" t="s">
        <v>6503</v>
      </c>
      <c r="R1050" s="322"/>
      <c r="S1050" s="289" t="s">
        <v>4672</v>
      </c>
      <c r="T1050" s="289" t="s">
        <v>6508</v>
      </c>
      <c r="U1050" s="47" t="s">
        <v>1918</v>
      </c>
      <c r="V1050" s="47" t="s">
        <v>34</v>
      </c>
      <c r="W1050" s="47" t="s">
        <v>658</v>
      </c>
      <c r="X1050" s="46" t="s">
        <v>633</v>
      </c>
      <c r="Y1050" s="58" t="s">
        <v>36</v>
      </c>
      <c r="Z1050" s="57"/>
      <c r="AA1050" s="58"/>
      <c r="AB1050" s="183"/>
      <c r="AC1050" s="184"/>
      <c r="AD1050" s="184"/>
      <c r="AE1050" s="183"/>
      <c r="AF1050" s="184"/>
      <c r="AG1050" s="185"/>
      <c r="AH1050" s="58"/>
      <c r="AI1050" s="58"/>
      <c r="AJ1050" s="58"/>
      <c r="AK1050" s="58"/>
      <c r="AL1050" s="59"/>
      <c r="AM1050" s="254" t="str">
        <f>VLOOKUP(K1050,'[1]SKO 2019 Attendees'!$D:$G,4,FALSE)</f>
        <v>32LDNLV5</v>
      </c>
      <c r="AN1050" s="52">
        <v>43477</v>
      </c>
      <c r="AO1050" s="52">
        <v>43481</v>
      </c>
    </row>
    <row r="1051" spans="1:42" s="133" customFormat="1">
      <c r="A1051" s="46" t="s">
        <v>2977</v>
      </c>
      <c r="B1051" s="232">
        <v>43396</v>
      </c>
      <c r="C1051" s="232">
        <v>43420.48389131944</v>
      </c>
      <c r="D1051" s="232" t="s">
        <v>4693</v>
      </c>
      <c r="E1051" s="232" t="s">
        <v>6598</v>
      </c>
      <c r="F1051" s="49" t="s">
        <v>521</v>
      </c>
      <c r="G1051" s="61" t="s">
        <v>522</v>
      </c>
      <c r="H1051" s="61" t="s">
        <v>2236</v>
      </c>
      <c r="I1051" s="46" t="s">
        <v>2339</v>
      </c>
      <c r="J1051" s="46" t="s">
        <v>2978</v>
      </c>
      <c r="K1051" s="46" t="s">
        <v>2979</v>
      </c>
      <c r="L1051" s="100" t="s">
        <v>2980</v>
      </c>
      <c r="M1051" s="350" t="s">
        <v>6413</v>
      </c>
      <c r="N1051" s="310" t="s">
        <v>6509</v>
      </c>
      <c r="O1051" s="325"/>
      <c r="P1051" s="284" t="s">
        <v>6263</v>
      </c>
      <c r="Q1051" s="311" t="s">
        <v>6509</v>
      </c>
      <c r="R1051" s="322"/>
      <c r="S1051" s="289" t="s">
        <v>2393</v>
      </c>
      <c r="T1051" s="289" t="s">
        <v>6509</v>
      </c>
      <c r="U1051" s="47" t="s">
        <v>2949</v>
      </c>
      <c r="V1051" s="47" t="s">
        <v>90</v>
      </c>
      <c r="W1051" s="47" t="s">
        <v>2075</v>
      </c>
      <c r="X1051" s="46" t="s">
        <v>2076</v>
      </c>
      <c r="Y1051" s="58" t="s">
        <v>36</v>
      </c>
      <c r="Z1051" s="57"/>
      <c r="AA1051" s="58"/>
      <c r="AB1051" s="183"/>
      <c r="AC1051" s="184"/>
      <c r="AD1051" s="184"/>
      <c r="AE1051" s="183"/>
      <c r="AF1051" s="184"/>
      <c r="AG1051" s="185"/>
      <c r="AH1051" s="58"/>
      <c r="AI1051" s="58"/>
      <c r="AJ1051" s="58"/>
      <c r="AK1051" s="58"/>
      <c r="AL1051" s="59"/>
      <c r="AM1051" s="254" t="str">
        <f>VLOOKUP(K1051,'[1]SKO 2019 Attendees'!$D:$G,4,FALSE)</f>
        <v>32LDNLV6</v>
      </c>
      <c r="AN1051" s="52">
        <v>43477</v>
      </c>
      <c r="AO1051" s="52">
        <v>43481</v>
      </c>
      <c r="AP1051"/>
    </row>
    <row r="1052" spans="1:42" customFormat="1">
      <c r="A1052" s="46" t="s">
        <v>2981</v>
      </c>
      <c r="B1052" s="232">
        <v>43396</v>
      </c>
      <c r="C1052" s="232">
        <v>43396.800968171294</v>
      </c>
      <c r="D1052" s="232" t="s">
        <v>4693</v>
      </c>
      <c r="E1052" s="348"/>
      <c r="F1052" s="49" t="s">
        <v>521</v>
      </c>
      <c r="G1052" s="61" t="s">
        <v>522</v>
      </c>
      <c r="H1052" s="61" t="s">
        <v>2236</v>
      </c>
      <c r="I1052" s="46" t="s">
        <v>2982</v>
      </c>
      <c r="J1052" s="46" t="s">
        <v>2983</v>
      </c>
      <c r="K1052" s="46" t="s">
        <v>2984</v>
      </c>
      <c r="L1052" s="100" t="s">
        <v>2985</v>
      </c>
      <c r="M1052" s="310" t="s">
        <v>379</v>
      </c>
      <c r="N1052" s="310" t="s">
        <v>6503</v>
      </c>
      <c r="O1052" s="325"/>
      <c r="P1052" s="284" t="s">
        <v>379</v>
      </c>
      <c r="Q1052" s="285" t="s">
        <v>6503</v>
      </c>
      <c r="R1052" s="322"/>
      <c r="S1052" s="289" t="s">
        <v>2472</v>
      </c>
      <c r="T1052" s="289" t="s">
        <v>6505</v>
      </c>
      <c r="U1052" s="47" t="s">
        <v>90</v>
      </c>
      <c r="V1052" s="47" t="s">
        <v>90</v>
      </c>
      <c r="W1052" s="47" t="s">
        <v>2971</v>
      </c>
      <c r="X1052" s="46" t="s">
        <v>2076</v>
      </c>
      <c r="Y1052" s="58" t="s">
        <v>36</v>
      </c>
      <c r="Z1052" s="57"/>
      <c r="AA1052" s="58"/>
      <c r="AB1052" s="183"/>
      <c r="AC1052" s="184"/>
      <c r="AD1052" s="184"/>
      <c r="AE1052" s="183"/>
      <c r="AF1052" s="184"/>
      <c r="AG1052" s="185"/>
      <c r="AH1052" s="58"/>
      <c r="AI1052" s="58"/>
      <c r="AJ1052" s="58"/>
      <c r="AK1052" s="58"/>
      <c r="AL1052" s="59"/>
      <c r="AM1052" s="254" t="str">
        <f>VLOOKUP(K1052,'[1]SKO 2019 Attendees'!$D:$G,4,FALSE)</f>
        <v>32KNCVM7</v>
      </c>
      <c r="AN1052" s="52">
        <v>43477</v>
      </c>
      <c r="AO1052" s="52">
        <v>43481</v>
      </c>
    </row>
    <row r="1053" spans="1:42" customFormat="1">
      <c r="A1053" s="46" t="s">
        <v>520</v>
      </c>
      <c r="B1053" s="232">
        <v>43396</v>
      </c>
      <c r="C1053" s="232">
        <v>43418.096223414352</v>
      </c>
      <c r="D1053" s="232"/>
      <c r="E1053" s="348"/>
      <c r="F1053" s="49" t="s">
        <v>521</v>
      </c>
      <c r="G1053" s="61" t="s">
        <v>522</v>
      </c>
      <c r="H1053" s="61" t="s">
        <v>27</v>
      </c>
      <c r="I1053" s="46" t="s">
        <v>523</v>
      </c>
      <c r="J1053" s="46" t="s">
        <v>524</v>
      </c>
      <c r="K1053" s="46" t="s">
        <v>525</v>
      </c>
      <c r="L1053" s="100" t="s">
        <v>526</v>
      </c>
      <c r="M1053" s="350" t="s">
        <v>6413</v>
      </c>
      <c r="N1053" s="310" t="s">
        <v>6509</v>
      </c>
      <c r="O1053" s="325"/>
      <c r="P1053" s="284" t="s">
        <v>6263</v>
      </c>
      <c r="Q1053" s="311" t="s">
        <v>6509</v>
      </c>
      <c r="R1053" s="322"/>
      <c r="S1053" s="289" t="s">
        <v>4728</v>
      </c>
      <c r="T1053" s="289"/>
      <c r="U1053" s="47" t="s">
        <v>527</v>
      </c>
      <c r="V1053" s="47" t="s">
        <v>527</v>
      </c>
      <c r="W1053" s="47" t="s">
        <v>209</v>
      </c>
      <c r="X1053" s="46" t="s">
        <v>92</v>
      </c>
      <c r="Y1053" s="57" t="s">
        <v>36</v>
      </c>
      <c r="Z1053" s="57"/>
      <c r="AA1053" s="58"/>
      <c r="AB1053" s="183"/>
      <c r="AC1053" s="184"/>
      <c r="AD1053" s="184"/>
      <c r="AE1053" s="183"/>
      <c r="AF1053" s="184"/>
      <c r="AG1053" s="185"/>
      <c r="AH1053" s="58"/>
      <c r="AI1053" s="58"/>
      <c r="AJ1053" s="58"/>
      <c r="AK1053" s="58"/>
      <c r="AL1053" s="59"/>
      <c r="AM1053" s="254" t="str">
        <f>VLOOKUP(K1053,'[1]SKO 2019 Attendees'!$D:$G,4,FALSE)</f>
        <v>32KNCVP6</v>
      </c>
      <c r="AN1053" s="52">
        <v>43476</v>
      </c>
      <c r="AO1053" s="52">
        <v>43481</v>
      </c>
      <c r="AP1053" s="18"/>
    </row>
    <row r="1054" spans="1:42" customFormat="1">
      <c r="A1054" s="46" t="s">
        <v>2986</v>
      </c>
      <c r="B1054" s="232">
        <v>43396</v>
      </c>
      <c r="C1054" s="232">
        <v>43406.635919872686</v>
      </c>
      <c r="D1054" s="232"/>
      <c r="E1054" s="348"/>
      <c r="F1054" s="49" t="s">
        <v>521</v>
      </c>
      <c r="G1054" s="61" t="s">
        <v>522</v>
      </c>
      <c r="H1054" s="61" t="s">
        <v>2236</v>
      </c>
      <c r="I1054" s="46" t="s">
        <v>2987</v>
      </c>
      <c r="J1054" s="46" t="s">
        <v>2988</v>
      </c>
      <c r="K1054" s="46" t="s">
        <v>2989</v>
      </c>
      <c r="L1054" s="100" t="s">
        <v>2990</v>
      </c>
      <c r="M1054" s="350" t="s">
        <v>6412</v>
      </c>
      <c r="N1054" s="310" t="s">
        <v>6508</v>
      </c>
      <c r="O1054" s="325"/>
      <c r="P1054" s="284" t="s">
        <v>5086</v>
      </c>
      <c r="Q1054" s="311" t="s">
        <v>6508</v>
      </c>
      <c r="R1054" s="322"/>
      <c r="S1054" s="289" t="s">
        <v>2411</v>
      </c>
      <c r="T1054" s="289" t="s">
        <v>6510</v>
      </c>
      <c r="U1054" s="47" t="s">
        <v>2991</v>
      </c>
      <c r="V1054" s="47" t="s">
        <v>90</v>
      </c>
      <c r="W1054" s="47" t="s">
        <v>2259</v>
      </c>
      <c r="X1054" s="46" t="s">
        <v>2076</v>
      </c>
      <c r="Y1054" s="58" t="s">
        <v>36</v>
      </c>
      <c r="Z1054" s="57"/>
      <c r="AA1054" s="58"/>
      <c r="AB1054" s="183"/>
      <c r="AC1054" s="184"/>
      <c r="AD1054" s="184"/>
      <c r="AE1054" s="183"/>
      <c r="AF1054" s="184"/>
      <c r="AG1054" s="185"/>
      <c r="AH1054" s="58"/>
      <c r="AI1054" s="58"/>
      <c r="AJ1054" s="58"/>
      <c r="AK1054" s="58"/>
      <c r="AL1054" s="59"/>
      <c r="AM1054" s="254" t="str">
        <f>VLOOKUP(K1054,'[1]SKO 2019 Attendees'!$D:$G,4,FALSE)</f>
        <v>32LDNLV7</v>
      </c>
      <c r="AN1054" s="52">
        <v>43477</v>
      </c>
      <c r="AO1054" s="52">
        <v>43481</v>
      </c>
    </row>
    <row r="1055" spans="1:42" customFormat="1">
      <c r="A1055" s="46" t="s">
        <v>1922</v>
      </c>
      <c r="B1055" s="232">
        <v>43396</v>
      </c>
      <c r="C1055" s="232">
        <v>43438.135306215278</v>
      </c>
      <c r="D1055" s="232" t="s">
        <v>4693</v>
      </c>
      <c r="E1055" s="348"/>
      <c r="F1055" s="49" t="s">
        <v>521</v>
      </c>
      <c r="G1055" s="61" t="s">
        <v>522</v>
      </c>
      <c r="H1055" s="61" t="s">
        <v>633</v>
      </c>
      <c r="I1055" s="46" t="s">
        <v>1923</v>
      </c>
      <c r="J1055" s="46" t="s">
        <v>1924</v>
      </c>
      <c r="K1055" s="46" t="s">
        <v>1925</v>
      </c>
      <c r="L1055" s="100" t="s">
        <v>1926</v>
      </c>
      <c r="M1055" s="310" t="s">
        <v>357</v>
      </c>
      <c r="N1055" s="310" t="s">
        <v>6506</v>
      </c>
      <c r="O1055" s="325"/>
      <c r="P1055" s="285" t="s">
        <v>357</v>
      </c>
      <c r="Q1055" s="285" t="s">
        <v>6506</v>
      </c>
      <c r="R1055" s="322"/>
      <c r="S1055" s="289" t="s">
        <v>4671</v>
      </c>
      <c r="T1055" s="289" t="s">
        <v>6503</v>
      </c>
      <c r="U1055" s="47" t="s">
        <v>1568</v>
      </c>
      <c r="V1055" s="47" t="s">
        <v>34</v>
      </c>
      <c r="W1055" s="47" t="s">
        <v>651</v>
      </c>
      <c r="X1055" s="46" t="s">
        <v>633</v>
      </c>
      <c r="Y1055" s="58" t="s">
        <v>36</v>
      </c>
      <c r="Z1055" s="57"/>
      <c r="AA1055" s="58"/>
      <c r="AB1055" s="183"/>
      <c r="AC1055" s="184"/>
      <c r="AD1055" s="184"/>
      <c r="AE1055" s="183"/>
      <c r="AF1055" s="184"/>
      <c r="AG1055" s="185"/>
      <c r="AH1055" s="58"/>
      <c r="AI1055" s="58"/>
      <c r="AJ1055" s="58"/>
      <c r="AK1055" s="58"/>
      <c r="AL1055" s="59" t="s">
        <v>36</v>
      </c>
      <c r="AM1055" s="254" t="str">
        <f>VLOOKUP(K1055,'[1]SKO 2019 Attendees'!$D:$G,4,FALSE)</f>
        <v>32KNCVM8</v>
      </c>
      <c r="AN1055" s="52">
        <v>43477</v>
      </c>
      <c r="AO1055" s="52">
        <v>43483</v>
      </c>
    </row>
    <row r="1056" spans="1:42" customFormat="1">
      <c r="A1056" s="46" t="s">
        <v>528</v>
      </c>
      <c r="B1056" s="232">
        <v>43396</v>
      </c>
      <c r="C1056" s="232">
        <v>43404.850018287034</v>
      </c>
      <c r="D1056" s="232" t="s">
        <v>4693</v>
      </c>
      <c r="E1056" s="232" t="s">
        <v>6155</v>
      </c>
      <c r="F1056" s="49" t="s">
        <v>521</v>
      </c>
      <c r="G1056" s="61" t="s">
        <v>522</v>
      </c>
      <c r="H1056" s="61" t="s">
        <v>27</v>
      </c>
      <c r="I1056" s="46" t="s">
        <v>229</v>
      </c>
      <c r="J1056" s="46" t="s">
        <v>529</v>
      </c>
      <c r="K1056" s="46" t="s">
        <v>530</v>
      </c>
      <c r="L1056" s="100" t="s">
        <v>531</v>
      </c>
      <c r="M1056" s="310" t="s">
        <v>374</v>
      </c>
      <c r="N1056" s="310" t="s">
        <v>6507</v>
      </c>
      <c r="O1056" s="325"/>
      <c r="P1056" s="284" t="s">
        <v>374</v>
      </c>
      <c r="Q1056" s="285" t="s">
        <v>6507</v>
      </c>
      <c r="R1056" s="322"/>
      <c r="S1056" s="289" t="s">
        <v>5083</v>
      </c>
      <c r="T1056" s="306" t="s">
        <v>6513</v>
      </c>
      <c r="U1056" s="47" t="s">
        <v>41</v>
      </c>
      <c r="V1056" s="47" t="s">
        <v>34</v>
      </c>
      <c r="W1056" s="47" t="s">
        <v>103</v>
      </c>
      <c r="X1056" s="46" t="s">
        <v>27</v>
      </c>
      <c r="Y1056" s="58" t="s">
        <v>36</v>
      </c>
      <c r="Z1056" s="57"/>
      <c r="AA1056" s="58"/>
      <c r="AB1056" s="183"/>
      <c r="AC1056" s="184"/>
      <c r="AD1056" s="184"/>
      <c r="AE1056" s="183"/>
      <c r="AF1056" s="184"/>
      <c r="AG1056" s="185"/>
      <c r="AH1056" s="58"/>
      <c r="AI1056" s="58"/>
      <c r="AJ1056" s="58"/>
      <c r="AK1056" s="58"/>
      <c r="AL1056" s="59"/>
      <c r="AM1056" s="254" t="str">
        <f>VLOOKUP(K1056,'[1]SKO 2019 Attendees'!$D:$G,4,FALSE)</f>
        <v>32LDNHTG</v>
      </c>
      <c r="AN1056" s="52">
        <v>43476</v>
      </c>
      <c r="AO1056" s="52">
        <v>43481</v>
      </c>
      <c r="AP1056" t="s">
        <v>6547</v>
      </c>
    </row>
    <row r="1057" spans="1:42" customFormat="1">
      <c r="A1057" s="124" t="s">
        <v>1927</v>
      </c>
      <c r="B1057" s="232">
        <v>43402</v>
      </c>
      <c r="C1057" s="232">
        <v>43405.158133333331</v>
      </c>
      <c r="D1057" s="232" t="s">
        <v>4693</v>
      </c>
      <c r="E1057" s="232" t="s">
        <v>6156</v>
      </c>
      <c r="F1057" s="49" t="s">
        <v>521</v>
      </c>
      <c r="G1057" s="61" t="s">
        <v>522</v>
      </c>
      <c r="H1057" s="61" t="s">
        <v>633</v>
      </c>
      <c r="I1057" s="124" t="s">
        <v>1928</v>
      </c>
      <c r="J1057" s="124" t="s">
        <v>1929</v>
      </c>
      <c r="K1057" s="46" t="s">
        <v>1930</v>
      </c>
      <c r="L1057" s="152" t="s">
        <v>1931</v>
      </c>
      <c r="M1057" s="310" t="s">
        <v>379</v>
      </c>
      <c r="N1057" s="310" t="s">
        <v>6503</v>
      </c>
      <c r="O1057" s="325"/>
      <c r="P1057" s="284" t="s">
        <v>379</v>
      </c>
      <c r="Q1057" s="285" t="s">
        <v>6503</v>
      </c>
      <c r="R1057" s="322"/>
      <c r="S1057" s="289" t="s">
        <v>4669</v>
      </c>
      <c r="T1057" s="289" t="s">
        <v>6515</v>
      </c>
      <c r="U1057" s="125" t="s">
        <v>1051</v>
      </c>
      <c r="V1057" s="125" t="s">
        <v>34</v>
      </c>
      <c r="W1057" s="125" t="s">
        <v>670</v>
      </c>
      <c r="X1057" s="46" t="s">
        <v>633</v>
      </c>
      <c r="Y1057" s="58" t="s">
        <v>36</v>
      </c>
      <c r="Z1057" s="57"/>
      <c r="AA1057" s="58"/>
      <c r="AB1057" s="183"/>
      <c r="AC1057" s="184"/>
      <c r="AD1057" s="184"/>
      <c r="AE1057" s="183"/>
      <c r="AF1057" s="184"/>
      <c r="AG1057" s="185"/>
      <c r="AH1057" s="58"/>
      <c r="AI1057" s="58"/>
      <c r="AJ1057" s="58"/>
      <c r="AK1057" s="58"/>
      <c r="AL1057" s="59"/>
      <c r="AM1057" s="254" t="str">
        <f>VLOOKUP(K1057,'[1]SKO 2019 Attendees'!$D:$G,4,FALSE)</f>
        <v>32LDNLV9</v>
      </c>
      <c r="AN1057" s="52">
        <v>43477</v>
      </c>
      <c r="AO1057" s="52">
        <v>43481</v>
      </c>
    </row>
    <row r="1058" spans="1:42" customFormat="1">
      <c r="A1058" s="46" t="s">
        <v>2992</v>
      </c>
      <c r="B1058" s="232">
        <v>43396</v>
      </c>
      <c r="C1058" s="232">
        <v>43412.303373692128</v>
      </c>
      <c r="D1058" s="232" t="s">
        <v>4693</v>
      </c>
      <c r="E1058" s="232" t="s">
        <v>6157</v>
      </c>
      <c r="F1058" s="49" t="s">
        <v>521</v>
      </c>
      <c r="G1058" s="61" t="s">
        <v>522</v>
      </c>
      <c r="H1058" s="61" t="s">
        <v>2236</v>
      </c>
      <c r="I1058" s="46" t="s">
        <v>1254</v>
      </c>
      <c r="J1058" s="46" t="s">
        <v>2993</v>
      </c>
      <c r="K1058" s="46" t="s">
        <v>2994</v>
      </c>
      <c r="L1058" s="100" t="s">
        <v>1988</v>
      </c>
      <c r="M1058" s="310" t="s">
        <v>357</v>
      </c>
      <c r="N1058" s="310" t="s">
        <v>6506</v>
      </c>
      <c r="O1058" s="325"/>
      <c r="P1058" s="285" t="s">
        <v>357</v>
      </c>
      <c r="Q1058" s="285" t="s">
        <v>6506</v>
      </c>
      <c r="R1058" s="322"/>
      <c r="S1058" s="289" t="s">
        <v>2442</v>
      </c>
      <c r="T1058" s="289" t="s">
        <v>6506</v>
      </c>
      <c r="U1058" s="47" t="s">
        <v>2976</v>
      </c>
      <c r="V1058" s="47" t="s">
        <v>90</v>
      </c>
      <c r="W1058" s="47" t="s">
        <v>2254</v>
      </c>
      <c r="X1058" s="46" t="s">
        <v>2076</v>
      </c>
      <c r="Y1058" s="58" t="s">
        <v>36</v>
      </c>
      <c r="Z1058" s="57"/>
      <c r="AA1058" s="58"/>
      <c r="AB1058" s="183"/>
      <c r="AC1058" s="184"/>
      <c r="AD1058" s="184"/>
      <c r="AE1058" s="183"/>
      <c r="AF1058" s="184"/>
      <c r="AG1058" s="185"/>
      <c r="AH1058" s="58"/>
      <c r="AI1058" s="58"/>
      <c r="AJ1058" s="58"/>
      <c r="AK1058" s="58"/>
      <c r="AL1058" s="59"/>
      <c r="AM1058" s="254" t="str">
        <f>VLOOKUP(K1058,'[1]SKO 2019 Attendees'!$D:$G,4,FALSE)</f>
        <v>32LDNLVB</v>
      </c>
      <c r="AN1058" s="52">
        <v>43477</v>
      </c>
      <c r="AO1058" s="52">
        <v>43481</v>
      </c>
    </row>
    <row r="1059" spans="1:42" customFormat="1">
      <c r="A1059" s="46" t="s">
        <v>1932</v>
      </c>
      <c r="B1059" s="232">
        <v>43402</v>
      </c>
      <c r="C1059" s="232">
        <v>43403.545767708332</v>
      </c>
      <c r="D1059" s="232" t="s">
        <v>4693</v>
      </c>
      <c r="E1059" s="232" t="s">
        <v>6617</v>
      </c>
      <c r="F1059" s="49" t="s">
        <v>521</v>
      </c>
      <c r="G1059" s="61" t="s">
        <v>522</v>
      </c>
      <c r="H1059" s="61" t="s">
        <v>633</v>
      </c>
      <c r="I1059" s="46" t="s">
        <v>1933</v>
      </c>
      <c r="J1059" s="46" t="s">
        <v>1934</v>
      </c>
      <c r="K1059" s="46" t="s">
        <v>1935</v>
      </c>
      <c r="L1059" s="100" t="s">
        <v>536</v>
      </c>
      <c r="M1059" s="310" t="s">
        <v>357</v>
      </c>
      <c r="N1059" s="310" t="s">
        <v>6506</v>
      </c>
      <c r="O1059" s="325"/>
      <c r="P1059" s="285" t="s">
        <v>357</v>
      </c>
      <c r="Q1059" s="285" t="s">
        <v>6506</v>
      </c>
      <c r="R1059" s="322"/>
      <c r="S1059" s="289" t="s">
        <v>4670</v>
      </c>
      <c r="T1059" s="289" t="s">
        <v>6504</v>
      </c>
      <c r="U1059" s="47" t="s">
        <v>835</v>
      </c>
      <c r="V1059" s="47" t="s">
        <v>34</v>
      </c>
      <c r="W1059" s="47" t="s">
        <v>812</v>
      </c>
      <c r="X1059" s="46" t="s">
        <v>633</v>
      </c>
      <c r="Y1059" s="58" t="s">
        <v>36</v>
      </c>
      <c r="Z1059" s="57"/>
      <c r="AA1059" s="58"/>
      <c r="AB1059" s="183"/>
      <c r="AC1059" s="184"/>
      <c r="AD1059" s="184"/>
      <c r="AE1059" s="183"/>
      <c r="AF1059" s="184"/>
      <c r="AG1059" s="185"/>
      <c r="AH1059" s="58"/>
      <c r="AI1059" s="58"/>
      <c r="AJ1059" s="58"/>
      <c r="AK1059" s="58"/>
      <c r="AL1059" s="59"/>
      <c r="AM1059" s="254" t="str">
        <f>VLOOKUP(K1059,'[1]SKO 2019 Attendees'!$D:$G,4,FALSE)</f>
        <v>32LDNLVC</v>
      </c>
      <c r="AN1059" s="52">
        <v>43477</v>
      </c>
      <c r="AO1059" s="52">
        <v>43481</v>
      </c>
    </row>
    <row r="1060" spans="1:42" customFormat="1">
      <c r="A1060" s="46" t="s">
        <v>2995</v>
      </c>
      <c r="B1060" s="232">
        <v>43396</v>
      </c>
      <c r="C1060" s="232">
        <v>43405.367071875</v>
      </c>
      <c r="D1060" s="232" t="s">
        <v>4693</v>
      </c>
      <c r="E1060" s="232" t="s">
        <v>6158</v>
      </c>
      <c r="F1060" s="49" t="s">
        <v>521</v>
      </c>
      <c r="G1060" s="61" t="s">
        <v>522</v>
      </c>
      <c r="H1060" s="61" t="s">
        <v>2236</v>
      </c>
      <c r="I1060" s="46" t="s">
        <v>1237</v>
      </c>
      <c r="J1060" s="46" t="s">
        <v>2996</v>
      </c>
      <c r="K1060" s="46" t="s">
        <v>2997</v>
      </c>
      <c r="L1060" s="100" t="s">
        <v>2985</v>
      </c>
      <c r="M1060" s="310" t="s">
        <v>357</v>
      </c>
      <c r="N1060" s="310" t="s">
        <v>6506</v>
      </c>
      <c r="O1060" s="325"/>
      <c r="P1060" s="285" t="s">
        <v>357</v>
      </c>
      <c r="Q1060" s="285" t="s">
        <v>6506</v>
      </c>
      <c r="R1060" s="322"/>
      <c r="S1060" s="289" t="s">
        <v>2442</v>
      </c>
      <c r="T1060" s="289" t="s">
        <v>6506</v>
      </c>
      <c r="U1060" s="47" t="s">
        <v>90</v>
      </c>
      <c r="V1060" s="47" t="s">
        <v>90</v>
      </c>
      <c r="W1060" s="47" t="s">
        <v>2075</v>
      </c>
      <c r="X1060" s="46" t="s">
        <v>2076</v>
      </c>
      <c r="Y1060" s="58" t="s">
        <v>36</v>
      </c>
      <c r="Z1060" s="57"/>
      <c r="AA1060" s="58"/>
      <c r="AB1060" s="183"/>
      <c r="AC1060" s="184"/>
      <c r="AD1060" s="184"/>
      <c r="AE1060" s="183"/>
      <c r="AF1060" s="184"/>
      <c r="AG1060" s="185"/>
      <c r="AH1060" s="58"/>
      <c r="AI1060" s="58"/>
      <c r="AJ1060" s="58"/>
      <c r="AK1060" s="58"/>
      <c r="AL1060" s="59"/>
      <c r="AM1060" s="254" t="str">
        <f>VLOOKUP(K1060,'[1]SKO 2019 Attendees'!$D:$G,4,FALSE)</f>
        <v>32KNCVM9</v>
      </c>
      <c r="AN1060" s="52">
        <v>43477</v>
      </c>
      <c r="AO1060" s="52">
        <v>43481</v>
      </c>
    </row>
    <row r="1061" spans="1:42" customFormat="1">
      <c r="A1061" s="46" t="s">
        <v>532</v>
      </c>
      <c r="B1061" s="232">
        <v>43396</v>
      </c>
      <c r="C1061" s="232">
        <v>43398.244592511575</v>
      </c>
      <c r="D1061" s="232" t="s">
        <v>4693</v>
      </c>
      <c r="E1061" s="232" t="s">
        <v>6159</v>
      </c>
      <c r="F1061" s="49" t="s">
        <v>521</v>
      </c>
      <c r="G1061" s="61" t="s">
        <v>522</v>
      </c>
      <c r="H1061" s="61" t="s">
        <v>27</v>
      </c>
      <c r="I1061" s="46" t="s">
        <v>533</v>
      </c>
      <c r="J1061" s="46" t="s">
        <v>534</v>
      </c>
      <c r="K1061" s="46" t="s">
        <v>535</v>
      </c>
      <c r="L1061" s="100" t="s">
        <v>536</v>
      </c>
      <c r="M1061" s="350" t="s">
        <v>6413</v>
      </c>
      <c r="N1061" s="310" t="s">
        <v>6509</v>
      </c>
      <c r="O1061" s="325"/>
      <c r="P1061" s="284" t="s">
        <v>6263</v>
      </c>
      <c r="Q1061" s="311" t="s">
        <v>6509</v>
      </c>
      <c r="R1061" s="322"/>
      <c r="S1061" s="289" t="s">
        <v>5082</v>
      </c>
      <c r="T1061" s="289" t="s">
        <v>6512</v>
      </c>
      <c r="U1061" s="47" t="s">
        <v>41</v>
      </c>
      <c r="V1061" s="47" t="s">
        <v>34</v>
      </c>
      <c r="W1061" s="47" t="s">
        <v>48</v>
      </c>
      <c r="X1061" s="46" t="s">
        <v>27</v>
      </c>
      <c r="Y1061" s="58" t="s">
        <v>36</v>
      </c>
      <c r="Z1061" s="57"/>
      <c r="AA1061" s="58"/>
      <c r="AB1061" s="183"/>
      <c r="AC1061" s="184"/>
      <c r="AD1061" s="184"/>
      <c r="AE1061" s="183"/>
      <c r="AF1061" s="184"/>
      <c r="AG1061" s="185"/>
      <c r="AH1061" s="58"/>
      <c r="AI1061" s="58"/>
      <c r="AJ1061" s="58"/>
      <c r="AK1061" s="58"/>
      <c r="AL1061" s="59"/>
      <c r="AM1061" s="254" t="str">
        <f>VLOOKUP(K1061,'[1]SKO 2019 Attendees'!$D:$G,4,FALSE)</f>
        <v>32LDNLVD</v>
      </c>
      <c r="AN1061" s="52">
        <v>43475</v>
      </c>
      <c r="AO1061" s="52">
        <v>43481</v>
      </c>
      <c r="AP1061" t="s">
        <v>198</v>
      </c>
    </row>
    <row r="1062" spans="1:42" customFormat="1">
      <c r="A1062" s="46" t="s">
        <v>2998</v>
      </c>
      <c r="B1062" s="232">
        <v>43396</v>
      </c>
      <c r="C1062" s="232">
        <v>43405.429637303241</v>
      </c>
      <c r="D1062" s="232"/>
      <c r="E1062" s="348"/>
      <c r="F1062" s="49" t="s">
        <v>521</v>
      </c>
      <c r="G1062" s="61" t="s">
        <v>522</v>
      </c>
      <c r="H1062" s="61" t="s">
        <v>2236</v>
      </c>
      <c r="I1062" s="46" t="s">
        <v>2880</v>
      </c>
      <c r="J1062" s="46" t="s">
        <v>2999</v>
      </c>
      <c r="K1062" s="46" t="s">
        <v>3000</v>
      </c>
      <c r="L1062" s="100" t="s">
        <v>3001</v>
      </c>
      <c r="M1062" s="310" t="s">
        <v>379</v>
      </c>
      <c r="N1062" s="310" t="s">
        <v>6503</v>
      </c>
      <c r="O1062" s="325"/>
      <c r="P1062" s="284" t="s">
        <v>379</v>
      </c>
      <c r="Q1062" s="285" t="s">
        <v>6503</v>
      </c>
      <c r="R1062" s="322"/>
      <c r="S1062" s="289" t="s">
        <v>2472</v>
      </c>
      <c r="T1062" s="289" t="s">
        <v>6505</v>
      </c>
      <c r="U1062" s="47" t="s">
        <v>3002</v>
      </c>
      <c r="V1062" s="47" t="s">
        <v>90</v>
      </c>
      <c r="W1062" s="47" t="s">
        <v>2567</v>
      </c>
      <c r="X1062" s="46" t="s">
        <v>2076</v>
      </c>
      <c r="Y1062" s="58" t="s">
        <v>36</v>
      </c>
      <c r="Z1062" s="57"/>
      <c r="AA1062" s="58"/>
      <c r="AB1062" s="183"/>
      <c r="AC1062" s="184"/>
      <c r="AD1062" s="184"/>
      <c r="AE1062" s="183"/>
      <c r="AF1062" s="184"/>
      <c r="AG1062" s="185"/>
      <c r="AH1062" s="58"/>
      <c r="AI1062" s="58"/>
      <c r="AJ1062" s="58"/>
      <c r="AK1062" s="58"/>
      <c r="AL1062" s="59"/>
      <c r="AM1062" s="254" t="str">
        <f>VLOOKUP(K1062,'[1]SKO 2019 Attendees'!$D:$G,4,FALSE)</f>
        <v>32LDNLVF</v>
      </c>
      <c r="AN1062" s="52">
        <v>43477</v>
      </c>
      <c r="AO1062" s="52">
        <v>43481</v>
      </c>
    </row>
    <row r="1063" spans="1:42" customFormat="1">
      <c r="A1063" s="46" t="s">
        <v>1936</v>
      </c>
      <c r="B1063" s="232">
        <v>43396</v>
      </c>
      <c r="C1063" s="232">
        <v>43417.161737812501</v>
      </c>
      <c r="D1063" s="232" t="s">
        <v>4693</v>
      </c>
      <c r="E1063" s="232" t="s">
        <v>6622</v>
      </c>
      <c r="F1063" s="49" t="s">
        <v>521</v>
      </c>
      <c r="G1063" s="61" t="s">
        <v>522</v>
      </c>
      <c r="H1063" s="61" t="s">
        <v>633</v>
      </c>
      <c r="I1063" s="46" t="s">
        <v>1721</v>
      </c>
      <c r="J1063" s="46" t="s">
        <v>1937</v>
      </c>
      <c r="K1063" s="46" t="s">
        <v>1938</v>
      </c>
      <c r="L1063" s="100" t="s">
        <v>97</v>
      </c>
      <c r="M1063" s="310" t="s">
        <v>346</v>
      </c>
      <c r="N1063" s="310" t="s">
        <v>6505</v>
      </c>
      <c r="O1063" s="325"/>
      <c r="P1063" s="284" t="s">
        <v>346</v>
      </c>
      <c r="Q1063" s="285" t="s">
        <v>6505</v>
      </c>
      <c r="R1063" s="322"/>
      <c r="S1063" s="289" t="s">
        <v>4672</v>
      </c>
      <c r="T1063" s="289" t="s">
        <v>6508</v>
      </c>
      <c r="U1063" s="47" t="s">
        <v>1918</v>
      </c>
      <c r="V1063" s="47" t="s">
        <v>34</v>
      </c>
      <c r="W1063" s="47" t="s">
        <v>645</v>
      </c>
      <c r="X1063" s="46" t="s">
        <v>633</v>
      </c>
      <c r="Y1063" s="58" t="s">
        <v>36</v>
      </c>
      <c r="Z1063" s="57"/>
      <c r="AA1063" s="58"/>
      <c r="AB1063" s="183"/>
      <c r="AC1063" s="184"/>
      <c r="AD1063" s="184"/>
      <c r="AE1063" s="183"/>
      <c r="AF1063" s="184"/>
      <c r="AG1063" s="185"/>
      <c r="AH1063" s="58"/>
      <c r="AI1063" s="58"/>
      <c r="AJ1063" s="58"/>
      <c r="AK1063" s="58"/>
      <c r="AL1063" s="59"/>
      <c r="AM1063" s="254" t="str">
        <f>VLOOKUP(K1063,'[1]SKO 2019 Attendees'!$D:$G,4,FALSE)</f>
        <v>32LDNLVG</v>
      </c>
      <c r="AN1063" s="52">
        <v>43477</v>
      </c>
      <c r="AO1063" s="52">
        <v>43481</v>
      </c>
    </row>
    <row r="1064" spans="1:42" customFormat="1">
      <c r="A1064" s="46" t="s">
        <v>3003</v>
      </c>
      <c r="B1064" s="232">
        <v>43396</v>
      </c>
      <c r="C1064" s="232">
        <v>43403.682043518515</v>
      </c>
      <c r="D1064" s="232" t="s">
        <v>4693</v>
      </c>
      <c r="E1064" s="232" t="s">
        <v>6160</v>
      </c>
      <c r="F1064" s="49" t="s">
        <v>521</v>
      </c>
      <c r="G1064" s="61" t="s">
        <v>522</v>
      </c>
      <c r="H1064" s="61" t="s">
        <v>2236</v>
      </c>
      <c r="I1064" s="46" t="s">
        <v>3004</v>
      </c>
      <c r="J1064" s="46" t="s">
        <v>3005</v>
      </c>
      <c r="K1064" s="46" t="s">
        <v>3006</v>
      </c>
      <c r="L1064" s="100" t="s">
        <v>3001</v>
      </c>
      <c r="M1064" s="310" t="s">
        <v>500</v>
      </c>
      <c r="N1064" s="310" t="s">
        <v>6504</v>
      </c>
      <c r="O1064" s="325"/>
      <c r="P1064" s="284" t="s">
        <v>500</v>
      </c>
      <c r="Q1064" s="285" t="s">
        <v>6504</v>
      </c>
      <c r="R1064" s="322"/>
      <c r="S1064" s="289" t="s">
        <v>2380</v>
      </c>
      <c r="T1064" s="289" t="s">
        <v>6507</v>
      </c>
      <c r="U1064" s="47" t="s">
        <v>3008</v>
      </c>
      <c r="V1064" s="47" t="s">
        <v>90</v>
      </c>
      <c r="W1064" s="47" t="s">
        <v>2312</v>
      </c>
      <c r="X1064" s="46" t="s">
        <v>2076</v>
      </c>
      <c r="Y1064" s="58" t="s">
        <v>36</v>
      </c>
      <c r="Z1064" s="57"/>
      <c r="AA1064" s="58"/>
      <c r="AB1064" s="183"/>
      <c r="AC1064" s="184"/>
      <c r="AD1064" s="184"/>
      <c r="AE1064" s="183"/>
      <c r="AF1064" s="184"/>
      <c r="AG1064" s="185"/>
      <c r="AH1064" s="58"/>
      <c r="AI1064" s="58"/>
      <c r="AJ1064" s="58"/>
      <c r="AK1064" s="58"/>
      <c r="AL1064" s="59"/>
      <c r="AM1064" s="254" t="str">
        <f>VLOOKUP(K1064,'[1]SKO 2019 Attendees'!$D:$G,4,FALSE)</f>
        <v>32LDNLVH</v>
      </c>
      <c r="AN1064" s="52">
        <v>43477</v>
      </c>
      <c r="AO1064" s="52">
        <v>43481</v>
      </c>
    </row>
    <row r="1065" spans="1:42" customFormat="1">
      <c r="A1065" s="46" t="s">
        <v>3009</v>
      </c>
      <c r="B1065" s="232">
        <v>43396</v>
      </c>
      <c r="C1065" s="232">
        <v>43405.66964320602</v>
      </c>
      <c r="D1065" s="232" t="s">
        <v>4693</v>
      </c>
      <c r="E1065" s="232" t="s">
        <v>6161</v>
      </c>
      <c r="F1065" s="49" t="s">
        <v>521</v>
      </c>
      <c r="G1065" s="61" t="s">
        <v>522</v>
      </c>
      <c r="H1065" s="61" t="s">
        <v>2236</v>
      </c>
      <c r="I1065" s="46" t="s">
        <v>158</v>
      </c>
      <c r="J1065" s="46" t="s">
        <v>3010</v>
      </c>
      <c r="K1065" s="46" t="s">
        <v>3011</v>
      </c>
      <c r="L1065" s="100" t="s">
        <v>1988</v>
      </c>
      <c r="M1065" s="350" t="s">
        <v>6412</v>
      </c>
      <c r="N1065" s="310" t="s">
        <v>6508</v>
      </c>
      <c r="O1065" s="325"/>
      <c r="P1065" s="284" t="s">
        <v>5086</v>
      </c>
      <c r="Q1065" s="311" t="s">
        <v>6508</v>
      </c>
      <c r="R1065" s="322"/>
      <c r="S1065" s="289" t="s">
        <v>2393</v>
      </c>
      <c r="T1065" s="289" t="s">
        <v>6509</v>
      </c>
      <c r="U1065" s="47" t="s">
        <v>2949</v>
      </c>
      <c r="V1065" s="47" t="s">
        <v>90</v>
      </c>
      <c r="W1065" s="47" t="s">
        <v>2535</v>
      </c>
      <c r="X1065" s="46" t="s">
        <v>2076</v>
      </c>
      <c r="Y1065" s="58" t="s">
        <v>36</v>
      </c>
      <c r="Z1065" s="57"/>
      <c r="AA1065" s="58"/>
      <c r="AB1065" s="183"/>
      <c r="AC1065" s="184"/>
      <c r="AD1065" s="184"/>
      <c r="AE1065" s="183"/>
      <c r="AF1065" s="184"/>
      <c r="AG1065" s="185"/>
      <c r="AH1065" s="58"/>
      <c r="AI1065" s="58"/>
      <c r="AJ1065" s="58"/>
      <c r="AK1065" s="58"/>
      <c r="AL1065" s="59"/>
      <c r="AM1065" s="254" t="str">
        <f>VLOOKUP(K1065,'[1]SKO 2019 Attendees'!$D:$G,4,FALSE)</f>
        <v>32LDNLVJ</v>
      </c>
      <c r="AN1065" s="52">
        <v>43477</v>
      </c>
      <c r="AO1065" s="52">
        <v>43481</v>
      </c>
    </row>
    <row r="1066" spans="1:42" customFormat="1">
      <c r="A1066" s="46" t="s">
        <v>1939</v>
      </c>
      <c r="B1066" s="232">
        <v>43402</v>
      </c>
      <c r="C1066" s="232">
        <v>43413.243435798606</v>
      </c>
      <c r="D1066" s="232" t="s">
        <v>4693</v>
      </c>
      <c r="E1066" s="232" t="s">
        <v>6715</v>
      </c>
      <c r="F1066" s="49" t="s">
        <v>521</v>
      </c>
      <c r="G1066" s="61" t="s">
        <v>522</v>
      </c>
      <c r="H1066" s="61" t="s">
        <v>633</v>
      </c>
      <c r="I1066" s="46" t="s">
        <v>1792</v>
      </c>
      <c r="J1066" s="46" t="s">
        <v>1940</v>
      </c>
      <c r="K1066" s="46" t="s">
        <v>1941</v>
      </c>
      <c r="L1066" s="100" t="s">
        <v>97</v>
      </c>
      <c r="M1066" s="350" t="s">
        <v>6412</v>
      </c>
      <c r="N1066" s="310" t="s">
        <v>6508</v>
      </c>
      <c r="O1066" s="325"/>
      <c r="P1066" s="284" t="s">
        <v>5086</v>
      </c>
      <c r="Q1066" s="311" t="s">
        <v>6508</v>
      </c>
      <c r="R1066" s="322"/>
      <c r="S1066" s="289" t="s">
        <v>4671</v>
      </c>
      <c r="T1066" s="289" t="s">
        <v>6503</v>
      </c>
      <c r="U1066" s="47" t="s">
        <v>776</v>
      </c>
      <c r="V1066" s="47" t="s">
        <v>34</v>
      </c>
      <c r="W1066" s="47" t="s">
        <v>651</v>
      </c>
      <c r="X1066" s="46" t="s">
        <v>633</v>
      </c>
      <c r="Y1066" s="58" t="s">
        <v>36</v>
      </c>
      <c r="Z1066" s="57"/>
      <c r="AA1066" s="58"/>
      <c r="AB1066" s="183"/>
      <c r="AC1066" s="184"/>
      <c r="AD1066" s="184"/>
      <c r="AE1066" s="183"/>
      <c r="AF1066" s="184"/>
      <c r="AG1066" s="185"/>
      <c r="AH1066" s="58"/>
      <c r="AI1066" s="58"/>
      <c r="AJ1066" s="58"/>
      <c r="AK1066" s="58"/>
      <c r="AL1066" s="59"/>
      <c r="AM1066" s="254" t="str">
        <f>VLOOKUP(K1066,'[1]SKO 2019 Attendees'!$D:$G,4,FALSE)</f>
        <v>32LDNLVK</v>
      </c>
      <c r="AN1066" s="52">
        <v>43476</v>
      </c>
      <c r="AO1066" s="52">
        <v>43482</v>
      </c>
      <c r="AP1066" t="s">
        <v>5285</v>
      </c>
    </row>
    <row r="1067" spans="1:42" customFormat="1">
      <c r="A1067" s="46" t="s">
        <v>3012</v>
      </c>
      <c r="B1067" s="232">
        <v>43396</v>
      </c>
      <c r="C1067" s="232">
        <v>43402.570063425926</v>
      </c>
      <c r="D1067" s="232" t="s">
        <v>4693</v>
      </c>
      <c r="E1067" s="232" t="s">
        <v>6162</v>
      </c>
      <c r="F1067" s="49" t="s">
        <v>521</v>
      </c>
      <c r="G1067" s="61" t="s">
        <v>522</v>
      </c>
      <c r="H1067" s="61" t="s">
        <v>2236</v>
      </c>
      <c r="I1067" s="46" t="s">
        <v>158</v>
      </c>
      <c r="J1067" s="46" t="s">
        <v>3013</v>
      </c>
      <c r="K1067" s="46" t="s">
        <v>3014</v>
      </c>
      <c r="L1067" s="100" t="s">
        <v>1988</v>
      </c>
      <c r="M1067" s="310" t="s">
        <v>500</v>
      </c>
      <c r="N1067" s="310" t="s">
        <v>6504</v>
      </c>
      <c r="O1067" s="325"/>
      <c r="P1067" s="284" t="s">
        <v>500</v>
      </c>
      <c r="Q1067" s="285" t="s">
        <v>6504</v>
      </c>
      <c r="R1067" s="322"/>
      <c r="S1067" s="289" t="s">
        <v>2380</v>
      </c>
      <c r="T1067" s="289" t="s">
        <v>6507</v>
      </c>
      <c r="U1067" s="47" t="s">
        <v>3008</v>
      </c>
      <c r="V1067" s="47" t="s">
        <v>90</v>
      </c>
      <c r="W1067" s="47" t="s">
        <v>2153</v>
      </c>
      <c r="X1067" s="46" t="s">
        <v>2076</v>
      </c>
      <c r="Y1067" s="58" t="s">
        <v>36</v>
      </c>
      <c r="Z1067" s="57"/>
      <c r="AA1067" s="58"/>
      <c r="AB1067" s="183"/>
      <c r="AC1067" s="184"/>
      <c r="AD1067" s="184"/>
      <c r="AE1067" s="183"/>
      <c r="AF1067" s="184"/>
      <c r="AG1067" s="185"/>
      <c r="AH1067" s="58"/>
      <c r="AI1067" s="58"/>
      <c r="AJ1067" s="58"/>
      <c r="AK1067" s="58"/>
      <c r="AL1067" s="59"/>
      <c r="AM1067" s="254" t="str">
        <f>VLOOKUP(K1067,'[1]SKO 2019 Attendees'!$D:$G,4,FALSE)</f>
        <v>32LDNLVL</v>
      </c>
      <c r="AN1067" s="52">
        <v>43477</v>
      </c>
      <c r="AO1067" s="52">
        <v>43481</v>
      </c>
    </row>
    <row r="1068" spans="1:42" customFormat="1">
      <c r="A1068" s="46" t="s">
        <v>5018</v>
      </c>
      <c r="B1068" s="232">
        <v>43409</v>
      </c>
      <c r="C1068" s="232">
        <v>43444.662724386573</v>
      </c>
      <c r="D1068" s="232" t="s">
        <v>4693</v>
      </c>
      <c r="E1068" s="348"/>
      <c r="F1068" s="49" t="s">
        <v>771</v>
      </c>
      <c r="G1068" s="61" t="s">
        <v>522</v>
      </c>
      <c r="H1068" s="61" t="s">
        <v>2236</v>
      </c>
      <c r="I1068" s="46" t="s">
        <v>118</v>
      </c>
      <c r="J1068" s="46" t="s">
        <v>5019</v>
      </c>
      <c r="K1068" s="46" t="s">
        <v>5020</v>
      </c>
      <c r="L1068" s="100" t="s">
        <v>682</v>
      </c>
      <c r="M1068" s="350" t="s">
        <v>6413</v>
      </c>
      <c r="N1068" s="310" t="s">
        <v>6509</v>
      </c>
      <c r="O1068" s="325"/>
      <c r="P1068" s="284" t="s">
        <v>6263</v>
      </c>
      <c r="Q1068" s="311" t="s">
        <v>6509</v>
      </c>
      <c r="R1068" s="322"/>
      <c r="S1068" s="289" t="s">
        <v>2393</v>
      </c>
      <c r="T1068" s="289" t="s">
        <v>6509</v>
      </c>
      <c r="U1068" s="47" t="s">
        <v>2949</v>
      </c>
      <c r="V1068" s="47" t="s">
        <v>90</v>
      </c>
      <c r="W1068" s="47" t="s">
        <v>2403</v>
      </c>
      <c r="X1068" s="46" t="s">
        <v>2076</v>
      </c>
      <c r="Y1068" s="57" t="s">
        <v>36</v>
      </c>
      <c r="Z1068" s="57"/>
      <c r="AA1068" s="58"/>
      <c r="AB1068" s="183"/>
      <c r="AC1068" s="184"/>
      <c r="AD1068" s="184"/>
      <c r="AE1068" s="183"/>
      <c r="AF1068" s="184"/>
      <c r="AG1068" s="185"/>
      <c r="AH1068" s="58"/>
      <c r="AI1068" s="58"/>
      <c r="AJ1068" s="58"/>
      <c r="AK1068" s="58"/>
      <c r="AL1068" s="59"/>
      <c r="AM1068" s="254" t="str">
        <f>VLOOKUP(K1068,'[1]SKO 2019 Attendees'!$D:$G,4,FALSE)</f>
        <v>32LFHH7C</v>
      </c>
      <c r="AN1068" s="52">
        <v>43477</v>
      </c>
      <c r="AO1068" s="52">
        <v>43481</v>
      </c>
      <c r="AP1068" s="18"/>
    </row>
    <row r="1069" spans="1:42" customFormat="1">
      <c r="A1069" s="46" t="s">
        <v>1942</v>
      </c>
      <c r="B1069" s="232">
        <v>43402</v>
      </c>
      <c r="C1069" s="232">
        <v>43409.570239432869</v>
      </c>
      <c r="D1069" s="232"/>
      <c r="E1069" s="348"/>
      <c r="F1069" s="49" t="s">
        <v>521</v>
      </c>
      <c r="G1069" s="61" t="s">
        <v>522</v>
      </c>
      <c r="H1069" s="61" t="s">
        <v>633</v>
      </c>
      <c r="I1069" s="46" t="s">
        <v>1943</v>
      </c>
      <c r="J1069" s="46" t="s">
        <v>1944</v>
      </c>
      <c r="K1069" s="46" t="s">
        <v>1945</v>
      </c>
      <c r="L1069" s="100" t="s">
        <v>536</v>
      </c>
      <c r="M1069" s="310" t="s">
        <v>357</v>
      </c>
      <c r="N1069" s="310" t="s">
        <v>6506</v>
      </c>
      <c r="O1069" s="325"/>
      <c r="P1069" s="285" t="s">
        <v>357</v>
      </c>
      <c r="Q1069" s="285" t="s">
        <v>6506</v>
      </c>
      <c r="R1069" s="322"/>
      <c r="S1069" s="289" t="s">
        <v>4670</v>
      </c>
      <c r="T1069" s="289" t="s">
        <v>6504</v>
      </c>
      <c r="U1069" s="47" t="s">
        <v>835</v>
      </c>
      <c r="V1069" s="47" t="s">
        <v>34</v>
      </c>
      <c r="W1069" s="47" t="s">
        <v>664</v>
      </c>
      <c r="X1069" s="46" t="s">
        <v>633</v>
      </c>
      <c r="Y1069" s="57"/>
      <c r="Z1069" s="57"/>
      <c r="AA1069" s="58"/>
      <c r="AB1069" s="183"/>
      <c r="AC1069" s="184"/>
      <c r="AD1069" s="184"/>
      <c r="AE1069" s="183"/>
      <c r="AF1069" s="184"/>
      <c r="AG1069" s="185"/>
      <c r="AH1069" s="58"/>
      <c r="AI1069" s="58"/>
      <c r="AJ1069" s="58"/>
      <c r="AK1069" s="58"/>
      <c r="AL1069" s="59"/>
      <c r="AM1069" s="254" t="str">
        <f>VLOOKUP(K1069,'[1]SKO 2019 Attendees'!$D:$G,4,FALSE)</f>
        <v>32LDNLVM</v>
      </c>
      <c r="AN1069" s="52">
        <v>43477</v>
      </c>
      <c r="AO1069" s="52">
        <v>43481</v>
      </c>
      <c r="AP1069" s="18"/>
    </row>
    <row r="1070" spans="1:42" customFormat="1">
      <c r="A1070" s="46" t="s">
        <v>3015</v>
      </c>
      <c r="B1070" s="232">
        <v>43396</v>
      </c>
      <c r="C1070" s="232">
        <v>43399.595791747684</v>
      </c>
      <c r="D1070" s="232" t="s">
        <v>4693</v>
      </c>
      <c r="E1070" s="232" t="s">
        <v>6163</v>
      </c>
      <c r="F1070" s="49" t="s">
        <v>771</v>
      </c>
      <c r="G1070" s="61" t="s">
        <v>522</v>
      </c>
      <c r="H1070" s="61" t="s">
        <v>2236</v>
      </c>
      <c r="I1070" s="46" t="s">
        <v>77</v>
      </c>
      <c r="J1070" s="46" t="s">
        <v>3016</v>
      </c>
      <c r="K1070" s="46" t="s">
        <v>5048</v>
      </c>
      <c r="L1070" s="100" t="s">
        <v>3001</v>
      </c>
      <c r="M1070" s="310" t="s">
        <v>374</v>
      </c>
      <c r="N1070" s="310" t="s">
        <v>6507</v>
      </c>
      <c r="O1070" s="325"/>
      <c r="P1070" s="284" t="s">
        <v>374</v>
      </c>
      <c r="Q1070" s="285" t="s">
        <v>6507</v>
      </c>
      <c r="R1070" s="322"/>
      <c r="S1070" s="289" t="s">
        <v>2374</v>
      </c>
      <c r="T1070" s="289" t="s">
        <v>6517</v>
      </c>
      <c r="U1070" s="47" t="s">
        <v>2976</v>
      </c>
      <c r="V1070" s="47" t="s">
        <v>90</v>
      </c>
      <c r="W1070" s="47" t="s">
        <v>2312</v>
      </c>
      <c r="X1070" s="46" t="s">
        <v>2076</v>
      </c>
      <c r="Y1070" s="57" t="s">
        <v>36</v>
      </c>
      <c r="Z1070" s="57"/>
      <c r="AA1070" s="58"/>
      <c r="AB1070" s="183"/>
      <c r="AC1070" s="184"/>
      <c r="AD1070" s="184"/>
      <c r="AE1070" s="183"/>
      <c r="AF1070" s="184"/>
      <c r="AG1070" s="185"/>
      <c r="AH1070" s="58"/>
      <c r="AI1070" s="58"/>
      <c r="AJ1070" s="58"/>
      <c r="AK1070" s="58"/>
      <c r="AL1070" s="59"/>
      <c r="AM1070" s="254" t="str">
        <f>VLOOKUP(K1070,'[1]SKO 2019 Attendees'!$D:$G,4,FALSE)</f>
        <v>32LFT2S6</v>
      </c>
      <c r="AN1070" s="52">
        <v>43477</v>
      </c>
      <c r="AO1070" s="52">
        <v>43481</v>
      </c>
      <c r="AP1070" s="18"/>
    </row>
    <row r="1071" spans="1:42" customFormat="1">
      <c r="A1071" s="46" t="s">
        <v>1946</v>
      </c>
      <c r="B1071" s="232">
        <v>43402</v>
      </c>
      <c r="C1071" s="232">
        <v>43410.092350150459</v>
      </c>
      <c r="D1071" s="232" t="s">
        <v>4693</v>
      </c>
      <c r="E1071" s="232" t="s">
        <v>6648</v>
      </c>
      <c r="F1071" s="49" t="s">
        <v>521</v>
      </c>
      <c r="G1071" s="61" t="s">
        <v>522</v>
      </c>
      <c r="H1071" s="61" t="s">
        <v>633</v>
      </c>
      <c r="I1071" s="46" t="s">
        <v>1947</v>
      </c>
      <c r="J1071" s="46" t="s">
        <v>1948</v>
      </c>
      <c r="K1071" s="46" t="s">
        <v>1949</v>
      </c>
      <c r="L1071" s="100" t="s">
        <v>1950</v>
      </c>
      <c r="M1071" s="350" t="s">
        <v>6412</v>
      </c>
      <c r="N1071" s="310" t="s">
        <v>6508</v>
      </c>
      <c r="O1071" s="325"/>
      <c r="P1071" s="284" t="s">
        <v>5086</v>
      </c>
      <c r="Q1071" s="311" t="s">
        <v>6508</v>
      </c>
      <c r="R1071" s="322"/>
      <c r="S1071" s="289" t="s">
        <v>4670</v>
      </c>
      <c r="T1071" s="289" t="s">
        <v>6504</v>
      </c>
      <c r="U1071" s="47" t="s">
        <v>835</v>
      </c>
      <c r="V1071" s="47" t="s">
        <v>34</v>
      </c>
      <c r="W1071" s="47" t="s">
        <v>812</v>
      </c>
      <c r="X1071" s="46" t="s">
        <v>633</v>
      </c>
      <c r="Y1071" s="58" t="s">
        <v>36</v>
      </c>
      <c r="Z1071" s="57"/>
      <c r="AA1071" s="58"/>
      <c r="AB1071" s="183"/>
      <c r="AC1071" s="184"/>
      <c r="AD1071" s="184"/>
      <c r="AE1071" s="183"/>
      <c r="AF1071" s="184"/>
      <c r="AG1071" s="185"/>
      <c r="AH1071" s="58"/>
      <c r="AI1071" s="58"/>
      <c r="AJ1071" s="58"/>
      <c r="AK1071" s="58"/>
      <c r="AL1071" s="59"/>
      <c r="AM1071" s="254" t="str">
        <f>VLOOKUP(K1071,'[1]SKO 2019 Attendees'!$D:$G,4,FALSE)</f>
        <v>32LDNLVP</v>
      </c>
      <c r="AN1071" s="52">
        <v>43477</v>
      </c>
      <c r="AO1071" s="52">
        <v>43481</v>
      </c>
    </row>
    <row r="1072" spans="1:42" customFormat="1">
      <c r="A1072" s="46" t="s">
        <v>3017</v>
      </c>
      <c r="B1072" s="232">
        <v>43396</v>
      </c>
      <c r="C1072" s="232">
        <v>43398.511606712964</v>
      </c>
      <c r="D1072" s="232" t="s">
        <v>4693</v>
      </c>
      <c r="E1072" s="232" t="s">
        <v>6164</v>
      </c>
      <c r="F1072" s="49" t="s">
        <v>521</v>
      </c>
      <c r="G1072" s="61" t="s">
        <v>522</v>
      </c>
      <c r="H1072" s="61" t="s">
        <v>2236</v>
      </c>
      <c r="I1072" s="46" t="s">
        <v>1854</v>
      </c>
      <c r="J1072" s="46" t="s">
        <v>3018</v>
      </c>
      <c r="K1072" s="46" t="s">
        <v>3019</v>
      </c>
      <c r="L1072" s="100" t="s">
        <v>3001</v>
      </c>
      <c r="M1072" s="310" t="s">
        <v>346</v>
      </c>
      <c r="N1072" s="310" t="s">
        <v>6505</v>
      </c>
      <c r="O1072" s="325"/>
      <c r="P1072" s="284" t="s">
        <v>346</v>
      </c>
      <c r="Q1072" s="285" t="s">
        <v>6505</v>
      </c>
      <c r="R1072" s="322"/>
      <c r="S1072" s="289" t="s">
        <v>2636</v>
      </c>
      <c r="T1072" s="289" t="s">
        <v>6519</v>
      </c>
      <c r="U1072" s="47" t="s">
        <v>2966</v>
      </c>
      <c r="V1072" s="47" t="s">
        <v>90</v>
      </c>
      <c r="W1072" s="47" t="s">
        <v>2279</v>
      </c>
      <c r="X1072" s="46" t="s">
        <v>2076</v>
      </c>
      <c r="Y1072" s="58" t="s">
        <v>36</v>
      </c>
      <c r="Z1072" s="57"/>
      <c r="AA1072" s="58"/>
      <c r="AB1072" s="183"/>
      <c r="AC1072" s="184"/>
      <c r="AD1072" s="184"/>
      <c r="AE1072" s="183"/>
      <c r="AF1072" s="184"/>
      <c r="AG1072" s="185"/>
      <c r="AH1072" s="58"/>
      <c r="AI1072" s="58"/>
      <c r="AJ1072" s="58"/>
      <c r="AK1072" s="58"/>
      <c r="AL1072" s="59"/>
      <c r="AM1072" s="254" t="str">
        <f>VLOOKUP(K1072,'[1]SKO 2019 Attendees'!$D:$G,4,FALSE)</f>
        <v>32LDNLVQ</v>
      </c>
      <c r="AN1072" s="52">
        <v>43477</v>
      </c>
      <c r="AO1072" s="52">
        <v>43481</v>
      </c>
    </row>
    <row r="1073" spans="1:42" customFormat="1">
      <c r="A1073" s="46" t="s">
        <v>3020</v>
      </c>
      <c r="B1073" s="232">
        <v>43396</v>
      </c>
      <c r="C1073" s="232">
        <v>43403.630359027775</v>
      </c>
      <c r="D1073" s="232"/>
      <c r="E1073" s="348"/>
      <c r="F1073" s="49" t="s">
        <v>521</v>
      </c>
      <c r="G1073" s="61" t="s">
        <v>522</v>
      </c>
      <c r="H1073" s="61" t="s">
        <v>2236</v>
      </c>
      <c r="I1073" s="46" t="s">
        <v>158</v>
      </c>
      <c r="J1073" s="46" t="s">
        <v>3021</v>
      </c>
      <c r="K1073" s="46" t="s">
        <v>3022</v>
      </c>
      <c r="L1073" s="100" t="s">
        <v>3023</v>
      </c>
      <c r="M1073" s="310" t="s">
        <v>500</v>
      </c>
      <c r="N1073" s="310" t="s">
        <v>6504</v>
      </c>
      <c r="O1073" s="325"/>
      <c r="P1073" s="284" t="s">
        <v>500</v>
      </c>
      <c r="Q1073" s="285" t="s">
        <v>6504</v>
      </c>
      <c r="R1073" s="322"/>
      <c r="S1073" s="289" t="s">
        <v>2380</v>
      </c>
      <c r="T1073" s="289" t="s">
        <v>6507</v>
      </c>
      <c r="U1073" s="47" t="s">
        <v>90</v>
      </c>
      <c r="V1073" s="47" t="s">
        <v>90</v>
      </c>
      <c r="W1073" s="47" t="s">
        <v>2284</v>
      </c>
      <c r="X1073" s="46" t="s">
        <v>2076</v>
      </c>
      <c r="Y1073" s="58" t="s">
        <v>36</v>
      </c>
      <c r="Z1073" s="57"/>
      <c r="AA1073" s="58"/>
      <c r="AB1073" s="183"/>
      <c r="AC1073" s="184"/>
      <c r="AD1073" s="184"/>
      <c r="AE1073" s="183"/>
      <c r="AF1073" s="184"/>
      <c r="AG1073" s="185"/>
      <c r="AH1073" s="58"/>
      <c r="AI1073" s="58"/>
      <c r="AJ1073" s="58"/>
      <c r="AK1073" s="58"/>
      <c r="AL1073" s="59"/>
      <c r="AM1073" s="254" t="str">
        <f>VLOOKUP(K1073,'[1]SKO 2019 Attendees'!$D:$G,4,FALSE)</f>
        <v>32KNCVMB</v>
      </c>
      <c r="AN1073" s="52">
        <v>43477</v>
      </c>
      <c r="AO1073" s="52">
        <v>43481</v>
      </c>
    </row>
    <row r="1074" spans="1:42" customFormat="1">
      <c r="A1074" s="46" t="s">
        <v>1951</v>
      </c>
      <c r="B1074" s="232">
        <v>43402</v>
      </c>
      <c r="C1074" s="232">
        <v>43404.290351967589</v>
      </c>
      <c r="D1074" s="232" t="s">
        <v>4693</v>
      </c>
      <c r="E1074" s="232" t="s">
        <v>6165</v>
      </c>
      <c r="F1074" s="49" t="s">
        <v>521</v>
      </c>
      <c r="G1074" s="61" t="s">
        <v>522</v>
      </c>
      <c r="H1074" s="61" t="s">
        <v>633</v>
      </c>
      <c r="I1074" s="46" t="s">
        <v>1570</v>
      </c>
      <c r="J1074" s="46" t="s">
        <v>1952</v>
      </c>
      <c r="K1074" s="46" t="s">
        <v>1953</v>
      </c>
      <c r="L1074" s="100" t="s">
        <v>97</v>
      </c>
      <c r="M1074" s="310" t="s">
        <v>379</v>
      </c>
      <c r="N1074" s="310" t="s">
        <v>6503</v>
      </c>
      <c r="O1074" s="325"/>
      <c r="P1074" s="284" t="s">
        <v>379</v>
      </c>
      <c r="Q1074" s="285" t="s">
        <v>6503</v>
      </c>
      <c r="R1074" s="322"/>
      <c r="S1074" s="289" t="s">
        <v>4673</v>
      </c>
      <c r="T1074" s="289" t="s">
        <v>6518</v>
      </c>
      <c r="U1074" s="47" t="s">
        <v>1910</v>
      </c>
      <c r="V1074" s="47" t="s">
        <v>34</v>
      </c>
      <c r="W1074" s="47" t="s">
        <v>693</v>
      </c>
      <c r="X1074" s="46" t="s">
        <v>633</v>
      </c>
      <c r="Y1074" s="58" t="s">
        <v>36</v>
      </c>
      <c r="Z1074" s="57"/>
      <c r="AA1074" s="58"/>
      <c r="AB1074" s="183"/>
      <c r="AC1074" s="184"/>
      <c r="AD1074" s="184"/>
      <c r="AE1074" s="183"/>
      <c r="AF1074" s="184"/>
      <c r="AG1074" s="185"/>
      <c r="AH1074" s="58"/>
      <c r="AI1074" s="58"/>
      <c r="AJ1074" s="58"/>
      <c r="AK1074" s="58"/>
      <c r="AL1074" s="59"/>
      <c r="AM1074" s="254" t="str">
        <f>VLOOKUP(K1074,'[1]SKO 2019 Attendees'!$D:$G,4,FALSE)</f>
        <v>32LDNLVR</v>
      </c>
      <c r="AN1074" s="52">
        <v>43477</v>
      </c>
      <c r="AO1074" s="52">
        <v>43481</v>
      </c>
    </row>
    <row r="1075" spans="1:42" customFormat="1">
      <c r="A1075" s="46" t="s">
        <v>1954</v>
      </c>
      <c r="B1075" s="232">
        <v>43402</v>
      </c>
      <c r="C1075" s="232">
        <v>43402.70643082176</v>
      </c>
      <c r="D1075" s="232" t="s">
        <v>4693</v>
      </c>
      <c r="E1075" s="348" t="s">
        <v>6818</v>
      </c>
      <c r="F1075" s="49" t="s">
        <v>521</v>
      </c>
      <c r="G1075" s="61" t="s">
        <v>522</v>
      </c>
      <c r="H1075" s="61" t="s">
        <v>633</v>
      </c>
      <c r="I1075" s="46" t="s">
        <v>1955</v>
      </c>
      <c r="J1075" s="46" t="s">
        <v>1956</v>
      </c>
      <c r="K1075" s="46" t="s">
        <v>1957</v>
      </c>
      <c r="L1075" s="100" t="s">
        <v>536</v>
      </c>
      <c r="M1075" s="350" t="s">
        <v>6413</v>
      </c>
      <c r="N1075" s="310" t="s">
        <v>6509</v>
      </c>
      <c r="O1075" s="325"/>
      <c r="P1075" s="284" t="s">
        <v>6263</v>
      </c>
      <c r="Q1075" s="311" t="s">
        <v>6509</v>
      </c>
      <c r="R1075" s="322"/>
      <c r="S1075" s="289" t="s">
        <v>4669</v>
      </c>
      <c r="T1075" s="289" t="s">
        <v>6515</v>
      </c>
      <c r="U1075" s="47" t="s">
        <v>1051</v>
      </c>
      <c r="V1075" s="47" t="s">
        <v>34</v>
      </c>
      <c r="W1075" s="47" t="s">
        <v>922</v>
      </c>
      <c r="X1075" s="46" t="s">
        <v>633</v>
      </c>
      <c r="Y1075" s="58" t="s">
        <v>36</v>
      </c>
      <c r="Z1075" s="57"/>
      <c r="AA1075" s="58"/>
      <c r="AB1075" s="183"/>
      <c r="AC1075" s="184"/>
      <c r="AD1075" s="184"/>
      <c r="AE1075" s="183"/>
      <c r="AF1075" s="184"/>
      <c r="AG1075" s="185"/>
      <c r="AH1075" s="58"/>
      <c r="AI1075" s="58"/>
      <c r="AJ1075" s="58"/>
      <c r="AK1075" s="58"/>
      <c r="AL1075" s="59"/>
      <c r="AM1075" s="254" t="str">
        <f>VLOOKUP(K1075,'[1]SKO 2019 Attendees'!$D:$G,4,FALSE)</f>
        <v>32LDNLVS</v>
      </c>
      <c r="AN1075" s="52">
        <v>43477</v>
      </c>
      <c r="AO1075" s="52">
        <v>43481</v>
      </c>
    </row>
    <row r="1076" spans="1:42" customFormat="1">
      <c r="A1076" s="46" t="s">
        <v>3024</v>
      </c>
      <c r="B1076" s="232">
        <v>43396</v>
      </c>
      <c r="C1076" s="232">
        <v>43396.694867210645</v>
      </c>
      <c r="D1076" s="349" t="s">
        <v>4693</v>
      </c>
      <c r="E1076" s="348" t="s">
        <v>6479</v>
      </c>
      <c r="F1076" s="49" t="s">
        <v>521</v>
      </c>
      <c r="G1076" s="61" t="s">
        <v>522</v>
      </c>
      <c r="H1076" s="61" t="s">
        <v>2236</v>
      </c>
      <c r="I1076" s="46" t="s">
        <v>301</v>
      </c>
      <c r="J1076" s="46" t="s">
        <v>3025</v>
      </c>
      <c r="K1076" s="46" t="s">
        <v>3026</v>
      </c>
      <c r="L1076" s="100" t="s">
        <v>2990</v>
      </c>
      <c r="M1076" s="310" t="s">
        <v>357</v>
      </c>
      <c r="N1076" s="310" t="s">
        <v>6506</v>
      </c>
      <c r="O1076" s="325"/>
      <c r="P1076" s="285" t="s">
        <v>357</v>
      </c>
      <c r="Q1076" s="285" t="s">
        <v>6506</v>
      </c>
      <c r="R1076" s="322"/>
      <c r="S1076" s="289" t="s">
        <v>2411</v>
      </c>
      <c r="T1076" s="289" t="s">
        <v>6510</v>
      </c>
      <c r="U1076" s="47" t="s">
        <v>3027</v>
      </c>
      <c r="V1076" s="47" t="s">
        <v>90</v>
      </c>
      <c r="W1076" s="47" t="s">
        <v>2259</v>
      </c>
      <c r="X1076" s="46" t="s">
        <v>2076</v>
      </c>
      <c r="Y1076" s="58" t="s">
        <v>36</v>
      </c>
      <c r="Z1076" s="57"/>
      <c r="AA1076" s="58"/>
      <c r="AB1076" s="183"/>
      <c r="AC1076" s="184"/>
      <c r="AD1076" s="184"/>
      <c r="AE1076" s="183"/>
      <c r="AF1076" s="184"/>
      <c r="AG1076" s="185"/>
      <c r="AH1076" s="58"/>
      <c r="AI1076" s="58"/>
      <c r="AJ1076" s="58"/>
      <c r="AK1076" s="58"/>
      <c r="AL1076" s="59"/>
      <c r="AM1076" s="254" t="str">
        <f>VLOOKUP(K1076,'[1]SKO 2019 Attendees'!$D:$G,4,FALSE)</f>
        <v>32LDNLVT</v>
      </c>
      <c r="AN1076" s="52">
        <v>43477</v>
      </c>
      <c r="AO1076" s="52">
        <v>43481</v>
      </c>
    </row>
    <row r="1077" spans="1:42" customFormat="1">
      <c r="A1077" s="46" t="s">
        <v>537</v>
      </c>
      <c r="B1077" s="232">
        <v>43396</v>
      </c>
      <c r="C1077" s="232">
        <v>43396.761789814816</v>
      </c>
      <c r="D1077" s="232" t="s">
        <v>4693</v>
      </c>
      <c r="E1077" s="232" t="s">
        <v>6166</v>
      </c>
      <c r="F1077" s="49" t="s">
        <v>521</v>
      </c>
      <c r="G1077" s="61" t="s">
        <v>522</v>
      </c>
      <c r="H1077" s="61" t="s">
        <v>27</v>
      </c>
      <c r="I1077" s="46" t="s">
        <v>538</v>
      </c>
      <c r="J1077" s="46" t="s">
        <v>539</v>
      </c>
      <c r="K1077" s="46" t="s">
        <v>540</v>
      </c>
      <c r="L1077" s="100" t="s">
        <v>541</v>
      </c>
      <c r="M1077" s="310" t="s">
        <v>346</v>
      </c>
      <c r="N1077" s="310" t="s">
        <v>6505</v>
      </c>
      <c r="O1077" s="325"/>
      <c r="P1077" s="284" t="s">
        <v>346</v>
      </c>
      <c r="Q1077" s="285" t="s">
        <v>6505</v>
      </c>
      <c r="R1077" s="322"/>
      <c r="S1077" s="289" t="s">
        <v>5082</v>
      </c>
      <c r="T1077" s="289" t="s">
        <v>6512</v>
      </c>
      <c r="U1077" s="47" t="s">
        <v>34</v>
      </c>
      <c r="V1077" s="47" t="s">
        <v>34</v>
      </c>
      <c r="W1077" s="47" t="s">
        <v>48</v>
      </c>
      <c r="X1077" s="46" t="s">
        <v>27</v>
      </c>
      <c r="Y1077" s="58" t="s">
        <v>36</v>
      </c>
      <c r="Z1077" s="57"/>
      <c r="AA1077" s="58"/>
      <c r="AB1077" s="183"/>
      <c r="AC1077" s="184"/>
      <c r="AD1077" s="184"/>
      <c r="AE1077" s="183"/>
      <c r="AF1077" s="184"/>
      <c r="AG1077" s="185"/>
      <c r="AH1077" s="58"/>
      <c r="AI1077" s="58"/>
      <c r="AJ1077" s="58"/>
      <c r="AK1077" s="58"/>
      <c r="AL1077" s="59" t="s">
        <v>36</v>
      </c>
      <c r="AM1077" s="254" t="str">
        <f>VLOOKUP(K1077,'[1]SKO 2019 Attendees'!$D:$G,4,FALSE)</f>
        <v>32KNCVP4</v>
      </c>
      <c r="AN1077" s="52">
        <v>43476</v>
      </c>
      <c r="AO1077" s="52">
        <v>43483</v>
      </c>
    </row>
    <row r="1078" spans="1:42" customFormat="1">
      <c r="A1078" s="46" t="s">
        <v>3028</v>
      </c>
      <c r="B1078" s="232">
        <v>43396</v>
      </c>
      <c r="C1078" s="232">
        <v>43409.587670486108</v>
      </c>
      <c r="D1078" s="232" t="s">
        <v>4693</v>
      </c>
      <c r="E1078" s="232" t="s">
        <v>6167</v>
      </c>
      <c r="F1078" s="49" t="s">
        <v>521</v>
      </c>
      <c r="G1078" s="61" t="s">
        <v>522</v>
      </c>
      <c r="H1078" s="61" t="s">
        <v>2236</v>
      </c>
      <c r="I1078" s="46" t="s">
        <v>118</v>
      </c>
      <c r="J1078" s="46" t="s">
        <v>3029</v>
      </c>
      <c r="K1078" s="46" t="s">
        <v>3030</v>
      </c>
      <c r="L1078" s="100" t="s">
        <v>97</v>
      </c>
      <c r="M1078" s="310" t="s">
        <v>357</v>
      </c>
      <c r="N1078" s="310" t="s">
        <v>6506</v>
      </c>
      <c r="O1078" s="325"/>
      <c r="P1078" s="285" t="s">
        <v>357</v>
      </c>
      <c r="Q1078" s="285" t="s">
        <v>6506</v>
      </c>
      <c r="R1078" s="322"/>
      <c r="S1078" s="289" t="s">
        <v>2411</v>
      </c>
      <c r="T1078" s="289" t="s">
        <v>6510</v>
      </c>
      <c r="U1078" s="47" t="s">
        <v>2991</v>
      </c>
      <c r="V1078" s="47" t="s">
        <v>90</v>
      </c>
      <c r="W1078" s="47" t="s">
        <v>2259</v>
      </c>
      <c r="X1078" s="46" t="s">
        <v>2076</v>
      </c>
      <c r="Y1078" s="58" t="s">
        <v>36</v>
      </c>
      <c r="Z1078" s="57"/>
      <c r="AA1078" s="58"/>
      <c r="AB1078" s="183"/>
      <c r="AC1078" s="184"/>
      <c r="AD1078" s="184"/>
      <c r="AE1078" s="183"/>
      <c r="AF1078" s="184"/>
      <c r="AG1078" s="185"/>
      <c r="AH1078" s="58"/>
      <c r="AI1078" s="58"/>
      <c r="AJ1078" s="58"/>
      <c r="AK1078" s="58"/>
      <c r="AL1078" s="59"/>
      <c r="AM1078" s="254" t="str">
        <f>VLOOKUP(K1078,'[1]SKO 2019 Attendees'!$D:$G,4,FALSE)</f>
        <v>32LDNLVV</v>
      </c>
      <c r="AN1078" s="52">
        <v>43477</v>
      </c>
      <c r="AO1078" s="52">
        <v>43481</v>
      </c>
    </row>
    <row r="1079" spans="1:42" customFormat="1">
      <c r="A1079" s="46" t="s">
        <v>1958</v>
      </c>
      <c r="B1079" s="232">
        <v>43396</v>
      </c>
      <c r="C1079" s="232">
        <v>43417.280850115741</v>
      </c>
      <c r="D1079" s="232" t="s">
        <v>4693</v>
      </c>
      <c r="E1079" s="232" t="s">
        <v>6168</v>
      </c>
      <c r="F1079" s="49" t="s">
        <v>521</v>
      </c>
      <c r="G1079" s="61" t="s">
        <v>522</v>
      </c>
      <c r="H1079" s="61" t="s">
        <v>633</v>
      </c>
      <c r="I1079" s="46" t="s">
        <v>1959</v>
      </c>
      <c r="J1079" s="46" t="s">
        <v>1960</v>
      </c>
      <c r="K1079" s="46" t="s">
        <v>1961</v>
      </c>
      <c r="L1079" s="100" t="s">
        <v>97</v>
      </c>
      <c r="M1079" s="350" t="s">
        <v>6413</v>
      </c>
      <c r="N1079" s="310" t="s">
        <v>6509</v>
      </c>
      <c r="O1079" s="325"/>
      <c r="P1079" s="284" t="s">
        <v>6263</v>
      </c>
      <c r="Q1079" s="311" t="s">
        <v>6509</v>
      </c>
      <c r="R1079" s="322"/>
      <c r="S1079" s="289" t="s">
        <v>4672</v>
      </c>
      <c r="T1079" s="289" t="s">
        <v>6508</v>
      </c>
      <c r="U1079" s="47" t="s">
        <v>1918</v>
      </c>
      <c r="V1079" s="47" t="s">
        <v>34</v>
      </c>
      <c r="W1079" s="47" t="s">
        <v>645</v>
      </c>
      <c r="X1079" s="46" t="s">
        <v>633</v>
      </c>
      <c r="Y1079" s="58" t="s">
        <v>36</v>
      </c>
      <c r="Z1079" s="57"/>
      <c r="AA1079" s="58"/>
      <c r="AB1079" s="183"/>
      <c r="AC1079" s="184"/>
      <c r="AD1079" s="184"/>
      <c r="AE1079" s="183"/>
      <c r="AF1079" s="184"/>
      <c r="AG1079" s="185"/>
      <c r="AH1079" s="58"/>
      <c r="AI1079" s="58"/>
      <c r="AJ1079" s="58"/>
      <c r="AK1079" s="58"/>
      <c r="AL1079" s="59"/>
      <c r="AM1079" s="254" t="str">
        <f>VLOOKUP(K1079,'[1]SKO 2019 Attendees'!$D:$G,4,FALSE)</f>
        <v>32LDNLVW</v>
      </c>
      <c r="AN1079" s="52">
        <v>43476</v>
      </c>
      <c r="AO1079" s="52">
        <v>43482</v>
      </c>
      <c r="AP1079" s="18" t="s">
        <v>5283</v>
      </c>
    </row>
    <row r="1080" spans="1:42" customFormat="1">
      <c r="A1080" s="46" t="s">
        <v>3031</v>
      </c>
      <c r="B1080" s="232">
        <v>43396</v>
      </c>
      <c r="C1080" s="232">
        <v>43399.403732372681</v>
      </c>
      <c r="D1080" s="232" t="s">
        <v>4693</v>
      </c>
      <c r="E1080" s="232" t="s">
        <v>6169</v>
      </c>
      <c r="F1080" s="49" t="s">
        <v>521</v>
      </c>
      <c r="G1080" s="61" t="s">
        <v>522</v>
      </c>
      <c r="H1080" s="61" t="s">
        <v>2236</v>
      </c>
      <c r="I1080" s="46" t="s">
        <v>3032</v>
      </c>
      <c r="J1080" s="46" t="s">
        <v>3033</v>
      </c>
      <c r="K1080" s="46" t="s">
        <v>3034</v>
      </c>
      <c r="L1080" s="100" t="s">
        <v>3001</v>
      </c>
      <c r="M1080" s="310" t="s">
        <v>500</v>
      </c>
      <c r="N1080" s="310" t="s">
        <v>6504</v>
      </c>
      <c r="O1080" s="325"/>
      <c r="P1080" s="284" t="s">
        <v>500</v>
      </c>
      <c r="Q1080" s="285" t="s">
        <v>6504</v>
      </c>
      <c r="R1080" s="322"/>
      <c r="S1080" s="289" t="s">
        <v>2380</v>
      </c>
      <c r="T1080" s="289" t="s">
        <v>6507</v>
      </c>
      <c r="U1080" s="47" t="s">
        <v>3008</v>
      </c>
      <c r="V1080" s="47" t="s">
        <v>90</v>
      </c>
      <c r="W1080" s="47" t="s">
        <v>2259</v>
      </c>
      <c r="X1080" s="46" t="s">
        <v>2076</v>
      </c>
      <c r="Y1080" s="58" t="s">
        <v>36</v>
      </c>
      <c r="Z1080" s="57"/>
      <c r="AA1080" s="58"/>
      <c r="AB1080" s="183"/>
      <c r="AC1080" s="184"/>
      <c r="AD1080" s="184"/>
      <c r="AE1080" s="183"/>
      <c r="AF1080" s="184"/>
      <c r="AG1080" s="185"/>
      <c r="AH1080" s="58"/>
      <c r="AI1080" s="58"/>
      <c r="AJ1080" s="58"/>
      <c r="AK1080" s="58"/>
      <c r="AL1080" s="59"/>
      <c r="AM1080" s="254" t="str">
        <f>VLOOKUP(K1080,'[1]SKO 2019 Attendees'!$D:$G,4,FALSE)</f>
        <v>32LDNLVX</v>
      </c>
      <c r="AN1080" s="52">
        <v>43477</v>
      </c>
      <c r="AO1080" s="52">
        <v>43481</v>
      </c>
    </row>
    <row r="1081" spans="1:42" customFormat="1">
      <c r="A1081" s="46" t="s">
        <v>1962</v>
      </c>
      <c r="B1081" s="232">
        <v>43402</v>
      </c>
      <c r="C1081" s="232">
        <v>43403.153729166668</v>
      </c>
      <c r="D1081" s="232" t="s">
        <v>4693</v>
      </c>
      <c r="E1081" s="232" t="s">
        <v>6170</v>
      </c>
      <c r="F1081" s="49" t="s">
        <v>521</v>
      </c>
      <c r="G1081" s="61" t="s">
        <v>522</v>
      </c>
      <c r="H1081" s="61" t="s">
        <v>633</v>
      </c>
      <c r="I1081" s="46" t="s">
        <v>1963</v>
      </c>
      <c r="J1081" s="46" t="s">
        <v>1964</v>
      </c>
      <c r="K1081" s="46" t="s">
        <v>1965</v>
      </c>
      <c r="L1081" s="100" t="s">
        <v>97</v>
      </c>
      <c r="M1081" s="310" t="s">
        <v>357</v>
      </c>
      <c r="N1081" s="310" t="s">
        <v>6506</v>
      </c>
      <c r="O1081" s="325"/>
      <c r="P1081" s="285" t="s">
        <v>357</v>
      </c>
      <c r="Q1081" s="285" t="s">
        <v>6506</v>
      </c>
      <c r="R1081" s="322"/>
      <c r="S1081" s="289" t="s">
        <v>4673</v>
      </c>
      <c r="T1081" s="289" t="s">
        <v>6518</v>
      </c>
      <c r="U1081" s="47" t="s">
        <v>1910</v>
      </c>
      <c r="V1081" s="47" t="s">
        <v>34</v>
      </c>
      <c r="W1081" s="47" t="s">
        <v>745</v>
      </c>
      <c r="X1081" s="46" t="s">
        <v>633</v>
      </c>
      <c r="Y1081" s="58" t="s">
        <v>36</v>
      </c>
      <c r="Z1081" s="57"/>
      <c r="AA1081" s="58"/>
      <c r="AB1081" s="183"/>
      <c r="AC1081" s="184"/>
      <c r="AD1081" s="184"/>
      <c r="AE1081" s="183"/>
      <c r="AF1081" s="184"/>
      <c r="AG1081" s="185"/>
      <c r="AH1081" s="58"/>
      <c r="AI1081" s="58"/>
      <c r="AJ1081" s="58"/>
      <c r="AK1081" s="58"/>
      <c r="AL1081" s="59"/>
      <c r="AM1081" s="254" t="str">
        <f>VLOOKUP(K1081,'[1]SKO 2019 Attendees'!$D:$G,4,FALSE)</f>
        <v>32LDNLVZ</v>
      </c>
      <c r="AN1081" s="52">
        <v>43477</v>
      </c>
      <c r="AO1081" s="52">
        <v>43481</v>
      </c>
    </row>
    <row r="1082" spans="1:42" customFormat="1">
      <c r="A1082" s="46" t="s">
        <v>1966</v>
      </c>
      <c r="B1082" s="232">
        <v>43396</v>
      </c>
      <c r="C1082" s="232">
        <v>43417.210002893517</v>
      </c>
      <c r="D1082" s="232"/>
      <c r="E1082" s="348"/>
      <c r="F1082" s="49" t="s">
        <v>521</v>
      </c>
      <c r="G1082" s="61" t="s">
        <v>522</v>
      </c>
      <c r="H1082" s="61" t="s">
        <v>633</v>
      </c>
      <c r="I1082" s="46" t="s">
        <v>162</v>
      </c>
      <c r="J1082" s="46" t="s">
        <v>1967</v>
      </c>
      <c r="K1082" s="46" t="s">
        <v>1968</v>
      </c>
      <c r="L1082" s="100" t="s">
        <v>1969</v>
      </c>
      <c r="M1082" s="310" t="s">
        <v>374</v>
      </c>
      <c r="N1082" s="310" t="s">
        <v>6507</v>
      </c>
      <c r="O1082" s="323"/>
      <c r="P1082" s="284" t="s">
        <v>374</v>
      </c>
      <c r="Q1082" s="285" t="s">
        <v>6507</v>
      </c>
      <c r="R1082" s="322"/>
      <c r="S1082" s="289" t="s">
        <v>4672</v>
      </c>
      <c r="T1082" s="289" t="s">
        <v>6508</v>
      </c>
      <c r="U1082" s="47" t="s">
        <v>1918</v>
      </c>
      <c r="V1082" s="47" t="s">
        <v>34</v>
      </c>
      <c r="W1082" s="47" t="s">
        <v>658</v>
      </c>
      <c r="X1082" s="46" t="s">
        <v>633</v>
      </c>
      <c r="Y1082" s="58"/>
      <c r="Z1082" s="57"/>
      <c r="AA1082" s="58"/>
      <c r="AB1082" s="183"/>
      <c r="AC1082" s="184"/>
      <c r="AD1082" s="184"/>
      <c r="AE1082" s="183"/>
      <c r="AF1082" s="184"/>
      <c r="AG1082" s="185"/>
      <c r="AH1082" s="58"/>
      <c r="AI1082" s="58"/>
      <c r="AJ1082" s="58"/>
      <c r="AK1082" s="58"/>
      <c r="AL1082" s="59"/>
      <c r="AM1082" s="254" t="str">
        <f>VLOOKUP(K1082,'[1]SKO 2019 Attendees'!$D:$G,4,FALSE)</f>
        <v>32LDNLW2</v>
      </c>
      <c r="AN1082" s="52">
        <v>43477</v>
      </c>
      <c r="AO1082" s="52">
        <v>43481</v>
      </c>
    </row>
    <row r="1083" spans="1:42" s="102" customFormat="1">
      <c r="A1083" s="46" t="s">
        <v>3035</v>
      </c>
      <c r="B1083" s="232">
        <v>43396</v>
      </c>
      <c r="C1083" s="232">
        <v>43416.850350613422</v>
      </c>
      <c r="D1083" s="232"/>
      <c r="E1083" s="348"/>
      <c r="F1083" s="49" t="s">
        <v>521</v>
      </c>
      <c r="G1083" s="61" t="s">
        <v>522</v>
      </c>
      <c r="H1083" s="61" t="s">
        <v>2236</v>
      </c>
      <c r="I1083" s="46" t="s">
        <v>3036</v>
      </c>
      <c r="J1083" s="46" t="s">
        <v>3037</v>
      </c>
      <c r="K1083" s="46" t="s">
        <v>3038</v>
      </c>
      <c r="L1083" s="100" t="s">
        <v>97</v>
      </c>
      <c r="M1083" s="350" t="s">
        <v>6412</v>
      </c>
      <c r="N1083" s="310" t="s">
        <v>6508</v>
      </c>
      <c r="O1083" s="325"/>
      <c r="P1083" s="284" t="s">
        <v>5086</v>
      </c>
      <c r="Q1083" s="311" t="s">
        <v>6508</v>
      </c>
      <c r="R1083" s="322"/>
      <c r="S1083" s="289" t="s">
        <v>2393</v>
      </c>
      <c r="T1083" s="289" t="s">
        <v>6509</v>
      </c>
      <c r="U1083" s="47" t="s">
        <v>2949</v>
      </c>
      <c r="V1083" s="47" t="s">
        <v>90</v>
      </c>
      <c r="W1083" s="47" t="s">
        <v>2254</v>
      </c>
      <c r="X1083" s="46" t="s">
        <v>2076</v>
      </c>
      <c r="Y1083" s="58" t="s">
        <v>36</v>
      </c>
      <c r="Z1083" s="57"/>
      <c r="AA1083" s="58"/>
      <c r="AB1083" s="183"/>
      <c r="AC1083" s="184"/>
      <c r="AD1083" s="184"/>
      <c r="AE1083" s="183"/>
      <c r="AF1083" s="184"/>
      <c r="AG1083" s="185"/>
      <c r="AH1083" s="58"/>
      <c r="AI1083" s="58"/>
      <c r="AJ1083" s="58"/>
      <c r="AK1083" s="58"/>
      <c r="AL1083" s="59"/>
      <c r="AM1083" s="254" t="str">
        <f>VLOOKUP(K1083,'[1]SKO 2019 Attendees'!$D:$G,4,FALSE)</f>
        <v>32LDNLW3</v>
      </c>
      <c r="AN1083" s="52">
        <v>43477</v>
      </c>
      <c r="AO1083" s="52">
        <v>43481</v>
      </c>
      <c r="AP1083"/>
    </row>
    <row r="1084" spans="1:42" customFormat="1">
      <c r="A1084" s="46" t="s">
        <v>3039</v>
      </c>
      <c r="B1084" s="232">
        <v>43396</v>
      </c>
      <c r="C1084" s="232">
        <v>43397.377912962962</v>
      </c>
      <c r="D1084" s="232" t="s">
        <v>4693</v>
      </c>
      <c r="E1084" s="232" t="s">
        <v>6171</v>
      </c>
      <c r="F1084" s="49" t="s">
        <v>521</v>
      </c>
      <c r="G1084" s="61" t="s">
        <v>522</v>
      </c>
      <c r="H1084" s="61" t="s">
        <v>2236</v>
      </c>
      <c r="I1084" s="46" t="s">
        <v>3040</v>
      </c>
      <c r="J1084" s="46" t="s">
        <v>1391</v>
      </c>
      <c r="K1084" s="46" t="s">
        <v>3041</v>
      </c>
      <c r="L1084" s="100" t="s">
        <v>1931</v>
      </c>
      <c r="M1084" s="310" t="s">
        <v>357</v>
      </c>
      <c r="N1084" s="310" t="s">
        <v>6506</v>
      </c>
      <c r="O1084" s="325"/>
      <c r="P1084" s="285" t="s">
        <v>357</v>
      </c>
      <c r="Q1084" s="285" t="s">
        <v>6506</v>
      </c>
      <c r="R1084" s="322"/>
      <c r="S1084" s="289" t="s">
        <v>2411</v>
      </c>
      <c r="T1084" s="289" t="s">
        <v>6510</v>
      </c>
      <c r="U1084" s="47" t="s">
        <v>2954</v>
      </c>
      <c r="V1084" s="47" t="s">
        <v>90</v>
      </c>
      <c r="W1084" s="47" t="s">
        <v>2075</v>
      </c>
      <c r="X1084" s="46" t="s">
        <v>2076</v>
      </c>
      <c r="Y1084" s="58" t="s">
        <v>36</v>
      </c>
      <c r="Z1084" s="57"/>
      <c r="AA1084" s="58"/>
      <c r="AB1084" s="183"/>
      <c r="AC1084" s="184"/>
      <c r="AD1084" s="184"/>
      <c r="AE1084" s="183"/>
      <c r="AF1084" s="184"/>
      <c r="AG1084" s="185"/>
      <c r="AH1084" s="58"/>
      <c r="AI1084" s="58"/>
      <c r="AJ1084" s="58"/>
      <c r="AK1084" s="58"/>
      <c r="AL1084" s="59"/>
      <c r="AM1084" s="254" t="str">
        <f>VLOOKUP(K1084,'[1]SKO 2019 Attendees'!$D:$G,4,FALSE)</f>
        <v>32LDNLW4</v>
      </c>
      <c r="AN1084" s="52">
        <v>43477</v>
      </c>
      <c r="AO1084" s="52">
        <v>43481</v>
      </c>
    </row>
    <row r="1085" spans="1:42" s="102" customFormat="1" ht="24">
      <c r="A1085" s="46" t="s">
        <v>1970</v>
      </c>
      <c r="B1085" s="232">
        <v>43402</v>
      </c>
      <c r="C1085" s="232">
        <v>43420.330770868051</v>
      </c>
      <c r="D1085" s="232" t="s">
        <v>4693</v>
      </c>
      <c r="E1085" s="232" t="s">
        <v>6672</v>
      </c>
      <c r="F1085" s="49" t="s">
        <v>521</v>
      </c>
      <c r="G1085" s="61" t="s">
        <v>522</v>
      </c>
      <c r="H1085" s="61" t="s">
        <v>633</v>
      </c>
      <c r="I1085" s="46" t="s">
        <v>1971</v>
      </c>
      <c r="J1085" s="46" t="s">
        <v>1972</v>
      </c>
      <c r="K1085" s="46" t="s">
        <v>1973</v>
      </c>
      <c r="L1085" s="100" t="s">
        <v>536</v>
      </c>
      <c r="M1085" s="310" t="s">
        <v>379</v>
      </c>
      <c r="N1085" s="310" t="s">
        <v>6503</v>
      </c>
      <c r="O1085" s="325"/>
      <c r="P1085" s="284" t="s">
        <v>379</v>
      </c>
      <c r="Q1085" s="285" t="s">
        <v>6503</v>
      </c>
      <c r="R1085" s="322"/>
      <c r="S1085" s="289" t="s">
        <v>4673</v>
      </c>
      <c r="T1085" s="289" t="s">
        <v>6518</v>
      </c>
      <c r="U1085" s="47" t="s">
        <v>1910</v>
      </c>
      <c r="V1085" s="47" t="s">
        <v>34</v>
      </c>
      <c r="W1085" s="47" t="s">
        <v>801</v>
      </c>
      <c r="X1085" s="46" t="s">
        <v>633</v>
      </c>
      <c r="Y1085" s="58" t="s">
        <v>36</v>
      </c>
      <c r="Z1085" s="57"/>
      <c r="AA1085" s="58"/>
      <c r="AB1085" s="183"/>
      <c r="AC1085" s="184"/>
      <c r="AD1085" s="184"/>
      <c r="AE1085" s="183"/>
      <c r="AF1085" s="184"/>
      <c r="AG1085" s="185"/>
      <c r="AH1085" s="58"/>
      <c r="AI1085" s="58"/>
      <c r="AJ1085" s="58"/>
      <c r="AK1085" s="58"/>
      <c r="AL1085" s="59"/>
      <c r="AM1085" s="254" t="str">
        <f>VLOOKUP(K1085,'[1]SKO 2019 Attendees'!$D:$G,4,FALSE)</f>
        <v>32LDNLW5</v>
      </c>
      <c r="AN1085" s="52">
        <v>43477</v>
      </c>
      <c r="AO1085" s="52">
        <v>43481</v>
      </c>
      <c r="AP1085"/>
    </row>
    <row r="1086" spans="1:42" s="102" customFormat="1">
      <c r="A1086" s="46" t="s">
        <v>3042</v>
      </c>
      <c r="B1086" s="232">
        <v>43396</v>
      </c>
      <c r="C1086" s="232">
        <v>43397.375333252312</v>
      </c>
      <c r="D1086" s="232" t="s">
        <v>4693</v>
      </c>
      <c r="E1086" s="232" t="s">
        <v>6172</v>
      </c>
      <c r="F1086" s="49" t="s">
        <v>521</v>
      </c>
      <c r="G1086" s="61" t="s">
        <v>522</v>
      </c>
      <c r="H1086" s="61" t="s">
        <v>2236</v>
      </c>
      <c r="I1086" s="46" t="s">
        <v>2715</v>
      </c>
      <c r="J1086" s="46" t="s">
        <v>3043</v>
      </c>
      <c r="K1086" s="46" t="s">
        <v>3044</v>
      </c>
      <c r="L1086" s="100" t="s">
        <v>2990</v>
      </c>
      <c r="M1086" s="310" t="s">
        <v>357</v>
      </c>
      <c r="N1086" s="310" t="s">
        <v>6506</v>
      </c>
      <c r="O1086" s="325"/>
      <c r="P1086" s="285" t="s">
        <v>357</v>
      </c>
      <c r="Q1086" s="285" t="s">
        <v>6506</v>
      </c>
      <c r="R1086" s="322"/>
      <c r="S1086" s="289" t="s">
        <v>2411</v>
      </c>
      <c r="T1086" s="289" t="s">
        <v>6510</v>
      </c>
      <c r="U1086" s="47" t="s">
        <v>3027</v>
      </c>
      <c r="V1086" s="47" t="s">
        <v>90</v>
      </c>
      <c r="W1086" s="47" t="s">
        <v>2289</v>
      </c>
      <c r="X1086" s="46" t="s">
        <v>2076</v>
      </c>
      <c r="Y1086" s="58" t="s">
        <v>36</v>
      </c>
      <c r="Z1086" s="57"/>
      <c r="AA1086" s="58"/>
      <c r="AB1086" s="183"/>
      <c r="AC1086" s="184"/>
      <c r="AD1086" s="184"/>
      <c r="AE1086" s="183"/>
      <c r="AF1086" s="184"/>
      <c r="AG1086" s="185"/>
      <c r="AH1086" s="58"/>
      <c r="AI1086" s="58"/>
      <c r="AJ1086" s="58"/>
      <c r="AK1086" s="58"/>
      <c r="AL1086" s="59"/>
      <c r="AM1086" s="254" t="str">
        <f>VLOOKUP(K1086,'[1]SKO 2019 Attendees'!$D:$G,4,FALSE)</f>
        <v>32LDNLW6</v>
      </c>
      <c r="AN1086" s="52">
        <v>43477</v>
      </c>
      <c r="AO1086" s="52">
        <v>43481</v>
      </c>
      <c r="AP1086"/>
    </row>
    <row r="1087" spans="1:42" s="102" customFormat="1">
      <c r="A1087" s="46" t="s">
        <v>3045</v>
      </c>
      <c r="B1087" s="232">
        <v>43396</v>
      </c>
      <c r="C1087" s="232">
        <v>43407.33825552083</v>
      </c>
      <c r="D1087" s="232" t="s">
        <v>4693</v>
      </c>
      <c r="E1087" s="232" t="s">
        <v>6173</v>
      </c>
      <c r="F1087" s="49" t="s">
        <v>521</v>
      </c>
      <c r="G1087" s="61" t="s">
        <v>522</v>
      </c>
      <c r="H1087" s="61" t="s">
        <v>2236</v>
      </c>
      <c r="I1087" s="46" t="s">
        <v>3046</v>
      </c>
      <c r="J1087" s="46" t="s">
        <v>3047</v>
      </c>
      <c r="K1087" s="46" t="s">
        <v>3048</v>
      </c>
      <c r="L1087" s="100" t="s">
        <v>3049</v>
      </c>
      <c r="M1087" s="310" t="s">
        <v>374</v>
      </c>
      <c r="N1087" s="310" t="s">
        <v>6507</v>
      </c>
      <c r="O1087" s="325"/>
      <c r="P1087" s="284" t="s">
        <v>374</v>
      </c>
      <c r="Q1087" s="285" t="s">
        <v>6507</v>
      </c>
      <c r="R1087" s="322"/>
      <c r="S1087" s="289" t="s">
        <v>2374</v>
      </c>
      <c r="T1087" s="289" t="s">
        <v>6517</v>
      </c>
      <c r="U1087" s="47" t="s">
        <v>2976</v>
      </c>
      <c r="V1087" s="47" t="s">
        <v>90</v>
      </c>
      <c r="W1087" s="47" t="s">
        <v>2971</v>
      </c>
      <c r="X1087" s="46" t="s">
        <v>2076</v>
      </c>
      <c r="Y1087" s="58" t="s">
        <v>36</v>
      </c>
      <c r="Z1087" s="57"/>
      <c r="AA1087" s="58"/>
      <c r="AB1087" s="183"/>
      <c r="AC1087" s="184"/>
      <c r="AD1087" s="184"/>
      <c r="AE1087" s="183"/>
      <c r="AF1087" s="184"/>
      <c r="AG1087" s="185"/>
      <c r="AH1087" s="58"/>
      <c r="AI1087" s="58"/>
      <c r="AJ1087" s="58"/>
      <c r="AK1087" s="58"/>
      <c r="AL1087" s="59"/>
      <c r="AM1087" s="254" t="str">
        <f>VLOOKUP(K1087,'[1]SKO 2019 Attendees'!$D:$G,4,FALSE)</f>
        <v>32LDNLW7</v>
      </c>
      <c r="AN1087" s="52">
        <v>43477</v>
      </c>
      <c r="AO1087" s="52">
        <v>43481</v>
      </c>
      <c r="AP1087"/>
    </row>
    <row r="1088" spans="1:42" s="102" customFormat="1">
      <c r="A1088" s="46" t="s">
        <v>1974</v>
      </c>
      <c r="B1088" s="232">
        <v>43402</v>
      </c>
      <c r="C1088" s="232">
        <v>43404.402899884255</v>
      </c>
      <c r="D1088" s="232" t="s">
        <v>4693</v>
      </c>
      <c r="E1088" s="232" t="s">
        <v>6174</v>
      </c>
      <c r="F1088" s="49" t="s">
        <v>521</v>
      </c>
      <c r="G1088" s="61" t="s">
        <v>522</v>
      </c>
      <c r="H1088" s="61" t="s">
        <v>633</v>
      </c>
      <c r="I1088" s="46" t="s">
        <v>1975</v>
      </c>
      <c r="J1088" s="46" t="s">
        <v>1976</v>
      </c>
      <c r="K1088" s="46" t="s">
        <v>1977</v>
      </c>
      <c r="L1088" s="100" t="s">
        <v>536</v>
      </c>
      <c r="M1088" s="310" t="s">
        <v>379</v>
      </c>
      <c r="N1088" s="310" t="s">
        <v>6503</v>
      </c>
      <c r="O1088" s="325"/>
      <c r="P1088" s="284" t="s">
        <v>379</v>
      </c>
      <c r="Q1088" s="285" t="s">
        <v>6503</v>
      </c>
      <c r="R1088" s="322"/>
      <c r="S1088" s="289" t="s">
        <v>4670</v>
      </c>
      <c r="T1088" s="289" t="s">
        <v>6504</v>
      </c>
      <c r="U1088" s="47" t="s">
        <v>835</v>
      </c>
      <c r="V1088" s="47" t="s">
        <v>34</v>
      </c>
      <c r="W1088" s="47" t="s">
        <v>639</v>
      </c>
      <c r="X1088" s="46" t="s">
        <v>633</v>
      </c>
      <c r="Y1088" s="58" t="s">
        <v>36</v>
      </c>
      <c r="Z1088" s="57"/>
      <c r="AA1088" s="58"/>
      <c r="AB1088" s="183"/>
      <c r="AC1088" s="184"/>
      <c r="AD1088" s="184"/>
      <c r="AE1088" s="183"/>
      <c r="AF1088" s="184"/>
      <c r="AG1088" s="185"/>
      <c r="AH1088" s="58"/>
      <c r="AI1088" s="58"/>
      <c r="AJ1088" s="58"/>
      <c r="AK1088" s="58"/>
      <c r="AL1088" s="59"/>
      <c r="AM1088" s="254" t="str">
        <f>VLOOKUP(K1088,'[1]SKO 2019 Attendees'!$D:$G,4,FALSE)</f>
        <v>32LDNLW8</v>
      </c>
      <c r="AN1088" s="52">
        <v>43477</v>
      </c>
      <c r="AO1088" s="52">
        <v>43481</v>
      </c>
      <c r="AP1088"/>
    </row>
    <row r="1089" spans="1:42" s="102" customFormat="1">
      <c r="A1089" s="46" t="s">
        <v>3050</v>
      </c>
      <c r="B1089" s="232">
        <v>43396</v>
      </c>
      <c r="C1089" s="232">
        <v>43409.583950034721</v>
      </c>
      <c r="D1089" s="232"/>
      <c r="E1089" s="348"/>
      <c r="F1089" s="49" t="s">
        <v>521</v>
      </c>
      <c r="G1089" s="61" t="s">
        <v>522</v>
      </c>
      <c r="H1089" s="61" t="s">
        <v>2236</v>
      </c>
      <c r="I1089" s="46" t="s">
        <v>3051</v>
      </c>
      <c r="J1089" s="46" t="s">
        <v>3052</v>
      </c>
      <c r="K1089" s="46" t="s">
        <v>3053</v>
      </c>
      <c r="L1089" s="100" t="s">
        <v>3001</v>
      </c>
      <c r="M1089" s="310" t="s">
        <v>357</v>
      </c>
      <c r="N1089" s="310" t="s">
        <v>6506</v>
      </c>
      <c r="O1089" s="325"/>
      <c r="P1089" s="285" t="s">
        <v>357</v>
      </c>
      <c r="Q1089" s="285" t="s">
        <v>6506</v>
      </c>
      <c r="R1089" s="322"/>
      <c r="S1089" s="289" t="s">
        <v>2411</v>
      </c>
      <c r="T1089" s="289" t="s">
        <v>6510</v>
      </c>
      <c r="U1089" s="47" t="s">
        <v>2991</v>
      </c>
      <c r="V1089" s="47" t="s">
        <v>90</v>
      </c>
      <c r="W1089" s="47" t="s">
        <v>2501</v>
      </c>
      <c r="X1089" s="46" t="s">
        <v>2076</v>
      </c>
      <c r="Y1089" s="58" t="s">
        <v>36</v>
      </c>
      <c r="Z1089" s="57"/>
      <c r="AA1089" s="58"/>
      <c r="AB1089" s="183"/>
      <c r="AC1089" s="184"/>
      <c r="AD1089" s="184"/>
      <c r="AE1089" s="183"/>
      <c r="AF1089" s="184"/>
      <c r="AG1089" s="185"/>
      <c r="AH1089" s="58"/>
      <c r="AI1089" s="58"/>
      <c r="AJ1089" s="58"/>
      <c r="AK1089" s="58"/>
      <c r="AL1089" s="59"/>
      <c r="AM1089" s="254" t="str">
        <f>VLOOKUP(K1089,'[1]SKO 2019 Attendees'!$D:$G,4,FALSE)</f>
        <v>32LDNLW9</v>
      </c>
      <c r="AN1089" s="52">
        <v>43477</v>
      </c>
      <c r="AO1089" s="52">
        <v>43481</v>
      </c>
      <c r="AP1089"/>
    </row>
    <row r="1090" spans="1:42" customFormat="1">
      <c r="A1090" s="46" t="s">
        <v>3054</v>
      </c>
      <c r="B1090" s="232">
        <v>43396</v>
      </c>
      <c r="C1090" s="232">
        <v>43396.828819560185</v>
      </c>
      <c r="D1090" s="232" t="s">
        <v>4693</v>
      </c>
      <c r="E1090" s="232" t="s">
        <v>6175</v>
      </c>
      <c r="F1090" s="49" t="s">
        <v>521</v>
      </c>
      <c r="G1090" s="61" t="s">
        <v>522</v>
      </c>
      <c r="H1090" s="61" t="s">
        <v>2236</v>
      </c>
      <c r="I1090" s="46" t="s">
        <v>162</v>
      </c>
      <c r="J1090" s="46" t="s">
        <v>3055</v>
      </c>
      <c r="K1090" s="46" t="s">
        <v>3056</v>
      </c>
      <c r="L1090" s="100" t="s">
        <v>1988</v>
      </c>
      <c r="M1090" s="310" t="s">
        <v>500</v>
      </c>
      <c r="N1090" s="310" t="s">
        <v>6504</v>
      </c>
      <c r="O1090" s="325"/>
      <c r="P1090" s="284" t="s">
        <v>500</v>
      </c>
      <c r="Q1090" s="285" t="s">
        <v>6504</v>
      </c>
      <c r="R1090" s="322"/>
      <c r="S1090" s="289" t="s">
        <v>2380</v>
      </c>
      <c r="T1090" s="289" t="s">
        <v>6507</v>
      </c>
      <c r="U1090" s="47" t="s">
        <v>3008</v>
      </c>
      <c r="V1090" s="47" t="s">
        <v>90</v>
      </c>
      <c r="W1090" s="47" t="s">
        <v>2567</v>
      </c>
      <c r="X1090" s="46" t="s">
        <v>2076</v>
      </c>
      <c r="Y1090" s="58" t="s">
        <v>36</v>
      </c>
      <c r="Z1090" s="57"/>
      <c r="AA1090" s="58"/>
      <c r="AB1090" s="183"/>
      <c r="AC1090" s="184"/>
      <c r="AD1090" s="184"/>
      <c r="AE1090" s="183"/>
      <c r="AF1090" s="184"/>
      <c r="AG1090" s="185"/>
      <c r="AH1090" s="58"/>
      <c r="AI1090" s="58"/>
      <c r="AJ1090" s="58"/>
      <c r="AK1090" s="58"/>
      <c r="AL1090" s="59"/>
      <c r="AM1090" s="254" t="str">
        <f>VLOOKUP(K1090,'[1]SKO 2019 Attendees'!$D:$G,4,FALSE)</f>
        <v>32LDNLWB</v>
      </c>
      <c r="AN1090" s="52">
        <v>43477</v>
      </c>
      <c r="AO1090" s="52">
        <v>43481</v>
      </c>
    </row>
    <row r="1091" spans="1:42" customFormat="1">
      <c r="A1091" s="46" t="s">
        <v>3057</v>
      </c>
      <c r="B1091" s="232">
        <v>43396</v>
      </c>
      <c r="C1091" s="232">
        <v>43402.352110266205</v>
      </c>
      <c r="D1091" s="232" t="s">
        <v>4693</v>
      </c>
      <c r="E1091" s="232" t="s">
        <v>6176</v>
      </c>
      <c r="F1091" s="49" t="s">
        <v>521</v>
      </c>
      <c r="G1091" s="61" t="s">
        <v>522</v>
      </c>
      <c r="H1091" s="61" t="s">
        <v>2236</v>
      </c>
      <c r="I1091" s="46" t="s">
        <v>3058</v>
      </c>
      <c r="J1091" s="46" t="s">
        <v>3059</v>
      </c>
      <c r="K1091" s="46" t="s">
        <v>3060</v>
      </c>
      <c r="L1091" s="100" t="s">
        <v>3061</v>
      </c>
      <c r="M1091" s="310" t="s">
        <v>357</v>
      </c>
      <c r="N1091" s="310" t="s">
        <v>6506</v>
      </c>
      <c r="O1091" s="325"/>
      <c r="P1091" s="285" t="s">
        <v>357</v>
      </c>
      <c r="Q1091" s="285" t="s">
        <v>6506</v>
      </c>
      <c r="R1091" s="322"/>
      <c r="S1091" s="289" t="s">
        <v>2411</v>
      </c>
      <c r="T1091" s="289" t="s">
        <v>6510</v>
      </c>
      <c r="U1091" s="47" t="s">
        <v>2991</v>
      </c>
      <c r="V1091" s="47" t="s">
        <v>90</v>
      </c>
      <c r="W1091" s="47" t="s">
        <v>2250</v>
      </c>
      <c r="X1091" s="46" t="s">
        <v>2076</v>
      </c>
      <c r="Y1091" s="58" t="s">
        <v>36</v>
      </c>
      <c r="Z1091" s="57"/>
      <c r="AA1091" s="58"/>
      <c r="AB1091" s="183"/>
      <c r="AC1091" s="184"/>
      <c r="AD1091" s="184"/>
      <c r="AE1091" s="183"/>
      <c r="AF1091" s="184"/>
      <c r="AG1091" s="185"/>
      <c r="AH1091" s="58"/>
      <c r="AI1091" s="58"/>
      <c r="AJ1091" s="58"/>
      <c r="AK1091" s="58"/>
      <c r="AL1091" s="59"/>
      <c r="AM1091" s="254" t="str">
        <f>VLOOKUP(K1091,'[1]SKO 2019 Attendees'!$D:$G,4,FALSE)</f>
        <v>32LDNLWC</v>
      </c>
      <c r="AN1091" s="52">
        <v>43477</v>
      </c>
      <c r="AO1091" s="52">
        <v>43481</v>
      </c>
    </row>
    <row r="1092" spans="1:42" customFormat="1">
      <c r="A1092" s="46" t="s">
        <v>3062</v>
      </c>
      <c r="B1092" s="232">
        <v>43396</v>
      </c>
      <c r="C1092" s="232">
        <v>43399.38162295139</v>
      </c>
      <c r="D1092" s="232" t="s">
        <v>4693</v>
      </c>
      <c r="E1092" s="232" t="s">
        <v>6177</v>
      </c>
      <c r="F1092" s="49" t="s">
        <v>521</v>
      </c>
      <c r="G1092" s="61" t="s">
        <v>522</v>
      </c>
      <c r="H1092" s="61" t="s">
        <v>2236</v>
      </c>
      <c r="I1092" s="46" t="s">
        <v>3063</v>
      </c>
      <c r="J1092" s="46" t="s">
        <v>3064</v>
      </c>
      <c r="K1092" s="46" t="s">
        <v>3065</v>
      </c>
      <c r="L1092" s="100" t="s">
        <v>1988</v>
      </c>
      <c r="M1092" s="310" t="s">
        <v>357</v>
      </c>
      <c r="N1092" s="310" t="s">
        <v>6506</v>
      </c>
      <c r="O1092" s="325"/>
      <c r="P1092" s="285" t="s">
        <v>357</v>
      </c>
      <c r="Q1092" s="285" t="s">
        <v>6506</v>
      </c>
      <c r="R1092" s="322"/>
      <c r="S1092" s="289" t="s">
        <v>2442</v>
      </c>
      <c r="T1092" s="289" t="s">
        <v>6506</v>
      </c>
      <c r="U1092" s="47" t="s">
        <v>2976</v>
      </c>
      <c r="V1092" s="47" t="s">
        <v>90</v>
      </c>
      <c r="W1092" s="47" t="s">
        <v>2289</v>
      </c>
      <c r="X1092" s="46" t="s">
        <v>2076</v>
      </c>
      <c r="Y1092" s="58" t="s">
        <v>36</v>
      </c>
      <c r="Z1092" s="57"/>
      <c r="AA1092" s="58"/>
      <c r="AB1092" s="183"/>
      <c r="AC1092" s="184"/>
      <c r="AD1092" s="184"/>
      <c r="AE1092" s="183"/>
      <c r="AF1092" s="184"/>
      <c r="AG1092" s="185"/>
      <c r="AH1092" s="58"/>
      <c r="AI1092" s="58"/>
      <c r="AJ1092" s="58"/>
      <c r="AK1092" s="58"/>
      <c r="AL1092" s="59"/>
      <c r="AM1092" s="254" t="str">
        <f>VLOOKUP(K1092,'[1]SKO 2019 Attendees'!$D:$G,4,FALSE)</f>
        <v>32LDNLWD</v>
      </c>
      <c r="AN1092" s="52">
        <v>43477</v>
      </c>
      <c r="AO1092" s="52">
        <v>43481</v>
      </c>
    </row>
    <row r="1093" spans="1:42" customFormat="1">
      <c r="A1093" s="46" t="s">
        <v>3066</v>
      </c>
      <c r="B1093" s="232">
        <v>43396</v>
      </c>
      <c r="C1093" s="232">
        <v>43396.69434105324</v>
      </c>
      <c r="D1093" s="232"/>
      <c r="E1093" s="348"/>
      <c r="F1093" s="49" t="s">
        <v>521</v>
      </c>
      <c r="G1093" s="61" t="s">
        <v>522</v>
      </c>
      <c r="H1093" s="61" t="s">
        <v>2236</v>
      </c>
      <c r="I1093" s="46" t="s">
        <v>1254</v>
      </c>
      <c r="J1093" s="46" t="s">
        <v>2281</v>
      </c>
      <c r="K1093" s="46" t="s">
        <v>3067</v>
      </c>
      <c r="L1093" s="100" t="s">
        <v>3001</v>
      </c>
      <c r="M1093" s="350" t="s">
        <v>6413</v>
      </c>
      <c r="N1093" s="310" t="s">
        <v>6509</v>
      </c>
      <c r="O1093" s="325"/>
      <c r="P1093" s="284" t="s">
        <v>6263</v>
      </c>
      <c r="Q1093" s="311" t="s">
        <v>6509</v>
      </c>
      <c r="R1093" s="322"/>
      <c r="S1093" s="288" t="s">
        <v>2393</v>
      </c>
      <c r="T1093" s="288" t="s">
        <v>6509</v>
      </c>
      <c r="U1093" s="26" t="s">
        <v>2949</v>
      </c>
      <c r="V1093" s="26" t="s">
        <v>90</v>
      </c>
      <c r="W1093" s="26" t="s">
        <v>2075</v>
      </c>
      <c r="X1093" s="26" t="s">
        <v>2076</v>
      </c>
      <c r="Y1093" s="58" t="s">
        <v>36</v>
      </c>
      <c r="Z1093" s="57"/>
      <c r="AA1093" s="58"/>
      <c r="AB1093" s="183"/>
      <c r="AC1093" s="184"/>
      <c r="AD1093" s="184"/>
      <c r="AE1093" s="183"/>
      <c r="AF1093" s="184"/>
      <c r="AG1093" s="185"/>
      <c r="AH1093" s="58"/>
      <c r="AI1093" s="58"/>
      <c r="AJ1093" s="58"/>
      <c r="AK1093" s="58"/>
      <c r="AL1093" s="59"/>
      <c r="AM1093" s="254" t="str">
        <f>VLOOKUP(K1093,'[1]SKO 2019 Attendees'!$D:$G,4,FALSE)</f>
        <v>32LDNLWF</v>
      </c>
      <c r="AN1093" s="52">
        <v>43477</v>
      </c>
      <c r="AO1093" s="52">
        <v>43481</v>
      </c>
    </row>
    <row r="1094" spans="1:42" customFormat="1">
      <c r="A1094" s="46" t="s">
        <v>3068</v>
      </c>
      <c r="B1094" s="232">
        <v>43396</v>
      </c>
      <c r="C1094" s="232">
        <v>43431.351613043982</v>
      </c>
      <c r="D1094" s="232" t="s">
        <v>4693</v>
      </c>
      <c r="E1094" s="232" t="s">
        <v>6178</v>
      </c>
      <c r="F1094" s="49" t="s">
        <v>521</v>
      </c>
      <c r="G1094" s="61" t="s">
        <v>522</v>
      </c>
      <c r="H1094" s="61" t="s">
        <v>2236</v>
      </c>
      <c r="I1094" s="46" t="s">
        <v>1254</v>
      </c>
      <c r="J1094" s="46" t="s">
        <v>3069</v>
      </c>
      <c r="K1094" s="46" t="s">
        <v>3070</v>
      </c>
      <c r="L1094" s="100" t="s">
        <v>97</v>
      </c>
      <c r="M1094" s="310" t="s">
        <v>357</v>
      </c>
      <c r="N1094" s="310" t="s">
        <v>6506</v>
      </c>
      <c r="O1094" s="325"/>
      <c r="P1094" s="285" t="s">
        <v>357</v>
      </c>
      <c r="Q1094" s="285" t="s">
        <v>6506</v>
      </c>
      <c r="R1094" s="322"/>
      <c r="S1094" s="289" t="s">
        <v>2442</v>
      </c>
      <c r="T1094" s="289" t="s">
        <v>6506</v>
      </c>
      <c r="U1094" s="47" t="s">
        <v>2976</v>
      </c>
      <c r="V1094" s="47" t="s">
        <v>90</v>
      </c>
      <c r="W1094" s="47" t="s">
        <v>2075</v>
      </c>
      <c r="X1094" s="46" t="s">
        <v>2076</v>
      </c>
      <c r="Y1094" s="58" t="s">
        <v>36</v>
      </c>
      <c r="Z1094" s="57"/>
      <c r="AA1094" s="58"/>
      <c r="AB1094" s="183"/>
      <c r="AC1094" s="184"/>
      <c r="AD1094" s="184"/>
      <c r="AE1094" s="183"/>
      <c r="AF1094" s="184"/>
      <c r="AG1094" s="185"/>
      <c r="AH1094" s="58"/>
      <c r="AI1094" s="58"/>
      <c r="AJ1094" s="58"/>
      <c r="AK1094" s="58"/>
      <c r="AL1094" s="59"/>
      <c r="AM1094" s="254" t="str">
        <f>VLOOKUP(K1094,'[1]SKO 2019 Attendees'!$D:$G,4,FALSE)</f>
        <v>32LDNLWG</v>
      </c>
      <c r="AN1094" s="52">
        <v>43477</v>
      </c>
      <c r="AO1094" s="52">
        <v>43481</v>
      </c>
    </row>
    <row r="1095" spans="1:42" s="133" customFormat="1">
      <c r="A1095" s="46" t="s">
        <v>3071</v>
      </c>
      <c r="B1095" s="232">
        <v>43396</v>
      </c>
      <c r="C1095" s="232">
        <v>43409.589244791663</v>
      </c>
      <c r="D1095" s="232" t="s">
        <v>4693</v>
      </c>
      <c r="E1095" s="232" t="s">
        <v>6179</v>
      </c>
      <c r="F1095" s="49" t="s">
        <v>521</v>
      </c>
      <c r="G1095" s="61" t="s">
        <v>522</v>
      </c>
      <c r="H1095" s="61" t="s">
        <v>2236</v>
      </c>
      <c r="I1095" s="46" t="s">
        <v>162</v>
      </c>
      <c r="J1095" s="46" t="s">
        <v>3072</v>
      </c>
      <c r="K1095" s="46" t="s">
        <v>3073</v>
      </c>
      <c r="L1095" s="100" t="s">
        <v>97</v>
      </c>
      <c r="M1095" s="310" t="s">
        <v>379</v>
      </c>
      <c r="N1095" s="310" t="s">
        <v>6503</v>
      </c>
      <c r="O1095" s="325"/>
      <c r="P1095" s="284" t="s">
        <v>379</v>
      </c>
      <c r="Q1095" s="285" t="s">
        <v>6503</v>
      </c>
      <c r="R1095" s="322"/>
      <c r="S1095" s="289" t="s">
        <v>2472</v>
      </c>
      <c r="T1095" s="289" t="s">
        <v>6505</v>
      </c>
      <c r="U1095" s="47" t="s">
        <v>3002</v>
      </c>
      <c r="V1095" s="47" t="s">
        <v>90</v>
      </c>
      <c r="W1095" s="47" t="s">
        <v>2971</v>
      </c>
      <c r="X1095" s="46" t="s">
        <v>2076</v>
      </c>
      <c r="Y1095" s="58" t="s">
        <v>36</v>
      </c>
      <c r="Z1095" s="57"/>
      <c r="AA1095" s="58"/>
      <c r="AB1095" s="183"/>
      <c r="AC1095" s="184"/>
      <c r="AD1095" s="184"/>
      <c r="AE1095" s="183"/>
      <c r="AF1095" s="184"/>
      <c r="AG1095" s="185"/>
      <c r="AH1095" s="58"/>
      <c r="AI1095" s="58"/>
      <c r="AJ1095" s="58"/>
      <c r="AK1095" s="58"/>
      <c r="AL1095" s="59"/>
      <c r="AM1095" s="254" t="str">
        <f>VLOOKUP(K1095,'[1]SKO 2019 Attendees'!$D:$G,4,FALSE)</f>
        <v>32LDNLWH</v>
      </c>
      <c r="AN1095" s="52">
        <v>43477</v>
      </c>
      <c r="AO1095" s="52">
        <v>43481</v>
      </c>
      <c r="AP1095"/>
    </row>
    <row r="1096" spans="1:42" s="86" customFormat="1">
      <c r="A1096" s="46" t="s">
        <v>3074</v>
      </c>
      <c r="B1096" s="232">
        <v>43396</v>
      </c>
      <c r="C1096" s="232">
        <v>43396.695242905094</v>
      </c>
      <c r="D1096" s="232" t="s">
        <v>4693</v>
      </c>
      <c r="E1096" s="232" t="s">
        <v>6180</v>
      </c>
      <c r="F1096" s="49" t="s">
        <v>521</v>
      </c>
      <c r="G1096" s="61" t="s">
        <v>522</v>
      </c>
      <c r="H1096" s="61" t="s">
        <v>2236</v>
      </c>
      <c r="I1096" s="46" t="s">
        <v>3075</v>
      </c>
      <c r="J1096" s="46" t="s">
        <v>3076</v>
      </c>
      <c r="K1096" s="46" t="s">
        <v>3077</v>
      </c>
      <c r="L1096" s="100" t="s">
        <v>1931</v>
      </c>
      <c r="M1096" s="350" t="s">
        <v>6412</v>
      </c>
      <c r="N1096" s="310" t="s">
        <v>6508</v>
      </c>
      <c r="O1096" s="325"/>
      <c r="P1096" s="284" t="s">
        <v>5086</v>
      </c>
      <c r="Q1096" s="311" t="s">
        <v>6508</v>
      </c>
      <c r="R1096" s="322"/>
      <c r="S1096" s="289" t="s">
        <v>2393</v>
      </c>
      <c r="T1096" s="289" t="s">
        <v>6509</v>
      </c>
      <c r="U1096" s="47" t="s">
        <v>2949</v>
      </c>
      <c r="V1096" s="47" t="s">
        <v>90</v>
      </c>
      <c r="W1096" s="47" t="s">
        <v>2403</v>
      </c>
      <c r="X1096" s="46" t="s">
        <v>2076</v>
      </c>
      <c r="Y1096" s="58" t="s">
        <v>36</v>
      </c>
      <c r="Z1096" s="57"/>
      <c r="AA1096" s="58"/>
      <c r="AB1096" s="183"/>
      <c r="AC1096" s="184"/>
      <c r="AD1096" s="184"/>
      <c r="AE1096" s="183"/>
      <c r="AF1096" s="184"/>
      <c r="AG1096" s="185"/>
      <c r="AH1096" s="58"/>
      <c r="AI1096" s="58"/>
      <c r="AJ1096" s="58"/>
      <c r="AK1096" s="58"/>
      <c r="AL1096" s="59"/>
      <c r="AM1096" s="254" t="str">
        <f>VLOOKUP(K1096,'[1]SKO 2019 Attendees'!$D:$G,4,FALSE)</f>
        <v>32LDNLWJ</v>
      </c>
      <c r="AN1096" s="52">
        <v>43477</v>
      </c>
      <c r="AO1096" s="52">
        <v>43481</v>
      </c>
      <c r="AP1096"/>
    </row>
    <row r="1097" spans="1:42" s="151" customFormat="1">
      <c r="A1097" s="46" t="s">
        <v>1978</v>
      </c>
      <c r="B1097" s="232">
        <v>43396</v>
      </c>
      <c r="C1097" s="232">
        <v>43435.584969942131</v>
      </c>
      <c r="D1097" s="232" t="s">
        <v>4693</v>
      </c>
      <c r="E1097" s="232" t="s">
        <v>6181</v>
      </c>
      <c r="F1097" s="49" t="s">
        <v>521</v>
      </c>
      <c r="G1097" s="61" t="s">
        <v>522</v>
      </c>
      <c r="H1097" s="61" t="s">
        <v>633</v>
      </c>
      <c r="I1097" s="46" t="s">
        <v>301</v>
      </c>
      <c r="J1097" s="46" t="s">
        <v>1427</v>
      </c>
      <c r="K1097" s="46" t="s">
        <v>1979</v>
      </c>
      <c r="L1097" s="100" t="s">
        <v>97</v>
      </c>
      <c r="M1097" s="310" t="s">
        <v>374</v>
      </c>
      <c r="N1097" s="310" t="s">
        <v>6507</v>
      </c>
      <c r="O1097" s="325"/>
      <c r="P1097" s="284" t="s">
        <v>374</v>
      </c>
      <c r="Q1097" s="285" t="s">
        <v>6507</v>
      </c>
      <c r="R1097" s="322"/>
      <c r="S1097" s="289" t="s">
        <v>4672</v>
      </c>
      <c r="T1097" s="289" t="s">
        <v>6508</v>
      </c>
      <c r="U1097" s="47" t="s">
        <v>1918</v>
      </c>
      <c r="V1097" s="47" t="s">
        <v>34</v>
      </c>
      <c r="W1097" s="47" t="s">
        <v>645</v>
      </c>
      <c r="X1097" s="46" t="s">
        <v>633</v>
      </c>
      <c r="Y1097" s="58" t="s">
        <v>36</v>
      </c>
      <c r="Z1097" s="57"/>
      <c r="AA1097" s="58"/>
      <c r="AB1097" s="183"/>
      <c r="AC1097" s="184"/>
      <c r="AD1097" s="184"/>
      <c r="AE1097" s="183"/>
      <c r="AF1097" s="184"/>
      <c r="AG1097" s="185"/>
      <c r="AH1097" s="58"/>
      <c r="AI1097" s="58"/>
      <c r="AJ1097" s="58"/>
      <c r="AK1097" s="58"/>
      <c r="AL1097" s="59"/>
      <c r="AM1097" s="254" t="str">
        <f>VLOOKUP(K1097,'[1]SKO 2019 Attendees'!$D:$G,4,FALSE)</f>
        <v>32LDNLWK</v>
      </c>
      <c r="AN1097" s="52">
        <v>43476</v>
      </c>
      <c r="AO1097" s="52">
        <v>43482</v>
      </c>
      <c r="AP1097" s="18" t="s">
        <v>5283</v>
      </c>
    </row>
    <row r="1098" spans="1:42" s="86" customFormat="1">
      <c r="A1098" s="46" t="s">
        <v>3078</v>
      </c>
      <c r="B1098" s="232">
        <v>43396</v>
      </c>
      <c r="C1098" s="232">
        <v>43403.684116087963</v>
      </c>
      <c r="D1098" s="232" t="s">
        <v>4693</v>
      </c>
      <c r="E1098" s="232" t="s">
        <v>6479</v>
      </c>
      <c r="F1098" s="49" t="s">
        <v>521</v>
      </c>
      <c r="G1098" s="61" t="s">
        <v>522</v>
      </c>
      <c r="H1098" s="61" t="s">
        <v>2236</v>
      </c>
      <c r="I1098" s="46" t="s">
        <v>301</v>
      </c>
      <c r="J1098" s="46" t="s">
        <v>3079</v>
      </c>
      <c r="K1098" s="46" t="s">
        <v>3080</v>
      </c>
      <c r="L1098" s="126" t="s">
        <v>3081</v>
      </c>
      <c r="M1098" s="350" t="s">
        <v>6413</v>
      </c>
      <c r="N1098" s="310" t="s">
        <v>6509</v>
      </c>
      <c r="O1098" s="325"/>
      <c r="P1098" s="284" t="s">
        <v>6263</v>
      </c>
      <c r="Q1098" s="311" t="s">
        <v>6509</v>
      </c>
      <c r="R1098" s="322"/>
      <c r="S1098" s="289" t="s">
        <v>2500</v>
      </c>
      <c r="T1098" s="289" t="s">
        <v>6516</v>
      </c>
      <c r="U1098" s="117" t="s">
        <v>90</v>
      </c>
      <c r="V1098" s="117" t="s">
        <v>90</v>
      </c>
      <c r="W1098" s="117" t="s">
        <v>2275</v>
      </c>
      <c r="X1098" s="46" t="s">
        <v>2076</v>
      </c>
      <c r="Y1098" s="58" t="s">
        <v>36</v>
      </c>
      <c r="Z1098" s="57"/>
      <c r="AA1098" s="58"/>
      <c r="AB1098" s="183"/>
      <c r="AC1098" s="184"/>
      <c r="AD1098" s="184"/>
      <c r="AE1098" s="183"/>
      <c r="AF1098" s="184"/>
      <c r="AG1098" s="185"/>
      <c r="AH1098" s="58"/>
      <c r="AI1098" s="58"/>
      <c r="AJ1098" s="58"/>
      <c r="AK1098" s="58"/>
      <c r="AL1098" s="59"/>
      <c r="AM1098" s="254" t="str">
        <f>VLOOKUP(K1098,'[1]SKO 2019 Attendees'!$D:$G,4,FALSE)</f>
        <v>32KNCVMC</v>
      </c>
      <c r="AN1098" s="52">
        <v>43477</v>
      </c>
      <c r="AO1098" s="52">
        <v>43481</v>
      </c>
      <c r="AP1098"/>
    </row>
    <row r="1099" spans="1:42" customFormat="1">
      <c r="A1099" s="46" t="s">
        <v>1980</v>
      </c>
      <c r="B1099" s="232">
        <v>43396</v>
      </c>
      <c r="C1099" s="232">
        <v>43401.17957792824</v>
      </c>
      <c r="D1099" s="232" t="s">
        <v>4693</v>
      </c>
      <c r="E1099" s="232" t="s">
        <v>6182</v>
      </c>
      <c r="F1099" s="49" t="s">
        <v>521</v>
      </c>
      <c r="G1099" s="61" t="s">
        <v>522</v>
      </c>
      <c r="H1099" s="61" t="s">
        <v>633</v>
      </c>
      <c r="I1099" s="46" t="s">
        <v>672</v>
      </c>
      <c r="J1099" s="46" t="s">
        <v>1981</v>
      </c>
      <c r="K1099" s="46" t="s">
        <v>1982</v>
      </c>
      <c r="L1099" s="100" t="s">
        <v>1983</v>
      </c>
      <c r="M1099" s="350" t="s">
        <v>6412</v>
      </c>
      <c r="N1099" s="310" t="s">
        <v>6508</v>
      </c>
      <c r="O1099" s="325"/>
      <c r="P1099" s="284" t="s">
        <v>5086</v>
      </c>
      <c r="Q1099" s="311" t="s">
        <v>6508</v>
      </c>
      <c r="R1099" s="322"/>
      <c r="S1099" s="289" t="s">
        <v>4672</v>
      </c>
      <c r="T1099" s="289" t="s">
        <v>6508</v>
      </c>
      <c r="U1099" s="47" t="s">
        <v>1568</v>
      </c>
      <c r="V1099" s="47" t="s">
        <v>34</v>
      </c>
      <c r="W1099" s="47" t="s">
        <v>658</v>
      </c>
      <c r="X1099" s="46" t="s">
        <v>633</v>
      </c>
      <c r="Y1099" s="58" t="s">
        <v>36</v>
      </c>
      <c r="Z1099" s="57"/>
      <c r="AA1099" s="58"/>
      <c r="AB1099" s="183"/>
      <c r="AC1099" s="184"/>
      <c r="AD1099" s="184"/>
      <c r="AE1099" s="183"/>
      <c r="AF1099" s="184"/>
      <c r="AG1099" s="185"/>
      <c r="AH1099" s="58"/>
      <c r="AI1099" s="58"/>
      <c r="AJ1099" s="58"/>
      <c r="AK1099" s="58"/>
      <c r="AL1099" s="59" t="s">
        <v>36</v>
      </c>
      <c r="AM1099" s="254" t="str">
        <f>VLOOKUP(K1099,'[1]SKO 2019 Attendees'!$D:$G,4,FALSE)</f>
        <v>32KNCVMF</v>
      </c>
      <c r="AN1099" s="52">
        <v>43477</v>
      </c>
      <c r="AO1099" s="52">
        <v>43483</v>
      </c>
    </row>
    <row r="1100" spans="1:42" s="86" customFormat="1">
      <c r="A1100" s="46" t="s">
        <v>3082</v>
      </c>
      <c r="B1100" s="232">
        <v>43396</v>
      </c>
      <c r="C1100" s="232">
        <v>43397.376344363423</v>
      </c>
      <c r="D1100" s="232" t="s">
        <v>4693</v>
      </c>
      <c r="E1100" s="232" t="s">
        <v>6183</v>
      </c>
      <c r="F1100" s="49" t="s">
        <v>521</v>
      </c>
      <c r="G1100" s="61" t="s">
        <v>522</v>
      </c>
      <c r="H1100" s="61" t="s">
        <v>2236</v>
      </c>
      <c r="I1100" s="46" t="s">
        <v>1854</v>
      </c>
      <c r="J1100" s="46" t="s">
        <v>3083</v>
      </c>
      <c r="K1100" s="46" t="s">
        <v>3084</v>
      </c>
      <c r="L1100" s="126" t="s">
        <v>3001</v>
      </c>
      <c r="M1100" s="350" t="s">
        <v>6413</v>
      </c>
      <c r="N1100" s="310" t="s">
        <v>6509</v>
      </c>
      <c r="O1100" s="325"/>
      <c r="P1100" s="284" t="s">
        <v>6263</v>
      </c>
      <c r="Q1100" s="311" t="s">
        <v>6509</v>
      </c>
      <c r="R1100" s="322"/>
      <c r="S1100" s="289" t="s">
        <v>2411</v>
      </c>
      <c r="T1100" s="289" t="s">
        <v>6510</v>
      </c>
      <c r="U1100" s="117" t="s">
        <v>2991</v>
      </c>
      <c r="V1100" s="117" t="s">
        <v>90</v>
      </c>
      <c r="W1100" s="117" t="s">
        <v>2660</v>
      </c>
      <c r="X1100" s="46" t="s">
        <v>2076</v>
      </c>
      <c r="Y1100" s="58" t="s">
        <v>36</v>
      </c>
      <c r="Z1100" s="57"/>
      <c r="AA1100" s="58"/>
      <c r="AB1100" s="183"/>
      <c r="AC1100" s="184"/>
      <c r="AD1100" s="184"/>
      <c r="AE1100" s="183"/>
      <c r="AF1100" s="184"/>
      <c r="AG1100" s="185"/>
      <c r="AH1100" s="58"/>
      <c r="AI1100" s="58"/>
      <c r="AJ1100" s="58"/>
      <c r="AK1100" s="58"/>
      <c r="AL1100" s="59"/>
      <c r="AM1100" s="254" t="str">
        <f>VLOOKUP(K1100,'[1]SKO 2019 Attendees'!$D:$G,4,FALSE)</f>
        <v>32LDNLWL</v>
      </c>
      <c r="AN1100" s="52">
        <v>43477</v>
      </c>
      <c r="AO1100" s="52">
        <v>43481</v>
      </c>
      <c r="AP1100"/>
    </row>
    <row r="1101" spans="1:42" customFormat="1">
      <c r="A1101" s="46" t="s">
        <v>5052</v>
      </c>
      <c r="B1101" s="232">
        <v>43416</v>
      </c>
      <c r="C1101" s="232">
        <v>43440.18777326389</v>
      </c>
      <c r="D1101" s="344" t="s">
        <v>4693</v>
      </c>
      <c r="E1101" s="232" t="s">
        <v>6702</v>
      </c>
      <c r="F1101" s="49" t="s">
        <v>771</v>
      </c>
      <c r="G1101" s="61" t="s">
        <v>522</v>
      </c>
      <c r="H1101" s="61" t="s">
        <v>633</v>
      </c>
      <c r="I1101" s="46" t="s">
        <v>940</v>
      </c>
      <c r="J1101" s="46" t="s">
        <v>5050</v>
      </c>
      <c r="K1101" s="46" t="s">
        <v>5053</v>
      </c>
      <c r="L1101" s="100" t="s">
        <v>536</v>
      </c>
      <c r="M1101" s="350" t="s">
        <v>6412</v>
      </c>
      <c r="N1101" s="310" t="s">
        <v>6508</v>
      </c>
      <c r="O1101" s="325"/>
      <c r="P1101" s="284" t="s">
        <v>5086</v>
      </c>
      <c r="Q1101" s="311" t="s">
        <v>6508</v>
      </c>
      <c r="R1101" s="322"/>
      <c r="S1101" s="289" t="s">
        <v>4672</v>
      </c>
      <c r="T1101" s="289" t="s">
        <v>6508</v>
      </c>
      <c r="U1101" s="47" t="s">
        <v>683</v>
      </c>
      <c r="V1101" s="47" t="s">
        <v>34</v>
      </c>
      <c r="W1101" s="47" t="s">
        <v>658</v>
      </c>
      <c r="X1101" s="46" t="s">
        <v>633</v>
      </c>
      <c r="Y1101" s="57" t="s">
        <v>36</v>
      </c>
      <c r="Z1101" s="57"/>
      <c r="AA1101" s="58"/>
      <c r="AB1101" s="183"/>
      <c r="AC1101" s="184"/>
      <c r="AD1101" s="184"/>
      <c r="AE1101" s="183"/>
      <c r="AF1101" s="184"/>
      <c r="AG1101" s="185"/>
      <c r="AH1101" s="58"/>
      <c r="AI1101" s="58"/>
      <c r="AJ1101" s="58"/>
      <c r="AK1101" s="58"/>
      <c r="AL1101" s="59"/>
      <c r="AM1101" s="254" t="str">
        <f>VLOOKUP(K1101,'[1]SKO 2019 Attendees'!$D:$G,4,FALSE)</f>
        <v>32LG4NGL</v>
      </c>
      <c r="AN1101" s="52">
        <v>43477</v>
      </c>
      <c r="AO1101" s="52">
        <v>43482</v>
      </c>
      <c r="AP1101" s="18" t="s">
        <v>6845</v>
      </c>
    </row>
    <row r="1102" spans="1:42">
      <c r="A1102" s="46" t="s">
        <v>542</v>
      </c>
      <c r="B1102" s="232">
        <v>43396</v>
      </c>
      <c r="C1102" s="232">
        <v>43434.639859918978</v>
      </c>
      <c r="D1102" s="232" t="s">
        <v>4693</v>
      </c>
      <c r="E1102" s="232" t="s">
        <v>6184</v>
      </c>
      <c r="F1102" s="49" t="s">
        <v>521</v>
      </c>
      <c r="G1102" s="61" t="s">
        <v>522</v>
      </c>
      <c r="H1102" s="61" t="s">
        <v>27</v>
      </c>
      <c r="I1102" s="46" t="s">
        <v>543</v>
      </c>
      <c r="J1102" s="46" t="s">
        <v>544</v>
      </c>
      <c r="K1102" s="46" t="s">
        <v>545</v>
      </c>
      <c r="L1102" s="100" t="s">
        <v>536</v>
      </c>
      <c r="M1102" s="310" t="s">
        <v>346</v>
      </c>
      <c r="N1102" s="310" t="s">
        <v>6505</v>
      </c>
      <c r="O1102" s="325"/>
      <c r="P1102" s="284" t="s">
        <v>346</v>
      </c>
      <c r="Q1102" s="285" t="s">
        <v>6505</v>
      </c>
      <c r="R1102" s="322"/>
      <c r="S1102" s="289" t="s">
        <v>5082</v>
      </c>
      <c r="T1102" s="289" t="s">
        <v>6512</v>
      </c>
      <c r="U1102" s="47" t="s">
        <v>41</v>
      </c>
      <c r="V1102" s="47" t="s">
        <v>34</v>
      </c>
      <c r="W1102" s="47" t="s">
        <v>35</v>
      </c>
      <c r="X1102" s="46" t="s">
        <v>27</v>
      </c>
      <c r="Y1102" s="58" t="s">
        <v>36</v>
      </c>
      <c r="Z1102" s="57"/>
      <c r="AA1102" s="58"/>
      <c r="AB1102" s="183"/>
      <c r="AC1102" s="184"/>
      <c r="AD1102" s="184"/>
      <c r="AE1102" s="183"/>
      <c r="AF1102" s="184"/>
      <c r="AG1102" s="185"/>
      <c r="AH1102" s="58"/>
      <c r="AI1102" s="58"/>
      <c r="AJ1102" s="58"/>
      <c r="AK1102" s="58"/>
      <c r="AL1102" s="59"/>
      <c r="AM1102" s="254" t="str">
        <f>VLOOKUP(K1102,'[1]SKO 2019 Attendees'!$D:$G,4,FALSE)</f>
        <v>32LDNLWQ</v>
      </c>
      <c r="AN1102" s="52">
        <v>43476</v>
      </c>
      <c r="AO1102" s="52">
        <v>43481</v>
      </c>
      <c r="AP1102"/>
    </row>
    <row r="1103" spans="1:42" s="133" customFormat="1">
      <c r="A1103" s="46" t="s">
        <v>1989</v>
      </c>
      <c r="B1103" s="232">
        <v>43402</v>
      </c>
      <c r="C1103" s="232">
        <v>43404.271034375</v>
      </c>
      <c r="D1103" s="232" t="s">
        <v>4693</v>
      </c>
      <c r="E1103" s="232" t="s">
        <v>6185</v>
      </c>
      <c r="F1103" s="49" t="s">
        <v>521</v>
      </c>
      <c r="G1103" s="61" t="s">
        <v>522</v>
      </c>
      <c r="H1103" s="61" t="s">
        <v>633</v>
      </c>
      <c r="I1103" s="46" t="s">
        <v>1990</v>
      </c>
      <c r="J1103" s="46" t="s">
        <v>1991</v>
      </c>
      <c r="K1103" s="46" t="s">
        <v>1992</v>
      </c>
      <c r="L1103" s="100" t="s">
        <v>97</v>
      </c>
      <c r="M1103" s="310" t="s">
        <v>374</v>
      </c>
      <c r="N1103" s="310" t="s">
        <v>6507</v>
      </c>
      <c r="O1103" s="325"/>
      <c r="P1103" s="284" t="s">
        <v>374</v>
      </c>
      <c r="Q1103" s="285" t="s">
        <v>6507</v>
      </c>
      <c r="R1103" s="322"/>
      <c r="S1103" s="289" t="s">
        <v>4670</v>
      </c>
      <c r="T1103" s="289" t="s">
        <v>6504</v>
      </c>
      <c r="U1103" s="47" t="s">
        <v>835</v>
      </c>
      <c r="V1103" s="47" t="s">
        <v>34</v>
      </c>
      <c r="W1103" s="47" t="s">
        <v>639</v>
      </c>
      <c r="X1103" s="46" t="s">
        <v>633</v>
      </c>
      <c r="Y1103" s="57" t="s">
        <v>36</v>
      </c>
      <c r="Z1103" s="57"/>
      <c r="AA1103" s="58"/>
      <c r="AB1103" s="183"/>
      <c r="AC1103" s="184"/>
      <c r="AD1103" s="184"/>
      <c r="AE1103" s="183"/>
      <c r="AF1103" s="184"/>
      <c r="AG1103" s="185"/>
      <c r="AH1103" s="58"/>
      <c r="AI1103" s="58"/>
      <c r="AJ1103" s="58"/>
      <c r="AK1103" s="58"/>
      <c r="AL1103" s="59"/>
      <c r="AM1103" s="254" t="str">
        <f>VLOOKUP(K1103,'[1]SKO 2019 Attendees'!$D:$G,4,FALSE)</f>
        <v>32LDNLWR</v>
      </c>
      <c r="AN1103" s="52">
        <v>43476</v>
      </c>
      <c r="AO1103" s="52">
        <v>43481</v>
      </c>
      <c r="AP1103" s="18" t="s">
        <v>5124</v>
      </c>
    </row>
    <row r="1104" spans="1:42" s="133" customFormat="1">
      <c r="A1104" s="46" t="s">
        <v>1993</v>
      </c>
      <c r="B1104" s="232">
        <v>43402</v>
      </c>
      <c r="C1104" s="232">
        <v>43402.811055671293</v>
      </c>
      <c r="D1104" s="232" t="s">
        <v>4693</v>
      </c>
      <c r="E1104" s="232" t="s">
        <v>6186</v>
      </c>
      <c r="F1104" s="49" t="s">
        <v>521</v>
      </c>
      <c r="G1104" s="61" t="s">
        <v>522</v>
      </c>
      <c r="H1104" s="61" t="s">
        <v>633</v>
      </c>
      <c r="I1104" s="46" t="s">
        <v>1032</v>
      </c>
      <c r="J1104" s="46" t="s">
        <v>1994</v>
      </c>
      <c r="K1104" s="46" t="s">
        <v>1995</v>
      </c>
      <c r="L1104" s="100" t="s">
        <v>536</v>
      </c>
      <c r="M1104" s="310" t="s">
        <v>500</v>
      </c>
      <c r="N1104" s="310" t="s">
        <v>6504</v>
      </c>
      <c r="O1104" s="325"/>
      <c r="P1104" s="284" t="s">
        <v>500</v>
      </c>
      <c r="Q1104" s="285" t="s">
        <v>6504</v>
      </c>
      <c r="R1104" s="322"/>
      <c r="S1104" s="289" t="s">
        <v>4671</v>
      </c>
      <c r="T1104" s="289" t="s">
        <v>6503</v>
      </c>
      <c r="U1104" s="47" t="s">
        <v>776</v>
      </c>
      <c r="V1104" s="47" t="s">
        <v>34</v>
      </c>
      <c r="W1104" s="47" t="s">
        <v>651</v>
      </c>
      <c r="X1104" s="46" t="s">
        <v>633</v>
      </c>
      <c r="Y1104" s="58" t="s">
        <v>36</v>
      </c>
      <c r="Z1104" s="57"/>
      <c r="AA1104" s="58"/>
      <c r="AB1104" s="183"/>
      <c r="AC1104" s="184"/>
      <c r="AD1104" s="184"/>
      <c r="AE1104" s="183"/>
      <c r="AF1104" s="184"/>
      <c r="AG1104" s="185"/>
      <c r="AH1104" s="58"/>
      <c r="AI1104" s="58"/>
      <c r="AJ1104" s="58"/>
      <c r="AK1104" s="58"/>
      <c r="AL1104" s="59"/>
      <c r="AM1104" s="254" t="str">
        <f>VLOOKUP(K1104,'[1]SKO 2019 Attendees'!$D:$G,4,FALSE)</f>
        <v>32LDNLWS</v>
      </c>
      <c r="AN1104" s="52">
        <v>43477</v>
      </c>
      <c r="AO1104" s="52">
        <v>43481</v>
      </c>
      <c r="AP1104"/>
    </row>
    <row r="1105" spans="1:42" s="133" customFormat="1">
      <c r="A1105" s="46" t="s">
        <v>546</v>
      </c>
      <c r="B1105" s="232">
        <v>43396</v>
      </c>
      <c r="C1105" s="232">
        <v>43404.44987369213</v>
      </c>
      <c r="D1105" s="232" t="s">
        <v>4693</v>
      </c>
      <c r="E1105" s="348"/>
      <c r="F1105" s="49" t="s">
        <v>521</v>
      </c>
      <c r="G1105" s="61" t="s">
        <v>522</v>
      </c>
      <c r="H1105" s="61" t="s">
        <v>27</v>
      </c>
      <c r="I1105" s="46" t="s">
        <v>547</v>
      </c>
      <c r="J1105" s="46" t="s">
        <v>548</v>
      </c>
      <c r="K1105" s="46" t="s">
        <v>549</v>
      </c>
      <c r="L1105" s="100" t="s">
        <v>550</v>
      </c>
      <c r="M1105" s="310" t="s">
        <v>374</v>
      </c>
      <c r="N1105" s="310" t="s">
        <v>6507</v>
      </c>
      <c r="O1105" s="323"/>
      <c r="P1105" s="284" t="s">
        <v>374</v>
      </c>
      <c r="Q1105" s="285" t="s">
        <v>6507</v>
      </c>
      <c r="R1105" s="322"/>
      <c r="S1105" s="289" t="s">
        <v>58</v>
      </c>
      <c r="T1105" s="289" t="s">
        <v>6514</v>
      </c>
      <c r="U1105" s="47" t="s">
        <v>34</v>
      </c>
      <c r="V1105" s="47" t="s">
        <v>34</v>
      </c>
      <c r="W1105" s="47" t="s">
        <v>60</v>
      </c>
      <c r="X1105" s="46" t="s">
        <v>58</v>
      </c>
      <c r="Y1105" s="58" t="s">
        <v>36</v>
      </c>
      <c r="Z1105" s="57"/>
      <c r="AA1105" s="58"/>
      <c r="AB1105" s="183"/>
      <c r="AC1105" s="184"/>
      <c r="AD1105" s="184"/>
      <c r="AE1105" s="183"/>
      <c r="AF1105" s="184"/>
      <c r="AG1105" s="185"/>
      <c r="AH1105" s="58"/>
      <c r="AI1105" s="58"/>
      <c r="AJ1105" s="58"/>
      <c r="AK1105" s="58"/>
      <c r="AL1105" s="59" t="s">
        <v>36</v>
      </c>
      <c r="AM1105" s="254" t="str">
        <f>VLOOKUP(K1105,'[1]SKO 2019 Attendees'!$D:$G,4,FALSE)</f>
        <v>32KNCVP5</v>
      </c>
      <c r="AN1105" s="52">
        <v>43477</v>
      </c>
      <c r="AO1105" s="52">
        <v>43483</v>
      </c>
      <c r="AP1105"/>
    </row>
    <row r="1106" spans="1:42" s="133" customFormat="1">
      <c r="A1106" s="46" t="s">
        <v>1996</v>
      </c>
      <c r="B1106" s="232">
        <v>43396</v>
      </c>
      <c r="C1106" s="232">
        <v>43409.393409062497</v>
      </c>
      <c r="D1106" s="232" t="s">
        <v>4693</v>
      </c>
      <c r="E1106" s="232" t="s">
        <v>6187</v>
      </c>
      <c r="F1106" s="49" t="s">
        <v>521</v>
      </c>
      <c r="G1106" s="61" t="s">
        <v>522</v>
      </c>
      <c r="H1106" s="61" t="s">
        <v>633</v>
      </c>
      <c r="I1106" s="46" t="s">
        <v>62</v>
      </c>
      <c r="J1106" s="46" t="s">
        <v>1997</v>
      </c>
      <c r="K1106" s="46" t="s">
        <v>1998</v>
      </c>
      <c r="L1106" s="152" t="s">
        <v>1999</v>
      </c>
      <c r="M1106" s="310" t="s">
        <v>379</v>
      </c>
      <c r="N1106" s="310" t="s">
        <v>6503</v>
      </c>
      <c r="O1106" s="325"/>
      <c r="P1106" s="284" t="s">
        <v>379</v>
      </c>
      <c r="Q1106" s="285" t="s">
        <v>6503</v>
      </c>
      <c r="R1106" s="322"/>
      <c r="S1106" s="289" t="s">
        <v>4669</v>
      </c>
      <c r="T1106" s="289" t="s">
        <v>6515</v>
      </c>
      <c r="U1106" s="125" t="s">
        <v>34</v>
      </c>
      <c r="V1106" s="125" t="s">
        <v>34</v>
      </c>
      <c r="W1106" s="125" t="s">
        <v>658</v>
      </c>
      <c r="X1106" s="46" t="s">
        <v>633</v>
      </c>
      <c r="Y1106" s="58" t="s">
        <v>36</v>
      </c>
      <c r="Z1106" s="57"/>
      <c r="AA1106" s="58"/>
      <c r="AB1106" s="183"/>
      <c r="AC1106" s="184"/>
      <c r="AD1106" s="184"/>
      <c r="AE1106" s="183"/>
      <c r="AF1106" s="184"/>
      <c r="AG1106" s="185"/>
      <c r="AH1106" s="58"/>
      <c r="AI1106" s="58"/>
      <c r="AJ1106" s="58"/>
      <c r="AK1106" s="58"/>
      <c r="AL1106" s="59" t="s">
        <v>36</v>
      </c>
      <c r="AM1106" s="254" t="str">
        <f>VLOOKUP(K1106,'[1]SKO 2019 Attendees'!$D:$G,4,FALSE)</f>
        <v>32KNCVMH</v>
      </c>
      <c r="AN1106" s="52">
        <v>43476</v>
      </c>
      <c r="AO1106" s="52">
        <v>43483</v>
      </c>
      <c r="AP1106" t="s">
        <v>5267</v>
      </c>
    </row>
    <row r="1107" spans="1:42" s="133" customFormat="1">
      <c r="A1107" s="46" t="s">
        <v>3088</v>
      </c>
      <c r="B1107" s="232">
        <v>43396</v>
      </c>
      <c r="C1107" s="232">
        <v>43399.397148414348</v>
      </c>
      <c r="D1107" s="232" t="s">
        <v>4693</v>
      </c>
      <c r="E1107" s="232" t="s">
        <v>6188</v>
      </c>
      <c r="F1107" s="49" t="s">
        <v>521</v>
      </c>
      <c r="G1107" s="61" t="s">
        <v>522</v>
      </c>
      <c r="H1107" s="61" t="s">
        <v>2236</v>
      </c>
      <c r="I1107" s="46" t="s">
        <v>1886</v>
      </c>
      <c r="J1107" s="46" t="s">
        <v>2727</v>
      </c>
      <c r="K1107" s="46" t="s">
        <v>3089</v>
      </c>
      <c r="L1107" s="100" t="s">
        <v>3061</v>
      </c>
      <c r="M1107" s="350" t="s">
        <v>6413</v>
      </c>
      <c r="N1107" s="310" t="s">
        <v>6509</v>
      </c>
      <c r="O1107" s="325"/>
      <c r="P1107" s="284" t="s">
        <v>6263</v>
      </c>
      <c r="Q1107" s="311" t="s">
        <v>6509</v>
      </c>
      <c r="R1107" s="322"/>
      <c r="S1107" s="289" t="s">
        <v>2411</v>
      </c>
      <c r="T1107" s="289" t="s">
        <v>6510</v>
      </c>
      <c r="U1107" s="47" t="s">
        <v>3027</v>
      </c>
      <c r="V1107" s="47" t="s">
        <v>90</v>
      </c>
      <c r="W1107" s="47" t="s">
        <v>2382</v>
      </c>
      <c r="X1107" s="46" t="s">
        <v>2076</v>
      </c>
      <c r="Y1107" s="58" t="s">
        <v>36</v>
      </c>
      <c r="Z1107" s="57"/>
      <c r="AA1107" s="58"/>
      <c r="AB1107" s="183"/>
      <c r="AC1107" s="184"/>
      <c r="AD1107" s="184"/>
      <c r="AE1107" s="183"/>
      <c r="AF1107" s="184"/>
      <c r="AG1107" s="185"/>
      <c r="AH1107" s="58"/>
      <c r="AI1107" s="58"/>
      <c r="AJ1107" s="58"/>
      <c r="AK1107" s="58"/>
      <c r="AL1107" s="59"/>
      <c r="AM1107" s="254" t="str">
        <f>VLOOKUP(K1107,'[1]SKO 2019 Attendees'!$D:$G,4,FALSE)</f>
        <v>32LDNLWT</v>
      </c>
      <c r="AN1107" s="52">
        <v>43477</v>
      </c>
      <c r="AO1107" s="52">
        <v>43481</v>
      </c>
      <c r="AP1107"/>
    </row>
    <row r="1108" spans="1:42" s="133" customFormat="1">
      <c r="A1108" s="46" t="s">
        <v>2000</v>
      </c>
      <c r="B1108" s="232">
        <v>43402</v>
      </c>
      <c r="C1108" s="232">
        <v>43437.185027777778</v>
      </c>
      <c r="D1108" s="232"/>
      <c r="E1108" s="348"/>
      <c r="F1108" s="49" t="s">
        <v>521</v>
      </c>
      <c r="G1108" s="61" t="s">
        <v>522</v>
      </c>
      <c r="H1108" s="61" t="s">
        <v>633</v>
      </c>
      <c r="I1108" s="46" t="s">
        <v>2001</v>
      </c>
      <c r="J1108" s="46" t="s">
        <v>2002</v>
      </c>
      <c r="K1108" s="46" t="s">
        <v>2003</v>
      </c>
      <c r="L1108" s="100" t="s">
        <v>97</v>
      </c>
      <c r="M1108" s="310" t="s">
        <v>346</v>
      </c>
      <c r="N1108" s="310" t="s">
        <v>6505</v>
      </c>
      <c r="O1108" s="325"/>
      <c r="P1108" s="284" t="s">
        <v>346</v>
      </c>
      <c r="Q1108" s="285" t="s">
        <v>6505</v>
      </c>
      <c r="R1108" s="322"/>
      <c r="S1108" s="289" t="s">
        <v>4671</v>
      </c>
      <c r="T1108" s="289" t="s">
        <v>6503</v>
      </c>
      <c r="U1108" s="47" t="s">
        <v>776</v>
      </c>
      <c r="V1108" s="47" t="s">
        <v>34</v>
      </c>
      <c r="W1108" s="47" t="s">
        <v>789</v>
      </c>
      <c r="X1108" s="46" t="s">
        <v>633</v>
      </c>
      <c r="Y1108" s="58" t="s">
        <v>36</v>
      </c>
      <c r="Z1108" s="57"/>
      <c r="AA1108" s="58"/>
      <c r="AB1108" s="183"/>
      <c r="AC1108" s="184"/>
      <c r="AD1108" s="184"/>
      <c r="AE1108" s="183"/>
      <c r="AF1108" s="184"/>
      <c r="AG1108" s="185"/>
      <c r="AH1108" s="58"/>
      <c r="AI1108" s="58"/>
      <c r="AJ1108" s="58"/>
      <c r="AK1108" s="58"/>
      <c r="AL1108" s="59"/>
      <c r="AM1108" s="254" t="str">
        <f>VLOOKUP(K1108,'[1]SKO 2019 Attendees'!$D:$G,4,FALSE)</f>
        <v>32LDNLWV</v>
      </c>
      <c r="AN1108" s="52">
        <v>43477</v>
      </c>
      <c r="AO1108" s="52">
        <v>43481</v>
      </c>
      <c r="AP1108"/>
    </row>
    <row r="1109" spans="1:42" s="133" customFormat="1">
      <c r="A1109" s="46" t="s">
        <v>3090</v>
      </c>
      <c r="B1109" s="232">
        <v>43396</v>
      </c>
      <c r="C1109" s="232">
        <v>43396.729511261576</v>
      </c>
      <c r="D1109" s="232" t="s">
        <v>4693</v>
      </c>
      <c r="E1109" s="232" t="s">
        <v>6189</v>
      </c>
      <c r="F1109" s="49" t="s">
        <v>521</v>
      </c>
      <c r="G1109" s="61" t="s">
        <v>522</v>
      </c>
      <c r="H1109" s="61" t="s">
        <v>2236</v>
      </c>
      <c r="I1109" s="46" t="s">
        <v>158</v>
      </c>
      <c r="J1109" s="46" t="s">
        <v>3091</v>
      </c>
      <c r="K1109" s="46" t="s">
        <v>3092</v>
      </c>
      <c r="L1109" s="100" t="s">
        <v>1988</v>
      </c>
      <c r="M1109" s="310" t="s">
        <v>500</v>
      </c>
      <c r="N1109" s="310" t="s">
        <v>6504</v>
      </c>
      <c r="O1109" s="325"/>
      <c r="P1109" s="284" t="s">
        <v>500</v>
      </c>
      <c r="Q1109" s="285" t="s">
        <v>6504</v>
      </c>
      <c r="R1109" s="322"/>
      <c r="S1109" s="289" t="s">
        <v>2380</v>
      </c>
      <c r="T1109" s="289" t="s">
        <v>6507</v>
      </c>
      <c r="U1109" s="47" t="s">
        <v>3008</v>
      </c>
      <c r="V1109" s="47" t="s">
        <v>90</v>
      </c>
      <c r="W1109" s="47" t="s">
        <v>2637</v>
      </c>
      <c r="X1109" s="46" t="s">
        <v>2076</v>
      </c>
      <c r="Y1109" s="58" t="s">
        <v>36</v>
      </c>
      <c r="Z1109" s="57"/>
      <c r="AA1109" s="58"/>
      <c r="AB1109" s="183"/>
      <c r="AC1109" s="184"/>
      <c r="AD1109" s="184"/>
      <c r="AE1109" s="183"/>
      <c r="AF1109" s="184"/>
      <c r="AG1109" s="185"/>
      <c r="AH1109" s="58"/>
      <c r="AI1109" s="58"/>
      <c r="AJ1109" s="58"/>
      <c r="AK1109" s="58"/>
      <c r="AL1109" s="59"/>
      <c r="AM1109" s="254" t="str">
        <f>VLOOKUP(K1109,'[1]SKO 2019 Attendees'!$D:$G,4,FALSE)</f>
        <v>32LDNLWW</v>
      </c>
      <c r="AN1109" s="52">
        <v>43477</v>
      </c>
      <c r="AO1109" s="52">
        <v>43481</v>
      </c>
      <c r="AP1109"/>
    </row>
    <row r="1110" spans="1:42" s="133" customFormat="1">
      <c r="A1110" s="46" t="s">
        <v>4760</v>
      </c>
      <c r="B1110" s="232">
        <v>43409</v>
      </c>
      <c r="C1110" s="232">
        <v>43417.405312615738</v>
      </c>
      <c r="D1110" s="232" t="s">
        <v>4693</v>
      </c>
      <c r="E1110" s="232" t="s">
        <v>6190</v>
      </c>
      <c r="F1110" s="49" t="s">
        <v>1210</v>
      </c>
      <c r="G1110" s="61" t="s">
        <v>4641</v>
      </c>
      <c r="H1110" s="61" t="s">
        <v>27</v>
      </c>
      <c r="I1110" s="46" t="s">
        <v>4761</v>
      </c>
      <c r="J1110" s="46" t="s">
        <v>4762</v>
      </c>
      <c r="K1110" s="46" t="s">
        <v>4763</v>
      </c>
      <c r="L1110" s="100" t="s">
        <v>4764</v>
      </c>
      <c r="M1110" s="310" t="s">
        <v>374</v>
      </c>
      <c r="N1110" s="310" t="s">
        <v>6507</v>
      </c>
      <c r="O1110" s="325"/>
      <c r="P1110" s="285" t="s">
        <v>374</v>
      </c>
      <c r="Q1110" s="285" t="s">
        <v>6507</v>
      </c>
      <c r="R1110" s="322"/>
      <c r="S1110" s="289" t="s">
        <v>5082</v>
      </c>
      <c r="T1110" s="289" t="s">
        <v>6512</v>
      </c>
      <c r="U1110" s="47" t="s">
        <v>3736</v>
      </c>
      <c r="V1110" s="47" t="s">
        <v>1183</v>
      </c>
      <c r="W1110" s="47" t="s">
        <v>48</v>
      </c>
      <c r="X1110" s="46" t="s">
        <v>27</v>
      </c>
      <c r="Y1110" s="58" t="s">
        <v>36</v>
      </c>
      <c r="Z1110" s="57"/>
      <c r="AA1110" s="58"/>
      <c r="AB1110" s="183"/>
      <c r="AC1110" s="184"/>
      <c r="AD1110" s="184"/>
      <c r="AE1110" s="183"/>
      <c r="AF1110" s="184"/>
      <c r="AG1110" s="185"/>
      <c r="AH1110" s="58"/>
      <c r="AI1110" s="58"/>
      <c r="AJ1110" s="58"/>
      <c r="AK1110" s="58"/>
      <c r="AL1110" s="59" t="s">
        <v>36</v>
      </c>
      <c r="AM1110" s="254" t="str">
        <f>VLOOKUP(K1110,'[1]SKO 2019 Attendees'!$D:$G,4,FALSE)</f>
        <v>32LDZJVZ</v>
      </c>
      <c r="AN1110" s="52">
        <v>43476</v>
      </c>
      <c r="AO1110" s="52">
        <v>43483</v>
      </c>
      <c r="AP1110"/>
    </row>
    <row r="1111" spans="1:42">
      <c r="A1111" s="26" t="s">
        <v>5034</v>
      </c>
      <c r="B1111" s="232">
        <v>43430</v>
      </c>
      <c r="C1111" s="232">
        <v>43431.147182141205</v>
      </c>
      <c r="D1111" s="232" t="s">
        <v>4693</v>
      </c>
      <c r="E1111" s="232" t="s">
        <v>6604</v>
      </c>
      <c r="F1111" s="212" t="s">
        <v>5312</v>
      </c>
      <c r="G1111" s="60" t="s">
        <v>4641</v>
      </c>
      <c r="H1111" s="60" t="s">
        <v>633</v>
      </c>
      <c r="I1111" s="26" t="s">
        <v>1721</v>
      </c>
      <c r="J1111" s="26" t="s">
        <v>5038</v>
      </c>
      <c r="K1111" s="46" t="s">
        <v>5041</v>
      </c>
      <c r="L1111" s="26" t="s">
        <v>5044</v>
      </c>
      <c r="M1111" s="310" t="s">
        <v>5284</v>
      </c>
      <c r="N1111" s="310" t="s">
        <v>6505</v>
      </c>
      <c r="O1111" s="325"/>
      <c r="P1111" s="285" t="s">
        <v>346</v>
      </c>
      <c r="Q1111" s="285" t="s">
        <v>6505</v>
      </c>
      <c r="R1111" s="322"/>
      <c r="S1111" s="289" t="s">
        <v>4673</v>
      </c>
      <c r="T1111" s="289" t="s">
        <v>6518</v>
      </c>
      <c r="U1111" s="26" t="s">
        <v>3736</v>
      </c>
      <c r="V1111" s="26" t="s">
        <v>1183</v>
      </c>
      <c r="W1111" s="26" t="s">
        <v>658</v>
      </c>
      <c r="X1111" s="26" t="s">
        <v>633</v>
      </c>
      <c r="Y1111" s="50" t="s">
        <v>36</v>
      </c>
      <c r="AL1111" s="51" t="s">
        <v>36</v>
      </c>
      <c r="AM1111" s="254" t="str">
        <f>VLOOKUP(K1111,'[1]SKO 2019 Attendees'!$D:$G,4,FALSE)</f>
        <v>32LG4NGH</v>
      </c>
      <c r="AN1111" s="53">
        <v>43477</v>
      </c>
      <c r="AO1111" s="53">
        <v>43483</v>
      </c>
    </row>
    <row r="1112" spans="1:42" s="133" customFormat="1">
      <c r="A1112" s="46" t="s">
        <v>4640</v>
      </c>
      <c r="B1112" s="232">
        <v>43396</v>
      </c>
      <c r="C1112" s="232">
        <v>43409.5753315162</v>
      </c>
      <c r="D1112" s="232" t="s">
        <v>4693</v>
      </c>
      <c r="E1112" s="232" t="s">
        <v>6191</v>
      </c>
      <c r="F1112" s="49" t="s">
        <v>1190</v>
      </c>
      <c r="G1112" s="61" t="s">
        <v>4641</v>
      </c>
      <c r="H1112" s="61" t="s">
        <v>4620</v>
      </c>
      <c r="I1112" s="46" t="s">
        <v>341</v>
      </c>
      <c r="J1112" s="46" t="s">
        <v>4642</v>
      </c>
      <c r="K1112" s="46" t="s">
        <v>4643</v>
      </c>
      <c r="L1112" s="100" t="s">
        <v>4644</v>
      </c>
      <c r="M1112" s="310" t="s">
        <v>5284</v>
      </c>
      <c r="N1112" s="310" t="s">
        <v>6505</v>
      </c>
      <c r="O1112" s="325"/>
      <c r="P1112" s="285" t="s">
        <v>346</v>
      </c>
      <c r="Q1112" s="285" t="s">
        <v>6505</v>
      </c>
      <c r="R1112" s="322"/>
      <c r="S1112" s="289" t="s">
        <v>2636</v>
      </c>
      <c r="T1112" s="289" t="s">
        <v>6519</v>
      </c>
      <c r="U1112" s="47" t="s">
        <v>1183</v>
      </c>
      <c r="V1112" s="47" t="s">
        <v>1183</v>
      </c>
      <c r="W1112" s="47" t="s">
        <v>2075</v>
      </c>
      <c r="X1112" s="46" t="s">
        <v>2076</v>
      </c>
      <c r="Y1112" s="57" t="s">
        <v>36</v>
      </c>
      <c r="Z1112" s="57"/>
      <c r="AA1112" s="58"/>
      <c r="AB1112" s="183"/>
      <c r="AC1112" s="184"/>
      <c r="AD1112" s="184"/>
      <c r="AE1112" s="183"/>
      <c r="AF1112" s="184"/>
      <c r="AG1112" s="185"/>
      <c r="AH1112" s="58"/>
      <c r="AI1112" s="58"/>
      <c r="AJ1112" s="58"/>
      <c r="AK1112" s="58"/>
      <c r="AL1112" s="59" t="s">
        <v>36</v>
      </c>
      <c r="AM1112" s="254" t="str">
        <f>VLOOKUP(K1112,'[1]SKO 2019 Attendees'!$D:$G,4,FALSE)</f>
        <v>32KNCVNK</v>
      </c>
      <c r="AN1112" s="52">
        <v>43477</v>
      </c>
      <c r="AO1112" s="52">
        <v>43484</v>
      </c>
      <c r="AP1112" t="s">
        <v>5408</v>
      </c>
    </row>
    <row r="1113" spans="1:42">
      <c r="A1113" s="334" t="s">
        <v>6558</v>
      </c>
      <c r="B1113" s="232">
        <v>43430</v>
      </c>
      <c r="C1113" s="232">
        <v>43430.781935798608</v>
      </c>
      <c r="D1113" s="232" t="s">
        <v>4693</v>
      </c>
      <c r="E1113" s="348"/>
      <c r="F1113" s="212" t="s">
        <v>5312</v>
      </c>
      <c r="G1113" s="60" t="s">
        <v>4641</v>
      </c>
      <c r="H1113" s="60" t="s">
        <v>27</v>
      </c>
      <c r="I1113" s="26" t="s">
        <v>2095</v>
      </c>
      <c r="J1113" s="26" t="s">
        <v>2852</v>
      </c>
      <c r="K1113" s="46" t="s">
        <v>5118</v>
      </c>
      <c r="L1113" s="26" t="s">
        <v>5119</v>
      </c>
      <c r="M1113" s="310" t="s">
        <v>379</v>
      </c>
      <c r="N1113" s="310" t="s">
        <v>6503</v>
      </c>
      <c r="P1113" s="284" t="s">
        <v>379</v>
      </c>
      <c r="Q1113" s="285" t="s">
        <v>6503</v>
      </c>
      <c r="R1113" s="322"/>
      <c r="S1113" s="289" t="s">
        <v>5082</v>
      </c>
      <c r="T1113" s="289" t="s">
        <v>6512</v>
      </c>
      <c r="U1113" s="26" t="s">
        <v>5120</v>
      </c>
      <c r="V1113" s="26" t="s">
        <v>1183</v>
      </c>
      <c r="W1113" s="26" t="s">
        <v>5121</v>
      </c>
      <c r="X1113" s="26" t="s">
        <v>27</v>
      </c>
      <c r="AM1113" s="254" t="str">
        <f>VLOOKUP(K1113,'[1]SKO 2019 Attendees'!$D:$G,4,FALSE)</f>
        <v>32LG4NFN</v>
      </c>
      <c r="AN1113" s="53">
        <v>43477</v>
      </c>
      <c r="AO1113" s="53">
        <v>43481</v>
      </c>
    </row>
    <row r="1114" spans="1:42" s="133" customFormat="1">
      <c r="A1114" s="129" t="s">
        <v>5071</v>
      </c>
      <c r="B1114" s="232">
        <v>43430</v>
      </c>
      <c r="C1114" s="232">
        <v>43431.556030902779</v>
      </c>
      <c r="D1114" s="232" t="s">
        <v>4693</v>
      </c>
      <c r="E1114" s="348"/>
      <c r="F1114" s="130" t="s">
        <v>5312</v>
      </c>
      <c r="G1114" s="196" t="s">
        <v>1177</v>
      </c>
      <c r="H1114" s="196" t="s">
        <v>2236</v>
      </c>
      <c r="I1114" s="129" t="s">
        <v>3204</v>
      </c>
      <c r="J1114" s="129" t="s">
        <v>5070</v>
      </c>
      <c r="K1114" s="46" t="s">
        <v>5072</v>
      </c>
      <c r="L1114" s="132" t="s">
        <v>5073</v>
      </c>
      <c r="M1114" s="350" t="s">
        <v>6412</v>
      </c>
      <c r="N1114" s="310" t="s">
        <v>6508</v>
      </c>
      <c r="O1114" s="325"/>
      <c r="P1114" s="284" t="s">
        <v>5086</v>
      </c>
      <c r="Q1114" s="311" t="s">
        <v>6508</v>
      </c>
      <c r="R1114" s="322"/>
      <c r="S1114" s="289" t="s">
        <v>2393</v>
      </c>
      <c r="T1114" s="289" t="s">
        <v>6509</v>
      </c>
      <c r="U1114" s="131" t="s">
        <v>2353</v>
      </c>
      <c r="V1114" s="131" t="s">
        <v>1183</v>
      </c>
      <c r="W1114" s="131" t="s">
        <v>2289</v>
      </c>
      <c r="X1114" s="129" t="s">
        <v>2076</v>
      </c>
      <c r="Y1114" s="197" t="s">
        <v>36</v>
      </c>
      <c r="Z1114" s="197"/>
      <c r="AA1114" s="198"/>
      <c r="AB1114" s="199"/>
      <c r="AC1114" s="200"/>
      <c r="AD1114" s="200"/>
      <c r="AE1114" s="199"/>
      <c r="AF1114" s="200"/>
      <c r="AG1114" s="201"/>
      <c r="AH1114" s="198"/>
      <c r="AI1114" s="198"/>
      <c r="AJ1114" s="198"/>
      <c r="AK1114" s="198"/>
      <c r="AL1114" s="202"/>
      <c r="AM1114" s="254" t="str">
        <f>VLOOKUP(K1114,'[1]SKO 2019 Attendees'!$D:$G,4,FALSE)</f>
        <v>32LG4NFK</v>
      </c>
      <c r="AN1114" s="203">
        <v>43477</v>
      </c>
      <c r="AO1114" s="203">
        <v>43481</v>
      </c>
    </row>
    <row r="1115" spans="1:42">
      <c r="A1115" s="26" t="s">
        <v>5035</v>
      </c>
      <c r="B1115" s="232">
        <v>43430</v>
      </c>
      <c r="C1115" s="232">
        <v>43439.715002083329</v>
      </c>
      <c r="D1115" s="232" t="s">
        <v>4693</v>
      </c>
      <c r="E1115" s="232" t="s">
        <v>6727</v>
      </c>
      <c r="F1115" s="212" t="s">
        <v>5312</v>
      </c>
      <c r="G1115" s="60" t="s">
        <v>4641</v>
      </c>
      <c r="H1115" s="60" t="s">
        <v>2236</v>
      </c>
      <c r="I1115" s="26" t="s">
        <v>5039</v>
      </c>
      <c r="J1115" s="26" t="s">
        <v>471</v>
      </c>
      <c r="K1115" s="46" t="s">
        <v>5042</v>
      </c>
      <c r="L1115" s="26" t="s">
        <v>5045</v>
      </c>
      <c r="M1115" s="310" t="s">
        <v>379</v>
      </c>
      <c r="N1115" s="310" t="s">
        <v>6503</v>
      </c>
      <c r="P1115" s="284" t="s">
        <v>379</v>
      </c>
      <c r="Q1115" s="285" t="s">
        <v>6503</v>
      </c>
      <c r="R1115" s="322"/>
      <c r="S1115" s="289" t="s">
        <v>2500</v>
      </c>
      <c r="T1115" s="289" t="s">
        <v>6516</v>
      </c>
      <c r="U1115" s="26" t="s">
        <v>3736</v>
      </c>
      <c r="V1115" s="26" t="s">
        <v>1183</v>
      </c>
      <c r="W1115" s="26" t="s">
        <v>2075</v>
      </c>
      <c r="X1115" s="26" t="s">
        <v>2076</v>
      </c>
      <c r="Y1115" s="50" t="s">
        <v>36</v>
      </c>
      <c r="AM1115" s="254" t="str">
        <f>VLOOKUP(K1115,'[1]SKO 2019 Attendees'!$D:$G,4,FALSE)</f>
        <v>32LG4NGK</v>
      </c>
      <c r="AN1115" s="53">
        <v>43477</v>
      </c>
      <c r="AO1115" s="53">
        <v>43481</v>
      </c>
    </row>
    <row r="1116" spans="1:42" s="133" customFormat="1">
      <c r="A1116" s="46" t="s">
        <v>551</v>
      </c>
      <c r="B1116" s="232">
        <v>43396</v>
      </c>
      <c r="C1116" s="232">
        <v>43397.086044594907</v>
      </c>
      <c r="D1116" s="232"/>
      <c r="E1116" s="348"/>
      <c r="F1116" s="49" t="s">
        <v>334</v>
      </c>
      <c r="G1116" s="61" t="s">
        <v>552</v>
      </c>
      <c r="H1116" s="61" t="s">
        <v>27</v>
      </c>
      <c r="I1116" s="46" t="s">
        <v>553</v>
      </c>
      <c r="J1116" s="46" t="s">
        <v>554</v>
      </c>
      <c r="K1116" s="46" t="s">
        <v>555</v>
      </c>
      <c r="L1116" s="100" t="s">
        <v>556</v>
      </c>
      <c r="M1116" s="310" t="s">
        <v>374</v>
      </c>
      <c r="N1116" s="310" t="s">
        <v>6507</v>
      </c>
      <c r="O1116" s="325"/>
      <c r="P1116" s="285" t="s">
        <v>374</v>
      </c>
      <c r="Q1116" s="285" t="s">
        <v>6507</v>
      </c>
      <c r="R1116" s="322"/>
      <c r="S1116" s="289" t="s">
        <v>4661</v>
      </c>
      <c r="T1116" s="289" t="s">
        <v>6511</v>
      </c>
      <c r="U1116" s="47" t="s">
        <v>222</v>
      </c>
      <c r="V1116" s="47" t="s">
        <v>208</v>
      </c>
      <c r="W1116" s="47" t="s">
        <v>209</v>
      </c>
      <c r="X1116" s="46" t="s">
        <v>92</v>
      </c>
      <c r="Y1116" s="58"/>
      <c r="Z1116" s="57"/>
      <c r="AA1116" s="58"/>
      <c r="AB1116" s="183"/>
      <c r="AC1116" s="184"/>
      <c r="AD1116" s="184"/>
      <c r="AE1116" s="183"/>
      <c r="AF1116" s="184"/>
      <c r="AG1116" s="185"/>
      <c r="AH1116" s="58" t="s">
        <v>36</v>
      </c>
      <c r="AI1116" s="58"/>
      <c r="AJ1116" s="58"/>
      <c r="AK1116" s="58"/>
      <c r="AL1116" s="59"/>
      <c r="AM1116" s="254" t="str">
        <f>VLOOKUP(K1116,'[1]SKO 2019 Attendees'!$D:$G,4,FALSE)</f>
        <v>32LDNLWX</v>
      </c>
      <c r="AN1116" s="52">
        <v>43476</v>
      </c>
      <c r="AO1116" s="52">
        <v>43481</v>
      </c>
      <c r="AP1116"/>
    </row>
    <row r="1117" spans="1:42" s="133" customFormat="1">
      <c r="A1117" s="46" t="s">
        <v>3093</v>
      </c>
      <c r="B1117" s="232">
        <v>43396</v>
      </c>
      <c r="C1117" s="232">
        <v>43396.714432407403</v>
      </c>
      <c r="D1117" s="232" t="s">
        <v>4693</v>
      </c>
      <c r="E1117" s="232" t="s">
        <v>6192</v>
      </c>
      <c r="F1117" s="49" t="s">
        <v>334</v>
      </c>
      <c r="G1117" s="61" t="s">
        <v>552</v>
      </c>
      <c r="H1117" s="61" t="s">
        <v>2236</v>
      </c>
      <c r="I1117" s="46" t="s">
        <v>264</v>
      </c>
      <c r="J1117" s="46" t="s">
        <v>3094</v>
      </c>
      <c r="K1117" s="46" t="s">
        <v>3095</v>
      </c>
      <c r="L1117" s="100" t="s">
        <v>2753</v>
      </c>
      <c r="M1117" s="350" t="s">
        <v>6412</v>
      </c>
      <c r="N1117" s="310" t="s">
        <v>6508</v>
      </c>
      <c r="O1117" s="325"/>
      <c r="P1117" s="285" t="s">
        <v>5086</v>
      </c>
      <c r="Q1117" s="285" t="s">
        <v>6509</v>
      </c>
      <c r="R1117" s="322"/>
      <c r="S1117" s="289" t="s">
        <v>4661</v>
      </c>
      <c r="T1117" s="289" t="s">
        <v>6511</v>
      </c>
      <c r="U1117" s="47" t="s">
        <v>222</v>
      </c>
      <c r="V1117" s="47" t="s">
        <v>208</v>
      </c>
      <c r="W1117" s="47" t="s">
        <v>2660</v>
      </c>
      <c r="X1117" s="46" t="s">
        <v>2076</v>
      </c>
      <c r="Y1117" s="58"/>
      <c r="Z1117" s="57"/>
      <c r="AA1117" s="58"/>
      <c r="AB1117" s="183" t="s">
        <v>36</v>
      </c>
      <c r="AC1117" s="184"/>
      <c r="AD1117" s="184"/>
      <c r="AE1117" s="183"/>
      <c r="AF1117" s="184"/>
      <c r="AG1117" s="185"/>
      <c r="AH1117" s="58" t="s">
        <v>36</v>
      </c>
      <c r="AI1117" s="58"/>
      <c r="AJ1117" s="58"/>
      <c r="AK1117" s="58"/>
      <c r="AL1117" s="59"/>
      <c r="AM1117" s="254" t="str">
        <f>VLOOKUP(K1117,'[1]SKO 2019 Attendees'!$D:$G,4,FALSE)</f>
        <v>32LDNLWZ</v>
      </c>
      <c r="AN1117" s="52">
        <v>43477</v>
      </c>
      <c r="AO1117" s="52">
        <v>43481</v>
      </c>
      <c r="AP1117" t="s">
        <v>5231</v>
      </c>
    </row>
    <row r="1118" spans="1:42" s="133" customFormat="1">
      <c r="A1118" s="46" t="s">
        <v>557</v>
      </c>
      <c r="B1118" s="232">
        <v>43396</v>
      </c>
      <c r="C1118" s="232">
        <v>43396.891590127314</v>
      </c>
      <c r="D1118" s="232" t="s">
        <v>4693</v>
      </c>
      <c r="E1118" s="348"/>
      <c r="F1118" s="49" t="s">
        <v>334</v>
      </c>
      <c r="G1118" s="61" t="s">
        <v>552</v>
      </c>
      <c r="H1118" s="61" t="s">
        <v>27</v>
      </c>
      <c r="I1118" s="46" t="s">
        <v>558</v>
      </c>
      <c r="J1118" s="46" t="s">
        <v>559</v>
      </c>
      <c r="K1118" s="46" t="s">
        <v>560</v>
      </c>
      <c r="L1118" s="100" t="s">
        <v>561</v>
      </c>
      <c r="M1118" s="310" t="s">
        <v>346</v>
      </c>
      <c r="N1118" s="310" t="s">
        <v>6505</v>
      </c>
      <c r="O1118" s="325"/>
      <c r="P1118" s="285" t="s">
        <v>346</v>
      </c>
      <c r="Q1118" s="285" t="s">
        <v>6505</v>
      </c>
      <c r="R1118" s="322"/>
      <c r="S1118" s="289" t="s">
        <v>4661</v>
      </c>
      <c r="T1118" s="289" t="s">
        <v>6511</v>
      </c>
      <c r="U1118" s="47" t="s">
        <v>222</v>
      </c>
      <c r="V1118" s="47" t="s">
        <v>208</v>
      </c>
      <c r="W1118" s="47" t="s">
        <v>209</v>
      </c>
      <c r="X1118" s="46" t="s">
        <v>92</v>
      </c>
      <c r="Y1118" s="58"/>
      <c r="Z1118" s="57"/>
      <c r="AA1118" s="58"/>
      <c r="AB1118" s="183"/>
      <c r="AC1118" s="184"/>
      <c r="AD1118" s="184"/>
      <c r="AE1118" s="183"/>
      <c r="AF1118" s="184"/>
      <c r="AG1118" s="185"/>
      <c r="AH1118" s="58" t="s">
        <v>36</v>
      </c>
      <c r="AI1118" s="58"/>
      <c r="AJ1118" s="58"/>
      <c r="AK1118" s="58"/>
      <c r="AL1118" s="59"/>
      <c r="AM1118" s="254" t="str">
        <f>VLOOKUP(K1118,'[1]SKO 2019 Attendees'!$D:$G,4,FALSE)</f>
        <v>32LDNLX2</v>
      </c>
      <c r="AN1118" s="52">
        <v>43476</v>
      </c>
      <c r="AO1118" s="52">
        <v>43481</v>
      </c>
      <c r="AP1118"/>
    </row>
    <row r="1119" spans="1:42" s="133" customFormat="1">
      <c r="A1119" s="46" t="s">
        <v>4546</v>
      </c>
      <c r="B1119" s="232">
        <v>43396</v>
      </c>
      <c r="C1119" s="232">
        <v>43409.589903900458</v>
      </c>
      <c r="D1119" s="232" t="s">
        <v>4693</v>
      </c>
      <c r="E1119" s="232" t="s">
        <v>6193</v>
      </c>
      <c r="F1119" s="49" t="s">
        <v>334</v>
      </c>
      <c r="G1119" s="61" t="s">
        <v>552</v>
      </c>
      <c r="H1119" s="61" t="s">
        <v>4038</v>
      </c>
      <c r="I1119" s="46" t="s">
        <v>170</v>
      </c>
      <c r="J1119" s="46" t="s">
        <v>4547</v>
      </c>
      <c r="K1119" s="46" t="s">
        <v>4548</v>
      </c>
      <c r="L1119" s="100" t="s">
        <v>4549</v>
      </c>
      <c r="M1119" s="350" t="s">
        <v>6413</v>
      </c>
      <c r="N1119" s="310" t="s">
        <v>6509</v>
      </c>
      <c r="O1119" s="325"/>
      <c r="P1119" s="284" t="s">
        <v>6263</v>
      </c>
      <c r="Q1119" s="311" t="s">
        <v>6509</v>
      </c>
      <c r="R1119" s="322"/>
      <c r="S1119" s="289" t="s">
        <v>4661</v>
      </c>
      <c r="T1119" s="289" t="s">
        <v>6511</v>
      </c>
      <c r="U1119" s="47" t="s">
        <v>222</v>
      </c>
      <c r="V1119" s="47" t="s">
        <v>208</v>
      </c>
      <c r="W1119" s="47" t="s">
        <v>2312</v>
      </c>
      <c r="X1119" s="46" t="s">
        <v>2076</v>
      </c>
      <c r="Y1119" s="58"/>
      <c r="Z1119" s="57"/>
      <c r="AA1119" s="58"/>
      <c r="AB1119" s="183"/>
      <c r="AC1119" s="184"/>
      <c r="AD1119" s="184"/>
      <c r="AE1119" s="183"/>
      <c r="AF1119" s="184"/>
      <c r="AG1119" s="185"/>
      <c r="AH1119" s="58" t="s">
        <v>36</v>
      </c>
      <c r="AI1119" s="58"/>
      <c r="AJ1119" s="58"/>
      <c r="AK1119" s="58"/>
      <c r="AL1119" s="59"/>
      <c r="AM1119" s="254" t="str">
        <f>VLOOKUP(K1119,'[1]SKO 2019 Attendees'!$D:$G,4,FALSE)</f>
        <v>32LDNLX3</v>
      </c>
      <c r="AN1119" s="52">
        <v>43478</v>
      </c>
      <c r="AO1119" s="52">
        <v>43481</v>
      </c>
      <c r="AP1119"/>
    </row>
    <row r="1120" spans="1:42" s="133" customFormat="1">
      <c r="A1120" s="46" t="s">
        <v>4550</v>
      </c>
      <c r="B1120" s="232">
        <v>43396</v>
      </c>
      <c r="C1120" s="232">
        <v>43396.697890393516</v>
      </c>
      <c r="D1120" s="232" t="s">
        <v>4693</v>
      </c>
      <c r="E1120" s="232" t="s">
        <v>6194</v>
      </c>
      <c r="F1120" s="49" t="s">
        <v>334</v>
      </c>
      <c r="G1120" s="61" t="s">
        <v>552</v>
      </c>
      <c r="H1120" s="61" t="s">
        <v>4038</v>
      </c>
      <c r="I1120" s="46" t="s">
        <v>4287</v>
      </c>
      <c r="J1120" s="46" t="s">
        <v>4551</v>
      </c>
      <c r="K1120" s="46" t="s">
        <v>4552</v>
      </c>
      <c r="L1120" s="100" t="s">
        <v>4553</v>
      </c>
      <c r="M1120" s="310" t="s">
        <v>357</v>
      </c>
      <c r="N1120" s="310" t="s">
        <v>6506</v>
      </c>
      <c r="O1120" s="325"/>
      <c r="P1120" s="285" t="s">
        <v>357</v>
      </c>
      <c r="Q1120" s="285" t="s">
        <v>6506</v>
      </c>
      <c r="R1120" s="322"/>
      <c r="S1120" s="289" t="s">
        <v>4661</v>
      </c>
      <c r="T1120" s="289" t="s">
        <v>6511</v>
      </c>
      <c r="U1120" s="47" t="s">
        <v>222</v>
      </c>
      <c r="V1120" s="47" t="s">
        <v>208</v>
      </c>
      <c r="W1120" s="47" t="s">
        <v>2312</v>
      </c>
      <c r="X1120" s="46" t="s">
        <v>2076</v>
      </c>
      <c r="Y1120" s="58"/>
      <c r="Z1120" s="57"/>
      <c r="AA1120" s="58"/>
      <c r="AB1120" s="183"/>
      <c r="AC1120" s="184"/>
      <c r="AD1120" s="184"/>
      <c r="AE1120" s="183"/>
      <c r="AF1120" s="184"/>
      <c r="AG1120" s="185"/>
      <c r="AH1120" s="58" t="s">
        <v>36</v>
      </c>
      <c r="AI1120" s="58"/>
      <c r="AJ1120" s="58"/>
      <c r="AK1120" s="58"/>
      <c r="AL1120" s="59"/>
      <c r="AM1120" s="254" t="str">
        <f>VLOOKUP(K1120,'[1]SKO 2019 Attendees'!$D:$G,4,FALSE)</f>
        <v>32LDNLX4</v>
      </c>
      <c r="AN1120" s="52">
        <v>43478</v>
      </c>
      <c r="AO1120" s="52">
        <v>43481</v>
      </c>
      <c r="AP1120"/>
    </row>
    <row r="1121" spans="1:42" s="133" customFormat="1">
      <c r="A1121" s="46" t="s">
        <v>2004</v>
      </c>
      <c r="B1121" s="232">
        <v>43409</v>
      </c>
      <c r="C1121" s="232">
        <v>43410.558953553242</v>
      </c>
      <c r="D1121" s="232" t="s">
        <v>4693</v>
      </c>
      <c r="E1121" s="232" t="s">
        <v>6195</v>
      </c>
      <c r="F1121" s="49" t="s">
        <v>334</v>
      </c>
      <c r="G1121" s="61" t="s">
        <v>552</v>
      </c>
      <c r="H1121" s="61" t="s">
        <v>633</v>
      </c>
      <c r="I1121" s="46" t="s">
        <v>2005</v>
      </c>
      <c r="J1121" s="46" t="s">
        <v>2006</v>
      </c>
      <c r="K1121" s="46" t="s">
        <v>2007</v>
      </c>
      <c r="L1121" s="100" t="s">
        <v>2008</v>
      </c>
      <c r="M1121" s="281" t="s">
        <v>374</v>
      </c>
      <c r="N1121" s="279" t="s">
        <v>6507</v>
      </c>
      <c r="O1121" s="323"/>
      <c r="P1121" s="284" t="s">
        <v>374</v>
      </c>
      <c r="Q1121" s="311" t="s">
        <v>6507</v>
      </c>
      <c r="R1121" s="322"/>
      <c r="S1121" s="289" t="s">
        <v>4661</v>
      </c>
      <c r="T1121" s="289" t="s">
        <v>6511</v>
      </c>
      <c r="U1121" s="47" t="s">
        <v>222</v>
      </c>
      <c r="V1121" s="47" t="s">
        <v>208</v>
      </c>
      <c r="W1121" s="47" t="s">
        <v>651</v>
      </c>
      <c r="X1121" s="46" t="s">
        <v>633</v>
      </c>
      <c r="Y1121" s="58"/>
      <c r="Z1121" s="57"/>
      <c r="AA1121" s="58"/>
      <c r="AB1121" s="183"/>
      <c r="AC1121" s="189" t="s">
        <v>36</v>
      </c>
      <c r="AD1121" s="184"/>
      <c r="AE1121" s="183"/>
      <c r="AF1121" s="184"/>
      <c r="AG1121" s="185"/>
      <c r="AH1121" s="58" t="s">
        <v>36</v>
      </c>
      <c r="AI1121" s="58"/>
      <c r="AJ1121" s="58"/>
      <c r="AK1121" s="58"/>
      <c r="AL1121" s="59"/>
      <c r="AM1121" s="254" t="str">
        <f>VLOOKUP(K1121,'[1]SKO 2019 Attendees'!$D:$G,4,FALSE)</f>
        <v>32LDNLX5</v>
      </c>
      <c r="AN1121" s="52">
        <v>43477</v>
      </c>
      <c r="AO1121" s="52">
        <v>43481</v>
      </c>
      <c r="AP1121" t="s">
        <v>5240</v>
      </c>
    </row>
    <row r="1122" spans="1:42" s="133" customFormat="1">
      <c r="A1122" s="46" t="s">
        <v>5022</v>
      </c>
      <c r="B1122" s="232">
        <v>43409</v>
      </c>
      <c r="C1122" s="232">
        <v>43410.209251469903</v>
      </c>
      <c r="D1122" s="232" t="s">
        <v>4693</v>
      </c>
      <c r="E1122" s="232" t="s">
        <v>6196</v>
      </c>
      <c r="F1122" s="49" t="s">
        <v>334</v>
      </c>
      <c r="G1122" s="61" t="s">
        <v>552</v>
      </c>
      <c r="H1122" s="61" t="s">
        <v>633</v>
      </c>
      <c r="I1122" s="46" t="s">
        <v>2057</v>
      </c>
      <c r="J1122" s="46" t="s">
        <v>2058</v>
      </c>
      <c r="K1122" s="46" t="s">
        <v>2059</v>
      </c>
      <c r="L1122" s="100"/>
      <c r="M1122" s="310" t="s">
        <v>357</v>
      </c>
      <c r="N1122" s="310" t="s">
        <v>6506</v>
      </c>
      <c r="O1122" s="325"/>
      <c r="P1122" s="285" t="s">
        <v>357</v>
      </c>
      <c r="Q1122" s="285" t="s">
        <v>6506</v>
      </c>
      <c r="R1122" s="322"/>
      <c r="S1122" s="289" t="s">
        <v>4661</v>
      </c>
      <c r="T1122" s="289" t="s">
        <v>6511</v>
      </c>
      <c r="U1122" s="47" t="s">
        <v>2060</v>
      </c>
      <c r="V1122" s="47"/>
      <c r="W1122" s="47"/>
      <c r="X1122" s="46" t="s">
        <v>633</v>
      </c>
      <c r="Y1122" s="58"/>
      <c r="Z1122" s="57"/>
      <c r="AA1122" s="58"/>
      <c r="AB1122" s="183"/>
      <c r="AC1122" s="184"/>
      <c r="AD1122" s="184"/>
      <c r="AE1122" s="183"/>
      <c r="AF1122" s="184"/>
      <c r="AG1122" s="185"/>
      <c r="AH1122" s="58" t="s">
        <v>36</v>
      </c>
      <c r="AI1122" s="58"/>
      <c r="AJ1122" s="58"/>
      <c r="AK1122" s="58"/>
      <c r="AL1122" s="59"/>
      <c r="AM1122" s="254" t="str">
        <f>VLOOKUP(K1122,'[1]SKO 2019 Attendees'!$D:$G,4,FALSE)</f>
        <v>32LDNLZX</v>
      </c>
      <c r="AN1122" s="52">
        <v>43476</v>
      </c>
      <c r="AO1122" s="52">
        <v>43482</v>
      </c>
      <c r="AP1122" s="18" t="s">
        <v>6847</v>
      </c>
    </row>
    <row r="1123" spans="1:42" s="133" customFormat="1">
      <c r="A1123" s="46" t="s">
        <v>567</v>
      </c>
      <c r="B1123" s="232">
        <v>43396</v>
      </c>
      <c r="C1123" s="232">
        <v>43397.077030011569</v>
      </c>
      <c r="D1123" s="232"/>
      <c r="E1123" s="348"/>
      <c r="F1123" s="49" t="s">
        <v>334</v>
      </c>
      <c r="G1123" s="61" t="s">
        <v>552</v>
      </c>
      <c r="H1123" s="61" t="s">
        <v>27</v>
      </c>
      <c r="I1123" s="46" t="s">
        <v>568</v>
      </c>
      <c r="J1123" s="46" t="s">
        <v>569</v>
      </c>
      <c r="K1123" s="46" t="s">
        <v>570</v>
      </c>
      <c r="L1123" s="100" t="s">
        <v>556</v>
      </c>
      <c r="M1123" s="350" t="s">
        <v>6412</v>
      </c>
      <c r="N1123" s="310" t="s">
        <v>6508</v>
      </c>
      <c r="O1123" s="325"/>
      <c r="P1123" s="285" t="s">
        <v>5086</v>
      </c>
      <c r="Q1123" s="285" t="s">
        <v>6509</v>
      </c>
      <c r="R1123" s="322"/>
      <c r="S1123" s="289" t="s">
        <v>4661</v>
      </c>
      <c r="T1123" s="289" t="s">
        <v>6511</v>
      </c>
      <c r="U1123" s="47" t="s">
        <v>222</v>
      </c>
      <c r="V1123" s="47" t="s">
        <v>208</v>
      </c>
      <c r="W1123" s="47" t="s">
        <v>209</v>
      </c>
      <c r="X1123" s="46" t="s">
        <v>92</v>
      </c>
      <c r="Y1123" s="58"/>
      <c r="Z1123" s="57"/>
      <c r="AA1123" s="58"/>
      <c r="AB1123" s="183"/>
      <c r="AC1123" s="184"/>
      <c r="AD1123" s="184"/>
      <c r="AE1123" s="183"/>
      <c r="AF1123" s="184"/>
      <c r="AG1123" s="185"/>
      <c r="AH1123" s="58" t="s">
        <v>36</v>
      </c>
      <c r="AI1123" s="58"/>
      <c r="AJ1123" s="58"/>
      <c r="AK1123" s="58"/>
      <c r="AL1123" s="59"/>
      <c r="AM1123" s="254" t="str">
        <f>VLOOKUP(K1123,'[1]SKO 2019 Attendees'!$D:$G,4,FALSE)</f>
        <v>32LDNLX7</v>
      </c>
      <c r="AN1123" s="52">
        <v>43476</v>
      </c>
      <c r="AO1123" s="52">
        <v>43481</v>
      </c>
      <c r="AP1123"/>
    </row>
    <row r="1124" spans="1:42" s="133" customFormat="1">
      <c r="A1124" s="46" t="s">
        <v>571</v>
      </c>
      <c r="B1124" s="232">
        <v>43396</v>
      </c>
      <c r="C1124" s="232">
        <v>43397.534626354165</v>
      </c>
      <c r="D1124" s="232" t="s">
        <v>4693</v>
      </c>
      <c r="E1124" s="232" t="s">
        <v>6608</v>
      </c>
      <c r="F1124" s="49" t="s">
        <v>334</v>
      </c>
      <c r="G1124" s="61" t="s">
        <v>552</v>
      </c>
      <c r="H1124" s="61" t="s">
        <v>27</v>
      </c>
      <c r="I1124" s="46" t="s">
        <v>572</v>
      </c>
      <c r="J1124" s="46" t="s">
        <v>573</v>
      </c>
      <c r="K1124" s="46" t="s">
        <v>574</v>
      </c>
      <c r="L1124" s="100" t="s">
        <v>575</v>
      </c>
      <c r="M1124" s="310" t="s">
        <v>500</v>
      </c>
      <c r="N1124" s="310" t="s">
        <v>6504</v>
      </c>
      <c r="O1124" s="325"/>
      <c r="P1124" s="285" t="s">
        <v>500</v>
      </c>
      <c r="Q1124" s="285" t="s">
        <v>6504</v>
      </c>
      <c r="R1124" s="322"/>
      <c r="S1124" s="289" t="s">
        <v>4661</v>
      </c>
      <c r="T1124" s="289" t="s">
        <v>6511</v>
      </c>
      <c r="U1124" s="47" t="s">
        <v>576</v>
      </c>
      <c r="V1124" s="47" t="s">
        <v>208</v>
      </c>
      <c r="W1124" s="47" t="s">
        <v>209</v>
      </c>
      <c r="X1124" s="46" t="s">
        <v>92</v>
      </c>
      <c r="Y1124" s="58"/>
      <c r="Z1124" s="57"/>
      <c r="AA1124" s="58"/>
      <c r="AB1124" s="183"/>
      <c r="AC1124" s="184"/>
      <c r="AD1124" s="184"/>
      <c r="AE1124" s="183"/>
      <c r="AF1124" s="184"/>
      <c r="AG1124" s="185"/>
      <c r="AH1124" s="58" t="s">
        <v>36</v>
      </c>
      <c r="AI1124" s="58"/>
      <c r="AJ1124" s="58"/>
      <c r="AK1124" s="58"/>
      <c r="AL1124" s="59"/>
      <c r="AM1124" s="254" t="str">
        <f>VLOOKUP(K1124,'[1]SKO 2019 Attendees'!$D:$G,4,FALSE)</f>
        <v>32LDNLX8</v>
      </c>
      <c r="AN1124" s="52">
        <v>43476</v>
      </c>
      <c r="AO1124" s="52">
        <v>43481</v>
      </c>
      <c r="AP1124"/>
    </row>
    <row r="1125" spans="1:42" s="133" customFormat="1" ht="24">
      <c r="A1125" s="46" t="s">
        <v>2009</v>
      </c>
      <c r="B1125" s="232">
        <v>43409</v>
      </c>
      <c r="C1125" s="232">
        <v>43409.54044892361</v>
      </c>
      <c r="D1125" s="232" t="s">
        <v>4693</v>
      </c>
      <c r="E1125" s="232" t="s">
        <v>6609</v>
      </c>
      <c r="F1125" s="49" t="s">
        <v>334</v>
      </c>
      <c r="G1125" s="61" t="s">
        <v>552</v>
      </c>
      <c r="H1125" s="61" t="s">
        <v>633</v>
      </c>
      <c r="I1125" s="46" t="s">
        <v>1971</v>
      </c>
      <c r="J1125" s="46" t="s">
        <v>2010</v>
      </c>
      <c r="K1125" s="46" t="s">
        <v>2011</v>
      </c>
      <c r="L1125" s="100" t="s">
        <v>2012</v>
      </c>
      <c r="M1125" s="310" t="s">
        <v>357</v>
      </c>
      <c r="N1125" s="310" t="s">
        <v>6506</v>
      </c>
      <c r="O1125" s="325"/>
      <c r="P1125" s="285" t="s">
        <v>357</v>
      </c>
      <c r="Q1125" s="285" t="s">
        <v>6506</v>
      </c>
      <c r="R1125" s="322"/>
      <c r="S1125" s="289" t="s">
        <v>4661</v>
      </c>
      <c r="T1125" s="289" t="s">
        <v>6511</v>
      </c>
      <c r="U1125" s="47" t="s">
        <v>222</v>
      </c>
      <c r="V1125" s="47" t="s">
        <v>208</v>
      </c>
      <c r="W1125" s="47" t="s">
        <v>801</v>
      </c>
      <c r="X1125" s="46" t="s">
        <v>633</v>
      </c>
      <c r="Y1125" s="58"/>
      <c r="Z1125" s="57"/>
      <c r="AA1125" s="58"/>
      <c r="AB1125" s="183"/>
      <c r="AC1125" s="184"/>
      <c r="AD1125" s="184"/>
      <c r="AE1125" s="183"/>
      <c r="AF1125" s="184"/>
      <c r="AG1125" s="185"/>
      <c r="AH1125" s="58" t="s">
        <v>36</v>
      </c>
      <c r="AI1125" s="58"/>
      <c r="AJ1125" s="58"/>
      <c r="AK1125" s="58"/>
      <c r="AL1125" s="59"/>
      <c r="AM1125" s="254" t="str">
        <f>VLOOKUP(K1125,'[1]SKO 2019 Attendees'!$D:$G,4,FALSE)</f>
        <v>32LDNLX9</v>
      </c>
      <c r="AN1125" s="52">
        <v>43477</v>
      </c>
      <c r="AO1125" s="52">
        <v>43481</v>
      </c>
      <c r="AP1125"/>
    </row>
    <row r="1126" spans="1:42" s="133" customFormat="1">
      <c r="A1126" s="124" t="s">
        <v>4554</v>
      </c>
      <c r="B1126" s="232">
        <v>43396</v>
      </c>
      <c r="C1126" s="232">
        <v>43409.574946562498</v>
      </c>
      <c r="D1126" s="232" t="s">
        <v>4693</v>
      </c>
      <c r="E1126" s="232" t="s">
        <v>6197</v>
      </c>
      <c r="F1126" s="49" t="s">
        <v>334</v>
      </c>
      <c r="G1126" s="61" t="s">
        <v>552</v>
      </c>
      <c r="H1126" s="61" t="s">
        <v>4038</v>
      </c>
      <c r="I1126" s="124" t="s">
        <v>4555</v>
      </c>
      <c r="J1126" s="124" t="s">
        <v>4556</v>
      </c>
      <c r="K1126" s="46" t="s">
        <v>4557</v>
      </c>
      <c r="L1126" s="152" t="s">
        <v>4558</v>
      </c>
      <c r="M1126" s="350" t="s">
        <v>6413</v>
      </c>
      <c r="N1126" s="310" t="s">
        <v>6509</v>
      </c>
      <c r="O1126" s="325"/>
      <c r="P1126" s="284" t="s">
        <v>6263</v>
      </c>
      <c r="Q1126" s="311" t="s">
        <v>6509</v>
      </c>
      <c r="R1126" s="322"/>
      <c r="S1126" s="289" t="s">
        <v>4661</v>
      </c>
      <c r="T1126" s="289" t="s">
        <v>6511</v>
      </c>
      <c r="U1126" s="125" t="s">
        <v>222</v>
      </c>
      <c r="V1126" s="125" t="s">
        <v>208</v>
      </c>
      <c r="W1126" s="125" t="s">
        <v>2075</v>
      </c>
      <c r="X1126" s="46" t="s">
        <v>2076</v>
      </c>
      <c r="Y1126" s="58"/>
      <c r="Z1126" s="57"/>
      <c r="AA1126" s="58"/>
      <c r="AB1126" s="183"/>
      <c r="AC1126" s="184"/>
      <c r="AD1126" s="184"/>
      <c r="AE1126" s="183"/>
      <c r="AF1126" s="184"/>
      <c r="AG1126" s="185"/>
      <c r="AH1126" s="58" t="s">
        <v>36</v>
      </c>
      <c r="AI1126" s="58"/>
      <c r="AJ1126" s="58"/>
      <c r="AK1126" s="58"/>
      <c r="AL1126" s="59"/>
      <c r="AM1126" s="254" t="str">
        <f>VLOOKUP(K1126,'[1]SKO 2019 Attendees'!$D:$G,4,FALSE)</f>
        <v>32LDNLXB</v>
      </c>
      <c r="AN1126" s="52">
        <v>43478</v>
      </c>
      <c r="AO1126" s="52">
        <v>43481</v>
      </c>
      <c r="AP1126"/>
    </row>
    <row r="1127" spans="1:42" s="133" customFormat="1">
      <c r="A1127" s="46" t="s">
        <v>2013</v>
      </c>
      <c r="B1127" s="232">
        <v>43409</v>
      </c>
      <c r="C1127" s="232">
        <v>43410.138043946754</v>
      </c>
      <c r="D1127" s="232" t="s">
        <v>4693</v>
      </c>
      <c r="E1127" s="232" t="s">
        <v>6619</v>
      </c>
      <c r="F1127" s="49" t="s">
        <v>334</v>
      </c>
      <c r="G1127" s="61" t="s">
        <v>552</v>
      </c>
      <c r="H1127" s="61" t="s">
        <v>633</v>
      </c>
      <c r="I1127" s="46" t="s">
        <v>2014</v>
      </c>
      <c r="J1127" s="46" t="s">
        <v>2015</v>
      </c>
      <c r="K1127" s="46" t="s">
        <v>2016</v>
      </c>
      <c r="L1127" s="100" t="s">
        <v>566</v>
      </c>
      <c r="M1127" s="350" t="s">
        <v>6413</v>
      </c>
      <c r="N1127" s="310" t="s">
        <v>6509</v>
      </c>
      <c r="O1127" s="325"/>
      <c r="P1127" s="284" t="s">
        <v>6263</v>
      </c>
      <c r="Q1127" s="311" t="s">
        <v>6509</v>
      </c>
      <c r="R1127" s="322"/>
      <c r="S1127" s="289" t="s">
        <v>4661</v>
      </c>
      <c r="T1127" s="289" t="s">
        <v>6511</v>
      </c>
      <c r="U1127" s="47" t="s">
        <v>222</v>
      </c>
      <c r="V1127" s="47" t="s">
        <v>208</v>
      </c>
      <c r="W1127" s="47" t="s">
        <v>1353</v>
      </c>
      <c r="X1127" s="46" t="s">
        <v>633</v>
      </c>
      <c r="Y1127" s="58"/>
      <c r="Z1127" s="57"/>
      <c r="AA1127" s="58"/>
      <c r="AB1127" s="183"/>
      <c r="AC1127" s="184"/>
      <c r="AD1127" s="184"/>
      <c r="AE1127" s="183"/>
      <c r="AF1127" s="184"/>
      <c r="AG1127" s="185"/>
      <c r="AH1127" s="58" t="s">
        <v>36</v>
      </c>
      <c r="AI1127" s="58"/>
      <c r="AJ1127" s="58"/>
      <c r="AK1127" s="58"/>
      <c r="AL1127" s="59"/>
      <c r="AM1127" s="254" t="str">
        <f>VLOOKUP(K1127,'[1]SKO 2019 Attendees'!$D:$G,4,FALSE)</f>
        <v>32LDNLXC</v>
      </c>
      <c r="AN1127" s="52">
        <v>43476</v>
      </c>
      <c r="AO1127" s="52">
        <v>43481</v>
      </c>
      <c r="AP1127" s="18" t="s">
        <v>6843</v>
      </c>
    </row>
    <row r="1128" spans="1:42" s="133" customFormat="1">
      <c r="A1128" s="46" t="s">
        <v>2017</v>
      </c>
      <c r="B1128" s="232">
        <v>43409</v>
      </c>
      <c r="C1128" s="232">
        <v>43417.157516631945</v>
      </c>
      <c r="D1128" s="232" t="s">
        <v>4693</v>
      </c>
      <c r="E1128" s="231" t="s">
        <v>6198</v>
      </c>
      <c r="F1128" s="49" t="s">
        <v>334</v>
      </c>
      <c r="G1128" s="61" t="s">
        <v>552</v>
      </c>
      <c r="H1128" s="61" t="s">
        <v>633</v>
      </c>
      <c r="I1128" s="46" t="s">
        <v>2018</v>
      </c>
      <c r="J1128" s="46" t="s">
        <v>2019</v>
      </c>
      <c r="K1128" s="46" t="s">
        <v>2020</v>
      </c>
      <c r="L1128" s="100" t="s">
        <v>447</v>
      </c>
      <c r="M1128" s="310" t="s">
        <v>346</v>
      </c>
      <c r="N1128" s="310" t="s">
        <v>6505</v>
      </c>
      <c r="O1128" s="325"/>
      <c r="P1128" s="285" t="s">
        <v>346</v>
      </c>
      <c r="Q1128" s="285" t="s">
        <v>6505</v>
      </c>
      <c r="R1128" s="322"/>
      <c r="S1128" s="289" t="s">
        <v>4661</v>
      </c>
      <c r="T1128" s="289" t="s">
        <v>6511</v>
      </c>
      <c r="U1128" s="47" t="s">
        <v>222</v>
      </c>
      <c r="V1128" s="47" t="s">
        <v>208</v>
      </c>
      <c r="W1128" s="47" t="s">
        <v>651</v>
      </c>
      <c r="X1128" s="46" t="s">
        <v>633</v>
      </c>
      <c r="Y1128" s="58"/>
      <c r="Z1128" s="57"/>
      <c r="AA1128" s="58"/>
      <c r="AB1128" s="183"/>
      <c r="AC1128" s="184"/>
      <c r="AD1128" s="184"/>
      <c r="AE1128" s="183"/>
      <c r="AF1128" s="184"/>
      <c r="AG1128" s="185"/>
      <c r="AH1128" s="58" t="s">
        <v>36</v>
      </c>
      <c r="AI1128" s="58"/>
      <c r="AJ1128" s="58"/>
      <c r="AK1128" s="58"/>
      <c r="AL1128" s="59"/>
      <c r="AM1128" s="254" t="str">
        <f>VLOOKUP(K1128,'[1]SKO 2019 Attendees'!$D:$G,4,FALSE)</f>
        <v>32LDNLXD</v>
      </c>
      <c r="AN1128" s="52">
        <v>43476</v>
      </c>
      <c r="AO1128" s="52">
        <v>43482</v>
      </c>
      <c r="AP1128" s="387" t="s">
        <v>6847</v>
      </c>
    </row>
    <row r="1129" spans="1:42" s="133" customFormat="1">
      <c r="A1129" s="46" t="s">
        <v>4559</v>
      </c>
      <c r="B1129" s="232">
        <v>43396</v>
      </c>
      <c r="C1129" s="232">
        <v>43397.619931249996</v>
      </c>
      <c r="D1129" s="232" t="s">
        <v>4693</v>
      </c>
      <c r="E1129" s="232" t="s">
        <v>6199</v>
      </c>
      <c r="F1129" s="49" t="s">
        <v>334</v>
      </c>
      <c r="G1129" s="61" t="s">
        <v>552</v>
      </c>
      <c r="H1129" s="61" t="s">
        <v>4038</v>
      </c>
      <c r="I1129" s="46" t="s">
        <v>4560</v>
      </c>
      <c r="J1129" s="46" t="s">
        <v>4561</v>
      </c>
      <c r="K1129" s="46" t="s">
        <v>4562</v>
      </c>
      <c r="L1129" s="100" t="s">
        <v>4563</v>
      </c>
      <c r="M1129" s="310" t="s">
        <v>357</v>
      </c>
      <c r="N1129" s="310" t="s">
        <v>6506</v>
      </c>
      <c r="O1129" s="325"/>
      <c r="P1129" s="285" t="s">
        <v>357</v>
      </c>
      <c r="Q1129" s="285" t="s">
        <v>6506</v>
      </c>
      <c r="R1129" s="322"/>
      <c r="S1129" s="289" t="s">
        <v>4661</v>
      </c>
      <c r="T1129" s="289" t="s">
        <v>6511</v>
      </c>
      <c r="U1129" s="47" t="s">
        <v>222</v>
      </c>
      <c r="V1129" s="47" t="s">
        <v>208</v>
      </c>
      <c r="W1129" s="47" t="s">
        <v>2382</v>
      </c>
      <c r="X1129" s="46" t="s">
        <v>2076</v>
      </c>
      <c r="Y1129" s="58"/>
      <c r="Z1129" s="57"/>
      <c r="AA1129" s="58"/>
      <c r="AB1129" s="183"/>
      <c r="AC1129" s="184"/>
      <c r="AD1129" s="184"/>
      <c r="AE1129" s="183"/>
      <c r="AF1129" s="184"/>
      <c r="AG1129" s="185"/>
      <c r="AH1129" s="58" t="s">
        <v>36</v>
      </c>
      <c r="AI1129" s="58"/>
      <c r="AJ1129" s="58"/>
      <c r="AK1129" s="58"/>
      <c r="AL1129" s="59"/>
      <c r="AM1129" s="254" t="str">
        <f>VLOOKUP(K1129,'[1]SKO 2019 Attendees'!$D:$G,4,FALSE)</f>
        <v>32LDNLXF</v>
      </c>
      <c r="AN1129" s="52">
        <v>43478</v>
      </c>
      <c r="AO1129" s="52">
        <v>43481</v>
      </c>
      <c r="AP1129"/>
    </row>
    <row r="1130" spans="1:42" s="133" customFormat="1">
      <c r="A1130" s="46" t="s">
        <v>577</v>
      </c>
      <c r="B1130" s="232">
        <v>43396</v>
      </c>
      <c r="C1130" s="232">
        <v>43396.690234027774</v>
      </c>
      <c r="D1130" s="232"/>
      <c r="E1130" s="348"/>
      <c r="F1130" s="49" t="s">
        <v>334</v>
      </c>
      <c r="G1130" s="61" t="s">
        <v>552</v>
      </c>
      <c r="H1130" s="61" t="s">
        <v>27</v>
      </c>
      <c r="I1130" s="46" t="s">
        <v>578</v>
      </c>
      <c r="J1130" s="46" t="s">
        <v>579</v>
      </c>
      <c r="K1130" s="46" t="s">
        <v>580</v>
      </c>
      <c r="L1130" s="100" t="s">
        <v>566</v>
      </c>
      <c r="M1130" s="350" t="s">
        <v>6413</v>
      </c>
      <c r="N1130" s="310" t="s">
        <v>6509</v>
      </c>
      <c r="O1130" s="325"/>
      <c r="P1130" s="284" t="s">
        <v>6263</v>
      </c>
      <c r="Q1130" s="311" t="s">
        <v>6509</v>
      </c>
      <c r="R1130" s="322"/>
      <c r="S1130" s="289" t="s">
        <v>4661</v>
      </c>
      <c r="T1130" s="289" t="s">
        <v>6511</v>
      </c>
      <c r="U1130" s="47" t="s">
        <v>222</v>
      </c>
      <c r="V1130" s="47" t="s">
        <v>208</v>
      </c>
      <c r="W1130" s="47" t="s">
        <v>209</v>
      </c>
      <c r="X1130" s="46" t="s">
        <v>92</v>
      </c>
      <c r="Y1130" s="58"/>
      <c r="Z1130" s="57"/>
      <c r="AA1130" s="58"/>
      <c r="AB1130" s="183"/>
      <c r="AC1130" s="184"/>
      <c r="AD1130" s="184"/>
      <c r="AE1130" s="183"/>
      <c r="AF1130" s="184"/>
      <c r="AG1130" s="185"/>
      <c r="AH1130" s="58" t="s">
        <v>36</v>
      </c>
      <c r="AI1130" s="58"/>
      <c r="AJ1130" s="58"/>
      <c r="AK1130" s="58"/>
      <c r="AL1130" s="59"/>
      <c r="AM1130" s="254" t="str">
        <f>VLOOKUP(K1130,'[1]SKO 2019 Attendees'!$D:$G,4,FALSE)</f>
        <v>32LDNLXG</v>
      </c>
      <c r="AN1130" s="52">
        <v>43476</v>
      </c>
      <c r="AO1130" s="52">
        <v>43481</v>
      </c>
      <c r="AP1130"/>
    </row>
    <row r="1131" spans="1:42" s="133" customFormat="1">
      <c r="A1131" s="46" t="s">
        <v>586</v>
      </c>
      <c r="B1131" s="232">
        <v>43396</v>
      </c>
      <c r="C1131" s="232">
        <v>43397.0340315625</v>
      </c>
      <c r="D1131" s="232"/>
      <c r="E1131" s="348"/>
      <c r="F1131" s="49" t="s">
        <v>334</v>
      </c>
      <c r="G1131" s="61" t="s">
        <v>552</v>
      </c>
      <c r="H1131" s="61" t="s">
        <v>27</v>
      </c>
      <c r="I1131" s="46" t="s">
        <v>587</v>
      </c>
      <c r="J1131" s="46" t="s">
        <v>588</v>
      </c>
      <c r="K1131" s="46" t="s">
        <v>589</v>
      </c>
      <c r="L1131" s="100" t="s">
        <v>566</v>
      </c>
      <c r="M1131" s="310" t="s">
        <v>357</v>
      </c>
      <c r="N1131" s="310" t="s">
        <v>6506</v>
      </c>
      <c r="O1131" s="325"/>
      <c r="P1131" s="285" t="s">
        <v>357</v>
      </c>
      <c r="Q1131" s="285" t="s">
        <v>6506</v>
      </c>
      <c r="R1131" s="322"/>
      <c r="S1131" s="289" t="s">
        <v>4661</v>
      </c>
      <c r="T1131" s="289" t="s">
        <v>6511</v>
      </c>
      <c r="U1131" s="47" t="s">
        <v>222</v>
      </c>
      <c r="V1131" s="47" t="s">
        <v>208</v>
      </c>
      <c r="W1131" s="47" t="s">
        <v>209</v>
      </c>
      <c r="X1131" s="46" t="s">
        <v>92</v>
      </c>
      <c r="Y1131" s="58"/>
      <c r="Z1131" s="57"/>
      <c r="AA1131" s="58"/>
      <c r="AB1131" s="183"/>
      <c r="AC1131" s="184"/>
      <c r="AD1131" s="184"/>
      <c r="AE1131" s="183"/>
      <c r="AF1131" s="184"/>
      <c r="AG1131" s="185"/>
      <c r="AH1131" s="58" t="s">
        <v>36</v>
      </c>
      <c r="AI1131" s="58"/>
      <c r="AJ1131" s="58"/>
      <c r="AK1131" s="58"/>
      <c r="AL1131" s="59"/>
      <c r="AM1131" s="254" t="str">
        <f>VLOOKUP(K1131,'[1]SKO 2019 Attendees'!$D:$G,4,FALSE)</f>
        <v>32LDNLXJ</v>
      </c>
      <c r="AN1131" s="52">
        <v>43476</v>
      </c>
      <c r="AO1131" s="52">
        <v>43481</v>
      </c>
      <c r="AP1131"/>
    </row>
    <row r="1132" spans="1:42" s="133" customFormat="1">
      <c r="A1132" s="46" t="s">
        <v>4564</v>
      </c>
      <c r="B1132" s="232">
        <v>43396</v>
      </c>
      <c r="C1132" s="232">
        <v>43396.885092094904</v>
      </c>
      <c r="D1132" s="232" t="s">
        <v>4693</v>
      </c>
      <c r="E1132" s="232" t="s">
        <v>6200</v>
      </c>
      <c r="F1132" s="49" t="s">
        <v>334</v>
      </c>
      <c r="G1132" s="61" t="s">
        <v>552</v>
      </c>
      <c r="H1132" s="61" t="s">
        <v>4038</v>
      </c>
      <c r="I1132" s="46" t="s">
        <v>4565</v>
      </c>
      <c r="J1132" s="46" t="s">
        <v>4566</v>
      </c>
      <c r="K1132" s="46" t="s">
        <v>4567</v>
      </c>
      <c r="L1132" s="100" t="s">
        <v>2047</v>
      </c>
      <c r="M1132" s="350" t="s">
        <v>6413</v>
      </c>
      <c r="N1132" s="310" t="s">
        <v>6509</v>
      </c>
      <c r="O1132" s="325"/>
      <c r="P1132" s="284" t="s">
        <v>6263</v>
      </c>
      <c r="Q1132" s="311" t="s">
        <v>6509</v>
      </c>
      <c r="R1132" s="322"/>
      <c r="S1132" s="289" t="s">
        <v>4661</v>
      </c>
      <c r="T1132" s="289" t="s">
        <v>6511</v>
      </c>
      <c r="U1132" s="47" t="s">
        <v>222</v>
      </c>
      <c r="V1132" s="47" t="s">
        <v>208</v>
      </c>
      <c r="W1132" s="47" t="s">
        <v>2075</v>
      </c>
      <c r="X1132" s="46" t="s">
        <v>2076</v>
      </c>
      <c r="Y1132" s="58"/>
      <c r="Z1132" s="57"/>
      <c r="AA1132" s="58"/>
      <c r="AB1132" s="183"/>
      <c r="AC1132" s="184"/>
      <c r="AD1132" s="184"/>
      <c r="AE1132" s="183"/>
      <c r="AF1132" s="184"/>
      <c r="AG1132" s="185"/>
      <c r="AH1132" s="58" t="s">
        <v>36</v>
      </c>
      <c r="AI1132" s="58"/>
      <c r="AJ1132" s="58"/>
      <c r="AK1132" s="58"/>
      <c r="AL1132" s="59"/>
      <c r="AM1132" s="254" t="str">
        <f>VLOOKUP(K1132,'[1]SKO 2019 Attendees'!$D:$G,4,FALSE)</f>
        <v>32LDNLXK</v>
      </c>
      <c r="AN1132" s="52">
        <v>43478</v>
      </c>
      <c r="AO1132" s="52">
        <v>43481</v>
      </c>
      <c r="AP1132"/>
    </row>
    <row r="1133" spans="1:42" s="133" customFormat="1" ht="24">
      <c r="A1133" s="46" t="s">
        <v>590</v>
      </c>
      <c r="B1133" s="232">
        <v>43396</v>
      </c>
      <c r="C1133" s="232">
        <v>43397.082932604164</v>
      </c>
      <c r="D1133" s="232" t="s">
        <v>4693</v>
      </c>
      <c r="E1133" s="348"/>
      <c r="F1133" s="49" t="s">
        <v>334</v>
      </c>
      <c r="G1133" s="61" t="s">
        <v>552</v>
      </c>
      <c r="H1133" s="61" t="s">
        <v>27</v>
      </c>
      <c r="I1133" s="46" t="s">
        <v>591</v>
      </c>
      <c r="J1133" s="46" t="s">
        <v>592</v>
      </c>
      <c r="K1133" s="46" t="s">
        <v>593</v>
      </c>
      <c r="L1133" s="100" t="s">
        <v>556</v>
      </c>
      <c r="M1133" s="310" t="s">
        <v>500</v>
      </c>
      <c r="N1133" s="310" t="s">
        <v>6504</v>
      </c>
      <c r="O1133" s="325"/>
      <c r="P1133" s="285" t="s">
        <v>500</v>
      </c>
      <c r="Q1133" s="285" t="s">
        <v>6504</v>
      </c>
      <c r="R1133" s="322"/>
      <c r="S1133" s="289" t="s">
        <v>4661</v>
      </c>
      <c r="T1133" s="289" t="s">
        <v>6511</v>
      </c>
      <c r="U1133" s="47" t="s">
        <v>222</v>
      </c>
      <c r="V1133" s="47" t="s">
        <v>208</v>
      </c>
      <c r="W1133" s="47" t="s">
        <v>209</v>
      </c>
      <c r="X1133" s="46" t="s">
        <v>92</v>
      </c>
      <c r="Y1133" s="58"/>
      <c r="Z1133" s="57"/>
      <c r="AA1133" s="58"/>
      <c r="AB1133" s="183"/>
      <c r="AC1133" s="184"/>
      <c r="AD1133" s="184"/>
      <c r="AE1133" s="183"/>
      <c r="AF1133" s="184"/>
      <c r="AG1133" s="185"/>
      <c r="AH1133" s="58" t="s">
        <v>36</v>
      </c>
      <c r="AI1133" s="58"/>
      <c r="AJ1133" s="58"/>
      <c r="AK1133" s="58"/>
      <c r="AL1133" s="59"/>
      <c r="AM1133" s="254" t="str">
        <f>VLOOKUP(K1133,'[1]SKO 2019 Attendees'!$D:$G,4,FALSE)</f>
        <v>32LDNLXL</v>
      </c>
      <c r="AN1133" s="52">
        <v>43476</v>
      </c>
      <c r="AO1133" s="52">
        <v>43481</v>
      </c>
      <c r="AP1133"/>
    </row>
    <row r="1134" spans="1:42" s="133" customFormat="1">
      <c r="A1134" s="46" t="s">
        <v>594</v>
      </c>
      <c r="B1134" s="232">
        <v>43396</v>
      </c>
      <c r="C1134" s="232">
        <v>43405.485940474537</v>
      </c>
      <c r="D1134" s="232"/>
      <c r="E1134" s="348"/>
      <c r="F1134" s="49" t="s">
        <v>334</v>
      </c>
      <c r="G1134" s="61" t="s">
        <v>552</v>
      </c>
      <c r="H1134" s="61" t="s">
        <v>27</v>
      </c>
      <c r="I1134" s="46" t="s">
        <v>595</v>
      </c>
      <c r="J1134" s="46" t="s">
        <v>596</v>
      </c>
      <c r="K1134" s="46" t="s">
        <v>597</v>
      </c>
      <c r="L1134" s="100" t="s">
        <v>455</v>
      </c>
      <c r="M1134" s="310" t="s">
        <v>374</v>
      </c>
      <c r="N1134" s="310" t="s">
        <v>6507</v>
      </c>
      <c r="O1134" s="325"/>
      <c r="P1134" s="285" t="s">
        <v>374</v>
      </c>
      <c r="Q1134" s="285" t="s">
        <v>6507</v>
      </c>
      <c r="R1134" s="322"/>
      <c r="S1134" s="289" t="s">
        <v>4661</v>
      </c>
      <c r="T1134" s="289" t="s">
        <v>6511</v>
      </c>
      <c r="U1134" s="47" t="s">
        <v>222</v>
      </c>
      <c r="V1134" s="47" t="s">
        <v>208</v>
      </c>
      <c r="W1134" s="47" t="s">
        <v>209</v>
      </c>
      <c r="X1134" s="46" t="s">
        <v>92</v>
      </c>
      <c r="Y1134" s="58"/>
      <c r="Z1134" s="57"/>
      <c r="AA1134" s="58"/>
      <c r="AB1134" s="183"/>
      <c r="AC1134" s="184"/>
      <c r="AD1134" s="184"/>
      <c r="AE1134" s="183"/>
      <c r="AF1134" s="184"/>
      <c r="AG1134" s="185"/>
      <c r="AH1134" s="58" t="s">
        <v>36</v>
      </c>
      <c r="AI1134" s="58"/>
      <c r="AJ1134" s="58"/>
      <c r="AK1134" s="58"/>
      <c r="AL1134" s="59"/>
      <c r="AM1134" s="254" t="str">
        <f>VLOOKUP(K1134,'[1]SKO 2019 Attendees'!$D:$G,4,FALSE)</f>
        <v>32LDNLXM</v>
      </c>
      <c r="AN1134" s="52">
        <v>43476</v>
      </c>
      <c r="AO1134" s="52">
        <v>43481</v>
      </c>
      <c r="AP1134"/>
    </row>
    <row r="1135" spans="1:42" s="133" customFormat="1">
      <c r="A1135" s="46" t="s">
        <v>2021</v>
      </c>
      <c r="B1135" s="232">
        <v>43409</v>
      </c>
      <c r="C1135" s="232">
        <v>43410.537078009256</v>
      </c>
      <c r="D1135" s="232" t="s">
        <v>4693</v>
      </c>
      <c r="E1135" s="232" t="s">
        <v>6201</v>
      </c>
      <c r="F1135" s="49" t="s">
        <v>334</v>
      </c>
      <c r="G1135" s="61" t="s">
        <v>552</v>
      </c>
      <c r="H1135" s="61" t="s">
        <v>633</v>
      </c>
      <c r="I1135" s="46" t="s">
        <v>2022</v>
      </c>
      <c r="J1135" s="46" t="s">
        <v>2023</v>
      </c>
      <c r="K1135" s="46" t="s">
        <v>2024</v>
      </c>
      <c r="L1135" s="100" t="s">
        <v>566</v>
      </c>
      <c r="M1135" s="310" t="s">
        <v>374</v>
      </c>
      <c r="N1135" s="310" t="s">
        <v>6507</v>
      </c>
      <c r="O1135" s="325"/>
      <c r="P1135" s="285" t="s">
        <v>374</v>
      </c>
      <c r="Q1135" s="285" t="s">
        <v>6507</v>
      </c>
      <c r="R1135" s="322"/>
      <c r="S1135" s="289" t="s">
        <v>4661</v>
      </c>
      <c r="T1135" s="289" t="s">
        <v>6511</v>
      </c>
      <c r="U1135" s="47" t="s">
        <v>222</v>
      </c>
      <c r="V1135" s="47" t="s">
        <v>208</v>
      </c>
      <c r="W1135" s="47" t="s">
        <v>1353</v>
      </c>
      <c r="X1135" s="46" t="s">
        <v>633</v>
      </c>
      <c r="Y1135" s="58"/>
      <c r="Z1135" s="57"/>
      <c r="AA1135" s="58"/>
      <c r="AB1135" s="183"/>
      <c r="AC1135" s="184"/>
      <c r="AD1135" s="184"/>
      <c r="AE1135" s="183"/>
      <c r="AF1135" s="184"/>
      <c r="AG1135" s="185"/>
      <c r="AH1135" s="58" t="s">
        <v>36</v>
      </c>
      <c r="AI1135" s="58"/>
      <c r="AJ1135" s="58"/>
      <c r="AK1135" s="58"/>
      <c r="AL1135" s="59"/>
      <c r="AM1135" s="254" t="str">
        <f>VLOOKUP(K1135,'[1]SKO 2019 Attendees'!$D:$G,4,FALSE)</f>
        <v>32LDNLXP</v>
      </c>
      <c r="AN1135" s="52">
        <v>43477</v>
      </c>
      <c r="AO1135" s="52">
        <v>43481</v>
      </c>
      <c r="AP1135"/>
    </row>
    <row r="1136" spans="1:42" s="133" customFormat="1">
      <c r="A1136" s="46" t="s">
        <v>2025</v>
      </c>
      <c r="B1136" s="232">
        <v>43409</v>
      </c>
      <c r="C1136" s="232">
        <v>43409.50182503472</v>
      </c>
      <c r="D1136" s="232" t="s">
        <v>4693</v>
      </c>
      <c r="E1136" s="232" t="s">
        <v>6646</v>
      </c>
      <c r="F1136" s="49" t="s">
        <v>334</v>
      </c>
      <c r="G1136" s="61" t="s">
        <v>552</v>
      </c>
      <c r="H1136" s="61" t="s">
        <v>633</v>
      </c>
      <c r="I1136" s="46" t="s">
        <v>1764</v>
      </c>
      <c r="J1136" s="46" t="s">
        <v>2026</v>
      </c>
      <c r="K1136" s="46" t="s">
        <v>2027</v>
      </c>
      <c r="L1136" s="100" t="s">
        <v>455</v>
      </c>
      <c r="M1136" s="310" t="s">
        <v>500</v>
      </c>
      <c r="N1136" s="310" t="s">
        <v>6504</v>
      </c>
      <c r="O1136" s="325"/>
      <c r="P1136" s="285" t="s">
        <v>500</v>
      </c>
      <c r="Q1136" s="285" t="s">
        <v>6504</v>
      </c>
      <c r="R1136" s="322"/>
      <c r="S1136" s="289" t="s">
        <v>4661</v>
      </c>
      <c r="T1136" s="289" t="s">
        <v>6511</v>
      </c>
      <c r="U1136" s="47" t="s">
        <v>222</v>
      </c>
      <c r="V1136" s="47" t="s">
        <v>208</v>
      </c>
      <c r="W1136" s="47" t="s">
        <v>639</v>
      </c>
      <c r="X1136" s="46" t="s">
        <v>633</v>
      </c>
      <c r="Y1136" s="58"/>
      <c r="Z1136" s="57"/>
      <c r="AA1136" s="58"/>
      <c r="AB1136" s="183"/>
      <c r="AC1136" s="184"/>
      <c r="AD1136" s="184"/>
      <c r="AE1136" s="183"/>
      <c r="AF1136" s="184"/>
      <c r="AG1136" s="185"/>
      <c r="AH1136" s="58" t="s">
        <v>36</v>
      </c>
      <c r="AI1136" s="58"/>
      <c r="AJ1136" s="58"/>
      <c r="AK1136" s="58"/>
      <c r="AL1136" s="59"/>
      <c r="AM1136" s="254" t="str">
        <f>VLOOKUP(K1136,'[1]SKO 2019 Attendees'!$D:$G,4,FALSE)</f>
        <v>32LDNLXR</v>
      </c>
      <c r="AN1136" s="52">
        <v>43477</v>
      </c>
      <c r="AO1136" s="52">
        <v>43481</v>
      </c>
      <c r="AP1136"/>
    </row>
    <row r="1137" spans="1:42" s="133" customFormat="1">
      <c r="A1137" s="46" t="s">
        <v>4568</v>
      </c>
      <c r="B1137" s="232">
        <v>43396</v>
      </c>
      <c r="C1137" s="232">
        <v>43396.689381365737</v>
      </c>
      <c r="D1137" s="232" t="s">
        <v>4693</v>
      </c>
      <c r="E1137" s="232" t="s">
        <v>6202</v>
      </c>
      <c r="F1137" s="49" t="s">
        <v>334</v>
      </c>
      <c r="G1137" s="61" t="s">
        <v>552</v>
      </c>
      <c r="H1137" s="61" t="s">
        <v>4038</v>
      </c>
      <c r="I1137" s="46" t="s">
        <v>1223</v>
      </c>
      <c r="J1137" s="46" t="s">
        <v>4569</v>
      </c>
      <c r="K1137" s="46" t="s">
        <v>4570</v>
      </c>
      <c r="L1137" s="100" t="s">
        <v>585</v>
      </c>
      <c r="M1137" s="350" t="s">
        <v>6413</v>
      </c>
      <c r="N1137" s="310" t="s">
        <v>6509</v>
      </c>
      <c r="O1137" s="325"/>
      <c r="P1137" s="284" t="s">
        <v>6263</v>
      </c>
      <c r="Q1137" s="311" t="s">
        <v>6509</v>
      </c>
      <c r="R1137" s="322"/>
      <c r="S1137" s="289" t="s">
        <v>4661</v>
      </c>
      <c r="T1137" s="289" t="s">
        <v>6511</v>
      </c>
      <c r="U1137" s="47" t="s">
        <v>222</v>
      </c>
      <c r="V1137" s="47" t="s">
        <v>208</v>
      </c>
      <c r="W1137" s="47" t="s">
        <v>2075</v>
      </c>
      <c r="X1137" s="46" t="s">
        <v>2076</v>
      </c>
      <c r="Y1137" s="58"/>
      <c r="Z1137" s="57"/>
      <c r="AA1137" s="58"/>
      <c r="AB1137" s="183"/>
      <c r="AC1137" s="184"/>
      <c r="AD1137" s="184"/>
      <c r="AE1137" s="183"/>
      <c r="AF1137" s="184"/>
      <c r="AG1137" s="185"/>
      <c r="AH1137" s="58" t="s">
        <v>36</v>
      </c>
      <c r="AI1137" s="58"/>
      <c r="AJ1137" s="58"/>
      <c r="AK1137" s="58"/>
      <c r="AL1137" s="59"/>
      <c r="AM1137" s="254" t="str">
        <f>VLOOKUP(K1137,'[1]SKO 2019 Attendees'!$D:$G,4,FALSE)</f>
        <v>32LDNLXT</v>
      </c>
      <c r="AN1137" s="52">
        <v>43478</v>
      </c>
      <c r="AO1137" s="52">
        <v>43481</v>
      </c>
      <c r="AP1137"/>
    </row>
    <row r="1138" spans="1:42" s="133" customFormat="1">
      <c r="A1138" s="46" t="s">
        <v>3096</v>
      </c>
      <c r="B1138" s="232">
        <v>43396</v>
      </c>
      <c r="C1138" s="232">
        <v>43396.738839502315</v>
      </c>
      <c r="D1138" s="232" t="s">
        <v>4693</v>
      </c>
      <c r="E1138" s="232" t="s">
        <v>6203</v>
      </c>
      <c r="F1138" s="49" t="s">
        <v>334</v>
      </c>
      <c r="G1138" s="61" t="s">
        <v>552</v>
      </c>
      <c r="H1138" s="61" t="s">
        <v>2236</v>
      </c>
      <c r="I1138" s="46" t="s">
        <v>2880</v>
      </c>
      <c r="J1138" s="46" t="s">
        <v>3097</v>
      </c>
      <c r="K1138" s="46" t="s">
        <v>3098</v>
      </c>
      <c r="L1138" s="100" t="s">
        <v>3099</v>
      </c>
      <c r="M1138" s="350" t="s">
        <v>6412</v>
      </c>
      <c r="N1138" s="310" t="s">
        <v>6508</v>
      </c>
      <c r="O1138" s="325"/>
      <c r="P1138" s="285" t="s">
        <v>5086</v>
      </c>
      <c r="Q1138" s="285" t="s">
        <v>6509</v>
      </c>
      <c r="R1138" s="322"/>
      <c r="S1138" s="289" t="s">
        <v>4661</v>
      </c>
      <c r="T1138" s="289" t="s">
        <v>6511</v>
      </c>
      <c r="U1138" s="47" t="s">
        <v>222</v>
      </c>
      <c r="V1138" s="47" t="s">
        <v>208</v>
      </c>
      <c r="W1138" s="47" t="s">
        <v>2075</v>
      </c>
      <c r="X1138" s="46" t="s">
        <v>2076</v>
      </c>
      <c r="Y1138" s="58"/>
      <c r="Z1138" s="57"/>
      <c r="AA1138" s="58"/>
      <c r="AB1138" s="183" t="s">
        <v>36</v>
      </c>
      <c r="AC1138" s="184"/>
      <c r="AD1138" s="184"/>
      <c r="AE1138" s="183"/>
      <c r="AF1138" s="184"/>
      <c r="AG1138" s="185"/>
      <c r="AH1138" s="58" t="s">
        <v>36</v>
      </c>
      <c r="AI1138" s="58"/>
      <c r="AJ1138" s="58"/>
      <c r="AK1138" s="58"/>
      <c r="AL1138" s="59"/>
      <c r="AM1138" s="254" t="str">
        <f>VLOOKUP(K1138,'[1]SKO 2019 Attendees'!$D:$G,4,FALSE)</f>
        <v>32LDNLXV</v>
      </c>
      <c r="AN1138" s="52">
        <v>43477</v>
      </c>
      <c r="AO1138" s="52">
        <v>43481</v>
      </c>
      <c r="AP1138"/>
    </row>
    <row r="1139" spans="1:42" customFormat="1">
      <c r="A1139" s="46" t="s">
        <v>4571</v>
      </c>
      <c r="B1139" s="232">
        <v>43396</v>
      </c>
      <c r="C1139" s="232">
        <v>43402.475728935184</v>
      </c>
      <c r="D1139" s="232" t="s">
        <v>4693</v>
      </c>
      <c r="E1139" s="232" t="s">
        <v>6204</v>
      </c>
      <c r="F1139" s="49" t="s">
        <v>334</v>
      </c>
      <c r="G1139" s="61" t="s">
        <v>552</v>
      </c>
      <c r="H1139" s="61" t="s">
        <v>4038</v>
      </c>
      <c r="I1139" s="46" t="s">
        <v>4572</v>
      </c>
      <c r="J1139" s="46" t="s">
        <v>4573</v>
      </c>
      <c r="K1139" s="46" t="s">
        <v>4574</v>
      </c>
      <c r="L1139" s="100" t="s">
        <v>4575</v>
      </c>
      <c r="M1139" s="350" t="s">
        <v>6412</v>
      </c>
      <c r="N1139" s="310" t="s">
        <v>6508</v>
      </c>
      <c r="O1139" s="325"/>
      <c r="P1139" s="285" t="s">
        <v>5086</v>
      </c>
      <c r="Q1139" s="285" t="s">
        <v>6509</v>
      </c>
      <c r="R1139" s="322"/>
      <c r="S1139" s="289" t="s">
        <v>4661</v>
      </c>
      <c r="T1139" s="289" t="s">
        <v>6511</v>
      </c>
      <c r="U1139" s="47" t="s">
        <v>222</v>
      </c>
      <c r="V1139" s="47" t="s">
        <v>208</v>
      </c>
      <c r="W1139" s="47" t="s">
        <v>2591</v>
      </c>
      <c r="X1139" s="46" t="s">
        <v>2076</v>
      </c>
      <c r="Y1139" s="58"/>
      <c r="Z1139" s="57"/>
      <c r="AA1139" s="58"/>
      <c r="AB1139" s="183"/>
      <c r="AC1139" s="184"/>
      <c r="AD1139" s="184"/>
      <c r="AE1139" s="183"/>
      <c r="AF1139" s="184"/>
      <c r="AG1139" s="185"/>
      <c r="AH1139" s="58" t="s">
        <v>36</v>
      </c>
      <c r="AI1139" s="58"/>
      <c r="AJ1139" s="58"/>
      <c r="AK1139" s="58"/>
      <c r="AL1139" s="59"/>
      <c r="AM1139" s="254" t="str">
        <f>VLOOKUP(K1139,'[1]SKO 2019 Attendees'!$D:$G,4,FALSE)</f>
        <v>32LDNLXW</v>
      </c>
      <c r="AN1139" s="52">
        <v>43478</v>
      </c>
      <c r="AO1139" s="52">
        <v>43481</v>
      </c>
    </row>
    <row r="1140" spans="1:42" customFormat="1">
      <c r="A1140" s="46" t="s">
        <v>4576</v>
      </c>
      <c r="B1140" s="232">
        <v>43396</v>
      </c>
      <c r="C1140" s="232">
        <v>43399.445098611111</v>
      </c>
      <c r="D1140" s="232" t="s">
        <v>4693</v>
      </c>
      <c r="E1140" s="232" t="s">
        <v>6205</v>
      </c>
      <c r="F1140" s="49" t="s">
        <v>334</v>
      </c>
      <c r="G1140" s="61" t="s">
        <v>552</v>
      </c>
      <c r="H1140" s="61" t="s">
        <v>4038</v>
      </c>
      <c r="I1140" s="46" t="s">
        <v>4577</v>
      </c>
      <c r="J1140" s="46" t="s">
        <v>4578</v>
      </c>
      <c r="K1140" s="46" t="s">
        <v>4579</v>
      </c>
      <c r="L1140" s="100" t="s">
        <v>447</v>
      </c>
      <c r="M1140" s="350" t="s">
        <v>6412</v>
      </c>
      <c r="N1140" s="310" t="s">
        <v>6508</v>
      </c>
      <c r="O1140" s="325"/>
      <c r="P1140" s="285" t="s">
        <v>5086</v>
      </c>
      <c r="Q1140" s="285" t="s">
        <v>6509</v>
      </c>
      <c r="R1140" s="322"/>
      <c r="S1140" s="289" t="s">
        <v>4661</v>
      </c>
      <c r="T1140" s="289" t="s">
        <v>6511</v>
      </c>
      <c r="U1140" s="47" t="s">
        <v>222</v>
      </c>
      <c r="V1140" s="47" t="s">
        <v>208</v>
      </c>
      <c r="W1140" s="47" t="s">
        <v>2075</v>
      </c>
      <c r="X1140" s="46" t="s">
        <v>2076</v>
      </c>
      <c r="Y1140" s="58"/>
      <c r="Z1140" s="57"/>
      <c r="AA1140" s="58"/>
      <c r="AB1140" s="183"/>
      <c r="AC1140" s="184"/>
      <c r="AD1140" s="184"/>
      <c r="AE1140" s="183"/>
      <c r="AF1140" s="184"/>
      <c r="AG1140" s="185"/>
      <c r="AH1140" s="58" t="s">
        <v>36</v>
      </c>
      <c r="AI1140" s="58"/>
      <c r="AJ1140" s="58"/>
      <c r="AK1140" s="58"/>
      <c r="AL1140" s="59"/>
      <c r="AM1140" s="254" t="str">
        <f>VLOOKUP(K1140,'[1]SKO 2019 Attendees'!$D:$G,4,FALSE)</f>
        <v>32LDNLXX</v>
      </c>
      <c r="AN1140" s="52">
        <v>43478</v>
      </c>
      <c r="AO1140" s="52">
        <v>43481</v>
      </c>
    </row>
    <row r="1141" spans="1:42" customFormat="1">
      <c r="A1141" s="46" t="s">
        <v>2028</v>
      </c>
      <c r="B1141" s="232">
        <v>43409</v>
      </c>
      <c r="C1141" s="232">
        <v>43409.515243368056</v>
      </c>
      <c r="D1141" s="232" t="s">
        <v>4693</v>
      </c>
      <c r="E1141" s="232" t="s">
        <v>6206</v>
      </c>
      <c r="F1141" s="49" t="s">
        <v>334</v>
      </c>
      <c r="G1141" s="61" t="s">
        <v>552</v>
      </c>
      <c r="H1141" s="61" t="s">
        <v>633</v>
      </c>
      <c r="I1141" s="46" t="s">
        <v>747</v>
      </c>
      <c r="J1141" s="46" t="s">
        <v>2029</v>
      </c>
      <c r="K1141" s="46" t="s">
        <v>2030</v>
      </c>
      <c r="L1141" s="100" t="s">
        <v>2031</v>
      </c>
      <c r="M1141" s="310" t="s">
        <v>357</v>
      </c>
      <c r="N1141" s="310" t="s">
        <v>6506</v>
      </c>
      <c r="O1141" s="325"/>
      <c r="P1141" s="285" t="s">
        <v>357</v>
      </c>
      <c r="Q1141" s="285" t="s">
        <v>6506</v>
      </c>
      <c r="R1141" s="322"/>
      <c r="S1141" s="289" t="s">
        <v>4661</v>
      </c>
      <c r="T1141" s="289" t="s">
        <v>6511</v>
      </c>
      <c r="U1141" s="47" t="s">
        <v>222</v>
      </c>
      <c r="V1141" s="47" t="s">
        <v>208</v>
      </c>
      <c r="W1141" s="47" t="s">
        <v>745</v>
      </c>
      <c r="X1141" s="46" t="s">
        <v>633</v>
      </c>
      <c r="Y1141" s="58"/>
      <c r="Z1141" s="57"/>
      <c r="AA1141" s="58"/>
      <c r="AB1141" s="183"/>
      <c r="AC1141" s="189" t="s">
        <v>36</v>
      </c>
      <c r="AD1141" s="184"/>
      <c r="AE1141" s="183"/>
      <c r="AF1141" s="184"/>
      <c r="AG1141" s="185"/>
      <c r="AH1141" s="58" t="s">
        <v>36</v>
      </c>
      <c r="AI1141" s="58"/>
      <c r="AJ1141" s="58"/>
      <c r="AK1141" s="58"/>
      <c r="AL1141" s="59"/>
      <c r="AM1141" s="254" t="str">
        <f>VLOOKUP(K1141,'[1]SKO 2019 Attendees'!$D:$G,4,FALSE)</f>
        <v>32LDNLXZ</v>
      </c>
      <c r="AN1141" s="52">
        <v>43477</v>
      </c>
      <c r="AO1141" s="52">
        <v>43481</v>
      </c>
    </row>
    <row r="1142" spans="1:42" customFormat="1">
      <c r="A1142" s="46" t="s">
        <v>4580</v>
      </c>
      <c r="B1142" s="232">
        <v>43396</v>
      </c>
      <c r="C1142" s="232">
        <v>43397.413296643514</v>
      </c>
      <c r="D1142" s="232" t="s">
        <v>4693</v>
      </c>
      <c r="E1142" s="232" t="s">
        <v>6207</v>
      </c>
      <c r="F1142" s="49" t="s">
        <v>334</v>
      </c>
      <c r="G1142" s="61" t="s">
        <v>552</v>
      </c>
      <c r="H1142" s="61" t="s">
        <v>4038</v>
      </c>
      <c r="I1142" s="46" t="s">
        <v>4581</v>
      </c>
      <c r="J1142" s="46" t="s">
        <v>4582</v>
      </c>
      <c r="K1142" s="46" t="s">
        <v>4583</v>
      </c>
      <c r="L1142" s="100" t="s">
        <v>4584</v>
      </c>
      <c r="M1142" s="310" t="s">
        <v>379</v>
      </c>
      <c r="N1142" s="310" t="s">
        <v>6503</v>
      </c>
      <c r="O1142" s="325"/>
      <c r="P1142" s="285" t="s">
        <v>379</v>
      </c>
      <c r="Q1142" s="285" t="s">
        <v>6503</v>
      </c>
      <c r="R1142" s="322"/>
      <c r="S1142" s="289" t="s">
        <v>4661</v>
      </c>
      <c r="T1142" s="289" t="s">
        <v>6511</v>
      </c>
      <c r="U1142" s="47" t="s">
        <v>222</v>
      </c>
      <c r="V1142" s="47" t="s">
        <v>208</v>
      </c>
      <c r="W1142" s="47" t="s">
        <v>2369</v>
      </c>
      <c r="X1142" s="46" t="s">
        <v>2076</v>
      </c>
      <c r="Y1142" s="58"/>
      <c r="Z1142" s="57"/>
      <c r="AA1142" s="58"/>
      <c r="AB1142" s="183"/>
      <c r="AC1142" s="184"/>
      <c r="AD1142" s="184"/>
      <c r="AE1142" s="183"/>
      <c r="AF1142" s="184"/>
      <c r="AG1142" s="185"/>
      <c r="AH1142" s="58" t="s">
        <v>36</v>
      </c>
      <c r="AI1142" s="58"/>
      <c r="AJ1142" s="58"/>
      <c r="AK1142" s="58"/>
      <c r="AL1142" s="59"/>
      <c r="AM1142" s="254" t="str">
        <f>VLOOKUP(K1142,'[1]SKO 2019 Attendees'!$D:$G,4,FALSE)</f>
        <v>32LDNLZ2</v>
      </c>
      <c r="AN1142" s="52">
        <v>43478</v>
      </c>
      <c r="AO1142" s="52">
        <v>43481</v>
      </c>
    </row>
    <row r="1143" spans="1:42" s="133" customFormat="1">
      <c r="A1143" s="46" t="s">
        <v>4585</v>
      </c>
      <c r="B1143" s="232">
        <v>43396</v>
      </c>
      <c r="C1143" s="232">
        <v>43416.87256747685</v>
      </c>
      <c r="D1143" s="232" t="s">
        <v>4693</v>
      </c>
      <c r="E1143" s="232" t="s">
        <v>6208</v>
      </c>
      <c r="F1143" s="49" t="s">
        <v>334</v>
      </c>
      <c r="G1143" s="61" t="s">
        <v>552</v>
      </c>
      <c r="H1143" s="61" t="s">
        <v>4038</v>
      </c>
      <c r="I1143" s="46" t="s">
        <v>4586</v>
      </c>
      <c r="J1143" s="46" t="s">
        <v>4587</v>
      </c>
      <c r="K1143" s="46" t="s">
        <v>4588</v>
      </c>
      <c r="L1143" s="100" t="s">
        <v>4553</v>
      </c>
      <c r="M1143" s="310" t="s">
        <v>379</v>
      </c>
      <c r="N1143" s="310" t="s">
        <v>6503</v>
      </c>
      <c r="O1143" s="325"/>
      <c r="P1143" s="285" t="s">
        <v>379</v>
      </c>
      <c r="Q1143" s="285" t="s">
        <v>6503</v>
      </c>
      <c r="R1143" s="322"/>
      <c r="S1143" s="289" t="s">
        <v>4661</v>
      </c>
      <c r="T1143" s="289" t="s">
        <v>6511</v>
      </c>
      <c r="U1143" s="47" t="s">
        <v>222</v>
      </c>
      <c r="V1143" s="47" t="s">
        <v>208</v>
      </c>
      <c r="W1143" s="47" t="s">
        <v>2312</v>
      </c>
      <c r="X1143" s="46" t="s">
        <v>2076</v>
      </c>
      <c r="Y1143" s="58"/>
      <c r="Z1143" s="57"/>
      <c r="AA1143" s="58"/>
      <c r="AB1143" s="183"/>
      <c r="AC1143" s="184"/>
      <c r="AD1143" s="184"/>
      <c r="AE1143" s="183"/>
      <c r="AF1143" s="184"/>
      <c r="AG1143" s="185"/>
      <c r="AH1143" s="58" t="s">
        <v>36</v>
      </c>
      <c r="AI1143" s="58"/>
      <c r="AJ1143" s="58"/>
      <c r="AK1143" s="58"/>
      <c r="AL1143" s="59"/>
      <c r="AM1143" s="254" t="str">
        <f>VLOOKUP(K1143,'[1]SKO 2019 Attendees'!$D:$G,4,FALSE)</f>
        <v>32LDNLZ3</v>
      </c>
      <c r="AN1143" s="52">
        <v>43478</v>
      </c>
      <c r="AO1143" s="52">
        <v>43481</v>
      </c>
      <c r="AP1143"/>
    </row>
    <row r="1144" spans="1:42" s="133" customFormat="1">
      <c r="A1144" s="46" t="s">
        <v>2032</v>
      </c>
      <c r="B1144" s="232">
        <v>43396</v>
      </c>
      <c r="C1144" s="232">
        <v>43399.842809178241</v>
      </c>
      <c r="D1144" s="232" t="s">
        <v>4693</v>
      </c>
      <c r="E1144" s="232" t="s">
        <v>6209</v>
      </c>
      <c r="F1144" s="49" t="s">
        <v>334</v>
      </c>
      <c r="G1144" s="61" t="s">
        <v>552</v>
      </c>
      <c r="H1144" s="61" t="s">
        <v>633</v>
      </c>
      <c r="I1144" s="46" t="s">
        <v>2033</v>
      </c>
      <c r="J1144" s="46" t="s">
        <v>2034</v>
      </c>
      <c r="K1144" s="46" t="s">
        <v>2035</v>
      </c>
      <c r="L1144" s="100" t="s">
        <v>566</v>
      </c>
      <c r="M1144" s="310" t="s">
        <v>346</v>
      </c>
      <c r="N1144" s="310" t="s">
        <v>6505</v>
      </c>
      <c r="O1144" s="325"/>
      <c r="P1144" s="285" t="s">
        <v>346</v>
      </c>
      <c r="Q1144" s="285" t="s">
        <v>6505</v>
      </c>
      <c r="R1144" s="322"/>
      <c r="S1144" s="289" t="s">
        <v>4661</v>
      </c>
      <c r="T1144" s="289" t="s">
        <v>6511</v>
      </c>
      <c r="U1144" s="47" t="s">
        <v>222</v>
      </c>
      <c r="V1144" s="47" t="s">
        <v>208</v>
      </c>
      <c r="W1144" s="47" t="s">
        <v>658</v>
      </c>
      <c r="X1144" s="46" t="s">
        <v>633</v>
      </c>
      <c r="Y1144" s="58"/>
      <c r="Z1144" s="57"/>
      <c r="AA1144" s="58"/>
      <c r="AB1144" s="183"/>
      <c r="AC1144" s="184"/>
      <c r="AD1144" s="184"/>
      <c r="AE1144" s="183"/>
      <c r="AF1144" s="184"/>
      <c r="AG1144" s="185"/>
      <c r="AH1144" s="58" t="s">
        <v>36</v>
      </c>
      <c r="AI1144" s="58"/>
      <c r="AJ1144" s="58"/>
      <c r="AK1144" s="58"/>
      <c r="AL1144" s="59"/>
      <c r="AM1144" s="254" t="str">
        <f>VLOOKUP(K1144,'[1]SKO 2019 Attendees'!$D:$G,4,FALSE)</f>
        <v>32LDNLZ4</v>
      </c>
      <c r="AN1144" s="52">
        <v>43477</v>
      </c>
      <c r="AO1144" s="52">
        <v>43481</v>
      </c>
      <c r="AP1144"/>
    </row>
    <row r="1145" spans="1:42" s="133" customFormat="1">
      <c r="A1145" s="46" t="s">
        <v>3100</v>
      </c>
      <c r="B1145" s="232">
        <v>43396</v>
      </c>
      <c r="C1145" s="232">
        <v>43396.694959108798</v>
      </c>
      <c r="D1145" s="232" t="s">
        <v>4693</v>
      </c>
      <c r="E1145" s="232" t="s">
        <v>6210</v>
      </c>
      <c r="F1145" s="49" t="s">
        <v>334</v>
      </c>
      <c r="G1145" s="61" t="s">
        <v>552</v>
      </c>
      <c r="H1145" s="61" t="s">
        <v>2236</v>
      </c>
      <c r="I1145" s="46" t="s">
        <v>3101</v>
      </c>
      <c r="J1145" s="46" t="s">
        <v>3102</v>
      </c>
      <c r="K1145" s="46" t="s">
        <v>3103</v>
      </c>
      <c r="L1145" s="100" t="s">
        <v>2031</v>
      </c>
      <c r="M1145" s="310" t="s">
        <v>379</v>
      </c>
      <c r="N1145" s="310" t="s">
        <v>6503</v>
      </c>
      <c r="O1145" s="325"/>
      <c r="P1145" s="285" t="s">
        <v>379</v>
      </c>
      <c r="Q1145" s="285" t="s">
        <v>6503</v>
      </c>
      <c r="R1145" s="322"/>
      <c r="S1145" s="289" t="s">
        <v>4661</v>
      </c>
      <c r="T1145" s="289" t="s">
        <v>6511</v>
      </c>
      <c r="U1145" s="47" t="s">
        <v>222</v>
      </c>
      <c r="V1145" s="47" t="s">
        <v>208</v>
      </c>
      <c r="W1145" s="47" t="s">
        <v>2153</v>
      </c>
      <c r="X1145" s="46" t="s">
        <v>2076</v>
      </c>
      <c r="Y1145" s="58"/>
      <c r="Z1145" s="57"/>
      <c r="AA1145" s="58"/>
      <c r="AB1145" s="183" t="s">
        <v>36</v>
      </c>
      <c r="AC1145" s="184"/>
      <c r="AD1145" s="184"/>
      <c r="AE1145" s="183"/>
      <c r="AF1145" s="184"/>
      <c r="AG1145" s="185"/>
      <c r="AH1145" s="58" t="s">
        <v>36</v>
      </c>
      <c r="AI1145" s="58"/>
      <c r="AJ1145" s="58"/>
      <c r="AK1145" s="58"/>
      <c r="AL1145" s="59"/>
      <c r="AM1145" s="254" t="str">
        <f>VLOOKUP(K1145,'[1]SKO 2019 Attendees'!$D:$G,4,FALSE)</f>
        <v>32LDNLZ5</v>
      </c>
      <c r="AN1145" s="52">
        <v>43477</v>
      </c>
      <c r="AO1145" s="52">
        <v>43481</v>
      </c>
      <c r="AP1145"/>
    </row>
    <row r="1146" spans="1:42" s="86" customFormat="1" ht="24">
      <c r="A1146" s="46" t="s">
        <v>2036</v>
      </c>
      <c r="B1146" s="232">
        <v>43409</v>
      </c>
      <c r="C1146" s="232">
        <v>43409.632440428242</v>
      </c>
      <c r="D1146" s="232" t="s">
        <v>4693</v>
      </c>
      <c r="E1146" s="232" t="s">
        <v>6211</v>
      </c>
      <c r="F1146" s="49" t="s">
        <v>334</v>
      </c>
      <c r="G1146" s="61" t="s">
        <v>552</v>
      </c>
      <c r="H1146" s="61" t="s">
        <v>633</v>
      </c>
      <c r="I1146" s="46" t="s">
        <v>2037</v>
      </c>
      <c r="J1146" s="46" t="s">
        <v>2038</v>
      </c>
      <c r="K1146" s="46" t="s">
        <v>2039</v>
      </c>
      <c r="L1146" s="100" t="s">
        <v>556</v>
      </c>
      <c r="M1146" s="310" t="s">
        <v>374</v>
      </c>
      <c r="N1146" s="310" t="s">
        <v>6507</v>
      </c>
      <c r="O1146" s="325"/>
      <c r="P1146" s="285" t="s">
        <v>374</v>
      </c>
      <c r="Q1146" s="285" t="s">
        <v>6507</v>
      </c>
      <c r="R1146" s="322"/>
      <c r="S1146" s="289" t="s">
        <v>4661</v>
      </c>
      <c r="T1146" s="289" t="s">
        <v>6511</v>
      </c>
      <c r="U1146" s="47" t="s">
        <v>222</v>
      </c>
      <c r="V1146" s="47" t="s">
        <v>208</v>
      </c>
      <c r="W1146" s="47" t="s">
        <v>1353</v>
      </c>
      <c r="X1146" s="46" t="s">
        <v>633</v>
      </c>
      <c r="Y1146" s="58"/>
      <c r="Z1146" s="57"/>
      <c r="AA1146" s="58"/>
      <c r="AB1146" s="183"/>
      <c r="AC1146" s="184"/>
      <c r="AD1146" s="184"/>
      <c r="AE1146" s="183"/>
      <c r="AF1146" s="184"/>
      <c r="AG1146" s="185"/>
      <c r="AH1146" s="58" t="s">
        <v>36</v>
      </c>
      <c r="AI1146" s="58"/>
      <c r="AJ1146" s="58"/>
      <c r="AK1146" s="58"/>
      <c r="AL1146" s="59"/>
      <c r="AM1146" s="254" t="str">
        <f>VLOOKUP(K1146,'[1]SKO 2019 Attendees'!$D:$G,4,FALSE)</f>
        <v>32LDNLZ6</v>
      </c>
      <c r="AN1146" s="52">
        <v>43476</v>
      </c>
      <c r="AO1146" s="52">
        <v>43481</v>
      </c>
      <c r="AP1146" s="18" t="s">
        <v>6843</v>
      </c>
    </row>
    <row r="1147" spans="1:42" s="133" customFormat="1" ht="24">
      <c r="A1147" s="46" t="s">
        <v>2040</v>
      </c>
      <c r="B1147" s="232">
        <v>43409</v>
      </c>
      <c r="C1147" s="232">
        <v>43409.617821493055</v>
      </c>
      <c r="D1147" s="232" t="s">
        <v>4693</v>
      </c>
      <c r="E1147" s="232" t="s">
        <v>6212</v>
      </c>
      <c r="F1147" s="49" t="s">
        <v>334</v>
      </c>
      <c r="G1147" s="253" t="s">
        <v>552</v>
      </c>
      <c r="H1147" s="61" t="s">
        <v>633</v>
      </c>
      <c r="I1147" s="46" t="s">
        <v>1539</v>
      </c>
      <c r="J1147" s="46" t="s">
        <v>2041</v>
      </c>
      <c r="K1147" s="46" t="s">
        <v>2042</v>
      </c>
      <c r="L1147" s="100" t="s">
        <v>455</v>
      </c>
      <c r="M1147" s="310" t="s">
        <v>379</v>
      </c>
      <c r="N1147" s="310" t="s">
        <v>6503</v>
      </c>
      <c r="O1147" s="325"/>
      <c r="P1147" s="285" t="s">
        <v>379</v>
      </c>
      <c r="Q1147" s="285" t="s">
        <v>6503</v>
      </c>
      <c r="R1147" s="322"/>
      <c r="S1147" s="289" t="s">
        <v>4661</v>
      </c>
      <c r="T1147" s="289" t="s">
        <v>6511</v>
      </c>
      <c r="U1147" s="47" t="s">
        <v>222</v>
      </c>
      <c r="V1147" s="47" t="s">
        <v>208</v>
      </c>
      <c r="W1147" s="47" t="s">
        <v>801</v>
      </c>
      <c r="X1147" s="46" t="s">
        <v>633</v>
      </c>
      <c r="Y1147" s="58"/>
      <c r="Z1147" s="57"/>
      <c r="AA1147" s="58"/>
      <c r="AB1147" s="183"/>
      <c r="AC1147" s="184"/>
      <c r="AD1147" s="184"/>
      <c r="AE1147" s="183"/>
      <c r="AF1147" s="184"/>
      <c r="AG1147" s="185"/>
      <c r="AH1147" s="58" t="s">
        <v>36</v>
      </c>
      <c r="AI1147" s="58"/>
      <c r="AJ1147" s="58"/>
      <c r="AK1147" s="58"/>
      <c r="AL1147" s="59"/>
      <c r="AM1147" s="254" t="str">
        <f>VLOOKUP(K1147,'[1]SKO 2019 Attendees'!$D:$G,4,FALSE)</f>
        <v>32LDNLZ7</v>
      </c>
      <c r="AN1147" s="52">
        <v>43477</v>
      </c>
      <c r="AO1147" s="52">
        <v>43481</v>
      </c>
      <c r="AP1147"/>
    </row>
    <row r="1148" spans="1:42" s="133" customFormat="1">
      <c r="A1148" s="46" t="s">
        <v>4589</v>
      </c>
      <c r="B1148" s="232">
        <v>43396</v>
      </c>
      <c r="C1148" s="232">
        <v>43434.54289074074</v>
      </c>
      <c r="D1148" s="232"/>
      <c r="E1148" s="348"/>
      <c r="F1148" s="49" t="s">
        <v>334</v>
      </c>
      <c r="G1148" s="61" t="s">
        <v>552</v>
      </c>
      <c r="H1148" s="61" t="s">
        <v>4038</v>
      </c>
      <c r="I1148" s="46" t="s">
        <v>956</v>
      </c>
      <c r="J1148" s="46" t="s">
        <v>4590</v>
      </c>
      <c r="K1148" s="46" t="s">
        <v>4591</v>
      </c>
      <c r="L1148" s="100" t="s">
        <v>4592</v>
      </c>
      <c r="M1148" s="310" t="s">
        <v>500</v>
      </c>
      <c r="N1148" s="310" t="s">
        <v>6504</v>
      </c>
      <c r="O1148" s="325"/>
      <c r="P1148" s="285" t="s">
        <v>500</v>
      </c>
      <c r="Q1148" s="285" t="s">
        <v>6504</v>
      </c>
      <c r="R1148" s="322"/>
      <c r="S1148" s="289" t="s">
        <v>4661</v>
      </c>
      <c r="T1148" s="289" t="s">
        <v>6511</v>
      </c>
      <c r="U1148" s="47" t="s">
        <v>222</v>
      </c>
      <c r="V1148" s="47" t="s">
        <v>208</v>
      </c>
      <c r="W1148" s="47" t="s">
        <v>2075</v>
      </c>
      <c r="X1148" s="46" t="s">
        <v>2076</v>
      </c>
      <c r="Y1148" s="58"/>
      <c r="Z1148" s="57"/>
      <c r="AA1148" s="58"/>
      <c r="AB1148" s="183"/>
      <c r="AC1148" s="184"/>
      <c r="AD1148" s="184"/>
      <c r="AE1148" s="183"/>
      <c r="AF1148" s="184"/>
      <c r="AG1148" s="185"/>
      <c r="AH1148" s="58" t="s">
        <v>36</v>
      </c>
      <c r="AI1148" s="58"/>
      <c r="AJ1148" s="58"/>
      <c r="AK1148" s="58"/>
      <c r="AL1148" s="59"/>
      <c r="AM1148" s="254" t="str">
        <f>VLOOKUP(K1148,'[1]SKO 2019 Attendees'!$D:$G,4,FALSE)</f>
        <v>32LDNLZ8</v>
      </c>
      <c r="AN1148" s="52">
        <v>43478</v>
      </c>
      <c r="AO1148" s="52">
        <v>43481</v>
      </c>
      <c r="AP1148"/>
    </row>
    <row r="1149" spans="1:42" s="133" customFormat="1">
      <c r="A1149" s="46" t="s">
        <v>614</v>
      </c>
      <c r="B1149" s="232">
        <v>43396</v>
      </c>
      <c r="C1149" s="232">
        <v>43397.198467511575</v>
      </c>
      <c r="D1149" s="232"/>
      <c r="E1149" s="348"/>
      <c r="F1149" s="49" t="s">
        <v>334</v>
      </c>
      <c r="G1149" s="61" t="s">
        <v>552</v>
      </c>
      <c r="H1149" s="61" t="s">
        <v>27</v>
      </c>
      <c r="I1149" s="46" t="s">
        <v>615</v>
      </c>
      <c r="J1149" s="46" t="s">
        <v>616</v>
      </c>
      <c r="K1149" s="46" t="s">
        <v>617</v>
      </c>
      <c r="L1149" s="100" t="s">
        <v>618</v>
      </c>
      <c r="M1149" s="310" t="s">
        <v>346</v>
      </c>
      <c r="N1149" s="310" t="s">
        <v>6505</v>
      </c>
      <c r="O1149" s="325"/>
      <c r="P1149" s="285" t="s">
        <v>346</v>
      </c>
      <c r="Q1149" s="285" t="s">
        <v>6505</v>
      </c>
      <c r="R1149" s="322"/>
      <c r="S1149" s="289" t="s">
        <v>4661</v>
      </c>
      <c r="T1149" s="289" t="s">
        <v>6511</v>
      </c>
      <c r="U1149" s="47" t="s">
        <v>222</v>
      </c>
      <c r="V1149" s="47" t="s">
        <v>208</v>
      </c>
      <c r="W1149" s="47" t="s">
        <v>209</v>
      </c>
      <c r="X1149" s="46" t="s">
        <v>92</v>
      </c>
      <c r="Y1149" s="58"/>
      <c r="Z1149" s="57"/>
      <c r="AA1149" s="58"/>
      <c r="AB1149" s="183"/>
      <c r="AC1149" s="184"/>
      <c r="AD1149" s="184"/>
      <c r="AE1149" s="183"/>
      <c r="AF1149" s="184"/>
      <c r="AG1149" s="185"/>
      <c r="AH1149" s="58" t="s">
        <v>36</v>
      </c>
      <c r="AI1149" s="58"/>
      <c r="AJ1149" s="58"/>
      <c r="AK1149" s="58"/>
      <c r="AL1149" s="59"/>
      <c r="AM1149" s="254" t="str">
        <f>VLOOKUP(K1149,'[1]SKO 2019 Attendees'!$D:$G,4,FALSE)</f>
        <v>32LDNLZC</v>
      </c>
      <c r="AN1149" s="52">
        <v>43476</v>
      </c>
      <c r="AO1149" s="52">
        <v>43481</v>
      </c>
      <c r="AP1149"/>
    </row>
    <row r="1150" spans="1:42" s="133" customFormat="1">
      <c r="A1150" s="46" t="s">
        <v>3104</v>
      </c>
      <c r="B1150" s="232">
        <v>43396</v>
      </c>
      <c r="C1150" s="232">
        <v>43397.316649803237</v>
      </c>
      <c r="D1150" s="232" t="s">
        <v>4693</v>
      </c>
      <c r="E1150" s="232" t="s">
        <v>6213</v>
      </c>
      <c r="F1150" s="49" t="s">
        <v>334</v>
      </c>
      <c r="G1150" s="61" t="s">
        <v>552</v>
      </c>
      <c r="H1150" s="61" t="s">
        <v>2236</v>
      </c>
      <c r="I1150" s="46" t="s">
        <v>1095</v>
      </c>
      <c r="J1150" s="46" t="s">
        <v>3105</v>
      </c>
      <c r="K1150" s="46" t="s">
        <v>3106</v>
      </c>
      <c r="L1150" s="100" t="s">
        <v>3107</v>
      </c>
      <c r="M1150" s="350" t="s">
        <v>6413</v>
      </c>
      <c r="N1150" s="310" t="s">
        <v>6509</v>
      </c>
      <c r="O1150" s="325"/>
      <c r="P1150" s="284" t="s">
        <v>6263</v>
      </c>
      <c r="Q1150" s="311" t="s">
        <v>6509</v>
      </c>
      <c r="R1150" s="322"/>
      <c r="S1150" s="289" t="s">
        <v>4661</v>
      </c>
      <c r="T1150" s="289" t="s">
        <v>6511</v>
      </c>
      <c r="U1150" s="47" t="s">
        <v>222</v>
      </c>
      <c r="V1150" s="47" t="s">
        <v>208</v>
      </c>
      <c r="W1150" s="47" t="s">
        <v>2075</v>
      </c>
      <c r="X1150" s="46" t="s">
        <v>2076</v>
      </c>
      <c r="Y1150" s="58"/>
      <c r="Z1150" s="57"/>
      <c r="AA1150" s="58"/>
      <c r="AB1150" s="183" t="s">
        <v>36</v>
      </c>
      <c r="AC1150" s="184"/>
      <c r="AD1150" s="184"/>
      <c r="AE1150" s="183"/>
      <c r="AF1150" s="184"/>
      <c r="AG1150" s="185"/>
      <c r="AH1150" s="58" t="s">
        <v>36</v>
      </c>
      <c r="AI1150" s="58"/>
      <c r="AJ1150" s="58"/>
      <c r="AK1150" s="58"/>
      <c r="AL1150" s="59"/>
      <c r="AM1150" s="254" t="str">
        <f>VLOOKUP(K1150,'[1]SKO 2019 Attendees'!$D:$G,4,FALSE)</f>
        <v>32LDNLZD</v>
      </c>
      <c r="AN1150" s="52">
        <v>43477</v>
      </c>
      <c r="AO1150" s="52">
        <v>43481</v>
      </c>
      <c r="AP1150"/>
    </row>
    <row r="1151" spans="1:42" s="133" customFormat="1">
      <c r="A1151" s="46" t="s">
        <v>619</v>
      </c>
      <c r="B1151" s="232">
        <v>43396</v>
      </c>
      <c r="C1151" s="232">
        <v>43397.15981701389</v>
      </c>
      <c r="D1151" s="232"/>
      <c r="E1151" s="348"/>
      <c r="F1151" s="49" t="s">
        <v>334</v>
      </c>
      <c r="G1151" s="61" t="s">
        <v>552</v>
      </c>
      <c r="H1151" s="61" t="s">
        <v>27</v>
      </c>
      <c r="I1151" s="46" t="s">
        <v>620</v>
      </c>
      <c r="J1151" s="46" t="s">
        <v>621</v>
      </c>
      <c r="K1151" s="46" t="s">
        <v>622</v>
      </c>
      <c r="L1151" s="100" t="s">
        <v>623</v>
      </c>
      <c r="M1151" s="310" t="s">
        <v>500</v>
      </c>
      <c r="N1151" s="310" t="s">
        <v>6504</v>
      </c>
      <c r="O1151" s="325"/>
      <c r="P1151" s="285" t="s">
        <v>500</v>
      </c>
      <c r="Q1151" s="285" t="s">
        <v>6504</v>
      </c>
      <c r="R1151" s="322"/>
      <c r="S1151" s="289" t="s">
        <v>4661</v>
      </c>
      <c r="T1151" s="289" t="s">
        <v>6511</v>
      </c>
      <c r="U1151" s="47" t="s">
        <v>222</v>
      </c>
      <c r="V1151" s="47" t="s">
        <v>208</v>
      </c>
      <c r="W1151" s="47" t="s">
        <v>209</v>
      </c>
      <c r="X1151" s="46" t="s">
        <v>92</v>
      </c>
      <c r="Y1151" s="58"/>
      <c r="Z1151" s="57"/>
      <c r="AA1151" s="58"/>
      <c r="AB1151" s="183"/>
      <c r="AC1151" s="184"/>
      <c r="AD1151" s="189" t="s">
        <v>36</v>
      </c>
      <c r="AE1151" s="183"/>
      <c r="AF1151" s="184"/>
      <c r="AG1151" s="185"/>
      <c r="AH1151" s="58" t="s">
        <v>36</v>
      </c>
      <c r="AI1151" s="58"/>
      <c r="AJ1151" s="58"/>
      <c r="AK1151" s="58"/>
      <c r="AL1151" s="59"/>
      <c r="AM1151" s="254" t="str">
        <f>VLOOKUP(K1151,'[1]SKO 2019 Attendees'!$D:$G,4,FALSE)</f>
        <v>32LDNLZF</v>
      </c>
      <c r="AN1151" s="52">
        <v>43476</v>
      </c>
      <c r="AO1151" s="52">
        <v>43481</v>
      </c>
      <c r="AP1151"/>
    </row>
    <row r="1152" spans="1:42" s="133" customFormat="1">
      <c r="A1152" s="46" t="s">
        <v>5202</v>
      </c>
      <c r="B1152" s="232">
        <v>43416</v>
      </c>
      <c r="C1152" s="232">
        <v>43420.933516238423</v>
      </c>
      <c r="D1152" s="232" t="s">
        <v>4693</v>
      </c>
      <c r="E1152" s="232" t="s">
        <v>6214</v>
      </c>
      <c r="F1152" s="49" t="s">
        <v>334</v>
      </c>
      <c r="G1152" s="61" t="s">
        <v>335</v>
      </c>
      <c r="H1152" s="61" t="s">
        <v>4038</v>
      </c>
      <c r="I1152" s="46" t="s">
        <v>3667</v>
      </c>
      <c r="J1152" s="46" t="s">
        <v>5002</v>
      </c>
      <c r="K1152" s="46" t="s">
        <v>5194</v>
      </c>
      <c r="L1152" s="100" t="s">
        <v>5203</v>
      </c>
      <c r="M1152" s="310" t="s">
        <v>4728</v>
      </c>
      <c r="N1152" s="310" t="s">
        <v>4662</v>
      </c>
      <c r="O1152" s="325" t="s">
        <v>4662</v>
      </c>
      <c r="P1152" s="285" t="s">
        <v>4728</v>
      </c>
      <c r="Q1152" s="285" t="s">
        <v>4662</v>
      </c>
      <c r="R1152" s="322" t="s">
        <v>4662</v>
      </c>
      <c r="S1152" s="289" t="s">
        <v>4728</v>
      </c>
      <c r="T1152" s="289" t="s">
        <v>4662</v>
      </c>
      <c r="U1152" s="47" t="s">
        <v>5156</v>
      </c>
      <c r="V1152" s="47" t="s">
        <v>208</v>
      </c>
      <c r="W1152" s="47" t="s">
        <v>2075</v>
      </c>
      <c r="X1152" s="46" t="s">
        <v>2076</v>
      </c>
      <c r="Y1152" s="58"/>
      <c r="Z1152" s="57"/>
      <c r="AA1152" s="58"/>
      <c r="AB1152" s="183"/>
      <c r="AC1152" s="184"/>
      <c r="AD1152" s="184"/>
      <c r="AE1152" s="183" t="s">
        <v>36</v>
      </c>
      <c r="AF1152" s="184"/>
      <c r="AG1152" s="185"/>
      <c r="AH1152" s="58"/>
      <c r="AI1152" s="58"/>
      <c r="AJ1152" s="58"/>
      <c r="AK1152" s="58"/>
      <c r="AL1152" s="59"/>
      <c r="AM1152" s="254" t="str">
        <f>VLOOKUP(K1152,'[1]SKO 2019 Attendees'!$D:$G,4,FALSE)</f>
        <v>32LG4NDZ</v>
      </c>
      <c r="AN1152" s="52">
        <v>43478</v>
      </c>
      <c r="AO1152" s="52">
        <v>43481</v>
      </c>
      <c r="AP1152"/>
    </row>
    <row r="1153" spans="1:42" s="133" customFormat="1">
      <c r="A1153" s="46" t="s">
        <v>2043</v>
      </c>
      <c r="B1153" s="232">
        <v>43409</v>
      </c>
      <c r="C1153" s="232">
        <v>43417.150338888889</v>
      </c>
      <c r="D1153" s="232"/>
      <c r="E1153" s="348"/>
      <c r="F1153" s="49" t="s">
        <v>334</v>
      </c>
      <c r="G1153" s="61" t="s">
        <v>552</v>
      </c>
      <c r="H1153" s="61" t="s">
        <v>633</v>
      </c>
      <c r="I1153" s="46" t="s">
        <v>2044</v>
      </c>
      <c r="J1153" s="46" t="s">
        <v>2045</v>
      </c>
      <c r="K1153" s="46" t="s">
        <v>2046</v>
      </c>
      <c r="L1153" s="100" t="s">
        <v>2047</v>
      </c>
      <c r="M1153" s="350" t="s">
        <v>6412</v>
      </c>
      <c r="N1153" s="310" t="s">
        <v>6508</v>
      </c>
      <c r="O1153" s="325"/>
      <c r="P1153" s="285" t="s">
        <v>5086</v>
      </c>
      <c r="Q1153" s="285" t="s">
        <v>6509</v>
      </c>
      <c r="R1153" s="322"/>
      <c r="S1153" s="289" t="s">
        <v>4661</v>
      </c>
      <c r="T1153" s="289" t="s">
        <v>6511</v>
      </c>
      <c r="U1153" s="47" t="s">
        <v>222</v>
      </c>
      <c r="V1153" s="47" t="s">
        <v>208</v>
      </c>
      <c r="W1153" s="47" t="s">
        <v>1353</v>
      </c>
      <c r="X1153" s="46" t="s">
        <v>633</v>
      </c>
      <c r="Y1153" s="58"/>
      <c r="Z1153" s="57"/>
      <c r="AA1153" s="58"/>
      <c r="AB1153" s="183"/>
      <c r="AC1153" s="184"/>
      <c r="AD1153" s="184"/>
      <c r="AE1153" s="183"/>
      <c r="AF1153" s="184"/>
      <c r="AG1153" s="185"/>
      <c r="AH1153" s="58" t="s">
        <v>36</v>
      </c>
      <c r="AI1153" s="58"/>
      <c r="AJ1153" s="58"/>
      <c r="AK1153" s="58"/>
      <c r="AL1153" s="59"/>
      <c r="AM1153" s="254" t="str">
        <f>VLOOKUP(K1153,'[1]SKO 2019 Attendees'!$D:$G,4,FALSE)</f>
        <v>32LDNLZG</v>
      </c>
      <c r="AN1153" s="52">
        <v>43477</v>
      </c>
      <c r="AO1153" s="52">
        <v>43481</v>
      </c>
      <c r="AP1153"/>
    </row>
    <row r="1154" spans="1:42" s="133" customFormat="1">
      <c r="A1154" s="46" t="s">
        <v>2048</v>
      </c>
      <c r="B1154" s="232">
        <v>43409</v>
      </c>
      <c r="C1154" s="232">
        <v>43410.180824652773</v>
      </c>
      <c r="D1154" s="232" t="s">
        <v>4693</v>
      </c>
      <c r="E1154" s="232" t="s">
        <v>6695</v>
      </c>
      <c r="F1154" s="49" t="s">
        <v>334</v>
      </c>
      <c r="G1154" s="61" t="s">
        <v>552</v>
      </c>
      <c r="H1154" s="61" t="s">
        <v>633</v>
      </c>
      <c r="I1154" s="46" t="s">
        <v>2049</v>
      </c>
      <c r="J1154" s="46" t="s">
        <v>2050</v>
      </c>
      <c r="K1154" s="46" t="s">
        <v>2051</v>
      </c>
      <c r="L1154" s="100" t="s">
        <v>566</v>
      </c>
      <c r="M1154" s="350" t="s">
        <v>6412</v>
      </c>
      <c r="N1154" s="310" t="s">
        <v>6508</v>
      </c>
      <c r="O1154" s="325"/>
      <c r="P1154" s="285" t="s">
        <v>5086</v>
      </c>
      <c r="Q1154" s="285" t="s">
        <v>6509</v>
      </c>
      <c r="R1154" s="322"/>
      <c r="S1154" s="289" t="s">
        <v>4661</v>
      </c>
      <c r="T1154" s="289" t="s">
        <v>6511</v>
      </c>
      <c r="U1154" s="47" t="s">
        <v>222</v>
      </c>
      <c r="V1154" s="47" t="s">
        <v>208</v>
      </c>
      <c r="W1154" s="47" t="s">
        <v>1353</v>
      </c>
      <c r="X1154" s="46" t="s">
        <v>633</v>
      </c>
      <c r="Y1154" s="58"/>
      <c r="Z1154" s="57"/>
      <c r="AA1154" s="58"/>
      <c r="AB1154" s="183"/>
      <c r="AC1154" s="184"/>
      <c r="AD1154" s="184"/>
      <c r="AE1154" s="183"/>
      <c r="AF1154" s="184"/>
      <c r="AG1154" s="185"/>
      <c r="AH1154" s="58" t="s">
        <v>36</v>
      </c>
      <c r="AI1154" s="58"/>
      <c r="AJ1154" s="58"/>
      <c r="AK1154" s="58"/>
      <c r="AL1154" s="59"/>
      <c r="AM1154" s="254" t="str">
        <f>VLOOKUP(K1154,'[1]SKO 2019 Attendees'!$D:$G,4,FALSE)</f>
        <v>32LDNLZH</v>
      </c>
      <c r="AN1154" s="52">
        <v>43476</v>
      </c>
      <c r="AO1154" s="52">
        <v>43481</v>
      </c>
      <c r="AP1154" s="18" t="s">
        <v>6843</v>
      </c>
    </row>
    <row r="1155" spans="1:42" s="133" customFormat="1">
      <c r="A1155" s="46" t="s">
        <v>4593</v>
      </c>
      <c r="B1155" s="232">
        <v>43396</v>
      </c>
      <c r="C1155" s="232">
        <v>43396.689658298608</v>
      </c>
      <c r="D1155" s="232" t="s">
        <v>4693</v>
      </c>
      <c r="E1155" s="232" t="s">
        <v>6215</v>
      </c>
      <c r="F1155" s="49" t="s">
        <v>334</v>
      </c>
      <c r="G1155" s="61" t="s">
        <v>552</v>
      </c>
      <c r="H1155" s="61" t="s">
        <v>4038</v>
      </c>
      <c r="I1155" s="46" t="s">
        <v>1394</v>
      </c>
      <c r="J1155" s="46" t="s">
        <v>4594</v>
      </c>
      <c r="K1155" s="46" t="s">
        <v>4595</v>
      </c>
      <c r="L1155" s="152" t="s">
        <v>585</v>
      </c>
      <c r="M1155" s="350" t="s">
        <v>6412</v>
      </c>
      <c r="N1155" s="310" t="s">
        <v>6508</v>
      </c>
      <c r="O1155" s="325"/>
      <c r="P1155" s="285" t="s">
        <v>5086</v>
      </c>
      <c r="Q1155" s="285" t="s">
        <v>6509</v>
      </c>
      <c r="R1155" s="322"/>
      <c r="S1155" s="289" t="s">
        <v>4661</v>
      </c>
      <c r="T1155" s="289" t="s">
        <v>6511</v>
      </c>
      <c r="U1155" s="125" t="s">
        <v>222</v>
      </c>
      <c r="V1155" s="125" t="s">
        <v>90</v>
      </c>
      <c r="W1155" s="125" t="s">
        <v>2075</v>
      </c>
      <c r="X1155" s="46" t="s">
        <v>2076</v>
      </c>
      <c r="Y1155" s="58"/>
      <c r="Z1155" s="57"/>
      <c r="AA1155" s="58"/>
      <c r="AB1155" s="183"/>
      <c r="AC1155" s="184"/>
      <c r="AD1155" s="184"/>
      <c r="AE1155" s="183"/>
      <c r="AF1155" s="184"/>
      <c r="AG1155" s="185"/>
      <c r="AH1155" s="58" t="s">
        <v>36</v>
      </c>
      <c r="AI1155" s="58"/>
      <c r="AJ1155" s="58"/>
      <c r="AK1155" s="58"/>
      <c r="AL1155" s="59"/>
      <c r="AM1155" s="254" t="str">
        <f>VLOOKUP(K1155,'[1]SKO 2019 Attendees'!$D:$G,4,FALSE)</f>
        <v>32LDNLZK</v>
      </c>
      <c r="AN1155" s="52">
        <v>43478</v>
      </c>
      <c r="AO1155" s="52">
        <v>43481</v>
      </c>
      <c r="AP1155"/>
    </row>
    <row r="1156" spans="1:42" s="133" customFormat="1">
      <c r="A1156" s="46" t="s">
        <v>4601</v>
      </c>
      <c r="B1156" s="232">
        <v>43396</v>
      </c>
      <c r="C1156" s="232">
        <v>43400.469831215276</v>
      </c>
      <c r="D1156" s="232" t="s">
        <v>4693</v>
      </c>
      <c r="E1156" s="232" t="s">
        <v>6216</v>
      </c>
      <c r="F1156" s="49" t="s">
        <v>334</v>
      </c>
      <c r="G1156" s="61" t="s">
        <v>335</v>
      </c>
      <c r="H1156" s="61" t="s">
        <v>4038</v>
      </c>
      <c r="I1156" s="46" t="s">
        <v>4602</v>
      </c>
      <c r="J1156" s="46" t="s">
        <v>4603</v>
      </c>
      <c r="K1156" s="46" t="s">
        <v>4604</v>
      </c>
      <c r="L1156" s="100" t="s">
        <v>455</v>
      </c>
      <c r="M1156" s="350" t="s">
        <v>6412</v>
      </c>
      <c r="N1156" s="310" t="s">
        <v>6508</v>
      </c>
      <c r="O1156" s="325"/>
      <c r="P1156" s="284" t="s">
        <v>5086</v>
      </c>
      <c r="Q1156" s="311" t="s">
        <v>6508</v>
      </c>
      <c r="R1156" s="322"/>
      <c r="S1156" s="289" t="s">
        <v>2393</v>
      </c>
      <c r="T1156" s="289" t="s">
        <v>6509</v>
      </c>
      <c r="U1156" s="47" t="s">
        <v>222</v>
      </c>
      <c r="V1156" s="47" t="s">
        <v>208</v>
      </c>
      <c r="W1156" s="47" t="s">
        <v>2275</v>
      </c>
      <c r="X1156" s="46" t="s">
        <v>2076</v>
      </c>
      <c r="Y1156" s="58"/>
      <c r="Z1156" s="57"/>
      <c r="AA1156" s="58"/>
      <c r="AB1156" s="183"/>
      <c r="AC1156" s="184"/>
      <c r="AD1156" s="184"/>
      <c r="AE1156" s="183" t="s">
        <v>36</v>
      </c>
      <c r="AF1156" s="184"/>
      <c r="AG1156" s="185"/>
      <c r="AH1156" s="58"/>
      <c r="AI1156" s="58"/>
      <c r="AJ1156" s="58"/>
      <c r="AK1156" s="58"/>
      <c r="AL1156" s="59"/>
      <c r="AM1156" s="254" t="str">
        <f>VLOOKUP(K1156,'[1]SKO 2019 Attendees'!$D:$G,4,FALSE)</f>
        <v>32LDNLZP</v>
      </c>
      <c r="AN1156" s="52">
        <v>43478</v>
      </c>
      <c r="AO1156" s="52">
        <v>43481</v>
      </c>
      <c r="AP1156"/>
    </row>
    <row r="1157" spans="1:42" s="133" customFormat="1" ht="24">
      <c r="A1157" s="46" t="s">
        <v>5279</v>
      </c>
      <c r="B1157" s="232">
        <v>43396</v>
      </c>
      <c r="C1157" s="232">
        <v>43400.469831215276</v>
      </c>
      <c r="D1157" s="232"/>
      <c r="E1157" s="348"/>
      <c r="F1157" s="49" t="s">
        <v>334</v>
      </c>
      <c r="G1157" s="61" t="s">
        <v>552</v>
      </c>
      <c r="H1157" s="61" t="s">
        <v>27</v>
      </c>
      <c r="I1157" s="46" t="s">
        <v>5280</v>
      </c>
      <c r="J1157" s="46" t="s">
        <v>5281</v>
      </c>
      <c r="K1157" s="46" t="s">
        <v>5282</v>
      </c>
      <c r="L1157" s="100" t="s">
        <v>556</v>
      </c>
      <c r="M1157" s="310" t="s">
        <v>346</v>
      </c>
      <c r="N1157" s="310" t="s">
        <v>6505</v>
      </c>
      <c r="O1157" s="325"/>
      <c r="P1157" s="285" t="s">
        <v>346</v>
      </c>
      <c r="Q1157" s="285" t="s">
        <v>6505</v>
      </c>
      <c r="R1157" s="322"/>
      <c r="S1157" s="289" t="s">
        <v>4661</v>
      </c>
      <c r="T1157" s="289" t="s">
        <v>6511</v>
      </c>
      <c r="U1157" s="47" t="s">
        <v>222</v>
      </c>
      <c r="V1157" s="47" t="s">
        <v>208</v>
      </c>
      <c r="W1157" s="47" t="s">
        <v>209</v>
      </c>
      <c r="X1157" s="46" t="s">
        <v>92</v>
      </c>
      <c r="Y1157" s="58"/>
      <c r="Z1157" s="57"/>
      <c r="AA1157" s="58"/>
      <c r="AB1157" s="183"/>
      <c r="AC1157" s="184"/>
      <c r="AD1157" s="184"/>
      <c r="AE1157" s="183"/>
      <c r="AF1157" s="184"/>
      <c r="AG1157" s="185"/>
      <c r="AH1157" s="58" t="s">
        <v>36</v>
      </c>
      <c r="AI1157" s="58"/>
      <c r="AJ1157" s="58"/>
      <c r="AK1157" s="58"/>
      <c r="AL1157" s="59"/>
      <c r="AM1157" s="254" t="str">
        <f>VLOOKUP(K1157,'[1]SKO 2019 Attendees'!$D:$G,4,FALSE)</f>
        <v>32LDNLZ9</v>
      </c>
      <c r="AN1157" s="52">
        <v>43476</v>
      </c>
      <c r="AO1157" s="52">
        <v>43481</v>
      </c>
      <c r="AP1157"/>
    </row>
    <row r="1158" spans="1:42" s="133" customFormat="1">
      <c r="A1158" s="46" t="s">
        <v>4605</v>
      </c>
      <c r="B1158" s="232">
        <v>43396</v>
      </c>
      <c r="C1158" s="232">
        <v>43431.760584224532</v>
      </c>
      <c r="D1158" s="232" t="s">
        <v>4693</v>
      </c>
      <c r="E1158" s="232" t="s">
        <v>6217</v>
      </c>
      <c r="F1158" s="49" t="s">
        <v>334</v>
      </c>
      <c r="G1158" s="61" t="s">
        <v>552</v>
      </c>
      <c r="H1158" s="61" t="s">
        <v>4038</v>
      </c>
      <c r="I1158" s="46" t="s">
        <v>3312</v>
      </c>
      <c r="J1158" s="46" t="s">
        <v>4606</v>
      </c>
      <c r="K1158" s="46" t="s">
        <v>4607</v>
      </c>
      <c r="L1158" s="100" t="s">
        <v>566</v>
      </c>
      <c r="M1158" s="310" t="s">
        <v>500</v>
      </c>
      <c r="N1158" s="310" t="s">
        <v>6504</v>
      </c>
      <c r="O1158" s="325"/>
      <c r="P1158" s="285" t="s">
        <v>500</v>
      </c>
      <c r="Q1158" s="285" t="s">
        <v>6504</v>
      </c>
      <c r="R1158" s="322"/>
      <c r="S1158" s="289" t="s">
        <v>4661</v>
      </c>
      <c r="T1158" s="289" t="s">
        <v>6511</v>
      </c>
      <c r="U1158" s="47" t="s">
        <v>222</v>
      </c>
      <c r="V1158" s="47" t="s">
        <v>208</v>
      </c>
      <c r="W1158" s="47" t="s">
        <v>2501</v>
      </c>
      <c r="X1158" s="46" t="s">
        <v>2076</v>
      </c>
      <c r="Y1158" s="58"/>
      <c r="Z1158" s="57"/>
      <c r="AA1158" s="58"/>
      <c r="AB1158" s="183"/>
      <c r="AC1158" s="184"/>
      <c r="AD1158" s="184"/>
      <c r="AE1158" s="183"/>
      <c r="AF1158" s="184"/>
      <c r="AG1158" s="185"/>
      <c r="AH1158" s="58" t="s">
        <v>36</v>
      </c>
      <c r="AI1158" s="58"/>
      <c r="AJ1158" s="58"/>
      <c r="AK1158" s="58"/>
      <c r="AL1158" s="59"/>
      <c r="AM1158" s="254" t="str">
        <f>VLOOKUP(K1158,'[1]SKO 2019 Attendees'!$D:$G,4,FALSE)</f>
        <v>32LDNLZQ</v>
      </c>
      <c r="AN1158" s="52">
        <v>43478</v>
      </c>
      <c r="AO1158" s="52">
        <v>43481</v>
      </c>
      <c r="AP1158"/>
    </row>
    <row r="1159" spans="1:42" customFormat="1">
      <c r="A1159" s="46" t="s">
        <v>5274</v>
      </c>
      <c r="B1159" s="232">
        <v>43423</v>
      </c>
      <c r="C1159" s="232">
        <v>43423.429002743054</v>
      </c>
      <c r="D1159" s="232" t="s">
        <v>4693</v>
      </c>
      <c r="E1159" s="232" t="s">
        <v>6218</v>
      </c>
      <c r="F1159" s="49" t="s">
        <v>334</v>
      </c>
      <c r="G1159" s="61" t="s">
        <v>335</v>
      </c>
      <c r="H1159" s="61" t="s">
        <v>633</v>
      </c>
      <c r="I1159" s="46" t="s">
        <v>5188</v>
      </c>
      <c r="J1159" s="46" t="s">
        <v>5273</v>
      </c>
      <c r="K1159" s="46" t="s">
        <v>5189</v>
      </c>
      <c r="L1159" s="100" t="s">
        <v>351</v>
      </c>
      <c r="M1159" s="350" t="s">
        <v>6413</v>
      </c>
      <c r="N1159" s="310" t="s">
        <v>6509</v>
      </c>
      <c r="O1159" s="325"/>
      <c r="P1159" s="284" t="s">
        <v>6263</v>
      </c>
      <c r="Q1159" s="311" t="s">
        <v>6509</v>
      </c>
      <c r="R1159" s="322"/>
      <c r="S1159" s="289" t="s">
        <v>4670</v>
      </c>
      <c r="T1159" s="289" t="s">
        <v>6504</v>
      </c>
      <c r="U1159" s="47"/>
      <c r="V1159" s="47"/>
      <c r="W1159" s="47"/>
      <c r="X1159" s="46" t="s">
        <v>633</v>
      </c>
      <c r="Y1159" s="57"/>
      <c r="Z1159" s="57"/>
      <c r="AA1159" s="58"/>
      <c r="AB1159" s="183"/>
      <c r="AC1159" s="189"/>
      <c r="AD1159" s="189"/>
      <c r="AE1159" s="183"/>
      <c r="AF1159" s="189" t="s">
        <v>36</v>
      </c>
      <c r="AG1159" s="185"/>
      <c r="AH1159" s="58"/>
      <c r="AI1159" s="58"/>
      <c r="AJ1159" s="58"/>
      <c r="AK1159" s="58"/>
      <c r="AL1159" s="59"/>
      <c r="AM1159" s="254" t="str">
        <f>VLOOKUP(K1159,'[1]SKO 2019 Attendees'!$D:$G,4,FALSE)</f>
        <v>32LG4NF2</v>
      </c>
      <c r="AN1159" s="52">
        <v>43477</v>
      </c>
      <c r="AO1159" s="52">
        <v>43481</v>
      </c>
    </row>
    <row r="1160" spans="1:42" customFormat="1">
      <c r="A1160" s="46" t="s">
        <v>5204</v>
      </c>
      <c r="B1160" s="232">
        <v>43416</v>
      </c>
      <c r="C1160" s="232">
        <v>43417.909917592588</v>
      </c>
      <c r="D1160" s="232" t="s">
        <v>4693</v>
      </c>
      <c r="E1160" s="232" t="s">
        <v>6219</v>
      </c>
      <c r="F1160" s="49" t="s">
        <v>334</v>
      </c>
      <c r="G1160" s="61" t="s">
        <v>335</v>
      </c>
      <c r="H1160" s="61" t="s">
        <v>27</v>
      </c>
      <c r="I1160" s="46" t="s">
        <v>5241</v>
      </c>
      <c r="J1160" s="46" t="s">
        <v>155</v>
      </c>
      <c r="K1160" s="46" t="s">
        <v>5195</v>
      </c>
      <c r="L1160" s="100" t="s">
        <v>5196</v>
      </c>
      <c r="M1160" s="350" t="s">
        <v>6413</v>
      </c>
      <c r="N1160" s="310" t="s">
        <v>6509</v>
      </c>
      <c r="O1160" s="325"/>
      <c r="P1160" s="284" t="s">
        <v>6263</v>
      </c>
      <c r="Q1160" s="311" t="s">
        <v>6509</v>
      </c>
      <c r="R1160" s="322"/>
      <c r="S1160" s="289" t="s">
        <v>5083</v>
      </c>
      <c r="T1160" s="289"/>
      <c r="U1160" s="47" t="s">
        <v>5197</v>
      </c>
      <c r="V1160" s="47" t="s">
        <v>34</v>
      </c>
      <c r="W1160" s="47" t="s">
        <v>103</v>
      </c>
      <c r="X1160" s="46" t="s">
        <v>27</v>
      </c>
      <c r="Y1160" s="57"/>
      <c r="Z1160" s="57"/>
      <c r="AA1160" s="58"/>
      <c r="AB1160" s="183"/>
      <c r="AC1160" s="184"/>
      <c r="AD1160" s="184"/>
      <c r="AE1160" s="183"/>
      <c r="AF1160" s="184"/>
      <c r="AG1160" s="190" t="s">
        <v>36</v>
      </c>
      <c r="AH1160" s="58"/>
      <c r="AI1160" s="58"/>
      <c r="AJ1160" s="58"/>
      <c r="AK1160" s="58"/>
      <c r="AL1160" s="59"/>
      <c r="AM1160" s="254" t="str">
        <f>VLOOKUP(K1160,'[1]SKO 2019 Attendees'!$D:$G,4,FALSE)</f>
        <v>32LG4NF3</v>
      </c>
      <c r="AN1160" s="52">
        <v>43476</v>
      </c>
      <c r="AO1160" s="52">
        <v>43481</v>
      </c>
    </row>
    <row r="1161" spans="1:42" customFormat="1">
      <c r="A1161" s="129" t="s">
        <v>6559</v>
      </c>
      <c r="B1161" s="232">
        <v>43416</v>
      </c>
      <c r="C1161" s="232">
        <v>43422.379206944446</v>
      </c>
      <c r="D1161" s="232" t="s">
        <v>4693</v>
      </c>
      <c r="E1161" s="232" t="s">
        <v>6677</v>
      </c>
      <c r="F1161" s="49" t="s">
        <v>5200</v>
      </c>
      <c r="G1161" s="61" t="s">
        <v>26</v>
      </c>
      <c r="H1161" s="61" t="s">
        <v>633</v>
      </c>
      <c r="I1161" s="46" t="s">
        <v>77</v>
      </c>
      <c r="J1161" s="46" t="s">
        <v>5198</v>
      </c>
      <c r="K1161" s="261" t="s">
        <v>5199</v>
      </c>
      <c r="L1161" s="100" t="s">
        <v>31</v>
      </c>
      <c r="M1161" s="350" t="s">
        <v>6413</v>
      </c>
      <c r="N1161" s="310" t="s">
        <v>6509</v>
      </c>
      <c r="O1161" s="325"/>
      <c r="P1161" s="284" t="s">
        <v>6263</v>
      </c>
      <c r="Q1161" s="311" t="s">
        <v>6509</v>
      </c>
      <c r="R1161" s="322">
        <v>21</v>
      </c>
      <c r="S1161" s="289" t="s">
        <v>4671</v>
      </c>
      <c r="T1161" s="289" t="s">
        <v>6503</v>
      </c>
      <c r="U1161" s="47" t="s">
        <v>765</v>
      </c>
      <c r="V1161" s="47" t="s">
        <v>34</v>
      </c>
      <c r="W1161" s="47" t="s">
        <v>5201</v>
      </c>
      <c r="X1161" s="46" t="s">
        <v>633</v>
      </c>
      <c r="Y1161" s="57"/>
      <c r="Z1161" s="57"/>
      <c r="AA1161" s="58"/>
      <c r="AB1161" s="183"/>
      <c r="AC1161" s="184"/>
      <c r="AD1161" s="184"/>
      <c r="AE1161" s="183"/>
      <c r="AF1161" s="184"/>
      <c r="AG1161" s="185"/>
      <c r="AH1161" s="58"/>
      <c r="AI1161" s="58" t="s">
        <v>6461</v>
      </c>
      <c r="AJ1161" s="57" t="s">
        <v>6518</v>
      </c>
      <c r="AK1161" s="320">
        <v>43113.583333333336</v>
      </c>
      <c r="AL1161" s="59"/>
      <c r="AM1161" s="254" t="str">
        <f>VLOOKUP(K1161,'[1]SKO 2019 Attendees'!$D:$G,4,FALSE)</f>
        <v>32LG4NF4</v>
      </c>
      <c r="AN1161" s="52">
        <v>43476</v>
      </c>
      <c r="AO1161" s="52">
        <v>43482</v>
      </c>
      <c r="AP1161" s="245" t="s">
        <v>6847</v>
      </c>
    </row>
    <row r="1162" spans="1:42" customFormat="1">
      <c r="A1162" s="46" t="s">
        <v>5205</v>
      </c>
      <c r="B1162" s="232">
        <v>43416</v>
      </c>
      <c r="C1162" s="232">
        <v>43419.192114733793</v>
      </c>
      <c r="D1162" s="232" t="s">
        <v>4693</v>
      </c>
      <c r="E1162" s="232" t="s">
        <v>6220</v>
      </c>
      <c r="F1162" s="49" t="s">
        <v>5200</v>
      </c>
      <c r="G1162" s="61" t="s">
        <v>26</v>
      </c>
      <c r="H1162" s="61" t="s">
        <v>633</v>
      </c>
      <c r="I1162" s="46" t="s">
        <v>1303</v>
      </c>
      <c r="J1162" s="46" t="s">
        <v>5207</v>
      </c>
      <c r="K1162" s="46" t="s">
        <v>5208</v>
      </c>
      <c r="L1162" s="100" t="s">
        <v>31</v>
      </c>
      <c r="M1162" s="310" t="s">
        <v>374</v>
      </c>
      <c r="N1162" s="310" t="s">
        <v>6507</v>
      </c>
      <c r="O1162" s="323"/>
      <c r="P1162" s="284" t="s">
        <v>374</v>
      </c>
      <c r="Q1162" s="285" t="s">
        <v>6507</v>
      </c>
      <c r="R1162" s="322"/>
      <c r="S1162" s="289" t="s">
        <v>4673</v>
      </c>
      <c r="T1162" s="289"/>
      <c r="U1162" s="47" t="s">
        <v>692</v>
      </c>
      <c r="V1162" s="47" t="s">
        <v>34</v>
      </c>
      <c r="W1162" s="47" t="s">
        <v>693</v>
      </c>
      <c r="X1162" s="46" t="s">
        <v>633</v>
      </c>
      <c r="Y1162" s="57"/>
      <c r="Z1162" s="57"/>
      <c r="AA1162" s="58"/>
      <c r="AB1162" s="183"/>
      <c r="AC1162" s="184"/>
      <c r="AD1162" s="184"/>
      <c r="AE1162" s="183"/>
      <c r="AF1162" s="184"/>
      <c r="AG1162" s="185"/>
      <c r="AH1162" s="58"/>
      <c r="AI1162" s="58" t="s">
        <v>6463</v>
      </c>
      <c r="AJ1162" s="57" t="s">
        <v>6518</v>
      </c>
      <c r="AK1162" s="320">
        <v>43113.666666666664</v>
      </c>
      <c r="AL1162" s="59"/>
      <c r="AM1162" s="254" t="str">
        <f>VLOOKUP(K1162,'[1]SKO 2019 Attendees'!$D:$G,4,FALSE)</f>
        <v>32LG4NF5</v>
      </c>
      <c r="AN1162" s="52">
        <v>43477</v>
      </c>
      <c r="AO1162" s="52">
        <v>43482</v>
      </c>
      <c r="AP1162" s="18" t="s">
        <v>6845</v>
      </c>
    </row>
    <row r="1163" spans="1:42" customFormat="1">
      <c r="A1163" s="46" t="s">
        <v>5206</v>
      </c>
      <c r="B1163" s="232">
        <v>43416</v>
      </c>
      <c r="C1163" s="232">
        <v>43441.054722534718</v>
      </c>
      <c r="D1163" s="232"/>
      <c r="E1163" s="348"/>
      <c r="F1163" s="49" t="s">
        <v>5200</v>
      </c>
      <c r="G1163" s="61" t="s">
        <v>26</v>
      </c>
      <c r="H1163" s="61" t="s">
        <v>27</v>
      </c>
      <c r="I1163" s="46" t="s">
        <v>5209</v>
      </c>
      <c r="J1163" s="46" t="s">
        <v>5210</v>
      </c>
      <c r="K1163" s="261" t="s">
        <v>6446</v>
      </c>
      <c r="L1163" s="100" t="s">
        <v>31</v>
      </c>
      <c r="M1163" s="350" t="s">
        <v>6413</v>
      </c>
      <c r="N1163" s="310" t="s">
        <v>6509</v>
      </c>
      <c r="O1163" s="325"/>
      <c r="P1163" s="284" t="s">
        <v>6263</v>
      </c>
      <c r="Q1163" s="311" t="s">
        <v>6509</v>
      </c>
      <c r="R1163" s="322"/>
      <c r="S1163" s="289" t="s">
        <v>5082</v>
      </c>
      <c r="T1163" s="289"/>
      <c r="U1163" s="47" t="s">
        <v>47</v>
      </c>
      <c r="V1163" s="47" t="s">
        <v>34</v>
      </c>
      <c r="W1163" s="47" t="s">
        <v>48</v>
      </c>
      <c r="X1163" s="46" t="s">
        <v>27</v>
      </c>
      <c r="Y1163" s="57"/>
      <c r="Z1163" s="57"/>
      <c r="AA1163" s="58"/>
      <c r="AB1163" s="183"/>
      <c r="AC1163" s="184"/>
      <c r="AD1163" s="184"/>
      <c r="AE1163" s="183"/>
      <c r="AF1163" s="184"/>
      <c r="AG1163" s="185"/>
      <c r="AH1163" s="58"/>
      <c r="AI1163" s="58" t="s">
        <v>6461</v>
      </c>
      <c r="AJ1163" s="57" t="s">
        <v>6518</v>
      </c>
      <c r="AK1163" s="320">
        <v>43113.583333333336</v>
      </c>
      <c r="AL1163" s="59"/>
      <c r="AM1163" s="254" t="str">
        <f>VLOOKUP(K1163,'[1]SKO 2019 Attendees'!$D:$G,4,FALSE)</f>
        <v>32LG4NF6</v>
      </c>
      <c r="AN1163" s="52">
        <v>43477</v>
      </c>
      <c r="AO1163" s="52">
        <v>43481</v>
      </c>
    </row>
    <row r="1164" spans="1:42" customFormat="1">
      <c r="A1164" s="46" t="s">
        <v>5212</v>
      </c>
      <c r="B1164" s="232">
        <v>43416</v>
      </c>
      <c r="C1164" s="232">
        <v>43420.482768287038</v>
      </c>
      <c r="D1164" s="232" t="s">
        <v>4693</v>
      </c>
      <c r="E1164" s="348"/>
      <c r="F1164" s="49" t="s">
        <v>5200</v>
      </c>
      <c r="G1164" s="61" t="s">
        <v>26</v>
      </c>
      <c r="H1164" s="61" t="s">
        <v>3126</v>
      </c>
      <c r="I1164" s="46" t="s">
        <v>5213</v>
      </c>
      <c r="J1164" s="46" t="s">
        <v>5214</v>
      </c>
      <c r="K1164" s="46" t="s">
        <v>5215</v>
      </c>
      <c r="L1164" s="100" t="s">
        <v>682</v>
      </c>
      <c r="M1164" s="310" t="s">
        <v>379</v>
      </c>
      <c r="N1164" s="279" t="s">
        <v>6503</v>
      </c>
      <c r="O1164" s="325"/>
      <c r="P1164" s="284" t="s">
        <v>379</v>
      </c>
      <c r="Q1164" s="285" t="s">
        <v>6503</v>
      </c>
      <c r="R1164" s="322"/>
      <c r="S1164" s="289" t="s">
        <v>2472</v>
      </c>
      <c r="T1164" s="289" t="s">
        <v>6505</v>
      </c>
      <c r="U1164" s="47" t="s">
        <v>3271</v>
      </c>
      <c r="V1164" s="47" t="s">
        <v>90</v>
      </c>
      <c r="W1164" s="47" t="s">
        <v>2433</v>
      </c>
      <c r="X1164" s="46" t="s">
        <v>2076</v>
      </c>
      <c r="Y1164" s="57"/>
      <c r="Z1164" s="57"/>
      <c r="AA1164" s="58"/>
      <c r="AB1164" s="183"/>
      <c r="AC1164" s="184"/>
      <c r="AD1164" s="184"/>
      <c r="AE1164" s="183"/>
      <c r="AF1164" s="184"/>
      <c r="AG1164" s="185"/>
      <c r="AH1164" s="58"/>
      <c r="AI1164" s="58"/>
      <c r="AJ1164" s="58"/>
      <c r="AK1164" s="58"/>
      <c r="AL1164" s="59"/>
      <c r="AM1164" s="254" t="str">
        <f>VLOOKUP(K1164,'[1]SKO 2019 Attendees'!$D:$G,4,FALSE)</f>
        <v>32LG4NF7</v>
      </c>
      <c r="AN1164" s="52">
        <v>43478</v>
      </c>
      <c r="AO1164" s="52">
        <v>43481</v>
      </c>
    </row>
    <row r="1165" spans="1:42" customFormat="1">
      <c r="A1165" s="46" t="s">
        <v>5216</v>
      </c>
      <c r="B1165" s="232">
        <v>43416</v>
      </c>
      <c r="C1165" s="232">
        <v>43418.371815393519</v>
      </c>
      <c r="D1165" s="232" t="s">
        <v>4693</v>
      </c>
      <c r="E1165" s="348" t="s">
        <v>6850</v>
      </c>
      <c r="F1165" s="49" t="s">
        <v>5200</v>
      </c>
      <c r="G1165" s="61" t="s">
        <v>26</v>
      </c>
      <c r="H1165" s="61" t="s">
        <v>3126</v>
      </c>
      <c r="I1165" s="46" t="s">
        <v>162</v>
      </c>
      <c r="J1165" s="46" t="s">
        <v>5219</v>
      </c>
      <c r="K1165" s="46" t="s">
        <v>5220</v>
      </c>
      <c r="L1165" s="100" t="s">
        <v>31</v>
      </c>
      <c r="M1165" s="310" t="s">
        <v>357</v>
      </c>
      <c r="N1165" s="279" t="s">
        <v>6506</v>
      </c>
      <c r="O1165" s="325"/>
      <c r="P1165" s="285" t="s">
        <v>357</v>
      </c>
      <c r="Q1165" s="285" t="s">
        <v>6506</v>
      </c>
      <c r="R1165" s="322"/>
      <c r="S1165" s="289" t="s">
        <v>2411</v>
      </c>
      <c r="T1165" s="289" t="s">
        <v>6510</v>
      </c>
      <c r="U1165" s="47" t="s">
        <v>3282</v>
      </c>
      <c r="V1165" s="47" t="s">
        <v>90</v>
      </c>
      <c r="W1165" s="47" t="s">
        <v>2317</v>
      </c>
      <c r="X1165" s="46" t="s">
        <v>2076</v>
      </c>
      <c r="Y1165" s="57"/>
      <c r="Z1165" s="57"/>
      <c r="AA1165" s="58"/>
      <c r="AB1165" s="183"/>
      <c r="AC1165" s="184"/>
      <c r="AD1165" s="184"/>
      <c r="AE1165" s="183"/>
      <c r="AF1165" s="184"/>
      <c r="AG1165" s="185"/>
      <c r="AH1165" s="58"/>
      <c r="AI1165" s="58"/>
      <c r="AJ1165" s="58"/>
      <c r="AK1165" s="58"/>
      <c r="AL1165" s="59"/>
      <c r="AM1165" s="254" t="str">
        <f>VLOOKUP(K1165,'[1]SKO 2019 Attendees'!$D:$G,4,FALSE)</f>
        <v>32LG4NF8</v>
      </c>
      <c r="AN1165" s="52">
        <v>43478</v>
      </c>
      <c r="AO1165" s="52">
        <v>43481</v>
      </c>
    </row>
    <row r="1166" spans="1:42" customFormat="1">
      <c r="A1166" s="46" t="s">
        <v>5217</v>
      </c>
      <c r="B1166" s="232">
        <v>43416</v>
      </c>
      <c r="C1166" s="232">
        <v>43417.563500081014</v>
      </c>
      <c r="D1166" s="232" t="s">
        <v>4693</v>
      </c>
      <c r="E1166" s="232" t="s">
        <v>6652</v>
      </c>
      <c r="F1166" s="49" t="s">
        <v>5200</v>
      </c>
      <c r="G1166" s="61" t="s">
        <v>26</v>
      </c>
      <c r="H1166" s="61" t="s">
        <v>3126</v>
      </c>
      <c r="I1166" s="46" t="s">
        <v>5221</v>
      </c>
      <c r="J1166" s="46" t="s">
        <v>5222</v>
      </c>
      <c r="K1166" s="46" t="s">
        <v>5223</v>
      </c>
      <c r="L1166" s="100" t="s">
        <v>31</v>
      </c>
      <c r="M1166" s="310" t="s">
        <v>357</v>
      </c>
      <c r="N1166" s="279" t="s">
        <v>6506</v>
      </c>
      <c r="O1166" s="325"/>
      <c r="P1166" s="285" t="s">
        <v>357</v>
      </c>
      <c r="Q1166" s="285" t="s">
        <v>6506</v>
      </c>
      <c r="R1166" s="322"/>
      <c r="S1166" s="289" t="s">
        <v>2411</v>
      </c>
      <c r="T1166" s="289" t="s">
        <v>6510</v>
      </c>
      <c r="U1166" s="47" t="s">
        <v>3223</v>
      </c>
      <c r="V1166" s="47" t="s">
        <v>90</v>
      </c>
      <c r="W1166" s="47" t="s">
        <v>2971</v>
      </c>
      <c r="X1166" s="46" t="s">
        <v>2076</v>
      </c>
      <c r="Y1166" s="57"/>
      <c r="Z1166" s="57"/>
      <c r="AA1166" s="58"/>
      <c r="AB1166" s="183"/>
      <c r="AC1166" s="184"/>
      <c r="AD1166" s="184"/>
      <c r="AE1166" s="183"/>
      <c r="AF1166" s="184"/>
      <c r="AG1166" s="185"/>
      <c r="AH1166" s="58"/>
      <c r="AI1166" s="58"/>
      <c r="AJ1166" s="58"/>
      <c r="AK1166" s="58"/>
      <c r="AL1166" s="59"/>
      <c r="AM1166" s="254" t="str">
        <f>VLOOKUP(K1166,'[1]SKO 2019 Attendees'!$D:$G,4,FALSE)</f>
        <v>32LG4NF9</v>
      </c>
      <c r="AN1166" s="52">
        <v>43478</v>
      </c>
      <c r="AO1166" s="52">
        <v>43481</v>
      </c>
    </row>
    <row r="1167" spans="1:42" customFormat="1">
      <c r="A1167" s="46" t="s">
        <v>5218</v>
      </c>
      <c r="B1167" s="232">
        <v>43416</v>
      </c>
      <c r="C1167" s="232">
        <v>43417.591848842589</v>
      </c>
      <c r="D1167" s="232" t="s">
        <v>4693</v>
      </c>
      <c r="E1167" s="232" t="s">
        <v>6732</v>
      </c>
      <c r="F1167" s="49" t="s">
        <v>5200</v>
      </c>
      <c r="G1167" s="61" t="s">
        <v>26</v>
      </c>
      <c r="H1167" s="61" t="s">
        <v>3126</v>
      </c>
      <c r="I1167" s="46" t="s">
        <v>5224</v>
      </c>
      <c r="J1167" s="46" t="s">
        <v>5225</v>
      </c>
      <c r="K1167" s="46" t="s">
        <v>5226</v>
      </c>
      <c r="L1167" s="100" t="s">
        <v>31</v>
      </c>
      <c r="M1167" s="310" t="s">
        <v>357</v>
      </c>
      <c r="N1167" s="279" t="s">
        <v>6506</v>
      </c>
      <c r="O1167" s="325"/>
      <c r="P1167" s="285" t="s">
        <v>357</v>
      </c>
      <c r="Q1167" s="285" t="s">
        <v>6506</v>
      </c>
      <c r="R1167" s="322"/>
      <c r="S1167" s="289" t="s">
        <v>2411</v>
      </c>
      <c r="T1167" s="289" t="s">
        <v>6510</v>
      </c>
      <c r="U1167" s="47" t="s">
        <v>3282</v>
      </c>
      <c r="V1167" s="47" t="s">
        <v>90</v>
      </c>
      <c r="W1167" s="47" t="s">
        <v>2254</v>
      </c>
      <c r="X1167" s="46" t="s">
        <v>2076</v>
      </c>
      <c r="Y1167" s="57"/>
      <c r="Z1167" s="57"/>
      <c r="AA1167" s="58"/>
      <c r="AB1167" s="183"/>
      <c r="AC1167" s="184"/>
      <c r="AD1167" s="184"/>
      <c r="AE1167" s="183"/>
      <c r="AF1167" s="184"/>
      <c r="AG1167" s="185"/>
      <c r="AH1167" s="58"/>
      <c r="AI1167" s="58"/>
      <c r="AJ1167" s="58"/>
      <c r="AK1167" s="58"/>
      <c r="AL1167" s="59"/>
      <c r="AM1167" s="254" t="str">
        <f>VLOOKUP(K1167,'[1]SKO 2019 Attendees'!$D:$G,4,FALSE)</f>
        <v>32LG4NFB</v>
      </c>
      <c r="AN1167" s="52">
        <v>43478</v>
      </c>
      <c r="AO1167" s="52">
        <v>43481</v>
      </c>
    </row>
    <row r="1168" spans="1:42" customFormat="1">
      <c r="A1168" s="46" t="s">
        <v>5244</v>
      </c>
      <c r="B1168" s="232">
        <v>43423</v>
      </c>
      <c r="C1168" s="232">
        <v>43423.697257719905</v>
      </c>
      <c r="D1168" s="232" t="s">
        <v>4693</v>
      </c>
      <c r="E1168" s="232" t="s">
        <v>6221</v>
      </c>
      <c r="F1168" s="49" t="s">
        <v>5249</v>
      </c>
      <c r="G1168" s="61" t="s">
        <v>26</v>
      </c>
      <c r="H1168" s="61" t="s">
        <v>2236</v>
      </c>
      <c r="I1168" s="46" t="s">
        <v>5250</v>
      </c>
      <c r="J1168" s="46" t="s">
        <v>5251</v>
      </c>
      <c r="K1168" s="46" t="s">
        <v>5252</v>
      </c>
      <c r="L1168" s="100" t="s">
        <v>31</v>
      </c>
      <c r="M1168" s="310" t="s">
        <v>379</v>
      </c>
      <c r="N1168" s="279" t="s">
        <v>6503</v>
      </c>
      <c r="O1168" s="325"/>
      <c r="P1168" s="284" t="s">
        <v>379</v>
      </c>
      <c r="Q1168" s="285" t="s">
        <v>6503</v>
      </c>
      <c r="R1168" s="322"/>
      <c r="S1168" s="289" t="s">
        <v>2500</v>
      </c>
      <c r="T1168" s="289" t="s">
        <v>6516</v>
      </c>
      <c r="U1168" s="47" t="s">
        <v>3365</v>
      </c>
      <c r="V1168" s="47" t="s">
        <v>34</v>
      </c>
      <c r="W1168" s="47" t="s">
        <v>5264</v>
      </c>
      <c r="X1168" s="46" t="s">
        <v>2076</v>
      </c>
      <c r="Y1168" s="57"/>
      <c r="Z1168" s="57"/>
      <c r="AA1168" s="58"/>
      <c r="AB1168" s="183"/>
      <c r="AC1168" s="184"/>
      <c r="AD1168" s="184"/>
      <c r="AE1168" s="183"/>
      <c r="AF1168" s="184"/>
      <c r="AG1168" s="185"/>
      <c r="AH1168" s="58"/>
      <c r="AI1168" s="58"/>
      <c r="AJ1168" s="58"/>
      <c r="AK1168" s="58"/>
      <c r="AL1168" s="59"/>
      <c r="AM1168" s="254" t="str">
        <f>VLOOKUP(K1168,'[1]SKO 2019 Attendees'!$D:$G,4,FALSE)</f>
        <v>32LGHFNS</v>
      </c>
      <c r="AN1168" s="52">
        <v>43477</v>
      </c>
      <c r="AO1168" s="52">
        <v>43481</v>
      </c>
    </row>
    <row r="1169" spans="1:41" customFormat="1">
      <c r="A1169" s="46" t="s">
        <v>5245</v>
      </c>
      <c r="B1169" s="232">
        <v>43423</v>
      </c>
      <c r="C1169" s="232">
        <v>43425.491718321755</v>
      </c>
      <c r="D1169" s="232" t="s">
        <v>4693</v>
      </c>
      <c r="E1169" s="232" t="s">
        <v>6222</v>
      </c>
      <c r="F1169" s="49" t="s">
        <v>5249</v>
      </c>
      <c r="G1169" s="61" t="s">
        <v>26</v>
      </c>
      <c r="H1169" s="61" t="s">
        <v>2236</v>
      </c>
      <c r="I1169" s="46" t="s">
        <v>5253</v>
      </c>
      <c r="J1169" s="46" t="s">
        <v>5254</v>
      </c>
      <c r="K1169" s="46" t="s">
        <v>5255</v>
      </c>
      <c r="L1169" s="100" t="s">
        <v>31</v>
      </c>
      <c r="M1169" s="310" t="s">
        <v>374</v>
      </c>
      <c r="N1169" s="310" t="s">
        <v>6507</v>
      </c>
      <c r="O1169" s="323"/>
      <c r="P1169" s="284" t="s">
        <v>374</v>
      </c>
      <c r="Q1169" s="285" t="s">
        <v>6507</v>
      </c>
      <c r="R1169" s="322"/>
      <c r="S1169" s="289" t="s">
        <v>2500</v>
      </c>
      <c r="T1169" s="289" t="s">
        <v>6516</v>
      </c>
      <c r="U1169" s="47" t="s">
        <v>3365</v>
      </c>
      <c r="V1169" s="47" t="s">
        <v>34</v>
      </c>
      <c r="W1169" s="47" t="s">
        <v>5265</v>
      </c>
      <c r="X1169" s="46" t="s">
        <v>2076</v>
      </c>
      <c r="Y1169" s="57"/>
      <c r="Z1169" s="57"/>
      <c r="AA1169" s="58"/>
      <c r="AB1169" s="183"/>
      <c r="AC1169" s="184"/>
      <c r="AD1169" s="184"/>
      <c r="AE1169" s="183"/>
      <c r="AF1169" s="184"/>
      <c r="AG1169" s="185"/>
      <c r="AH1169" s="58"/>
      <c r="AI1169" s="58"/>
      <c r="AJ1169" s="58"/>
      <c r="AK1169" s="58"/>
      <c r="AL1169" s="59"/>
      <c r="AM1169" s="254" t="str">
        <f>VLOOKUP(K1169,'[1]SKO 2019 Attendees'!$D:$G,4,FALSE)</f>
        <v>32LGHK3L</v>
      </c>
      <c r="AN1169" s="52">
        <v>43477</v>
      </c>
      <c r="AO1169" s="52">
        <v>43481</v>
      </c>
    </row>
    <row r="1170" spans="1:41" customFormat="1">
      <c r="A1170" s="46" t="s">
        <v>5246</v>
      </c>
      <c r="B1170" s="232">
        <v>43423</v>
      </c>
      <c r="C1170" s="232">
        <v>43423.4075099537</v>
      </c>
      <c r="D1170" s="232" t="s">
        <v>4693</v>
      </c>
      <c r="E1170" s="348"/>
      <c r="F1170" s="49" t="s">
        <v>5249</v>
      </c>
      <c r="G1170" s="61" t="s">
        <v>26</v>
      </c>
      <c r="H1170" s="61" t="s">
        <v>2236</v>
      </c>
      <c r="I1170" s="46" t="s">
        <v>5256</v>
      </c>
      <c r="J1170" s="46" t="s">
        <v>5257</v>
      </c>
      <c r="K1170" s="46" t="s">
        <v>5258</v>
      </c>
      <c r="L1170" s="100" t="s">
        <v>31</v>
      </c>
      <c r="M1170" s="350" t="s">
        <v>6413</v>
      </c>
      <c r="N1170" s="310" t="s">
        <v>6509</v>
      </c>
      <c r="O1170" s="325"/>
      <c r="P1170" s="284" t="s">
        <v>6263</v>
      </c>
      <c r="Q1170" s="311" t="s">
        <v>6509</v>
      </c>
      <c r="R1170" s="322"/>
      <c r="S1170" s="289" t="s">
        <v>2500</v>
      </c>
      <c r="T1170" s="289" t="s">
        <v>6516</v>
      </c>
      <c r="U1170" s="47" t="s">
        <v>3365</v>
      </c>
      <c r="V1170" s="47" t="s">
        <v>34</v>
      </c>
      <c r="W1170" s="47" t="s">
        <v>5265</v>
      </c>
      <c r="X1170" s="46" t="s">
        <v>2076</v>
      </c>
      <c r="Y1170" s="57"/>
      <c r="Z1170" s="57"/>
      <c r="AA1170" s="58"/>
      <c r="AB1170" s="183"/>
      <c r="AC1170" s="184"/>
      <c r="AD1170" s="184"/>
      <c r="AE1170" s="183"/>
      <c r="AF1170" s="184"/>
      <c r="AG1170" s="185"/>
      <c r="AH1170" s="58"/>
      <c r="AI1170" s="58"/>
      <c r="AJ1170" s="58"/>
      <c r="AK1170" s="58"/>
      <c r="AL1170" s="59"/>
      <c r="AM1170" s="254" t="str">
        <f>VLOOKUP(K1170,'[1]SKO 2019 Attendees'!$D:$G,4,FALSE)</f>
        <v>32LGHHRM</v>
      </c>
      <c r="AN1170" s="52">
        <v>43477</v>
      </c>
      <c r="AO1170" s="52">
        <v>43481</v>
      </c>
    </row>
    <row r="1171" spans="1:41" customFormat="1">
      <c r="A1171" s="46" t="s">
        <v>5247</v>
      </c>
      <c r="B1171" s="232">
        <v>43423</v>
      </c>
      <c r="C1171" s="232">
        <v>43430.771584918977</v>
      </c>
      <c r="D1171" s="232" t="s">
        <v>4693</v>
      </c>
      <c r="E1171" s="232" t="s">
        <v>6223</v>
      </c>
      <c r="F1171" s="49" t="s">
        <v>5249</v>
      </c>
      <c r="G1171" s="61" t="s">
        <v>26</v>
      </c>
      <c r="H1171" s="61" t="s">
        <v>2236</v>
      </c>
      <c r="I1171" s="46" t="s">
        <v>1117</v>
      </c>
      <c r="J1171" s="46" t="s">
        <v>5259</v>
      </c>
      <c r="K1171" s="46" t="s">
        <v>5260</v>
      </c>
      <c r="L1171" s="100" t="s">
        <v>31</v>
      </c>
      <c r="M1171" s="310" t="s">
        <v>374</v>
      </c>
      <c r="N1171" s="310" t="s">
        <v>6507</v>
      </c>
      <c r="O1171" s="323"/>
      <c r="P1171" s="284" t="s">
        <v>374</v>
      </c>
      <c r="Q1171" s="285" t="s">
        <v>6507</v>
      </c>
      <c r="R1171" s="322"/>
      <c r="S1171" s="289" t="s">
        <v>2500</v>
      </c>
      <c r="T1171" s="289" t="s">
        <v>6516</v>
      </c>
      <c r="U1171" s="47" t="s">
        <v>3365</v>
      </c>
      <c r="V1171" s="47" t="s">
        <v>34</v>
      </c>
      <c r="W1171" s="47" t="s">
        <v>5264</v>
      </c>
      <c r="X1171" s="46" t="s">
        <v>2076</v>
      </c>
      <c r="Y1171" s="57"/>
      <c r="Z1171" s="57"/>
      <c r="AA1171" s="58"/>
      <c r="AB1171" s="183"/>
      <c r="AC1171" s="184"/>
      <c r="AD1171" s="184"/>
      <c r="AE1171" s="183"/>
      <c r="AF1171" s="184"/>
      <c r="AG1171" s="185"/>
      <c r="AH1171" s="58"/>
      <c r="AI1171" s="58"/>
      <c r="AJ1171" s="58"/>
      <c r="AK1171" s="58"/>
      <c r="AL1171" s="59"/>
      <c r="AM1171" s="254" t="str">
        <f>VLOOKUP(K1171,'[1]SKO 2019 Attendees'!$D:$G,4,FALSE)</f>
        <v>32LGHHRP</v>
      </c>
      <c r="AN1171" s="52">
        <v>43477</v>
      </c>
      <c r="AO1171" s="52">
        <v>43481</v>
      </c>
    </row>
    <row r="1172" spans="1:41" customFormat="1">
      <c r="A1172" s="46" t="s">
        <v>5248</v>
      </c>
      <c r="B1172" s="232">
        <v>43423</v>
      </c>
      <c r="C1172" s="232">
        <v>43426.175150694442</v>
      </c>
      <c r="D1172" s="232" t="s">
        <v>4693</v>
      </c>
      <c r="E1172" s="348"/>
      <c r="F1172" s="49" t="s">
        <v>5249</v>
      </c>
      <c r="G1172" s="61" t="s">
        <v>26</v>
      </c>
      <c r="H1172" s="61" t="s">
        <v>2236</v>
      </c>
      <c r="I1172" s="46" t="s">
        <v>1498</v>
      </c>
      <c r="J1172" s="46" t="s">
        <v>5261</v>
      </c>
      <c r="K1172" s="46" t="s">
        <v>5262</v>
      </c>
      <c r="L1172" s="100" t="s">
        <v>31</v>
      </c>
      <c r="M1172" s="310" t="s">
        <v>379</v>
      </c>
      <c r="N1172" s="279" t="s">
        <v>6503</v>
      </c>
      <c r="O1172" s="325"/>
      <c r="P1172" s="284" t="s">
        <v>379</v>
      </c>
      <c r="Q1172" s="285" t="s">
        <v>6503</v>
      </c>
      <c r="R1172" s="322"/>
      <c r="S1172" s="289" t="s">
        <v>2500</v>
      </c>
      <c r="T1172" s="289" t="s">
        <v>6516</v>
      </c>
      <c r="U1172" s="47" t="s">
        <v>3365</v>
      </c>
      <c r="V1172" s="47" t="s">
        <v>34</v>
      </c>
      <c r="W1172" s="47" t="s">
        <v>5265</v>
      </c>
      <c r="X1172" s="46" t="s">
        <v>2076</v>
      </c>
      <c r="Y1172" s="57"/>
      <c r="Z1172" s="57"/>
      <c r="AA1172" s="58"/>
      <c r="AB1172" s="183"/>
      <c r="AC1172" s="184"/>
      <c r="AD1172" s="184"/>
      <c r="AE1172" s="183"/>
      <c r="AF1172" s="184"/>
      <c r="AG1172" s="185"/>
      <c r="AH1172" s="58"/>
      <c r="AI1172" s="58"/>
      <c r="AJ1172" s="58"/>
      <c r="AK1172" s="58"/>
      <c r="AL1172" s="59"/>
      <c r="AM1172" s="254" t="str">
        <f>VLOOKUP(K1172,'[1]SKO 2019 Attendees'!$D:$G,4,FALSE)</f>
        <v>32LGHK4L</v>
      </c>
      <c r="AN1172" s="52">
        <v>43477</v>
      </c>
      <c r="AO1172" s="52">
        <v>43481</v>
      </c>
    </row>
    <row r="1173" spans="1:41" customFormat="1">
      <c r="A1173" s="46" t="s">
        <v>6245</v>
      </c>
      <c r="B1173" s="232">
        <v>43430</v>
      </c>
      <c r="C1173" s="232">
        <v>43434.290955902776</v>
      </c>
      <c r="D1173" s="232" t="s">
        <v>4693</v>
      </c>
      <c r="E1173" s="348" t="s">
        <v>6830</v>
      </c>
      <c r="F1173" s="49" t="s">
        <v>247</v>
      </c>
      <c r="G1173" s="61" t="s">
        <v>248</v>
      </c>
      <c r="H1173" s="61" t="s">
        <v>2236</v>
      </c>
      <c r="I1173" s="46" t="s">
        <v>5416</v>
      </c>
      <c r="J1173" s="46" t="s">
        <v>5417</v>
      </c>
      <c r="K1173" s="46" t="s">
        <v>6244</v>
      </c>
      <c r="L1173" s="100"/>
      <c r="M1173" s="310" t="s">
        <v>4728</v>
      </c>
      <c r="N1173" s="279" t="s">
        <v>4662</v>
      </c>
      <c r="O1173" s="325" t="s">
        <v>4662</v>
      </c>
      <c r="P1173" s="285" t="s">
        <v>248</v>
      </c>
      <c r="Q1173" s="285" t="s">
        <v>6510</v>
      </c>
      <c r="R1173" s="322"/>
      <c r="S1173" s="289" t="s">
        <v>2500</v>
      </c>
      <c r="T1173" s="289" t="s">
        <v>6516</v>
      </c>
      <c r="U1173" s="47"/>
      <c r="V1173" s="47"/>
      <c r="W1173" s="47"/>
      <c r="X1173" s="46" t="s">
        <v>2076</v>
      </c>
      <c r="Y1173" s="57"/>
      <c r="Z1173" s="57"/>
      <c r="AA1173" s="58" t="s">
        <v>36</v>
      </c>
      <c r="AB1173" s="183"/>
      <c r="AC1173" s="184"/>
      <c r="AD1173" s="184"/>
      <c r="AE1173" s="183"/>
      <c r="AF1173" s="184"/>
      <c r="AG1173" s="185"/>
      <c r="AH1173" s="58"/>
      <c r="AI1173" s="58"/>
      <c r="AJ1173" s="58"/>
      <c r="AK1173" s="58"/>
      <c r="AL1173" s="59"/>
      <c r="AM1173" s="254" t="str">
        <f>VLOOKUP(K1173,'[1]SKO 2019 Attendees'!$D:$G,4,FALSE)</f>
        <v>32LH3WTN</v>
      </c>
      <c r="AN1173" s="52">
        <v>43477</v>
      </c>
      <c r="AO1173" s="52">
        <v>43481</v>
      </c>
    </row>
    <row r="1174" spans="1:41" customFormat="1" ht="24">
      <c r="A1174" s="46" t="s">
        <v>5449</v>
      </c>
      <c r="B1174" s="232">
        <v>43430</v>
      </c>
      <c r="C1174" s="232">
        <v>43436.92370806713</v>
      </c>
      <c r="D1174" s="232"/>
      <c r="E1174" s="348"/>
      <c r="F1174" s="49" t="s">
        <v>247</v>
      </c>
      <c r="G1174" s="61" t="s">
        <v>248</v>
      </c>
      <c r="H1174" s="61" t="s">
        <v>27</v>
      </c>
      <c r="I1174" s="46" t="s">
        <v>5418</v>
      </c>
      <c r="J1174" s="46" t="s">
        <v>2689</v>
      </c>
      <c r="K1174" s="46" t="s">
        <v>5450</v>
      </c>
      <c r="L1174" s="216" t="s">
        <v>5451</v>
      </c>
      <c r="M1174" s="310" t="s">
        <v>374</v>
      </c>
      <c r="N1174" s="310" t="s">
        <v>6507</v>
      </c>
      <c r="O1174" s="325"/>
      <c r="P1174" s="285" t="s">
        <v>248</v>
      </c>
      <c r="Q1174" s="285" t="s">
        <v>6510</v>
      </c>
      <c r="R1174" s="322"/>
      <c r="S1174" s="289" t="s">
        <v>2374</v>
      </c>
      <c r="T1174" s="289" t="s">
        <v>6517</v>
      </c>
      <c r="U1174" s="216" t="s">
        <v>280</v>
      </c>
      <c r="V1174" s="216" t="s">
        <v>90</v>
      </c>
      <c r="W1174" s="216" t="s">
        <v>98</v>
      </c>
      <c r="X1174" s="46" t="s">
        <v>92</v>
      </c>
      <c r="Y1174" s="57"/>
      <c r="Z1174" s="57"/>
      <c r="AA1174" s="58" t="s">
        <v>36</v>
      </c>
      <c r="AB1174" s="183"/>
      <c r="AC1174" s="184"/>
      <c r="AD1174" s="184"/>
      <c r="AE1174" s="183"/>
      <c r="AF1174" s="184"/>
      <c r="AG1174" s="185"/>
      <c r="AH1174" s="58"/>
      <c r="AI1174" s="58"/>
      <c r="AJ1174" s="58"/>
      <c r="AK1174" s="58"/>
      <c r="AL1174" s="59"/>
      <c r="AM1174" s="254" t="str">
        <f>VLOOKUP(K1174,'[1]SKO 2019 Attendees'!$D:$G,4,FALSE)</f>
        <v>32LH3WTP</v>
      </c>
      <c r="AN1174" s="52">
        <v>43476</v>
      </c>
      <c r="AO1174" s="52">
        <v>43481</v>
      </c>
    </row>
    <row r="1175" spans="1:41" customFormat="1">
      <c r="A1175" s="46" t="s">
        <v>5452</v>
      </c>
      <c r="B1175" s="232">
        <v>43430</v>
      </c>
      <c r="C1175" s="232">
        <v>43433.719910219908</v>
      </c>
      <c r="D1175" s="344" t="s">
        <v>4693</v>
      </c>
      <c r="E1175" s="232" t="s">
        <v>6691</v>
      </c>
      <c r="F1175" s="49" t="s">
        <v>247</v>
      </c>
      <c r="G1175" s="61" t="s">
        <v>248</v>
      </c>
      <c r="H1175" s="61" t="s">
        <v>633</v>
      </c>
      <c r="I1175" s="46" t="s">
        <v>5419</v>
      </c>
      <c r="J1175" s="46" t="s">
        <v>5420</v>
      </c>
      <c r="K1175" s="46" t="s">
        <v>5453</v>
      </c>
      <c r="L1175" s="206" t="s">
        <v>299</v>
      </c>
      <c r="M1175" s="310" t="s">
        <v>6412</v>
      </c>
      <c r="N1175" s="310" t="s">
        <v>6509</v>
      </c>
      <c r="O1175" s="325"/>
      <c r="P1175" s="285" t="s">
        <v>248</v>
      </c>
      <c r="Q1175" s="285" t="s">
        <v>6510</v>
      </c>
      <c r="R1175" s="322"/>
      <c r="S1175" s="289" t="s">
        <v>4672</v>
      </c>
      <c r="T1175" s="289" t="s">
        <v>6508</v>
      </c>
      <c r="U1175" s="206" t="s">
        <v>1252</v>
      </c>
      <c r="V1175" s="206" t="s">
        <v>90</v>
      </c>
      <c r="W1175" s="206" t="s">
        <v>658</v>
      </c>
      <c r="X1175" s="46" t="s">
        <v>633</v>
      </c>
      <c r="Y1175" s="57"/>
      <c r="Z1175" s="57"/>
      <c r="AA1175" s="58" t="s">
        <v>36</v>
      </c>
      <c r="AB1175" s="183"/>
      <c r="AC1175" s="184"/>
      <c r="AD1175" s="184"/>
      <c r="AE1175" s="183"/>
      <c r="AF1175" s="184"/>
      <c r="AG1175" s="185"/>
      <c r="AH1175" s="58"/>
      <c r="AI1175" s="58"/>
      <c r="AJ1175" s="58"/>
      <c r="AK1175" s="58"/>
      <c r="AL1175" s="59"/>
      <c r="AM1175" s="254" t="str">
        <f>VLOOKUP(K1175,'[1]SKO 2019 Attendees'!$D:$G,4,FALSE)</f>
        <v>32LH3WTQ</v>
      </c>
      <c r="AN1175" s="52">
        <v>43477</v>
      </c>
      <c r="AO1175" s="52">
        <v>43481</v>
      </c>
    </row>
    <row r="1176" spans="1:41" customFormat="1">
      <c r="A1176" s="62"/>
      <c r="B1176" s="232">
        <v>43430</v>
      </c>
      <c r="C1176" s="232">
        <v>43431.577997071756</v>
      </c>
      <c r="D1176" s="232" t="s">
        <v>4693</v>
      </c>
      <c r="E1176" s="232" t="s">
        <v>6591</v>
      </c>
      <c r="F1176" s="49" t="s">
        <v>247</v>
      </c>
      <c r="G1176" s="61" t="s">
        <v>248</v>
      </c>
      <c r="H1176" s="193" t="s">
        <v>633</v>
      </c>
      <c r="I1176" s="46" t="s">
        <v>493</v>
      </c>
      <c r="J1176" s="46" t="s">
        <v>5287</v>
      </c>
      <c r="K1176" s="46" t="s">
        <v>5288</v>
      </c>
      <c r="L1176" s="100" t="s">
        <v>299</v>
      </c>
      <c r="M1176" s="310" t="s">
        <v>6412</v>
      </c>
      <c r="N1176" s="310" t="s">
        <v>6509</v>
      </c>
      <c r="O1176" s="325"/>
      <c r="P1176" s="285" t="s">
        <v>248</v>
      </c>
      <c r="Q1176" s="285" t="s">
        <v>6510</v>
      </c>
      <c r="R1176" s="322"/>
      <c r="S1176" s="289" t="s">
        <v>4670</v>
      </c>
      <c r="T1176" s="289" t="s">
        <v>6504</v>
      </c>
      <c r="U1176" s="47" t="s">
        <v>1262</v>
      </c>
      <c r="V1176" s="47" t="s">
        <v>34</v>
      </c>
      <c r="W1176" s="47" t="s">
        <v>812</v>
      </c>
      <c r="X1176" s="46" t="s">
        <v>633</v>
      </c>
      <c r="Y1176" s="57"/>
      <c r="Z1176" s="57"/>
      <c r="AA1176" s="58" t="s">
        <v>36</v>
      </c>
      <c r="AB1176" s="183"/>
      <c r="AC1176" s="184"/>
      <c r="AD1176" s="184"/>
      <c r="AE1176" s="183"/>
      <c r="AF1176" s="184"/>
      <c r="AG1176" s="185"/>
      <c r="AH1176" s="58"/>
      <c r="AI1176" s="58"/>
      <c r="AJ1176" s="58"/>
      <c r="AK1176" s="58"/>
      <c r="AL1176" s="59"/>
      <c r="AM1176" s="254" t="str">
        <f>VLOOKUP(K1176,'[1]SKO 2019 Attendees'!$D:$G,4,FALSE)</f>
        <v>32LGSKW8</v>
      </c>
      <c r="AN1176" s="52">
        <v>43477</v>
      </c>
      <c r="AO1176" s="52">
        <v>43481</v>
      </c>
    </row>
    <row r="1177" spans="1:41" customFormat="1">
      <c r="A1177" s="46" t="s">
        <v>5289</v>
      </c>
      <c r="B1177" s="232">
        <v>43430</v>
      </c>
      <c r="C1177" s="232">
        <v>43431.558370520834</v>
      </c>
      <c r="D1177" s="349" t="s">
        <v>4693</v>
      </c>
      <c r="E1177" s="348" t="s">
        <v>6789</v>
      </c>
      <c r="F1177" s="49" t="s">
        <v>5200</v>
      </c>
      <c r="G1177" s="61" t="s">
        <v>26</v>
      </c>
      <c r="H1177" s="61" t="s">
        <v>3126</v>
      </c>
      <c r="I1177" s="46" t="s">
        <v>440</v>
      </c>
      <c r="J1177" s="46" t="s">
        <v>5290</v>
      </c>
      <c r="K1177" s="46" t="s">
        <v>5291</v>
      </c>
      <c r="L1177" s="100" t="s">
        <v>31</v>
      </c>
      <c r="M1177" s="310" t="s">
        <v>379</v>
      </c>
      <c r="N1177" s="279" t="s">
        <v>6503</v>
      </c>
      <c r="O1177" s="325"/>
      <c r="P1177" s="284" t="s">
        <v>379</v>
      </c>
      <c r="Q1177" s="285" t="s">
        <v>6503</v>
      </c>
      <c r="R1177" s="322"/>
      <c r="S1177" s="289" t="s">
        <v>2472</v>
      </c>
      <c r="T1177" s="289" t="s">
        <v>6505</v>
      </c>
      <c r="U1177" s="47" t="s">
        <v>3271</v>
      </c>
      <c r="V1177" s="47" t="s">
        <v>90</v>
      </c>
      <c r="W1177" s="47" t="s">
        <v>2375</v>
      </c>
      <c r="X1177" s="46" t="s">
        <v>2076</v>
      </c>
      <c r="Y1177" s="57"/>
      <c r="Z1177" s="57"/>
      <c r="AA1177" s="58"/>
      <c r="AB1177" s="183"/>
      <c r="AC1177" s="184"/>
      <c r="AD1177" s="184"/>
      <c r="AE1177" s="183"/>
      <c r="AF1177" s="184"/>
      <c r="AG1177" s="185"/>
      <c r="AH1177" s="58"/>
      <c r="AI1177" s="58"/>
      <c r="AJ1177" s="58"/>
      <c r="AK1177" s="58"/>
      <c r="AL1177" s="59"/>
      <c r="AM1177" s="254" t="str">
        <f>VLOOKUP(K1177,'[1]SKO 2019 Attendees'!$D:$G,4,FALSE)</f>
        <v>32LGSKW9</v>
      </c>
      <c r="AN1177" s="52">
        <v>43478</v>
      </c>
      <c r="AO1177" s="52">
        <v>43481</v>
      </c>
    </row>
    <row r="1178" spans="1:41">
      <c r="A1178" s="46" t="s">
        <v>6331</v>
      </c>
      <c r="B1178" s="232">
        <v>43430</v>
      </c>
      <c r="C1178" s="232">
        <v>43431.164803206018</v>
      </c>
      <c r="D1178" s="344" t="s">
        <v>4693</v>
      </c>
      <c r="E1178" s="232" t="s">
        <v>6710</v>
      </c>
      <c r="F1178" s="49" t="s">
        <v>5200</v>
      </c>
      <c r="G1178" s="61" t="s">
        <v>26</v>
      </c>
      <c r="H1178" s="193" t="s">
        <v>633</v>
      </c>
      <c r="I1178" s="192" t="s">
        <v>3725</v>
      </c>
      <c r="J1178" s="192" t="s">
        <v>1997</v>
      </c>
      <c r="K1178" s="261" t="s">
        <v>6332</v>
      </c>
      <c r="L1178" s="192" t="s">
        <v>31</v>
      </c>
      <c r="M1178" s="310" t="s">
        <v>357</v>
      </c>
      <c r="N1178" s="279" t="s">
        <v>6506</v>
      </c>
      <c r="O1178" s="326"/>
      <c r="P1178" s="285" t="s">
        <v>357</v>
      </c>
      <c r="Q1178" s="285" t="s">
        <v>6506</v>
      </c>
      <c r="R1178" s="322"/>
      <c r="S1178" s="289" t="s">
        <v>4672</v>
      </c>
      <c r="T1178" s="289" t="s">
        <v>6508</v>
      </c>
      <c r="U1178" s="192" t="s">
        <v>677</v>
      </c>
      <c r="V1178" s="125" t="s">
        <v>208</v>
      </c>
      <c r="W1178" s="125" t="s">
        <v>658</v>
      </c>
      <c r="X1178" s="46" t="s">
        <v>633</v>
      </c>
      <c r="AI1178" s="58" t="s">
        <v>6465</v>
      </c>
      <c r="AJ1178" s="57" t="s">
        <v>6518</v>
      </c>
      <c r="AK1178" s="320">
        <v>43115.5</v>
      </c>
      <c r="AM1178" s="254" t="str">
        <f>VLOOKUP(K1178,'[1]SKO 2019 Attendees'!$D:$G,4,FALSE)</f>
        <v>32LGSKWB</v>
      </c>
      <c r="AN1178" s="52">
        <v>43477</v>
      </c>
      <c r="AO1178" s="52">
        <v>43481</v>
      </c>
    </row>
    <row r="1179" spans="1:41">
      <c r="A1179" s="62"/>
      <c r="B1179" s="232">
        <v>43430</v>
      </c>
      <c r="C1179" s="232">
        <v>43431.552996377315</v>
      </c>
      <c r="D1179" s="232" t="s">
        <v>4693</v>
      </c>
      <c r="E1179" s="232" t="s">
        <v>6720</v>
      </c>
      <c r="F1179" s="207" t="s">
        <v>5402</v>
      </c>
      <c r="G1179" s="194" t="s">
        <v>335</v>
      </c>
      <c r="H1179" s="193" t="s">
        <v>633</v>
      </c>
      <c r="I1179" s="195" t="s">
        <v>1644</v>
      </c>
      <c r="J1179" s="195" t="s">
        <v>5303</v>
      </c>
      <c r="K1179" s="46" t="s">
        <v>5304</v>
      </c>
      <c r="M1179" s="310" t="s">
        <v>379</v>
      </c>
      <c r="N1179" s="279" t="s">
        <v>6503</v>
      </c>
      <c r="P1179" s="284" t="s">
        <v>379</v>
      </c>
      <c r="Q1179" s="285" t="s">
        <v>6503</v>
      </c>
      <c r="R1179" s="322"/>
      <c r="S1179" s="289" t="s">
        <v>2472</v>
      </c>
      <c r="T1179" s="289" t="s">
        <v>6505</v>
      </c>
      <c r="X1179" s="207" t="s">
        <v>633</v>
      </c>
      <c r="AF1179" s="208" t="s">
        <v>36</v>
      </c>
      <c r="AM1179" s="254" t="str">
        <f>VLOOKUP(K1179,'[1]SKO 2019 Attendees'!$D:$G,4,FALSE)</f>
        <v>32LGSKWC</v>
      </c>
      <c r="AN1179" s="52">
        <v>43477</v>
      </c>
      <c r="AO1179" s="52">
        <v>43481</v>
      </c>
    </row>
    <row r="1180" spans="1:41">
      <c r="A1180" s="46" t="s">
        <v>5380</v>
      </c>
      <c r="B1180" s="232">
        <v>43430</v>
      </c>
      <c r="C1180" s="232">
        <v>43430.902730173606</v>
      </c>
      <c r="D1180" s="232" t="s">
        <v>4693</v>
      </c>
      <c r="E1180" s="232" t="s">
        <v>6224</v>
      </c>
      <c r="F1180" s="207" t="s">
        <v>5402</v>
      </c>
      <c r="G1180" s="194" t="s">
        <v>335</v>
      </c>
      <c r="H1180" s="61" t="s">
        <v>3126</v>
      </c>
      <c r="I1180" s="195" t="s">
        <v>2715</v>
      </c>
      <c r="J1180" s="195" t="s">
        <v>5305</v>
      </c>
      <c r="K1180" s="46" t="s">
        <v>5306</v>
      </c>
      <c r="L1180" s="195" t="s">
        <v>400</v>
      </c>
      <c r="M1180" s="310" t="s">
        <v>346</v>
      </c>
      <c r="N1180" s="279" t="s">
        <v>6505</v>
      </c>
      <c r="P1180" s="287" t="s">
        <v>346</v>
      </c>
      <c r="Q1180" s="285" t="s">
        <v>6505</v>
      </c>
      <c r="R1180" s="322"/>
      <c r="S1180" s="289" t="s">
        <v>2636</v>
      </c>
      <c r="T1180" s="289" t="s">
        <v>6519</v>
      </c>
      <c r="U1180" s="206" t="s">
        <v>5401</v>
      </c>
      <c r="V1180" s="206" t="s">
        <v>90</v>
      </c>
      <c r="W1180" s="206" t="s">
        <v>2591</v>
      </c>
      <c r="X1180" s="207" t="s">
        <v>2076</v>
      </c>
      <c r="AE1180" s="209" t="s">
        <v>36</v>
      </c>
      <c r="AM1180" s="254" t="str">
        <f>VLOOKUP(K1180,'[1]SKO 2019 Attendees'!$D:$G,4,FALSE)</f>
        <v>32LGSKWF</v>
      </c>
      <c r="AN1180" s="52">
        <v>43478</v>
      </c>
      <c r="AO1180" s="52">
        <v>43481</v>
      </c>
    </row>
    <row r="1181" spans="1:41">
      <c r="A1181" s="46" t="s">
        <v>5381</v>
      </c>
      <c r="B1181" s="232">
        <v>43430</v>
      </c>
      <c r="C1181" s="232">
        <v>43431.115891284724</v>
      </c>
      <c r="D1181" s="232"/>
      <c r="E1181" s="348"/>
      <c r="F1181" s="207" t="s">
        <v>5402</v>
      </c>
      <c r="G1181" s="194" t="s">
        <v>335</v>
      </c>
      <c r="H1181" s="211" t="s">
        <v>27</v>
      </c>
      <c r="I1181" s="195" t="s">
        <v>5307</v>
      </c>
      <c r="J1181" s="195" t="s">
        <v>5308</v>
      </c>
      <c r="K1181" s="46" t="s">
        <v>5378</v>
      </c>
      <c r="L1181" s="195" t="s">
        <v>5309</v>
      </c>
      <c r="M1181" s="310" t="s">
        <v>500</v>
      </c>
      <c r="N1181" s="279" t="s">
        <v>6504</v>
      </c>
      <c r="P1181" s="284" t="s">
        <v>500</v>
      </c>
      <c r="Q1181" s="285" t="s">
        <v>6504</v>
      </c>
      <c r="R1181" s="322"/>
      <c r="S1181" s="289" t="s">
        <v>2380</v>
      </c>
      <c r="T1181" s="289" t="s">
        <v>6507</v>
      </c>
      <c r="U1181" s="206" t="s">
        <v>5403</v>
      </c>
      <c r="V1181" s="206" t="s">
        <v>208</v>
      </c>
      <c r="W1181" s="206" t="s">
        <v>209</v>
      </c>
      <c r="X1181" s="207" t="s">
        <v>92</v>
      </c>
      <c r="AG1181" s="210" t="s">
        <v>36</v>
      </c>
      <c r="AM1181" s="254" t="str">
        <f>VLOOKUP(K1181,'[1]SKO 2019 Attendees'!$D:$G,4,FALSE)</f>
        <v>32LGSKWG</v>
      </c>
      <c r="AN1181" s="52">
        <v>43477</v>
      </c>
      <c r="AO1181" s="52">
        <v>43481</v>
      </c>
    </row>
    <row r="1182" spans="1:41" customFormat="1">
      <c r="A1182" s="46" t="s">
        <v>5382</v>
      </c>
      <c r="B1182" s="232">
        <v>43430</v>
      </c>
      <c r="C1182" s="232">
        <v>43431.500657638884</v>
      </c>
      <c r="D1182" s="349" t="s">
        <v>4693</v>
      </c>
      <c r="E1182" s="348" t="s">
        <v>6790</v>
      </c>
      <c r="F1182" s="49" t="s">
        <v>5312</v>
      </c>
      <c r="G1182" s="61" t="s">
        <v>248</v>
      </c>
      <c r="H1182" s="61" t="s">
        <v>2236</v>
      </c>
      <c r="I1182" s="46" t="s">
        <v>5313</v>
      </c>
      <c r="J1182" s="46" t="s">
        <v>5314</v>
      </c>
      <c r="K1182" s="46" t="s">
        <v>5315</v>
      </c>
      <c r="L1182" s="100" t="s">
        <v>5353</v>
      </c>
      <c r="M1182" s="310" t="s">
        <v>357</v>
      </c>
      <c r="N1182" s="279" t="s">
        <v>6506</v>
      </c>
      <c r="O1182" s="325"/>
      <c r="P1182" s="285" t="s">
        <v>248</v>
      </c>
      <c r="Q1182" s="285" t="s">
        <v>6510</v>
      </c>
      <c r="R1182" s="322"/>
      <c r="S1182" s="289" t="s">
        <v>2442</v>
      </c>
      <c r="T1182" s="289" t="s">
        <v>6506</v>
      </c>
      <c r="U1182" s="131" t="s">
        <v>2629</v>
      </c>
      <c r="V1182" s="47" t="s">
        <v>1183</v>
      </c>
      <c r="W1182" s="47" t="s">
        <v>2075</v>
      </c>
      <c r="X1182" s="46" t="s">
        <v>2076</v>
      </c>
      <c r="Y1182" s="57"/>
      <c r="Z1182" s="57"/>
      <c r="AA1182" s="58" t="s">
        <v>36</v>
      </c>
      <c r="AB1182" s="183"/>
      <c r="AC1182" s="184"/>
      <c r="AD1182" s="184"/>
      <c r="AE1182" s="183"/>
      <c r="AF1182" s="184"/>
      <c r="AG1182" s="185"/>
      <c r="AH1182" s="58"/>
      <c r="AI1182" s="58"/>
      <c r="AJ1182" s="58"/>
      <c r="AK1182" s="58"/>
      <c r="AL1182" s="59"/>
      <c r="AM1182" s="254" t="str">
        <f>VLOOKUP(K1182,'[1]SKO 2019 Attendees'!$D:$G,4,FALSE)</f>
        <v>32LGSKWH</v>
      </c>
      <c r="AN1182" s="52">
        <v>43477</v>
      </c>
      <c r="AO1182" s="52">
        <v>43481</v>
      </c>
    </row>
    <row r="1183" spans="1:41" customFormat="1">
      <c r="A1183" s="46" t="s">
        <v>5383</v>
      </c>
      <c r="B1183" s="232">
        <v>43430</v>
      </c>
      <c r="C1183" s="232">
        <v>43431.504112696755</v>
      </c>
      <c r="D1183" s="232" t="s">
        <v>4693</v>
      </c>
      <c r="E1183" s="232" t="s">
        <v>6225</v>
      </c>
      <c r="F1183" s="49" t="s">
        <v>5312</v>
      </c>
      <c r="G1183" s="61" t="s">
        <v>248</v>
      </c>
      <c r="H1183" s="61" t="s">
        <v>2236</v>
      </c>
      <c r="I1183" s="46" t="s">
        <v>5316</v>
      </c>
      <c r="J1183" s="46" t="s">
        <v>5317</v>
      </c>
      <c r="K1183" s="46" t="s">
        <v>5318</v>
      </c>
      <c r="L1183" s="100" t="s">
        <v>5354</v>
      </c>
      <c r="M1183" s="310" t="s">
        <v>6412</v>
      </c>
      <c r="N1183" s="310" t="s">
        <v>6509</v>
      </c>
      <c r="O1183" s="325"/>
      <c r="P1183" s="285" t="s">
        <v>248</v>
      </c>
      <c r="Q1183" s="285" t="s">
        <v>6510</v>
      </c>
      <c r="R1183" s="322"/>
      <c r="S1183" s="289" t="s">
        <v>2393</v>
      </c>
      <c r="T1183" s="289" t="s">
        <v>6509</v>
      </c>
      <c r="U1183" s="131" t="s">
        <v>2629</v>
      </c>
      <c r="V1183" s="47" t="s">
        <v>1183</v>
      </c>
      <c r="W1183" s="47" t="s">
        <v>2075</v>
      </c>
      <c r="X1183" s="46" t="s">
        <v>2076</v>
      </c>
      <c r="Y1183" s="57"/>
      <c r="Z1183" s="57"/>
      <c r="AA1183" s="58" t="s">
        <v>36</v>
      </c>
      <c r="AB1183" s="183"/>
      <c r="AC1183" s="184"/>
      <c r="AD1183" s="184"/>
      <c r="AE1183" s="183"/>
      <c r="AF1183" s="184"/>
      <c r="AG1183" s="185"/>
      <c r="AH1183" s="58"/>
      <c r="AI1183" s="58"/>
      <c r="AJ1183" s="58"/>
      <c r="AK1183" s="58"/>
      <c r="AL1183" s="59"/>
      <c r="AM1183" s="254" t="str">
        <f>VLOOKUP(K1183,'[1]SKO 2019 Attendees'!$D:$G,4,FALSE)</f>
        <v>32LGSKWJ</v>
      </c>
      <c r="AN1183" s="52">
        <v>43477</v>
      </c>
      <c r="AO1183" s="52">
        <v>43481</v>
      </c>
    </row>
    <row r="1184" spans="1:41" customFormat="1">
      <c r="A1184" s="46" t="s">
        <v>5384</v>
      </c>
      <c r="B1184" s="232">
        <v>43430</v>
      </c>
      <c r="C1184" s="232">
        <v>43434.425983182868</v>
      </c>
      <c r="D1184" s="232" t="s">
        <v>4693</v>
      </c>
      <c r="E1184" s="348" t="s">
        <v>6817</v>
      </c>
      <c r="F1184" s="49" t="s">
        <v>5312</v>
      </c>
      <c r="G1184" s="61" t="s">
        <v>4641</v>
      </c>
      <c r="H1184" s="61" t="s">
        <v>2236</v>
      </c>
      <c r="I1184" s="46" t="s">
        <v>5319</v>
      </c>
      <c r="J1184" s="46" t="s">
        <v>5320</v>
      </c>
      <c r="K1184" s="46" t="s">
        <v>5321</v>
      </c>
      <c r="L1184" s="100" t="s">
        <v>5043</v>
      </c>
      <c r="M1184" s="310" t="s">
        <v>4728</v>
      </c>
      <c r="N1184" s="279" t="s">
        <v>4662</v>
      </c>
      <c r="O1184" s="325" t="s">
        <v>4662</v>
      </c>
      <c r="P1184" s="285" t="s">
        <v>4728</v>
      </c>
      <c r="Q1184" s="285" t="s">
        <v>4662</v>
      </c>
      <c r="R1184" s="322" t="s">
        <v>4662</v>
      </c>
      <c r="S1184" s="289" t="s">
        <v>4728</v>
      </c>
      <c r="T1184" s="289" t="s">
        <v>4662</v>
      </c>
      <c r="U1184" s="131" t="s">
        <v>5046</v>
      </c>
      <c r="V1184" s="47" t="s">
        <v>1183</v>
      </c>
      <c r="W1184" s="47" t="s">
        <v>2075</v>
      </c>
      <c r="X1184" s="46" t="s">
        <v>2076</v>
      </c>
      <c r="Y1184" s="57"/>
      <c r="Z1184" s="57"/>
      <c r="AA1184" s="58"/>
      <c r="AB1184" s="183"/>
      <c r="AC1184" s="184"/>
      <c r="AD1184" s="184"/>
      <c r="AE1184" s="183"/>
      <c r="AF1184" s="184"/>
      <c r="AG1184" s="185"/>
      <c r="AH1184" s="58"/>
      <c r="AI1184" s="58"/>
      <c r="AJ1184" s="58"/>
      <c r="AK1184" s="58"/>
      <c r="AL1184" s="59"/>
      <c r="AM1184" s="254" t="str">
        <f>VLOOKUP(K1184,'[1]SKO 2019 Attendees'!$D:$G,4,FALSE)</f>
        <v>32LGSKWK</v>
      </c>
      <c r="AN1184" s="52">
        <v>43475</v>
      </c>
      <c r="AO1184" s="52">
        <v>43481</v>
      </c>
    </row>
    <row r="1185" spans="1:42" customFormat="1">
      <c r="A1185" s="46" t="s">
        <v>5385</v>
      </c>
      <c r="B1185" s="232">
        <v>43430</v>
      </c>
      <c r="C1185" s="232">
        <v>43431.140671875</v>
      </c>
      <c r="D1185" s="344" t="s">
        <v>4693</v>
      </c>
      <c r="E1185" s="232" t="s">
        <v>6694</v>
      </c>
      <c r="F1185" s="49" t="s">
        <v>5312</v>
      </c>
      <c r="G1185" s="61" t="s">
        <v>4641</v>
      </c>
      <c r="H1185" s="193" t="s">
        <v>633</v>
      </c>
      <c r="I1185" s="46" t="s">
        <v>62</v>
      </c>
      <c r="J1185" s="46" t="s">
        <v>5322</v>
      </c>
      <c r="K1185" s="46" t="s">
        <v>5323</v>
      </c>
      <c r="L1185" s="100" t="s">
        <v>5355</v>
      </c>
      <c r="M1185" s="310" t="s">
        <v>374</v>
      </c>
      <c r="N1185" s="310" t="s">
        <v>6507</v>
      </c>
      <c r="O1185" s="325"/>
      <c r="P1185" s="285" t="s">
        <v>374</v>
      </c>
      <c r="Q1185" s="285" t="s">
        <v>6507</v>
      </c>
      <c r="R1185" s="322"/>
      <c r="S1185" s="289" t="s">
        <v>4671</v>
      </c>
      <c r="T1185" s="289" t="s">
        <v>6503</v>
      </c>
      <c r="U1185" s="131" t="s">
        <v>5368</v>
      </c>
      <c r="V1185" s="47" t="s">
        <v>1183</v>
      </c>
      <c r="W1185" s="47" t="s">
        <v>658</v>
      </c>
      <c r="X1185" s="46" t="s">
        <v>633</v>
      </c>
      <c r="Y1185" s="57"/>
      <c r="Z1185" s="57"/>
      <c r="AA1185" s="58"/>
      <c r="AB1185" s="183"/>
      <c r="AC1185" s="184"/>
      <c r="AD1185" s="184"/>
      <c r="AE1185" s="183"/>
      <c r="AF1185" s="184"/>
      <c r="AG1185" s="185"/>
      <c r="AH1185" s="58"/>
      <c r="AI1185" s="58"/>
      <c r="AJ1185" s="58"/>
      <c r="AK1185" s="58"/>
      <c r="AL1185" s="59"/>
      <c r="AM1185" s="254" t="str">
        <f>VLOOKUP(K1185,'[1]SKO 2019 Attendees'!$D:$G,4,FALSE)</f>
        <v>32LGSKWL</v>
      </c>
      <c r="AN1185" s="52">
        <v>43476</v>
      </c>
      <c r="AO1185" s="52">
        <v>43482</v>
      </c>
      <c r="AP1185" t="s">
        <v>6847</v>
      </c>
    </row>
    <row r="1186" spans="1:42" customFormat="1">
      <c r="A1186" s="46" t="s">
        <v>5386</v>
      </c>
      <c r="B1186" s="232">
        <v>43430</v>
      </c>
      <c r="C1186" s="232">
        <v>43431.200001585647</v>
      </c>
      <c r="D1186" s="232" t="s">
        <v>4693</v>
      </c>
      <c r="E1186" s="232" t="s">
        <v>6610</v>
      </c>
      <c r="F1186" s="49" t="s">
        <v>5312</v>
      </c>
      <c r="G1186" s="61" t="s">
        <v>4641</v>
      </c>
      <c r="H1186" s="193" t="s">
        <v>633</v>
      </c>
      <c r="I1186" s="46" t="s">
        <v>5324</v>
      </c>
      <c r="J1186" s="46" t="s">
        <v>5325</v>
      </c>
      <c r="K1186" s="46" t="s">
        <v>5326</v>
      </c>
      <c r="L1186" s="100" t="s">
        <v>5356</v>
      </c>
      <c r="M1186" s="310" t="s">
        <v>500</v>
      </c>
      <c r="N1186" s="279" t="s">
        <v>6504</v>
      </c>
      <c r="O1186" s="325"/>
      <c r="P1186" s="285" t="s">
        <v>500</v>
      </c>
      <c r="Q1186" s="285" t="s">
        <v>6504</v>
      </c>
      <c r="R1186" s="322"/>
      <c r="S1186" s="289" t="s">
        <v>4670</v>
      </c>
      <c r="T1186" s="289" t="s">
        <v>6504</v>
      </c>
      <c r="U1186" s="131" t="s">
        <v>5369</v>
      </c>
      <c r="V1186" s="47" t="s">
        <v>1183</v>
      </c>
      <c r="W1186" s="47" t="s">
        <v>658</v>
      </c>
      <c r="X1186" s="46" t="s">
        <v>633</v>
      </c>
      <c r="Y1186" s="57"/>
      <c r="Z1186" s="57"/>
      <c r="AA1186" s="58"/>
      <c r="AB1186" s="183"/>
      <c r="AC1186" s="184"/>
      <c r="AD1186" s="184"/>
      <c r="AE1186" s="183"/>
      <c r="AF1186" s="184"/>
      <c r="AG1186" s="185"/>
      <c r="AH1186" s="58"/>
      <c r="AI1186" s="58"/>
      <c r="AJ1186" s="58"/>
      <c r="AK1186" s="58"/>
      <c r="AL1186" s="59"/>
      <c r="AM1186" s="254" t="str">
        <f>VLOOKUP(K1186,'[1]SKO 2019 Attendees'!$D:$G,4,FALSE)</f>
        <v>32LGSKWM</v>
      </c>
      <c r="AN1186" s="52">
        <v>43476</v>
      </c>
      <c r="AO1186" s="52">
        <v>43482</v>
      </c>
      <c r="AP1186" t="s">
        <v>6847</v>
      </c>
    </row>
    <row r="1187" spans="1:42" customFormat="1">
      <c r="A1187" s="46" t="s">
        <v>6265</v>
      </c>
      <c r="B1187" s="232">
        <v>43437</v>
      </c>
      <c r="C1187" s="232">
        <v>43444.657635960648</v>
      </c>
      <c r="D1187" s="232" t="s">
        <v>4693</v>
      </c>
      <c r="E1187" s="232" t="s">
        <v>6600</v>
      </c>
      <c r="F1187" s="49" t="s">
        <v>5312</v>
      </c>
      <c r="G1187" s="61" t="s">
        <v>4641</v>
      </c>
      <c r="H1187" s="61" t="s">
        <v>633</v>
      </c>
      <c r="I1187" s="46" t="s">
        <v>6321</v>
      </c>
      <c r="J1187" s="46" t="s">
        <v>5327</v>
      </c>
      <c r="K1187" s="261" t="s">
        <v>6283</v>
      </c>
      <c r="L1187" s="100"/>
      <c r="M1187" s="310" t="s">
        <v>6262</v>
      </c>
      <c r="N1187" s="279" t="s">
        <v>4662</v>
      </c>
      <c r="O1187" s="325" t="s">
        <v>4662</v>
      </c>
      <c r="P1187" s="286" t="s">
        <v>6262</v>
      </c>
      <c r="Q1187" s="285" t="s">
        <v>4662</v>
      </c>
      <c r="R1187" s="322" t="s">
        <v>4662</v>
      </c>
      <c r="S1187" s="289" t="s">
        <v>6262</v>
      </c>
      <c r="T1187" s="289"/>
      <c r="U1187" s="131" t="s">
        <v>5369</v>
      </c>
      <c r="V1187" s="47" t="s">
        <v>1183</v>
      </c>
      <c r="W1187" s="47" t="s">
        <v>5467</v>
      </c>
      <c r="X1187" s="46" t="s">
        <v>633</v>
      </c>
      <c r="Y1187" s="57"/>
      <c r="Z1187" s="57"/>
      <c r="AA1187" s="58"/>
      <c r="AB1187" s="183"/>
      <c r="AC1187" s="184"/>
      <c r="AD1187" s="184"/>
      <c r="AE1187" s="183"/>
      <c r="AF1187" s="184"/>
      <c r="AG1187" s="185"/>
      <c r="AH1187" s="58"/>
      <c r="AI1187" s="58"/>
      <c r="AJ1187" s="58"/>
      <c r="AK1187" s="58"/>
      <c r="AL1187" s="59"/>
      <c r="AM1187" s="254" t="str">
        <f>VLOOKUP(K1187,'[1]SKO 2019 Attendees'!$D:$G,4,FALSE)</f>
        <v>32LGSGWV</v>
      </c>
      <c r="AN1187" s="52">
        <v>43476</v>
      </c>
      <c r="AO1187" s="52">
        <v>43481</v>
      </c>
      <c r="AP1187" t="s">
        <v>6348</v>
      </c>
    </row>
    <row r="1188" spans="1:42" customFormat="1">
      <c r="A1188" s="46" t="s">
        <v>5387</v>
      </c>
      <c r="B1188" s="232">
        <v>43430</v>
      </c>
      <c r="C1188" s="232">
        <v>43430.72580876157</v>
      </c>
      <c r="D1188" s="232" t="s">
        <v>4693</v>
      </c>
      <c r="E1188" s="232" t="s">
        <v>6685</v>
      </c>
      <c r="F1188" s="49" t="s">
        <v>5312</v>
      </c>
      <c r="G1188" s="61" t="s">
        <v>4641</v>
      </c>
      <c r="H1188" s="61" t="s">
        <v>2236</v>
      </c>
      <c r="I1188" s="46" t="s">
        <v>2960</v>
      </c>
      <c r="J1188" s="46" t="s">
        <v>5328</v>
      </c>
      <c r="K1188" s="46" t="s">
        <v>5329</v>
      </c>
      <c r="L1188" s="100" t="s">
        <v>5356</v>
      </c>
      <c r="M1188" s="350" t="s">
        <v>6412</v>
      </c>
      <c r="N1188" s="279" t="s">
        <v>6508</v>
      </c>
      <c r="O1188" s="325"/>
      <c r="P1188" s="284" t="s">
        <v>5086</v>
      </c>
      <c r="Q1188" s="311" t="s">
        <v>6508</v>
      </c>
      <c r="R1188" s="322"/>
      <c r="S1188" s="289" t="s">
        <v>2393</v>
      </c>
      <c r="T1188" s="289" t="s">
        <v>6509</v>
      </c>
      <c r="U1188" s="131" t="s">
        <v>5369</v>
      </c>
      <c r="V1188" s="47" t="s">
        <v>1183</v>
      </c>
      <c r="W1188" s="47" t="s">
        <v>2075</v>
      </c>
      <c r="X1188" s="46" t="s">
        <v>2076</v>
      </c>
      <c r="Y1188" s="57"/>
      <c r="Z1188" s="57"/>
      <c r="AA1188" s="58"/>
      <c r="AB1188" s="183"/>
      <c r="AC1188" s="184"/>
      <c r="AD1188" s="184"/>
      <c r="AE1188" s="183"/>
      <c r="AF1188" s="184"/>
      <c r="AG1188" s="185"/>
      <c r="AH1188" s="58"/>
      <c r="AI1188" s="58"/>
      <c r="AJ1188" s="58"/>
      <c r="AK1188" s="58"/>
      <c r="AL1188" s="59"/>
      <c r="AM1188" s="254" t="str">
        <f>VLOOKUP(K1188,'[1]SKO 2019 Attendees'!$D:$G,4,FALSE)</f>
        <v>32LGSKWN</v>
      </c>
      <c r="AN1188" s="52">
        <v>43477</v>
      </c>
      <c r="AO1188" s="52">
        <v>43481</v>
      </c>
    </row>
    <row r="1189" spans="1:42" customFormat="1">
      <c r="A1189" s="46" t="s">
        <v>5388</v>
      </c>
      <c r="B1189" s="232">
        <v>43430</v>
      </c>
      <c r="C1189" s="232">
        <v>43430.72320925926</v>
      </c>
      <c r="D1189" s="232" t="s">
        <v>4693</v>
      </c>
      <c r="E1189" s="232" t="s">
        <v>6226</v>
      </c>
      <c r="F1189" s="49" t="s">
        <v>5312</v>
      </c>
      <c r="G1189" s="61" t="s">
        <v>4641</v>
      </c>
      <c r="H1189" s="61" t="s">
        <v>2236</v>
      </c>
      <c r="I1189" s="46" t="s">
        <v>3147</v>
      </c>
      <c r="J1189" s="46" t="s">
        <v>5330</v>
      </c>
      <c r="K1189" s="46" t="s">
        <v>5331</v>
      </c>
      <c r="L1189" s="100" t="s">
        <v>5357</v>
      </c>
      <c r="M1189" s="310" t="s">
        <v>379</v>
      </c>
      <c r="N1189" s="279" t="s">
        <v>6503</v>
      </c>
      <c r="O1189" s="323"/>
      <c r="P1189" s="284" t="s">
        <v>379</v>
      </c>
      <c r="Q1189" s="285" t="s">
        <v>6503</v>
      </c>
      <c r="R1189" s="322"/>
      <c r="S1189" s="289" t="s">
        <v>2472</v>
      </c>
      <c r="T1189" s="289" t="s">
        <v>6505</v>
      </c>
      <c r="U1189" s="131" t="s">
        <v>5369</v>
      </c>
      <c r="V1189" s="47" t="s">
        <v>1183</v>
      </c>
      <c r="W1189" s="47" t="s">
        <v>2075</v>
      </c>
      <c r="X1189" s="46" t="s">
        <v>2076</v>
      </c>
      <c r="Y1189" s="57"/>
      <c r="Z1189" s="57"/>
      <c r="AA1189" s="58"/>
      <c r="AB1189" s="183"/>
      <c r="AC1189" s="184"/>
      <c r="AD1189" s="184"/>
      <c r="AE1189" s="183"/>
      <c r="AF1189" s="184"/>
      <c r="AG1189" s="185"/>
      <c r="AH1189" s="58"/>
      <c r="AI1189" s="58"/>
      <c r="AJ1189" s="58"/>
      <c r="AK1189" s="58"/>
      <c r="AL1189" s="59"/>
      <c r="AM1189" s="254" t="str">
        <f>VLOOKUP(K1189,'[1]SKO 2019 Attendees'!$D:$G,4,FALSE)</f>
        <v>32LGSKWP</v>
      </c>
      <c r="AN1189" s="52">
        <v>43477</v>
      </c>
      <c r="AO1189" s="52">
        <v>43481</v>
      </c>
    </row>
    <row r="1190" spans="1:42" customFormat="1">
      <c r="A1190" s="46" t="s">
        <v>5389</v>
      </c>
      <c r="B1190" s="232">
        <v>43430</v>
      </c>
      <c r="C1190" s="232">
        <v>43430.711541400458</v>
      </c>
      <c r="D1190" s="232" t="s">
        <v>4693</v>
      </c>
      <c r="E1190" s="232" t="s">
        <v>6227</v>
      </c>
      <c r="F1190" s="49" t="s">
        <v>5312</v>
      </c>
      <c r="G1190" s="61" t="s">
        <v>4641</v>
      </c>
      <c r="H1190" s="61" t="s">
        <v>2236</v>
      </c>
      <c r="I1190" s="46" t="s">
        <v>2344</v>
      </c>
      <c r="J1190" s="46" t="s">
        <v>5265</v>
      </c>
      <c r="K1190" s="46" t="s">
        <v>5332</v>
      </c>
      <c r="L1190" s="100" t="s">
        <v>5357</v>
      </c>
      <c r="M1190" s="310" t="s">
        <v>357</v>
      </c>
      <c r="N1190" s="279" t="s">
        <v>6506</v>
      </c>
      <c r="O1190" s="325"/>
      <c r="P1190" s="285" t="s">
        <v>357</v>
      </c>
      <c r="Q1190" s="285" t="s">
        <v>6506</v>
      </c>
      <c r="R1190" s="322"/>
      <c r="S1190" s="289" t="s">
        <v>2442</v>
      </c>
      <c r="T1190" s="289" t="s">
        <v>6506</v>
      </c>
      <c r="U1190" s="131" t="s">
        <v>5369</v>
      </c>
      <c r="V1190" s="47" t="s">
        <v>1183</v>
      </c>
      <c r="W1190" s="47" t="s">
        <v>2075</v>
      </c>
      <c r="X1190" s="46" t="s">
        <v>2076</v>
      </c>
      <c r="Y1190" s="57"/>
      <c r="Z1190" s="57"/>
      <c r="AA1190" s="58"/>
      <c r="AB1190" s="183"/>
      <c r="AC1190" s="184"/>
      <c r="AD1190" s="184"/>
      <c r="AE1190" s="183"/>
      <c r="AF1190" s="184"/>
      <c r="AG1190" s="185"/>
      <c r="AH1190" s="58"/>
      <c r="AI1190" s="58"/>
      <c r="AJ1190" s="58"/>
      <c r="AK1190" s="58"/>
      <c r="AL1190" s="59"/>
      <c r="AM1190" s="254" t="str">
        <f>VLOOKUP(K1190,'[1]SKO 2019 Attendees'!$D:$G,4,FALSE)</f>
        <v>32LGSKWQ</v>
      </c>
      <c r="AN1190" s="52">
        <v>43477</v>
      </c>
      <c r="AO1190" s="52">
        <v>43481</v>
      </c>
    </row>
    <row r="1191" spans="1:42" customFormat="1">
      <c r="A1191" s="46" t="s">
        <v>5390</v>
      </c>
      <c r="B1191" s="232">
        <v>43430</v>
      </c>
      <c r="C1191" s="232">
        <v>43431.389628668978</v>
      </c>
      <c r="D1191" s="232"/>
      <c r="E1191" s="348"/>
      <c r="F1191" s="49" t="s">
        <v>5312</v>
      </c>
      <c r="G1191" s="61" t="s">
        <v>1177</v>
      </c>
      <c r="H1191" s="61" t="s">
        <v>2236</v>
      </c>
      <c r="I1191" s="46" t="s">
        <v>783</v>
      </c>
      <c r="J1191" s="46" t="s">
        <v>5333</v>
      </c>
      <c r="K1191" s="46" t="s">
        <v>5334</v>
      </c>
      <c r="L1191" s="100" t="s">
        <v>5358</v>
      </c>
      <c r="M1191" s="310" t="s">
        <v>6262</v>
      </c>
      <c r="N1191" s="279" t="s">
        <v>4662</v>
      </c>
      <c r="O1191" s="325" t="s">
        <v>4662</v>
      </c>
      <c r="P1191" s="286" t="s">
        <v>6262</v>
      </c>
      <c r="Q1191" s="285" t="s">
        <v>4662</v>
      </c>
      <c r="R1191" s="322" t="s">
        <v>4662</v>
      </c>
      <c r="S1191" s="289" t="s">
        <v>4728</v>
      </c>
      <c r="T1191" s="289" t="s">
        <v>4662</v>
      </c>
      <c r="U1191" s="131" t="s">
        <v>5370</v>
      </c>
      <c r="V1191" s="47" t="s">
        <v>1183</v>
      </c>
      <c r="W1191" s="47" t="s">
        <v>2496</v>
      </c>
      <c r="X1191" s="46" t="s">
        <v>2076</v>
      </c>
      <c r="Y1191" s="57"/>
      <c r="Z1191" s="57"/>
      <c r="AA1191" s="58"/>
      <c r="AB1191" s="183"/>
      <c r="AC1191" s="184"/>
      <c r="AD1191" s="184"/>
      <c r="AE1191" s="183"/>
      <c r="AF1191" s="184"/>
      <c r="AG1191" s="185"/>
      <c r="AH1191" s="58"/>
      <c r="AI1191" s="58"/>
      <c r="AJ1191" s="58"/>
      <c r="AK1191" s="58"/>
      <c r="AL1191" s="59"/>
      <c r="AM1191" s="254" t="str">
        <f>VLOOKUP(K1191,'[1]SKO 2019 Attendees'!$D:$G,4,FALSE)</f>
        <v>32LGSKWR</v>
      </c>
      <c r="AN1191" s="52">
        <v>43477</v>
      </c>
      <c r="AO1191" s="52">
        <v>43481</v>
      </c>
    </row>
    <row r="1192" spans="1:42" customFormat="1">
      <c r="A1192" s="46" t="s">
        <v>5391</v>
      </c>
      <c r="B1192" s="232">
        <v>43430</v>
      </c>
      <c r="C1192" s="232">
        <v>43430.862115243057</v>
      </c>
      <c r="D1192" s="232" t="s">
        <v>4693</v>
      </c>
      <c r="E1192" s="232" t="s">
        <v>6228</v>
      </c>
      <c r="F1192" s="49" t="s">
        <v>5312</v>
      </c>
      <c r="G1192" s="61" t="s">
        <v>1177</v>
      </c>
      <c r="H1192" s="61" t="s">
        <v>2236</v>
      </c>
      <c r="I1192" s="46" t="s">
        <v>4114</v>
      </c>
      <c r="J1192" s="46" t="s">
        <v>5335</v>
      </c>
      <c r="K1192" s="46" t="s">
        <v>5336</v>
      </c>
      <c r="L1192" s="100" t="s">
        <v>5359</v>
      </c>
      <c r="M1192" s="310" t="s">
        <v>6262</v>
      </c>
      <c r="N1192" s="279" t="s">
        <v>4662</v>
      </c>
      <c r="O1192" s="325" t="s">
        <v>4662</v>
      </c>
      <c r="P1192" s="286" t="s">
        <v>6262</v>
      </c>
      <c r="Q1192" s="285" t="s">
        <v>4662</v>
      </c>
      <c r="R1192" s="322" t="s">
        <v>4662</v>
      </c>
      <c r="S1192" s="289" t="s">
        <v>2442</v>
      </c>
      <c r="T1192" s="289" t="s">
        <v>6506</v>
      </c>
      <c r="U1192" s="131" t="s">
        <v>5370</v>
      </c>
      <c r="V1192" s="47" t="s">
        <v>1183</v>
      </c>
      <c r="W1192" s="47" t="s">
        <v>2075</v>
      </c>
      <c r="X1192" s="46" t="s">
        <v>2076</v>
      </c>
      <c r="Y1192" s="57"/>
      <c r="Z1192" s="57"/>
      <c r="AA1192" s="58"/>
      <c r="AB1192" s="183"/>
      <c r="AC1192" s="184"/>
      <c r="AD1192" s="184"/>
      <c r="AE1192" s="183"/>
      <c r="AF1192" s="184"/>
      <c r="AG1192" s="185"/>
      <c r="AH1192" s="58"/>
      <c r="AI1192" s="58"/>
      <c r="AJ1192" s="58"/>
      <c r="AK1192" s="58"/>
      <c r="AL1192" s="59"/>
      <c r="AM1192" s="254" t="str">
        <f>VLOOKUP(K1192,'[1]SKO 2019 Attendees'!$D:$G,4,FALSE)</f>
        <v>32LGSKWS</v>
      </c>
      <c r="AN1192" s="52">
        <v>43477</v>
      </c>
      <c r="AO1192" s="52">
        <v>43481</v>
      </c>
    </row>
    <row r="1193" spans="1:42" customFormat="1">
      <c r="A1193" s="46" t="s">
        <v>5392</v>
      </c>
      <c r="B1193" s="232">
        <v>43430</v>
      </c>
      <c r="C1193" s="232">
        <v>43431.601144525463</v>
      </c>
      <c r="D1193" s="232" t="s">
        <v>4693</v>
      </c>
      <c r="E1193" s="232" t="s">
        <v>6735</v>
      </c>
      <c r="F1193" s="49" t="s">
        <v>5312</v>
      </c>
      <c r="G1193" s="61" t="s">
        <v>1177</v>
      </c>
      <c r="H1193" s="61" t="s">
        <v>2236</v>
      </c>
      <c r="I1193" s="46" t="s">
        <v>363</v>
      </c>
      <c r="J1193" s="46" t="s">
        <v>5337</v>
      </c>
      <c r="K1193" s="46" t="s">
        <v>5338</v>
      </c>
      <c r="L1193" s="100" t="s">
        <v>5360</v>
      </c>
      <c r="M1193" s="310" t="s">
        <v>6262</v>
      </c>
      <c r="N1193" s="279" t="s">
        <v>4662</v>
      </c>
      <c r="O1193" s="325" t="s">
        <v>4662</v>
      </c>
      <c r="P1193" s="286" t="s">
        <v>6262</v>
      </c>
      <c r="Q1193" s="285" t="s">
        <v>4662</v>
      </c>
      <c r="R1193" s="322" t="s">
        <v>4662</v>
      </c>
      <c r="S1193" s="289" t="s">
        <v>4728</v>
      </c>
      <c r="T1193" s="289" t="s">
        <v>4662</v>
      </c>
      <c r="U1193" s="131" t="s">
        <v>5370</v>
      </c>
      <c r="V1193" s="47" t="s">
        <v>1183</v>
      </c>
      <c r="W1193" s="47" t="s">
        <v>2075</v>
      </c>
      <c r="X1193" s="46" t="s">
        <v>2076</v>
      </c>
      <c r="Y1193" s="57"/>
      <c r="Z1193" s="57"/>
      <c r="AA1193" s="58"/>
      <c r="AB1193" s="183"/>
      <c r="AC1193" s="184"/>
      <c r="AD1193" s="184"/>
      <c r="AE1193" s="183"/>
      <c r="AF1193" s="184"/>
      <c r="AG1193" s="185"/>
      <c r="AH1193" s="58"/>
      <c r="AI1193" s="58"/>
      <c r="AJ1193" s="58"/>
      <c r="AK1193" s="58"/>
      <c r="AL1193" s="59"/>
      <c r="AM1193" s="254" t="str">
        <f>VLOOKUP(K1193,'[1]SKO 2019 Attendees'!$D:$G,4,FALSE)</f>
        <v>32LGSKWT</v>
      </c>
      <c r="AN1193" s="52">
        <v>43477</v>
      </c>
      <c r="AO1193" s="52">
        <v>43481</v>
      </c>
    </row>
    <row r="1194" spans="1:42" customFormat="1">
      <c r="A1194" s="46" t="s">
        <v>5393</v>
      </c>
      <c r="B1194" s="232">
        <v>43430</v>
      </c>
      <c r="C1194" s="232">
        <v>43431.344653009255</v>
      </c>
      <c r="D1194" s="232" t="s">
        <v>4693</v>
      </c>
      <c r="E1194" s="232" t="s">
        <v>6328</v>
      </c>
      <c r="F1194" s="49" t="s">
        <v>5312</v>
      </c>
      <c r="G1194" s="61" t="s">
        <v>1177</v>
      </c>
      <c r="H1194" s="61" t="s">
        <v>2236</v>
      </c>
      <c r="I1194" s="46" t="s">
        <v>3784</v>
      </c>
      <c r="J1194" s="46" t="s">
        <v>3029</v>
      </c>
      <c r="K1194" s="46" t="s">
        <v>5339</v>
      </c>
      <c r="L1194" s="100" t="s">
        <v>5361</v>
      </c>
      <c r="M1194" s="310" t="s">
        <v>6262</v>
      </c>
      <c r="N1194" s="279" t="s">
        <v>4662</v>
      </c>
      <c r="O1194" s="325" t="s">
        <v>4662</v>
      </c>
      <c r="P1194" s="286" t="s">
        <v>6262</v>
      </c>
      <c r="Q1194" s="285" t="s">
        <v>4662</v>
      </c>
      <c r="R1194" s="322" t="s">
        <v>4662</v>
      </c>
      <c r="S1194" s="289" t="s">
        <v>2411</v>
      </c>
      <c r="T1194" s="289" t="s">
        <v>6510</v>
      </c>
      <c r="U1194" s="131" t="s">
        <v>5370</v>
      </c>
      <c r="V1194" s="47" t="s">
        <v>1183</v>
      </c>
      <c r="W1194" s="47" t="s">
        <v>2496</v>
      </c>
      <c r="X1194" s="46" t="s">
        <v>2076</v>
      </c>
      <c r="Y1194" s="57"/>
      <c r="Z1194" s="57"/>
      <c r="AA1194" s="58"/>
      <c r="AB1194" s="183"/>
      <c r="AC1194" s="184"/>
      <c r="AD1194" s="184"/>
      <c r="AE1194" s="183"/>
      <c r="AF1194" s="184"/>
      <c r="AG1194" s="185"/>
      <c r="AH1194" s="58"/>
      <c r="AI1194" s="58"/>
      <c r="AJ1194" s="58"/>
      <c r="AK1194" s="58"/>
      <c r="AL1194" s="59"/>
      <c r="AM1194" s="254" t="str">
        <f>VLOOKUP(K1194,'[1]SKO 2019 Attendees'!$D:$G,4,FALSE)</f>
        <v>32LGSKWV</v>
      </c>
      <c r="AN1194" s="52">
        <v>43477</v>
      </c>
      <c r="AO1194" s="52">
        <v>43481</v>
      </c>
    </row>
    <row r="1195" spans="1:42" customFormat="1">
      <c r="A1195" s="46" t="s">
        <v>5394</v>
      </c>
      <c r="B1195" s="232">
        <v>43430</v>
      </c>
      <c r="C1195" s="232">
        <v>43434.589029861112</v>
      </c>
      <c r="D1195" s="232"/>
      <c r="E1195" s="348"/>
      <c r="F1195" s="49" t="s">
        <v>5312</v>
      </c>
      <c r="G1195" s="61" t="s">
        <v>1177</v>
      </c>
      <c r="H1195" s="61" t="s">
        <v>2236</v>
      </c>
      <c r="I1195" s="46" t="s">
        <v>5340</v>
      </c>
      <c r="J1195" s="46" t="s">
        <v>2689</v>
      </c>
      <c r="K1195" s="46" t="s">
        <v>5341</v>
      </c>
      <c r="L1195" s="100" t="s">
        <v>5362</v>
      </c>
      <c r="M1195" s="310" t="s">
        <v>6262</v>
      </c>
      <c r="N1195" s="279" t="s">
        <v>4662</v>
      </c>
      <c r="O1195" s="325" t="s">
        <v>4662</v>
      </c>
      <c r="P1195" s="286" t="s">
        <v>6262</v>
      </c>
      <c r="Q1195" s="285" t="s">
        <v>4662</v>
      </c>
      <c r="R1195" s="322" t="s">
        <v>4662</v>
      </c>
      <c r="S1195" s="289" t="s">
        <v>4728</v>
      </c>
      <c r="T1195" s="289" t="s">
        <v>4662</v>
      </c>
      <c r="U1195" s="131" t="s">
        <v>5370</v>
      </c>
      <c r="V1195" s="47" t="s">
        <v>1183</v>
      </c>
      <c r="W1195" s="47" t="s">
        <v>2284</v>
      </c>
      <c r="X1195" s="46" t="s">
        <v>2076</v>
      </c>
      <c r="Y1195" s="57"/>
      <c r="Z1195" s="50"/>
      <c r="AA1195" s="58"/>
      <c r="AB1195" s="183"/>
      <c r="AC1195" s="184"/>
      <c r="AD1195" s="184"/>
      <c r="AE1195" s="183"/>
      <c r="AF1195" s="184"/>
      <c r="AG1195" s="185"/>
      <c r="AH1195" s="58"/>
      <c r="AI1195" s="58"/>
      <c r="AJ1195" s="58"/>
      <c r="AK1195" s="58"/>
      <c r="AL1195" s="59"/>
      <c r="AM1195" s="254" t="str">
        <f>VLOOKUP(K1195,'[1]SKO 2019 Attendees'!$D:$G,4,FALSE)</f>
        <v>32LGSKWW</v>
      </c>
      <c r="AN1195" s="52">
        <v>43477</v>
      </c>
      <c r="AO1195" s="52">
        <v>43481</v>
      </c>
    </row>
    <row r="1196" spans="1:42" customFormat="1">
      <c r="A1196" s="46" t="s">
        <v>5395</v>
      </c>
      <c r="B1196" s="232">
        <v>43430</v>
      </c>
      <c r="C1196" s="232">
        <v>43430.949530439815</v>
      </c>
      <c r="D1196" s="232" t="s">
        <v>4693</v>
      </c>
      <c r="E1196" s="232" t="s">
        <v>6328</v>
      </c>
      <c r="F1196" s="49" t="s">
        <v>5312</v>
      </c>
      <c r="G1196" s="61" t="s">
        <v>1177</v>
      </c>
      <c r="H1196" s="61" t="s">
        <v>2236</v>
      </c>
      <c r="I1196" s="46" t="s">
        <v>77</v>
      </c>
      <c r="J1196" s="46" t="s">
        <v>5342</v>
      </c>
      <c r="K1196" s="46" t="s">
        <v>5343</v>
      </c>
      <c r="L1196" s="100" t="s">
        <v>5363</v>
      </c>
      <c r="M1196" s="310" t="s">
        <v>6262</v>
      </c>
      <c r="N1196" s="279" t="s">
        <v>4662</v>
      </c>
      <c r="O1196" s="325" t="s">
        <v>4662</v>
      </c>
      <c r="P1196" s="286" t="s">
        <v>6262</v>
      </c>
      <c r="Q1196" s="285" t="s">
        <v>4662</v>
      </c>
      <c r="R1196" s="322" t="s">
        <v>4662</v>
      </c>
      <c r="S1196" s="289" t="s">
        <v>2374</v>
      </c>
      <c r="T1196" s="289" t="s">
        <v>6517</v>
      </c>
      <c r="U1196" s="204" t="s">
        <v>5371</v>
      </c>
      <c r="V1196" s="47" t="s">
        <v>1183</v>
      </c>
      <c r="W1196" s="47" t="s">
        <v>2275</v>
      </c>
      <c r="X1196" s="46" t="s">
        <v>2076</v>
      </c>
      <c r="Y1196" s="57"/>
      <c r="Z1196" s="57" t="s">
        <v>36</v>
      </c>
      <c r="AA1196" s="58"/>
      <c r="AB1196" s="183"/>
      <c r="AC1196" s="184"/>
      <c r="AD1196" s="184"/>
      <c r="AE1196" s="183"/>
      <c r="AF1196" s="184"/>
      <c r="AG1196" s="185"/>
      <c r="AH1196" s="58"/>
      <c r="AI1196" s="58"/>
      <c r="AJ1196" s="58"/>
      <c r="AK1196" s="58"/>
      <c r="AL1196" s="59"/>
      <c r="AM1196" s="254" t="str">
        <f>VLOOKUP(K1196,'[1]SKO 2019 Attendees'!$D:$G,4,FALSE)</f>
        <v>32LGSKWX</v>
      </c>
      <c r="AN1196" s="52">
        <v>43477</v>
      </c>
      <c r="AO1196" s="52">
        <v>43481</v>
      </c>
    </row>
    <row r="1197" spans="1:42" customFormat="1">
      <c r="A1197" s="46" t="s">
        <v>5396</v>
      </c>
      <c r="B1197" s="232">
        <v>43430</v>
      </c>
      <c r="C1197" s="232">
        <v>43431.263091932866</v>
      </c>
      <c r="D1197" s="232" t="s">
        <v>4693</v>
      </c>
      <c r="E1197" s="232" t="s">
        <v>6605</v>
      </c>
      <c r="F1197" s="49" t="s">
        <v>5312</v>
      </c>
      <c r="G1197" s="61" t="s">
        <v>1177</v>
      </c>
      <c r="H1197" s="193" t="s">
        <v>633</v>
      </c>
      <c r="I1197" s="46" t="s">
        <v>1274</v>
      </c>
      <c r="J1197" s="46" t="s">
        <v>5344</v>
      </c>
      <c r="K1197" s="46" t="s">
        <v>5345</v>
      </c>
      <c r="L1197" s="100" t="s">
        <v>5364</v>
      </c>
      <c r="M1197" s="310" t="s">
        <v>6262</v>
      </c>
      <c r="N1197" s="279" t="s">
        <v>4662</v>
      </c>
      <c r="O1197" s="325" t="s">
        <v>4662</v>
      </c>
      <c r="P1197" s="286" t="s">
        <v>6262</v>
      </c>
      <c r="Q1197" s="285" t="s">
        <v>4662</v>
      </c>
      <c r="R1197" s="322" t="s">
        <v>4662</v>
      </c>
      <c r="S1197" s="289" t="s">
        <v>5083</v>
      </c>
      <c r="T1197" s="306" t="s">
        <v>6513</v>
      </c>
      <c r="U1197" s="204" t="s">
        <v>5371</v>
      </c>
      <c r="V1197" s="47" t="s">
        <v>1183</v>
      </c>
      <c r="W1197" s="47" t="s">
        <v>658</v>
      </c>
      <c r="X1197" s="46" t="s">
        <v>633</v>
      </c>
      <c r="Y1197" s="57"/>
      <c r="Z1197" s="57" t="s">
        <v>36</v>
      </c>
      <c r="AA1197" s="58"/>
      <c r="AB1197" s="183"/>
      <c r="AC1197" s="184"/>
      <c r="AD1197" s="184"/>
      <c r="AE1197" s="183"/>
      <c r="AF1197" s="184"/>
      <c r="AG1197" s="185"/>
      <c r="AH1197" s="58"/>
      <c r="AI1197" s="58"/>
      <c r="AJ1197" s="58"/>
      <c r="AK1197" s="58"/>
      <c r="AL1197" s="59"/>
      <c r="AM1197" s="254" t="str">
        <f>VLOOKUP(K1197,'[1]SKO 2019 Attendees'!$D:$G,4,FALSE)</f>
        <v>32LGSKWZ</v>
      </c>
      <c r="AN1197" s="52">
        <v>43477</v>
      </c>
      <c r="AO1197" s="52">
        <v>43481</v>
      </c>
    </row>
    <row r="1198" spans="1:42" customFormat="1">
      <c r="A1198" s="46" t="s">
        <v>5397</v>
      </c>
      <c r="B1198" s="232">
        <v>43430</v>
      </c>
      <c r="C1198" s="232">
        <v>43431.359473344906</v>
      </c>
      <c r="D1198" s="232" t="s">
        <v>4693</v>
      </c>
      <c r="E1198" s="232" t="s">
        <v>6750</v>
      </c>
      <c r="F1198" s="49" t="s">
        <v>5312</v>
      </c>
      <c r="G1198" s="61" t="s">
        <v>1177</v>
      </c>
      <c r="H1198" s="61" t="s">
        <v>2236</v>
      </c>
      <c r="I1198" s="46" t="s">
        <v>2271</v>
      </c>
      <c r="J1198" s="46" t="s">
        <v>5346</v>
      </c>
      <c r="K1198" s="46" t="s">
        <v>5347</v>
      </c>
      <c r="L1198" s="100" t="s">
        <v>5365</v>
      </c>
      <c r="M1198" s="310" t="s">
        <v>6262</v>
      </c>
      <c r="N1198" s="279" t="s">
        <v>4662</v>
      </c>
      <c r="O1198" s="325" t="s">
        <v>4662</v>
      </c>
      <c r="P1198" s="286" t="s">
        <v>6262</v>
      </c>
      <c r="Q1198" s="285" t="s">
        <v>4662</v>
      </c>
      <c r="R1198" s="322" t="s">
        <v>4662</v>
      </c>
      <c r="S1198" s="289" t="s">
        <v>2500</v>
      </c>
      <c r="T1198" s="289" t="s">
        <v>6516</v>
      </c>
      <c r="U1198" s="204" t="s">
        <v>5372</v>
      </c>
      <c r="V1198" s="47" t="s">
        <v>1183</v>
      </c>
      <c r="W1198" s="47" t="s">
        <v>2075</v>
      </c>
      <c r="X1198" s="46" t="s">
        <v>2076</v>
      </c>
      <c r="Y1198" s="57"/>
      <c r="Z1198" s="57" t="s">
        <v>36</v>
      </c>
      <c r="AA1198" s="58"/>
      <c r="AB1198" s="183"/>
      <c r="AC1198" s="184"/>
      <c r="AD1198" s="184"/>
      <c r="AE1198" s="183"/>
      <c r="AF1198" s="184"/>
      <c r="AG1198" s="185"/>
      <c r="AH1198" s="58"/>
      <c r="AI1198" s="58"/>
      <c r="AJ1198" s="58"/>
      <c r="AK1198" s="58"/>
      <c r="AL1198" s="59"/>
      <c r="AM1198" s="254" t="str">
        <f>VLOOKUP(K1198,'[1]SKO 2019 Attendees'!$D:$G,4,FALSE)</f>
        <v>32LGSKX2</v>
      </c>
      <c r="AN1198" s="52">
        <v>43477</v>
      </c>
      <c r="AO1198" s="52">
        <v>43481</v>
      </c>
    </row>
    <row r="1199" spans="1:42" customFormat="1">
      <c r="A1199" s="46" t="s">
        <v>5399</v>
      </c>
      <c r="B1199" s="232">
        <v>43430</v>
      </c>
      <c r="C1199" s="232">
        <v>43431.15582688657</v>
      </c>
      <c r="D1199" s="344" t="s">
        <v>4693</v>
      </c>
      <c r="E1199" s="232" t="s">
        <v>6704</v>
      </c>
      <c r="F1199" s="49" t="s">
        <v>5312</v>
      </c>
      <c r="G1199" s="61" t="s">
        <v>1177</v>
      </c>
      <c r="H1199" s="193" t="s">
        <v>633</v>
      </c>
      <c r="I1199" s="46" t="s">
        <v>3393</v>
      </c>
      <c r="J1199" s="46" t="s">
        <v>5351</v>
      </c>
      <c r="K1199" s="46" t="s">
        <v>5352</v>
      </c>
      <c r="L1199" s="100" t="s">
        <v>5367</v>
      </c>
      <c r="M1199" s="310" t="s">
        <v>6262</v>
      </c>
      <c r="N1199" s="279" t="s">
        <v>4662</v>
      </c>
      <c r="O1199" s="325" t="s">
        <v>4662</v>
      </c>
      <c r="P1199" s="286" t="s">
        <v>6262</v>
      </c>
      <c r="Q1199" s="285" t="s">
        <v>4662</v>
      </c>
      <c r="R1199" s="322" t="s">
        <v>4662</v>
      </c>
      <c r="S1199" s="289" t="s">
        <v>4673</v>
      </c>
      <c r="T1199" s="289" t="s">
        <v>6518</v>
      </c>
      <c r="U1199" s="204" t="s">
        <v>5372</v>
      </c>
      <c r="V1199" s="47" t="s">
        <v>1183</v>
      </c>
      <c r="W1199" s="47" t="s">
        <v>639</v>
      </c>
      <c r="X1199" s="46" t="s">
        <v>633</v>
      </c>
      <c r="Y1199" s="57"/>
      <c r="Z1199" s="57" t="s">
        <v>36</v>
      </c>
      <c r="AA1199" s="58"/>
      <c r="AB1199" s="183"/>
      <c r="AC1199" s="184"/>
      <c r="AD1199" s="184"/>
      <c r="AE1199" s="183"/>
      <c r="AF1199" s="184"/>
      <c r="AG1199" s="185"/>
      <c r="AH1199" s="58"/>
      <c r="AI1199" s="58"/>
      <c r="AJ1199" s="58"/>
      <c r="AK1199" s="58"/>
      <c r="AL1199" s="59"/>
      <c r="AM1199" s="254" t="str">
        <f>VLOOKUP(K1199,'[1]SKO 2019 Attendees'!$D:$G,4,FALSE)</f>
        <v>32LGSKX4</v>
      </c>
      <c r="AN1199" s="52">
        <v>43477</v>
      </c>
      <c r="AO1199" s="52">
        <v>43481</v>
      </c>
    </row>
    <row r="1200" spans="1:42" ht="36">
      <c r="A1200" s="212" t="s">
        <v>5454</v>
      </c>
      <c r="B1200" s="232">
        <v>43430</v>
      </c>
      <c r="C1200" s="232">
        <v>43433.811049340278</v>
      </c>
      <c r="D1200" s="232" t="s">
        <v>4693</v>
      </c>
      <c r="E1200" s="348" t="s">
        <v>6828</v>
      </c>
      <c r="F1200" s="49" t="s">
        <v>5312</v>
      </c>
      <c r="G1200" s="213" t="s">
        <v>4641</v>
      </c>
      <c r="H1200" s="61" t="s">
        <v>2236</v>
      </c>
      <c r="I1200" s="212" t="s">
        <v>3487</v>
      </c>
      <c r="J1200" s="212" t="s">
        <v>5407</v>
      </c>
      <c r="K1200" s="46" t="s">
        <v>5458</v>
      </c>
      <c r="L1200" s="216" t="s">
        <v>5459</v>
      </c>
      <c r="M1200" s="350" t="s">
        <v>6412</v>
      </c>
      <c r="N1200" s="279" t="s">
        <v>6508</v>
      </c>
      <c r="O1200" s="325"/>
      <c r="P1200" s="284" t="s">
        <v>5086</v>
      </c>
      <c r="Q1200" s="311" t="s">
        <v>6508</v>
      </c>
      <c r="R1200" s="322"/>
      <c r="S1200" s="289" t="s">
        <v>4728</v>
      </c>
      <c r="T1200" s="289" t="s">
        <v>4662</v>
      </c>
      <c r="U1200" s="216" t="s">
        <v>3736</v>
      </c>
      <c r="V1200" s="216" t="s">
        <v>1183</v>
      </c>
      <c r="W1200" s="216" t="s">
        <v>2075</v>
      </c>
      <c r="X1200" s="46" t="s">
        <v>633</v>
      </c>
      <c r="AM1200" s="254" t="str">
        <f>VLOOKUP(K1200,'[1]SKO 2019 Attendees'!$D:$G,4,FALSE)</f>
        <v>32LH3WTS</v>
      </c>
      <c r="AN1200" s="52">
        <v>43477</v>
      </c>
      <c r="AO1200" s="52">
        <v>43481</v>
      </c>
    </row>
    <row r="1201" spans="1:42" ht="24">
      <c r="A1201" s="212" t="s">
        <v>5455</v>
      </c>
      <c r="B1201" s="232">
        <v>43430</v>
      </c>
      <c r="C1201" s="232">
        <v>43434.714724108795</v>
      </c>
      <c r="D1201" s="232" t="s">
        <v>6572</v>
      </c>
      <c r="E1201" s="232" t="s">
        <v>6573</v>
      </c>
      <c r="F1201" s="212" t="s">
        <v>5414</v>
      </c>
      <c r="G1201" s="213" t="s">
        <v>1177</v>
      </c>
      <c r="H1201" s="213" t="s">
        <v>633</v>
      </c>
      <c r="I1201" s="212" t="s">
        <v>791</v>
      </c>
      <c r="J1201" s="212" t="s">
        <v>5409</v>
      </c>
      <c r="K1201" s="46" t="s">
        <v>5415</v>
      </c>
      <c r="L1201" s="216" t="s">
        <v>5366</v>
      </c>
      <c r="M1201" s="310" t="s">
        <v>6262</v>
      </c>
      <c r="N1201" s="279" t="s">
        <v>4662</v>
      </c>
      <c r="O1201" s="325" t="s">
        <v>4662</v>
      </c>
      <c r="P1201" s="286" t="s">
        <v>6262</v>
      </c>
      <c r="Q1201" s="285" t="s">
        <v>4662</v>
      </c>
      <c r="R1201" s="322" t="s">
        <v>4662</v>
      </c>
      <c r="S1201" s="289" t="s">
        <v>4671</v>
      </c>
      <c r="T1201" s="289" t="s">
        <v>6503</v>
      </c>
      <c r="U1201" s="216" t="s">
        <v>5371</v>
      </c>
      <c r="V1201" s="216" t="s">
        <v>1183</v>
      </c>
      <c r="W1201" s="216" t="s">
        <v>651</v>
      </c>
      <c r="X1201" s="212" t="s">
        <v>633</v>
      </c>
      <c r="AM1201" s="254" t="str">
        <f>VLOOKUP(K1201,'[1]SKO 2019 Attendees'!$D:$G,4,FALSE)</f>
        <v>32LH3WTT</v>
      </c>
      <c r="AN1201" s="52">
        <v>43477</v>
      </c>
      <c r="AO1201" s="52">
        <v>43481</v>
      </c>
    </row>
    <row r="1202" spans="1:42" customFormat="1">
      <c r="A1202" s="46" t="s">
        <v>6238</v>
      </c>
      <c r="B1202" s="232">
        <v>43430</v>
      </c>
      <c r="C1202" s="232">
        <v>43439</v>
      </c>
      <c r="D1202" s="232"/>
      <c r="E1202" s="348"/>
      <c r="F1202" s="49" t="s">
        <v>5200</v>
      </c>
      <c r="G1202" s="61" t="s">
        <v>26</v>
      </c>
      <c r="H1202" s="61" t="s">
        <v>633</v>
      </c>
      <c r="I1202" s="46" t="s">
        <v>720</v>
      </c>
      <c r="J1202" s="46" t="s">
        <v>5437</v>
      </c>
      <c r="K1202" s="46" t="s">
        <v>6235</v>
      </c>
      <c r="L1202" s="100" t="s">
        <v>31</v>
      </c>
      <c r="M1202" s="310" t="s">
        <v>346</v>
      </c>
      <c r="N1202" s="279" t="s">
        <v>6505</v>
      </c>
      <c r="O1202" s="325"/>
      <c r="P1202" s="285" t="s">
        <v>346</v>
      </c>
      <c r="Q1202" s="285" t="s">
        <v>6505</v>
      </c>
      <c r="R1202" s="322"/>
      <c r="S1202" s="289" t="s">
        <v>4672</v>
      </c>
      <c r="T1202" s="289"/>
      <c r="U1202" s="131" t="s">
        <v>5438</v>
      </c>
      <c r="V1202" s="47"/>
      <c r="W1202" s="47" t="s">
        <v>5439</v>
      </c>
      <c r="X1202" s="46" t="s">
        <v>633</v>
      </c>
      <c r="Y1202" s="57"/>
      <c r="Z1202" s="57"/>
      <c r="AA1202" s="58"/>
      <c r="AB1202" s="183"/>
      <c r="AC1202" s="184"/>
      <c r="AD1202" s="184"/>
      <c r="AE1202" s="183"/>
      <c r="AF1202" s="184"/>
      <c r="AG1202" s="185"/>
      <c r="AH1202" s="58"/>
      <c r="AI1202" s="58" t="s">
        <v>6464</v>
      </c>
      <c r="AJ1202" s="57" t="s">
        <v>6518</v>
      </c>
      <c r="AK1202" s="320">
        <v>43114.5</v>
      </c>
      <c r="AL1202" s="59"/>
      <c r="AM1202" s="254" t="str">
        <f>VLOOKUP(K1202,'[1]SKO 2019 Attendees'!$D:$G,4,FALSE)</f>
        <v>32LH3WTV</v>
      </c>
      <c r="AN1202" s="52">
        <v>43477</v>
      </c>
      <c r="AO1202" s="52">
        <v>43481</v>
      </c>
    </row>
    <row r="1203" spans="1:42">
      <c r="A1203" s="334" t="s">
        <v>6560</v>
      </c>
      <c r="B1203" s="232">
        <v>43430</v>
      </c>
      <c r="C1203" s="232">
        <v>43433.639792939815</v>
      </c>
      <c r="D1203" s="349" t="s">
        <v>4693</v>
      </c>
      <c r="E1203" s="348" t="s">
        <v>6791</v>
      </c>
      <c r="F1203" s="212" t="s">
        <v>5440</v>
      </c>
      <c r="G1203" s="213" t="s">
        <v>218</v>
      </c>
      <c r="H1203" s="61" t="s">
        <v>3126</v>
      </c>
      <c r="I1203" s="212" t="s">
        <v>118</v>
      </c>
      <c r="J1203" s="212" t="s">
        <v>1427</v>
      </c>
      <c r="K1203" s="46" t="s">
        <v>5441</v>
      </c>
      <c r="L1203" s="212" t="s">
        <v>221</v>
      </c>
      <c r="M1203" s="350" t="s">
        <v>6413</v>
      </c>
      <c r="N1203" s="310" t="s">
        <v>6509</v>
      </c>
      <c r="O1203" s="325"/>
      <c r="P1203" s="284" t="s">
        <v>6263</v>
      </c>
      <c r="Q1203" s="311" t="s">
        <v>6509</v>
      </c>
      <c r="R1203" s="322"/>
      <c r="S1203" s="289" t="s">
        <v>2411</v>
      </c>
      <c r="T1203" s="289" t="s">
        <v>6510</v>
      </c>
      <c r="W1203" s="47" t="s">
        <v>2075</v>
      </c>
      <c r="X1203" s="46" t="s">
        <v>2076</v>
      </c>
      <c r="AM1203" s="254" t="str">
        <f>VLOOKUP(K1203,'[1]SKO 2019 Attendees'!$D:$G,4,FALSE)</f>
        <v>32LH3WTW</v>
      </c>
      <c r="AN1203" s="52">
        <v>43478</v>
      </c>
      <c r="AO1203" s="52">
        <v>43481</v>
      </c>
    </row>
    <row r="1204" spans="1:42" customFormat="1">
      <c r="A1204" s="46" t="s">
        <v>5456</v>
      </c>
      <c r="B1204" s="232">
        <v>43430</v>
      </c>
      <c r="C1204" s="232">
        <v>43446.196274386573</v>
      </c>
      <c r="D1204" s="232"/>
      <c r="E1204" s="348"/>
      <c r="F1204" s="49" t="s">
        <v>5402</v>
      </c>
      <c r="G1204" s="253" t="s">
        <v>6284</v>
      </c>
      <c r="H1204" s="61" t="s">
        <v>633</v>
      </c>
      <c r="I1204" s="46" t="s">
        <v>948</v>
      </c>
      <c r="J1204" s="46" t="s">
        <v>3114</v>
      </c>
      <c r="K1204" s="46" t="s">
        <v>5460</v>
      </c>
      <c r="L1204" s="257" t="s">
        <v>6285</v>
      </c>
      <c r="M1204" s="310" t="s">
        <v>357</v>
      </c>
      <c r="N1204" s="279" t="s">
        <v>6506</v>
      </c>
      <c r="O1204" s="325"/>
      <c r="P1204" s="285" t="s">
        <v>357</v>
      </c>
      <c r="Q1204" s="285" t="s">
        <v>6506</v>
      </c>
      <c r="R1204" s="322"/>
      <c r="S1204" s="289" t="s">
        <v>4671</v>
      </c>
      <c r="T1204" s="289"/>
      <c r="U1204" s="131" t="s">
        <v>765</v>
      </c>
      <c r="V1204" s="47" t="s">
        <v>34</v>
      </c>
      <c r="W1204" s="47" t="s">
        <v>795</v>
      </c>
      <c r="X1204" s="46" t="s">
        <v>633</v>
      </c>
      <c r="Y1204" s="57"/>
      <c r="Z1204" s="57"/>
      <c r="AA1204" s="58"/>
      <c r="AB1204" s="183"/>
      <c r="AC1204" s="184"/>
      <c r="AD1204" s="184"/>
      <c r="AE1204" s="183"/>
      <c r="AF1204" s="184"/>
      <c r="AG1204" s="185"/>
      <c r="AH1204" s="58"/>
      <c r="AI1204" s="58" t="s">
        <v>6465</v>
      </c>
      <c r="AJ1204" s="57" t="s">
        <v>6518</v>
      </c>
      <c r="AK1204" s="320">
        <v>43115.5</v>
      </c>
      <c r="AL1204" s="59"/>
      <c r="AM1204" s="254" t="str">
        <f>VLOOKUP(K1204,'[1]SKO 2019 Attendees'!$D:$G,4,FALSE)</f>
        <v>32LH3WTZ</v>
      </c>
      <c r="AN1204" s="52">
        <v>43477</v>
      </c>
      <c r="AO1204" s="52">
        <v>43481</v>
      </c>
    </row>
    <row r="1205" spans="1:42" customFormat="1">
      <c r="A1205" s="46" t="s">
        <v>5457</v>
      </c>
      <c r="B1205" s="232">
        <v>43430</v>
      </c>
      <c r="C1205" s="232">
        <v>43439.598214085643</v>
      </c>
      <c r="D1205" s="232"/>
      <c r="E1205" s="348"/>
      <c r="F1205" s="49" t="s">
        <v>247</v>
      </c>
      <c r="G1205" s="61" t="s">
        <v>175</v>
      </c>
      <c r="H1205" s="61" t="s">
        <v>4038</v>
      </c>
      <c r="I1205" s="46" t="s">
        <v>2095</v>
      </c>
      <c r="J1205" s="46" t="s">
        <v>5443</v>
      </c>
      <c r="K1205" s="46" t="s">
        <v>5444</v>
      </c>
      <c r="L1205" s="132" t="s">
        <v>5445</v>
      </c>
      <c r="M1205" s="310" t="s">
        <v>4728</v>
      </c>
      <c r="N1205" s="279"/>
      <c r="O1205" s="325"/>
      <c r="P1205" s="285" t="s">
        <v>4728</v>
      </c>
      <c r="Q1205" s="285"/>
      <c r="R1205" s="322"/>
      <c r="S1205" s="289" t="s">
        <v>4728</v>
      </c>
      <c r="T1205" s="289"/>
      <c r="U1205" s="131" t="s">
        <v>1183</v>
      </c>
      <c r="V1205" s="47" t="s">
        <v>1183</v>
      </c>
      <c r="W1205" s="47" t="s">
        <v>2496</v>
      </c>
      <c r="X1205" s="46" t="s">
        <v>2076</v>
      </c>
      <c r="Y1205" s="57"/>
      <c r="Z1205" s="57" t="s">
        <v>36</v>
      </c>
      <c r="AA1205" s="58"/>
      <c r="AB1205" s="183"/>
      <c r="AC1205" s="184"/>
      <c r="AD1205" s="184"/>
      <c r="AE1205" s="183"/>
      <c r="AF1205" s="184"/>
      <c r="AG1205" s="185"/>
      <c r="AH1205" s="58"/>
      <c r="AI1205" s="58"/>
      <c r="AJ1205" s="58"/>
      <c r="AK1205" s="58"/>
      <c r="AL1205" s="59"/>
      <c r="AM1205" s="254" t="str">
        <f>VLOOKUP(K1205,'[1]SKO 2019 Attendees'!$D:$G,4,FALSE)</f>
        <v>32LH3WV2</v>
      </c>
      <c r="AN1205" s="52">
        <v>43477</v>
      </c>
      <c r="AO1205" s="52">
        <v>43481</v>
      </c>
      <c r="AP1205" t="s">
        <v>6537</v>
      </c>
    </row>
    <row r="1206" spans="1:42" ht="24">
      <c r="A1206" s="212" t="s">
        <v>5461</v>
      </c>
      <c r="B1206" s="232">
        <v>43430</v>
      </c>
      <c r="C1206" s="232">
        <v>43435.430059375001</v>
      </c>
      <c r="D1206" s="232" t="s">
        <v>4693</v>
      </c>
      <c r="E1206" s="232" t="s">
        <v>6612</v>
      </c>
      <c r="F1206" s="212" t="s">
        <v>5200</v>
      </c>
      <c r="G1206" s="213" t="s">
        <v>26</v>
      </c>
      <c r="H1206" s="61" t="s">
        <v>2236</v>
      </c>
      <c r="I1206" s="212" t="s">
        <v>1095</v>
      </c>
      <c r="J1206" s="212" t="s">
        <v>787</v>
      </c>
      <c r="K1206" s="46" t="str">
        <f ca="1">VLOOKUP(J1206,'SKO 2019 Attendees'!$K:$K,1,FALSE)</f>
        <v>timothy.gibson@pega.com</v>
      </c>
      <c r="L1206" s="216" t="s">
        <v>5462</v>
      </c>
      <c r="M1206" s="310" t="s">
        <v>500</v>
      </c>
      <c r="N1206" s="279" t="s">
        <v>6504</v>
      </c>
      <c r="O1206" s="325"/>
      <c r="P1206" s="285" t="s">
        <v>500</v>
      </c>
      <c r="Q1206" s="285" t="s">
        <v>6504</v>
      </c>
      <c r="R1206" s="322"/>
      <c r="S1206" s="289" t="s">
        <v>2411</v>
      </c>
      <c r="T1206" s="289" t="s">
        <v>6510</v>
      </c>
      <c r="U1206" s="206" t="s">
        <v>3322</v>
      </c>
      <c r="V1206" s="206" t="s">
        <v>90</v>
      </c>
      <c r="W1206" s="206" t="s">
        <v>2637</v>
      </c>
      <c r="X1206" s="212" t="s">
        <v>2076</v>
      </c>
      <c r="AM1206" s="254" t="str">
        <f ca="1">VLOOKUP(K1206,'[1]SKO 2019 Attendees'!$D:$G,4,FALSE)</f>
        <v>32LDNKLJ</v>
      </c>
      <c r="AN1206" s="52">
        <v>43477</v>
      </c>
      <c r="AO1206" s="52">
        <v>43481</v>
      </c>
    </row>
    <row r="1207" spans="1:42">
      <c r="A1207" s="227" t="s">
        <v>6236</v>
      </c>
      <c r="B1207" s="232">
        <v>43430</v>
      </c>
      <c r="C1207" s="232">
        <v>43438</v>
      </c>
      <c r="D1207" s="232" t="s">
        <v>4693</v>
      </c>
      <c r="E1207" s="232" t="s">
        <v>6654</v>
      </c>
      <c r="F1207" s="207" t="s">
        <v>5402</v>
      </c>
      <c r="G1207" s="213" t="s">
        <v>335</v>
      </c>
      <c r="H1207" s="61" t="s">
        <v>2236</v>
      </c>
      <c r="I1207" s="217" t="s">
        <v>5469</v>
      </c>
      <c r="J1207" s="217" t="s">
        <v>5470</v>
      </c>
      <c r="K1207" s="46" t="s">
        <v>6237</v>
      </c>
      <c r="L1207" s="233" t="s">
        <v>351</v>
      </c>
      <c r="M1207" s="310" t="s">
        <v>500</v>
      </c>
      <c r="N1207" s="279" t="s">
        <v>6504</v>
      </c>
      <c r="P1207" s="284" t="s">
        <v>500</v>
      </c>
      <c r="Q1207" s="285" t="s">
        <v>6504</v>
      </c>
      <c r="R1207" s="322"/>
      <c r="S1207" s="289" t="s">
        <v>2380</v>
      </c>
      <c r="T1207" s="289" t="s">
        <v>6507</v>
      </c>
      <c r="X1207" s="220" t="s">
        <v>2076</v>
      </c>
      <c r="AA1207" s="221"/>
      <c r="AE1207" s="222" t="s">
        <v>36</v>
      </c>
      <c r="AM1207" s="254" t="str">
        <f>VLOOKUP(K1207,'[1]SKO 2019 Attendees'!$D:$G,4,FALSE)</f>
        <v>32LH3WV3</v>
      </c>
      <c r="AN1207" s="52">
        <v>43477</v>
      </c>
      <c r="AO1207" s="52">
        <v>43481</v>
      </c>
    </row>
    <row r="1208" spans="1:42">
      <c r="A1208" s="227" t="s">
        <v>6239</v>
      </c>
      <c r="B1208" s="232">
        <v>43430</v>
      </c>
      <c r="C1208" s="232">
        <v>43445.485120983794</v>
      </c>
      <c r="D1208" s="349" t="s">
        <v>4693</v>
      </c>
      <c r="E1208" s="348" t="s">
        <v>6792</v>
      </c>
      <c r="F1208" s="207" t="s">
        <v>5402</v>
      </c>
      <c r="G1208" s="213" t="s">
        <v>335</v>
      </c>
      <c r="H1208" s="61" t="s">
        <v>2236</v>
      </c>
      <c r="I1208" s="217" t="s">
        <v>3204</v>
      </c>
      <c r="J1208" s="217" t="s">
        <v>5471</v>
      </c>
      <c r="K1208" s="261" t="s">
        <v>6242</v>
      </c>
      <c r="L1208" s="233" t="s">
        <v>344</v>
      </c>
      <c r="M1208" s="310" t="s">
        <v>374</v>
      </c>
      <c r="N1208" s="310" t="s">
        <v>6507</v>
      </c>
      <c r="P1208" s="287" t="s">
        <v>374</v>
      </c>
      <c r="Q1208" s="285" t="s">
        <v>6507</v>
      </c>
      <c r="R1208" s="322"/>
      <c r="S1208" s="289" t="s">
        <v>2411</v>
      </c>
      <c r="T1208" s="289" t="s">
        <v>6510</v>
      </c>
      <c r="X1208" s="220" t="s">
        <v>2076</v>
      </c>
      <c r="AA1208" s="221"/>
      <c r="AE1208" s="222" t="s">
        <v>36</v>
      </c>
      <c r="AM1208" s="254" t="str">
        <f>VLOOKUP(K1208,'[1]SKO 2019 Attendees'!$D:$G,4,FALSE)</f>
        <v>32LH3WV4</v>
      </c>
      <c r="AN1208" s="52">
        <v>43477</v>
      </c>
      <c r="AO1208" s="52">
        <v>43481</v>
      </c>
    </row>
    <row r="1209" spans="1:42">
      <c r="A1209" s="236" t="s">
        <v>6297</v>
      </c>
      <c r="B1209" s="232">
        <v>43437</v>
      </c>
      <c r="C1209" s="232">
        <v>43444.675862731478</v>
      </c>
      <c r="D1209" s="232" t="s">
        <v>4693</v>
      </c>
      <c r="E1209" s="348"/>
      <c r="F1209" s="251" t="s">
        <v>334</v>
      </c>
      <c r="G1209" s="253" t="s">
        <v>335</v>
      </c>
      <c r="H1209" s="253" t="s">
        <v>633</v>
      </c>
      <c r="I1209" s="236" t="s">
        <v>6296</v>
      </c>
      <c r="J1209" s="236" t="s">
        <v>1427</v>
      </c>
      <c r="K1209" s="261" t="s">
        <v>6299</v>
      </c>
      <c r="L1209" s="240" t="s">
        <v>400</v>
      </c>
      <c r="M1209" s="350" t="s">
        <v>6413</v>
      </c>
      <c r="N1209" s="310" t="s">
        <v>6509</v>
      </c>
      <c r="P1209" s="284" t="s">
        <v>6263</v>
      </c>
      <c r="Q1209" s="311" t="s">
        <v>6509</v>
      </c>
      <c r="R1209" s="322"/>
      <c r="S1209" s="289" t="s">
        <v>4672</v>
      </c>
      <c r="T1209" s="289" t="s">
        <v>6508</v>
      </c>
      <c r="X1209" s="249" t="s">
        <v>633</v>
      </c>
      <c r="AA1209" s="221"/>
      <c r="AE1209" s="222"/>
      <c r="AM1209" s="254" t="str">
        <f>VLOOKUP(K1209,'[1]SKO 2019 Attendees'!$D:$G,4,FALSE)</f>
        <v>32LH94QM</v>
      </c>
      <c r="AN1209" s="252">
        <v>43477</v>
      </c>
      <c r="AO1209" s="252">
        <v>43481</v>
      </c>
    </row>
    <row r="1210" spans="1:42" customFormat="1">
      <c r="A1210" s="46" t="s">
        <v>6298</v>
      </c>
      <c r="B1210" s="232">
        <v>43430</v>
      </c>
      <c r="C1210" s="232"/>
      <c r="D1210" s="232"/>
      <c r="E1210" s="348"/>
      <c r="F1210" s="251" t="s">
        <v>334</v>
      </c>
      <c r="G1210" s="61" t="s">
        <v>335</v>
      </c>
      <c r="H1210" s="61" t="s">
        <v>633</v>
      </c>
      <c r="I1210" s="46" t="s">
        <v>5472</v>
      </c>
      <c r="J1210" s="46" t="s">
        <v>1427</v>
      </c>
      <c r="K1210" s="46" t="s">
        <v>5473</v>
      </c>
      <c r="L1210" s="132"/>
      <c r="M1210" s="310" t="s">
        <v>357</v>
      </c>
      <c r="N1210" s="279" t="s">
        <v>6506</v>
      </c>
      <c r="O1210" s="325"/>
      <c r="P1210" s="285" t="s">
        <v>357</v>
      </c>
      <c r="Q1210" s="285" t="s">
        <v>6506</v>
      </c>
      <c r="R1210" s="322"/>
      <c r="S1210" s="289" t="s">
        <v>2442</v>
      </c>
      <c r="T1210" s="289" t="s">
        <v>6506</v>
      </c>
      <c r="U1210" s="131"/>
      <c r="V1210" s="47"/>
      <c r="W1210" s="47"/>
      <c r="X1210" s="46" t="s">
        <v>633</v>
      </c>
      <c r="Y1210" s="57"/>
      <c r="Z1210" s="57"/>
      <c r="AA1210" s="58"/>
      <c r="AB1210" s="183"/>
      <c r="AC1210" s="184"/>
      <c r="AD1210" s="184"/>
      <c r="AE1210" s="183"/>
      <c r="AF1210" s="184" t="s">
        <v>36</v>
      </c>
      <c r="AG1210" s="185"/>
      <c r="AH1210" s="58"/>
      <c r="AI1210" s="58"/>
      <c r="AJ1210" s="58"/>
      <c r="AK1210" s="58"/>
      <c r="AL1210" s="59"/>
      <c r="AM1210" s="254" t="str">
        <f>VLOOKUP(K1210,'[1]SKO 2019 Attendees'!$D:$G,4,FALSE)</f>
        <v>32LH3WV5</v>
      </c>
      <c r="AN1210" s="52">
        <v>43477</v>
      </c>
      <c r="AO1210" s="52">
        <v>43481</v>
      </c>
    </row>
    <row r="1211" spans="1:42">
      <c r="A1211" s="227" t="s">
        <v>6240</v>
      </c>
      <c r="B1211" s="232">
        <v>43430</v>
      </c>
      <c r="C1211" s="232">
        <v>43439.638601770828</v>
      </c>
      <c r="D1211" s="232" t="s">
        <v>4693</v>
      </c>
      <c r="E1211" s="232" t="s">
        <v>6647</v>
      </c>
      <c r="F1211" s="212" t="s">
        <v>5440</v>
      </c>
      <c r="G1211" s="213" t="s">
        <v>218</v>
      </c>
      <c r="H1211" s="61" t="s">
        <v>3126</v>
      </c>
      <c r="I1211" s="220" t="s">
        <v>3793</v>
      </c>
      <c r="J1211" s="220" t="s">
        <v>5290</v>
      </c>
      <c r="K1211" s="46" t="s">
        <v>6243</v>
      </c>
      <c r="L1211" s="233" t="s">
        <v>221</v>
      </c>
      <c r="M1211" s="310" t="s">
        <v>500</v>
      </c>
      <c r="N1211" s="279" t="s">
        <v>6504</v>
      </c>
      <c r="O1211" s="325"/>
      <c r="P1211" s="285" t="s">
        <v>500</v>
      </c>
      <c r="Q1211" s="285" t="s">
        <v>6504</v>
      </c>
      <c r="R1211" s="322"/>
      <c r="S1211" s="289" t="s">
        <v>2380</v>
      </c>
      <c r="T1211" s="289" t="s">
        <v>6507</v>
      </c>
      <c r="W1211" s="220" t="s">
        <v>2375</v>
      </c>
      <c r="X1211" s="220" t="s">
        <v>2076</v>
      </c>
      <c r="AM1211" s="254" t="str">
        <f>VLOOKUP(K1211,'[1]SKO 2019 Attendees'!$D:$G,4,FALSE)</f>
        <v>32LH3WV6</v>
      </c>
      <c r="AN1211" s="52">
        <v>43478</v>
      </c>
      <c r="AO1211" s="52">
        <v>43481</v>
      </c>
    </row>
    <row r="1212" spans="1:42">
      <c r="A1212" s="275" t="s">
        <v>6421</v>
      </c>
      <c r="B1212" s="232">
        <v>43430</v>
      </c>
      <c r="C1212" s="232">
        <v>43433.718029942131</v>
      </c>
      <c r="D1212" s="344" t="s">
        <v>4693</v>
      </c>
      <c r="E1212" s="232" t="s">
        <v>6700</v>
      </c>
      <c r="F1212" s="207" t="s">
        <v>5402</v>
      </c>
      <c r="G1212" s="213" t="s">
        <v>335</v>
      </c>
      <c r="H1212" s="61" t="s">
        <v>2236</v>
      </c>
      <c r="I1212" s="220" t="s">
        <v>5478</v>
      </c>
      <c r="J1212" s="220" t="s">
        <v>2148</v>
      </c>
      <c r="K1212" s="46" t="s">
        <v>5479</v>
      </c>
      <c r="L1212" s="234" t="s">
        <v>5357</v>
      </c>
      <c r="M1212" s="310" t="s">
        <v>374</v>
      </c>
      <c r="N1212" s="310" t="s">
        <v>6507</v>
      </c>
      <c r="P1212" s="287" t="s">
        <v>374</v>
      </c>
      <c r="Q1212" s="285" t="s">
        <v>6507</v>
      </c>
      <c r="R1212" s="322"/>
      <c r="S1212" s="289" t="s">
        <v>2374</v>
      </c>
      <c r="T1212" s="289" t="s">
        <v>6517</v>
      </c>
      <c r="X1212" s="220" t="s">
        <v>2076</v>
      </c>
      <c r="AB1212" s="222" t="s">
        <v>36</v>
      </c>
      <c r="AE1212" s="222" t="s">
        <v>36</v>
      </c>
      <c r="AM1212" s="254" t="str">
        <f>VLOOKUP(K1212,'[1]SKO 2019 Attendees'!$D:$G,4,FALSE)</f>
        <v>32LH3WV7</v>
      </c>
      <c r="AN1212" s="52">
        <v>43477</v>
      </c>
      <c r="AO1212" s="52">
        <v>43481</v>
      </c>
    </row>
    <row r="1213" spans="1:42">
      <c r="A1213" s="227" t="s">
        <v>6241</v>
      </c>
      <c r="B1213" s="231">
        <v>43440</v>
      </c>
      <c r="C1213" s="232">
        <v>43440.207361921297</v>
      </c>
      <c r="D1213" s="232" t="s">
        <v>4693</v>
      </c>
      <c r="E1213" s="232" t="s">
        <v>6618</v>
      </c>
      <c r="F1213" s="274" t="s">
        <v>6411</v>
      </c>
      <c r="G1213" s="225" t="s">
        <v>4641</v>
      </c>
      <c r="H1213" s="228" t="s">
        <v>633</v>
      </c>
      <c r="I1213" s="226" t="s">
        <v>5481</v>
      </c>
      <c r="J1213" s="227" t="s">
        <v>5482</v>
      </c>
      <c r="K1213" s="46" t="s">
        <v>5483</v>
      </c>
      <c r="L1213" s="282" t="s">
        <v>4192</v>
      </c>
      <c r="M1213" s="310" t="s">
        <v>374</v>
      </c>
      <c r="N1213" s="310" t="s">
        <v>6507</v>
      </c>
      <c r="P1213" s="285" t="s">
        <v>374</v>
      </c>
      <c r="Q1213" s="285" t="s">
        <v>6507</v>
      </c>
      <c r="R1213" s="322"/>
      <c r="S1213" s="289" t="s">
        <v>4669</v>
      </c>
      <c r="T1213" s="289" t="s">
        <v>6515</v>
      </c>
      <c r="V1213" s="216" t="s">
        <v>1183</v>
      </c>
      <c r="X1213" s="212" t="s">
        <v>633</v>
      </c>
      <c r="AM1213" s="254" t="str">
        <f>VLOOKUP(K1213,'[1]SKO 2019 Attendees'!$D:$G,4,FALSE)</f>
        <v>32LH4CLT</v>
      </c>
      <c r="AN1213" s="52">
        <v>43477</v>
      </c>
      <c r="AO1213" s="52">
        <v>43481</v>
      </c>
    </row>
    <row r="1214" spans="1:42">
      <c r="A1214" s="227" t="s">
        <v>6230</v>
      </c>
      <c r="B1214" s="232">
        <v>43430</v>
      </c>
      <c r="C1214" s="232">
        <v>43434.391209641202</v>
      </c>
      <c r="D1214" s="232" t="s">
        <v>4693</v>
      </c>
      <c r="E1214" s="232" t="s">
        <v>6679</v>
      </c>
      <c r="F1214" s="49" t="s">
        <v>5312</v>
      </c>
      <c r="G1214" s="225" t="s">
        <v>4641</v>
      </c>
      <c r="H1214" s="61" t="s">
        <v>2236</v>
      </c>
      <c r="I1214" s="204" t="s">
        <v>1818</v>
      </c>
      <c r="J1214" s="204" t="s">
        <v>3534</v>
      </c>
      <c r="K1214" s="46" t="s">
        <v>5484</v>
      </c>
      <c r="L1214" s="235" t="s">
        <v>5492</v>
      </c>
      <c r="M1214" s="350" t="s">
        <v>6412</v>
      </c>
      <c r="N1214" s="279" t="s">
        <v>6508</v>
      </c>
      <c r="O1214" s="325"/>
      <c r="P1214" s="284" t="s">
        <v>5086</v>
      </c>
      <c r="Q1214" s="311" t="s">
        <v>6508</v>
      </c>
      <c r="R1214" s="322"/>
      <c r="S1214" s="289" t="s">
        <v>2380</v>
      </c>
      <c r="T1214" s="289" t="s">
        <v>6507</v>
      </c>
      <c r="U1214" s="206" t="s">
        <v>3736</v>
      </c>
      <c r="V1214" s="206" t="s">
        <v>1183</v>
      </c>
      <c r="W1214" s="206" t="s">
        <v>2075</v>
      </c>
      <c r="X1214" s="220" t="s">
        <v>2076</v>
      </c>
      <c r="AM1214" s="254" t="str">
        <f>VLOOKUP(K1214,'[1]SKO 2019 Attendees'!$D:$G,4,FALSE)</f>
        <v>32LH4CLV</v>
      </c>
      <c r="AN1214" s="52">
        <v>43477</v>
      </c>
      <c r="AO1214" s="52">
        <v>43481</v>
      </c>
    </row>
    <row r="1215" spans="1:42">
      <c r="A1215" s="227" t="s">
        <v>6231</v>
      </c>
      <c r="B1215" s="232">
        <v>43430</v>
      </c>
      <c r="C1215" s="232">
        <v>43437.371272835648</v>
      </c>
      <c r="D1215" s="232" t="s">
        <v>4693</v>
      </c>
      <c r="E1215" s="232" t="s">
        <v>6575</v>
      </c>
      <c r="F1215" s="49" t="s">
        <v>5312</v>
      </c>
      <c r="G1215" s="225" t="s">
        <v>4641</v>
      </c>
      <c r="H1215" s="61" t="s">
        <v>2236</v>
      </c>
      <c r="I1215" s="204" t="s">
        <v>410</v>
      </c>
      <c r="J1215" s="204" t="s">
        <v>5485</v>
      </c>
      <c r="K1215" s="46" t="s">
        <v>5486</v>
      </c>
      <c r="L1215" s="204" t="s">
        <v>5493</v>
      </c>
      <c r="M1215" s="310" t="s">
        <v>500</v>
      </c>
      <c r="N1215" s="279" t="s">
        <v>6504</v>
      </c>
      <c r="O1215" s="325"/>
      <c r="P1215" s="285" t="s">
        <v>500</v>
      </c>
      <c r="Q1215" s="285" t="s">
        <v>6504</v>
      </c>
      <c r="R1215" s="322"/>
      <c r="S1215" s="289" t="s">
        <v>2374</v>
      </c>
      <c r="T1215" s="289" t="s">
        <v>6517</v>
      </c>
      <c r="U1215" s="206" t="s">
        <v>6232</v>
      </c>
      <c r="V1215" s="206" t="s">
        <v>1183</v>
      </c>
      <c r="W1215" s="206" t="s">
        <v>2075</v>
      </c>
      <c r="X1215" s="220" t="s">
        <v>2076</v>
      </c>
      <c r="Z1215" s="230" t="s">
        <v>36</v>
      </c>
      <c r="AM1215" s="254" t="str">
        <f>VLOOKUP(K1215,'[1]SKO 2019 Attendees'!$D:$G,4,FALSE)</f>
        <v>32LH4CLW</v>
      </c>
      <c r="AN1215" s="52">
        <v>43477</v>
      </c>
      <c r="AO1215" s="52">
        <v>43481</v>
      </c>
    </row>
    <row r="1216" spans="1:42">
      <c r="A1216" s="227" t="s">
        <v>6233</v>
      </c>
      <c r="B1216" s="232">
        <v>43430</v>
      </c>
      <c r="C1216" s="232">
        <v>43433.745033136569</v>
      </c>
      <c r="D1216" s="232" t="s">
        <v>4693</v>
      </c>
      <c r="E1216" s="232" t="s">
        <v>6678</v>
      </c>
      <c r="F1216" s="49" t="s">
        <v>5312</v>
      </c>
      <c r="G1216" s="225" t="s">
        <v>4641</v>
      </c>
      <c r="H1216" s="61" t="s">
        <v>2236</v>
      </c>
      <c r="I1216" s="204" t="s">
        <v>720</v>
      </c>
      <c r="J1216" s="204" t="s">
        <v>5487</v>
      </c>
      <c r="K1216" s="46" t="s">
        <v>5488</v>
      </c>
      <c r="L1216" s="235" t="s">
        <v>5493</v>
      </c>
      <c r="M1216" s="350" t="s">
        <v>6413</v>
      </c>
      <c r="N1216" s="310" t="s">
        <v>6509</v>
      </c>
      <c r="O1216" s="325"/>
      <c r="P1216" s="284" t="s">
        <v>6263</v>
      </c>
      <c r="Q1216" s="311" t="s">
        <v>6509</v>
      </c>
      <c r="R1216" s="322"/>
      <c r="S1216" s="289" t="s">
        <v>2472</v>
      </c>
      <c r="T1216" s="289" t="s">
        <v>6505</v>
      </c>
      <c r="U1216" s="216" t="s">
        <v>6232</v>
      </c>
      <c r="V1216" s="216" t="s">
        <v>1183</v>
      </c>
      <c r="W1216" s="216" t="s">
        <v>2075</v>
      </c>
      <c r="X1216" s="220" t="s">
        <v>2076</v>
      </c>
      <c r="Z1216" s="230" t="s">
        <v>36</v>
      </c>
      <c r="AM1216" s="254" t="str">
        <f>VLOOKUP(K1216,'[1]SKO 2019 Attendees'!$D:$G,4,FALSE)</f>
        <v>32LH4CLX</v>
      </c>
      <c r="AN1216" s="52">
        <v>43477</v>
      </c>
      <c r="AO1216" s="52">
        <v>43481</v>
      </c>
    </row>
    <row r="1217" spans="1:42">
      <c r="A1217" s="227" t="s">
        <v>6234</v>
      </c>
      <c r="B1217" s="232">
        <v>43430</v>
      </c>
      <c r="C1217" s="232">
        <v>43433.871053206014</v>
      </c>
      <c r="D1217" s="232" t="s">
        <v>4693</v>
      </c>
      <c r="E1217" s="232" t="s">
        <v>6680</v>
      </c>
      <c r="F1217" s="49" t="s">
        <v>5312</v>
      </c>
      <c r="G1217" s="225" t="s">
        <v>4641</v>
      </c>
      <c r="H1217" s="61" t="s">
        <v>3126</v>
      </c>
      <c r="I1217" s="204" t="s">
        <v>5489</v>
      </c>
      <c r="J1217" s="204" t="s">
        <v>5490</v>
      </c>
      <c r="K1217" s="46" t="s">
        <v>5491</v>
      </c>
      <c r="L1217" s="229" t="s">
        <v>5357</v>
      </c>
      <c r="M1217" s="310" t="s">
        <v>357</v>
      </c>
      <c r="N1217" s="279" t="s">
        <v>6506</v>
      </c>
      <c r="P1217" s="285" t="s">
        <v>357</v>
      </c>
      <c r="Q1217" s="285" t="s">
        <v>6506</v>
      </c>
      <c r="R1217" s="322"/>
      <c r="S1217" s="289" t="s">
        <v>2411</v>
      </c>
      <c r="T1217" s="289" t="s">
        <v>6510</v>
      </c>
      <c r="U1217" s="216" t="s">
        <v>5369</v>
      </c>
      <c r="V1217" s="216" t="s">
        <v>1183</v>
      </c>
      <c r="W1217" s="216" t="s">
        <v>2075</v>
      </c>
      <c r="X1217" s="220" t="s">
        <v>2076</v>
      </c>
      <c r="AM1217" s="254" t="str">
        <f>VLOOKUP(K1217,'[1]SKO 2019 Attendees'!$D:$G,4,FALSE)</f>
        <v>32LH4CLZ</v>
      </c>
      <c r="AN1217" s="52">
        <v>43478</v>
      </c>
      <c r="AO1217" s="52">
        <v>43481</v>
      </c>
    </row>
    <row r="1218" spans="1:42">
      <c r="A1218" s="334" t="s">
        <v>6561</v>
      </c>
      <c r="B1218" s="232">
        <v>43437</v>
      </c>
      <c r="C1218" s="232">
        <v>43440.748437881943</v>
      </c>
      <c r="D1218" s="232" t="s">
        <v>4693</v>
      </c>
      <c r="E1218" s="232" t="s">
        <v>6599</v>
      </c>
      <c r="F1218" s="236" t="s">
        <v>247</v>
      </c>
      <c r="G1218" s="237" t="s">
        <v>248</v>
      </c>
      <c r="H1218" s="61" t="s">
        <v>2236</v>
      </c>
      <c r="I1218" s="236" t="s">
        <v>363</v>
      </c>
      <c r="J1218" s="236" t="s">
        <v>6266</v>
      </c>
      <c r="K1218" s="238" t="s">
        <v>6267</v>
      </c>
      <c r="L1218" s="236" t="s">
        <v>257</v>
      </c>
      <c r="M1218" s="310" t="s">
        <v>6413</v>
      </c>
      <c r="N1218" s="279" t="s">
        <v>6508</v>
      </c>
      <c r="P1218" s="285" t="s">
        <v>248</v>
      </c>
      <c r="Q1218" s="285" t="s">
        <v>6510</v>
      </c>
      <c r="R1218" s="322"/>
      <c r="S1218" s="289" t="s">
        <v>2393</v>
      </c>
      <c r="T1218" s="289" t="s">
        <v>6509</v>
      </c>
      <c r="U1218" s="236" t="s">
        <v>2417</v>
      </c>
      <c r="V1218" s="47" t="s">
        <v>90</v>
      </c>
      <c r="W1218" s="236" t="s">
        <v>2375</v>
      </c>
      <c r="X1218" s="46" t="s">
        <v>2076</v>
      </c>
      <c r="AA1218" s="239" t="s">
        <v>36</v>
      </c>
      <c r="AM1218" s="254" t="str">
        <f>VLOOKUP(K1218,'[1]SKO 2019 Attendees'!$D:$G,4,FALSE)</f>
        <v>32LH94QG</v>
      </c>
      <c r="AN1218" s="52">
        <v>43477</v>
      </c>
      <c r="AO1218" s="52">
        <v>43481</v>
      </c>
    </row>
    <row r="1219" spans="1:42">
      <c r="A1219" s="262" t="s">
        <v>6273</v>
      </c>
      <c r="B1219" s="232">
        <v>43437</v>
      </c>
      <c r="C1219" s="232">
        <v>43445.2200409375</v>
      </c>
      <c r="D1219" s="232" t="s">
        <v>4693</v>
      </c>
      <c r="E1219" s="232" t="s">
        <v>6589</v>
      </c>
      <c r="F1219" s="236" t="s">
        <v>247</v>
      </c>
      <c r="G1219" s="237" t="s">
        <v>248</v>
      </c>
      <c r="H1219" s="193" t="s">
        <v>633</v>
      </c>
      <c r="I1219" s="236" t="s">
        <v>118</v>
      </c>
      <c r="J1219" s="236" t="s">
        <v>6268</v>
      </c>
      <c r="K1219" s="244" t="s">
        <v>6277</v>
      </c>
      <c r="L1219" s="241" t="s">
        <v>6278</v>
      </c>
      <c r="M1219" s="310" t="s">
        <v>379</v>
      </c>
      <c r="N1219" s="279" t="s">
        <v>6503</v>
      </c>
      <c r="P1219" s="285" t="s">
        <v>248</v>
      </c>
      <c r="Q1219" s="285" t="s">
        <v>6510</v>
      </c>
      <c r="R1219" s="322"/>
      <c r="S1219" s="289" t="s">
        <v>4672</v>
      </c>
      <c r="T1219" s="289" t="s">
        <v>6508</v>
      </c>
      <c r="X1219" s="249" t="s">
        <v>633</v>
      </c>
      <c r="AA1219" s="239" t="s">
        <v>36</v>
      </c>
      <c r="AM1219" s="254" t="str">
        <f>VLOOKUP(K1219,'[1]SKO 2019 Attendees'!$D:$G,4,FALSE)</f>
        <v>32LH94QD</v>
      </c>
      <c r="AN1219" s="252">
        <v>43477</v>
      </c>
      <c r="AO1219" s="252">
        <v>43481</v>
      </c>
    </row>
    <row r="1220" spans="1:42">
      <c r="A1220" s="262" t="s">
        <v>6274</v>
      </c>
      <c r="B1220" s="232">
        <v>43437</v>
      </c>
      <c r="C1220" s="232">
        <v>43439.64627607639</v>
      </c>
      <c r="D1220" s="232" t="s">
        <v>4693</v>
      </c>
      <c r="E1220" s="232" t="s">
        <v>6624</v>
      </c>
      <c r="F1220" s="236" t="s">
        <v>247</v>
      </c>
      <c r="G1220" s="237" t="s">
        <v>6284</v>
      </c>
      <c r="H1220" s="253" t="s">
        <v>2236</v>
      </c>
      <c r="I1220" s="236" t="s">
        <v>757</v>
      </c>
      <c r="J1220" s="236" t="s">
        <v>6269</v>
      </c>
      <c r="K1220" s="242" t="s">
        <v>6279</v>
      </c>
      <c r="L1220" s="241" t="s">
        <v>6281</v>
      </c>
      <c r="M1220" s="310" t="s">
        <v>379</v>
      </c>
      <c r="N1220" s="279" t="s">
        <v>6503</v>
      </c>
      <c r="P1220" s="284" t="s">
        <v>379</v>
      </c>
      <c r="Q1220" s="285" t="s">
        <v>6503</v>
      </c>
      <c r="R1220" s="322"/>
      <c r="S1220" s="289" t="s">
        <v>4671</v>
      </c>
      <c r="T1220" s="289" t="s">
        <v>6503</v>
      </c>
      <c r="X1220" s="249" t="s">
        <v>2076</v>
      </c>
      <c r="AA1220" s="239"/>
      <c r="AM1220" s="254" t="str">
        <f>VLOOKUP(K1220,'[1]SKO 2019 Attendees'!$D:$G,4,FALSE)</f>
        <v>32LH94QK</v>
      </c>
      <c r="AN1220" s="252">
        <v>43477</v>
      </c>
      <c r="AO1220" s="252">
        <v>43481</v>
      </c>
    </row>
    <row r="1221" spans="1:42" ht="24">
      <c r="A1221" s="262" t="s">
        <v>6275</v>
      </c>
      <c r="B1221" s="232">
        <v>43437</v>
      </c>
      <c r="C1221" s="232">
        <v>43439.860680324069</v>
      </c>
      <c r="D1221" s="232" t="s">
        <v>4693</v>
      </c>
      <c r="E1221" s="232" t="s">
        <v>6616</v>
      </c>
      <c r="F1221" s="236" t="s">
        <v>247</v>
      </c>
      <c r="G1221" s="237" t="s">
        <v>6284</v>
      </c>
      <c r="H1221" s="253" t="s">
        <v>2236</v>
      </c>
      <c r="I1221" s="236" t="s">
        <v>6270</v>
      </c>
      <c r="J1221" s="236" t="s">
        <v>6271</v>
      </c>
      <c r="K1221" s="242" t="s">
        <v>6280</v>
      </c>
      <c r="L1221" s="241" t="s">
        <v>6281</v>
      </c>
      <c r="M1221" s="350" t="s">
        <v>6412</v>
      </c>
      <c r="N1221" s="279" t="s">
        <v>6508</v>
      </c>
      <c r="O1221" s="325"/>
      <c r="P1221" s="284" t="s">
        <v>5086</v>
      </c>
      <c r="Q1221" s="311" t="s">
        <v>6508</v>
      </c>
      <c r="R1221" s="322"/>
      <c r="S1221" s="289" t="s">
        <v>2393</v>
      </c>
      <c r="T1221" s="289" t="s">
        <v>6509</v>
      </c>
      <c r="X1221" s="249" t="s">
        <v>2076</v>
      </c>
      <c r="AA1221" s="239"/>
      <c r="AM1221" s="254" t="str">
        <f>VLOOKUP(K1221,'[1]SKO 2019 Attendees'!$D:$G,4,FALSE)</f>
        <v>32LH94QH</v>
      </c>
      <c r="AN1221" s="252">
        <v>43477</v>
      </c>
      <c r="AO1221" s="252">
        <v>43481</v>
      </c>
    </row>
    <row r="1222" spans="1:42">
      <c r="A1222" s="262" t="s">
        <v>6276</v>
      </c>
      <c r="B1222" s="232">
        <v>43437</v>
      </c>
      <c r="C1222" s="232">
        <v>43440.124382291666</v>
      </c>
      <c r="D1222" s="344" t="s">
        <v>4693</v>
      </c>
      <c r="E1222" s="232" t="s">
        <v>6699</v>
      </c>
      <c r="F1222" s="236" t="s">
        <v>247</v>
      </c>
      <c r="G1222" s="237" t="s">
        <v>6284</v>
      </c>
      <c r="H1222" s="193" t="s">
        <v>633</v>
      </c>
      <c r="I1222" s="236" t="s">
        <v>1915</v>
      </c>
      <c r="J1222" s="236" t="s">
        <v>6272</v>
      </c>
      <c r="K1222" s="242" t="s">
        <v>6282</v>
      </c>
      <c r="L1222" s="243" t="s">
        <v>6281</v>
      </c>
      <c r="M1222" s="310" t="s">
        <v>346</v>
      </c>
      <c r="N1222" s="279" t="s">
        <v>6505</v>
      </c>
      <c r="P1222" s="284" t="s">
        <v>346</v>
      </c>
      <c r="Q1222" s="285" t="s">
        <v>6505</v>
      </c>
      <c r="R1222" s="322"/>
      <c r="S1222" s="289" t="s">
        <v>4672</v>
      </c>
      <c r="T1222" s="289" t="s">
        <v>6508</v>
      </c>
      <c r="X1222" s="249" t="s">
        <v>633</v>
      </c>
      <c r="AA1222" s="239"/>
      <c r="AI1222" s="58" t="s">
        <v>6464</v>
      </c>
      <c r="AJ1222" s="57" t="s">
        <v>6518</v>
      </c>
      <c r="AK1222" s="320">
        <v>43114.5</v>
      </c>
      <c r="AM1222" s="254" t="str">
        <f>VLOOKUP(K1222,'[1]SKO 2019 Attendees'!$D:$G,4,FALSE)</f>
        <v>32LH94QP</v>
      </c>
      <c r="AN1222" s="252">
        <v>43477</v>
      </c>
      <c r="AO1222" s="252">
        <v>43481</v>
      </c>
    </row>
    <row r="1223" spans="1:42">
      <c r="A1223" s="268" t="s">
        <v>6311</v>
      </c>
      <c r="B1223" s="232">
        <v>43437</v>
      </c>
      <c r="C1223" s="232">
        <v>43440.189959143514</v>
      </c>
      <c r="D1223" s="232"/>
      <c r="E1223" s="348"/>
      <c r="F1223" s="236" t="s">
        <v>6288</v>
      </c>
      <c r="G1223" s="237" t="s">
        <v>6304</v>
      </c>
      <c r="H1223" s="193" t="s">
        <v>633</v>
      </c>
      <c r="I1223" s="236" t="s">
        <v>77</v>
      </c>
      <c r="J1223" s="236" t="s">
        <v>1427</v>
      </c>
      <c r="K1223" s="238" t="s">
        <v>6312</v>
      </c>
      <c r="L1223" s="236" t="s">
        <v>6292</v>
      </c>
      <c r="M1223" s="310" t="s">
        <v>379</v>
      </c>
      <c r="N1223" s="279" t="s">
        <v>6503</v>
      </c>
      <c r="O1223" s="327"/>
      <c r="P1223" s="284" t="s">
        <v>379</v>
      </c>
      <c r="Q1223" s="285" t="s">
        <v>6503</v>
      </c>
      <c r="R1223" s="322"/>
      <c r="S1223" s="289" t="s">
        <v>6262</v>
      </c>
      <c r="T1223" s="289" t="s">
        <v>4662</v>
      </c>
      <c r="V1223" s="268" t="s">
        <v>527</v>
      </c>
      <c r="W1223" s="216" t="s">
        <v>658</v>
      </c>
      <c r="X1223" s="236" t="s">
        <v>633</v>
      </c>
      <c r="AM1223" s="254" t="str">
        <f>VLOOKUP(K1223,'[1]SKO 2019 Attendees'!$D:$G,4,FALSE)</f>
        <v>32LH94QN</v>
      </c>
      <c r="AN1223" s="252">
        <v>43477</v>
      </c>
      <c r="AO1223" s="252">
        <v>43481</v>
      </c>
    </row>
    <row r="1224" spans="1:42">
      <c r="A1224" s="268" t="s">
        <v>6310</v>
      </c>
      <c r="B1224" s="232">
        <v>43437</v>
      </c>
      <c r="C1224" s="232">
        <v>43440.381095370365</v>
      </c>
      <c r="D1224" s="232" t="s">
        <v>4693</v>
      </c>
      <c r="E1224" s="232" t="s">
        <v>6584</v>
      </c>
      <c r="F1224" s="236" t="s">
        <v>6288</v>
      </c>
      <c r="G1224" s="237" t="s">
        <v>6304</v>
      </c>
      <c r="H1224" s="193" t="s">
        <v>633</v>
      </c>
      <c r="I1224" s="236" t="s">
        <v>3316</v>
      </c>
      <c r="J1224" s="236" t="s">
        <v>6289</v>
      </c>
      <c r="K1224" s="238" t="s">
        <v>6313</v>
      </c>
      <c r="L1224" s="236" t="s">
        <v>6293</v>
      </c>
      <c r="M1224" s="350" t="s">
        <v>6412</v>
      </c>
      <c r="N1224" s="279" t="s">
        <v>6508</v>
      </c>
      <c r="P1224" s="284" t="s">
        <v>5086</v>
      </c>
      <c r="Q1224" s="311" t="s">
        <v>6508</v>
      </c>
      <c r="R1224" s="322"/>
      <c r="S1224" s="289" t="s">
        <v>6262</v>
      </c>
      <c r="T1224" s="289" t="s">
        <v>4662</v>
      </c>
      <c r="V1224" s="268" t="s">
        <v>527</v>
      </c>
      <c r="W1224" s="216" t="s">
        <v>658</v>
      </c>
      <c r="X1224" s="236" t="s">
        <v>633</v>
      </c>
      <c r="AM1224" s="254" t="str">
        <f>VLOOKUP(K1224,'[1]SKO 2019 Attendees'!$D:$G,4,FALSE)</f>
        <v>32LH94QC</v>
      </c>
      <c r="AN1224" s="252">
        <v>43477</v>
      </c>
      <c r="AO1224" s="252">
        <v>43481</v>
      </c>
    </row>
    <row r="1225" spans="1:42">
      <c r="A1225" s="268" t="s">
        <v>6316</v>
      </c>
      <c r="B1225" s="232">
        <v>43437</v>
      </c>
      <c r="C1225" s="232">
        <v>43439.535003391204</v>
      </c>
      <c r="D1225" s="232" t="s">
        <v>4693</v>
      </c>
      <c r="E1225" s="232" t="s">
        <v>6644</v>
      </c>
      <c r="F1225" s="236" t="s">
        <v>6288</v>
      </c>
      <c r="G1225" s="237" t="s">
        <v>6304</v>
      </c>
      <c r="H1225" s="253" t="s">
        <v>3126</v>
      </c>
      <c r="I1225" s="236" t="s">
        <v>2804</v>
      </c>
      <c r="J1225" s="236" t="s">
        <v>6290</v>
      </c>
      <c r="K1225" s="238" t="s">
        <v>6314</v>
      </c>
      <c r="L1225" s="236" t="s">
        <v>6293</v>
      </c>
      <c r="M1225" s="350" t="s">
        <v>6413</v>
      </c>
      <c r="N1225" s="310" t="s">
        <v>6509</v>
      </c>
      <c r="P1225" s="284" t="s">
        <v>6263</v>
      </c>
      <c r="Q1225" s="311" t="s">
        <v>6509</v>
      </c>
      <c r="R1225" s="322"/>
      <c r="S1225" s="289" t="s">
        <v>6262</v>
      </c>
      <c r="T1225" s="289" t="s">
        <v>4662</v>
      </c>
      <c r="V1225" s="268" t="s">
        <v>527</v>
      </c>
      <c r="W1225" s="216" t="s">
        <v>2375</v>
      </c>
      <c r="X1225" s="236" t="s">
        <v>2076</v>
      </c>
      <c r="AM1225" s="254" t="str">
        <f>VLOOKUP(K1225,'[1]SKO 2019 Attendees'!$D:$G,4,FALSE)</f>
        <v>32LH94QL</v>
      </c>
      <c r="AN1225" s="252">
        <v>43478</v>
      </c>
      <c r="AO1225" s="252">
        <v>43481</v>
      </c>
    </row>
    <row r="1226" spans="1:42">
      <c r="A1226" s="268" t="s">
        <v>6317</v>
      </c>
      <c r="B1226" s="232">
        <v>43437</v>
      </c>
      <c r="C1226" s="232">
        <v>43441.188388576389</v>
      </c>
      <c r="D1226" s="232" t="s">
        <v>4693</v>
      </c>
      <c r="E1226" s="232" t="s">
        <v>6590</v>
      </c>
      <c r="F1226" s="236" t="s">
        <v>6288</v>
      </c>
      <c r="G1226" s="237" t="s">
        <v>6304</v>
      </c>
      <c r="H1226" s="269" t="s">
        <v>27</v>
      </c>
      <c r="I1226" s="236" t="s">
        <v>6291</v>
      </c>
      <c r="J1226" s="236" t="s">
        <v>265</v>
      </c>
      <c r="K1226" s="238" t="s">
        <v>6315</v>
      </c>
      <c r="L1226" s="236" t="s">
        <v>6294</v>
      </c>
      <c r="M1226" s="310" t="s">
        <v>374</v>
      </c>
      <c r="N1226" s="310" t="s">
        <v>6507</v>
      </c>
      <c r="O1226" s="327"/>
      <c r="P1226" s="285" t="s">
        <v>374</v>
      </c>
      <c r="Q1226" s="285" t="s">
        <v>6507</v>
      </c>
      <c r="R1226" s="322"/>
      <c r="S1226" s="289" t="s">
        <v>6262</v>
      </c>
      <c r="T1226" s="289" t="s">
        <v>4662</v>
      </c>
      <c r="V1226" s="268" t="s">
        <v>527</v>
      </c>
      <c r="W1226" s="216" t="s">
        <v>6318</v>
      </c>
      <c r="X1226" s="270" t="s">
        <v>58</v>
      </c>
      <c r="AM1226" s="254" t="str">
        <f>VLOOKUP(K1226,'[1]SKO 2019 Attendees'!$D:$G,4,FALSE)</f>
        <v>32LH94QF</v>
      </c>
      <c r="AN1226" s="252">
        <v>43477</v>
      </c>
      <c r="AO1226" s="252">
        <v>43481</v>
      </c>
    </row>
    <row r="1227" spans="1:42">
      <c r="A1227" s="236" t="s">
        <v>6303</v>
      </c>
      <c r="B1227" s="231">
        <v>43437</v>
      </c>
      <c r="C1227" s="232">
        <v>43439.509185682866</v>
      </c>
      <c r="D1227" s="232" t="s">
        <v>4693</v>
      </c>
      <c r="E1227" s="232" t="s">
        <v>6621</v>
      </c>
      <c r="F1227" s="251" t="s">
        <v>5312</v>
      </c>
      <c r="G1227" s="253" t="s">
        <v>1177</v>
      </c>
      <c r="H1227" s="253" t="s">
        <v>2236</v>
      </c>
      <c r="I1227" s="236" t="s">
        <v>3823</v>
      </c>
      <c r="J1227" s="236" t="s">
        <v>6300</v>
      </c>
      <c r="K1227" s="212" t="s">
        <v>6301</v>
      </c>
      <c r="L1227" s="236" t="s">
        <v>6302</v>
      </c>
      <c r="M1227" s="310" t="s">
        <v>346</v>
      </c>
      <c r="N1227" s="279" t="s">
        <v>6505</v>
      </c>
      <c r="O1227" s="325" t="s">
        <v>4662</v>
      </c>
      <c r="P1227" s="284" t="s">
        <v>346</v>
      </c>
      <c r="Q1227" s="285" t="s">
        <v>6505</v>
      </c>
      <c r="R1227" s="322" t="s">
        <v>4662</v>
      </c>
      <c r="S1227" s="289" t="s">
        <v>6262</v>
      </c>
      <c r="T1227" s="289" t="s">
        <v>4662</v>
      </c>
      <c r="V1227" s="250" t="s">
        <v>1183</v>
      </c>
      <c r="W1227" s="250" t="s">
        <v>2075</v>
      </c>
      <c r="X1227" s="249" t="s">
        <v>2076</v>
      </c>
      <c r="AM1227" s="254" t="str">
        <f>VLOOKUP(K1227,'[1]SKO 2019 Attendees'!$D:$G,4,FALSE)</f>
        <v>32LH94QJ</v>
      </c>
      <c r="AN1227" s="252">
        <v>43477</v>
      </c>
      <c r="AO1227" s="252">
        <v>43481</v>
      </c>
    </row>
    <row r="1228" spans="1:42">
      <c r="A1228" s="270" t="s">
        <v>6325</v>
      </c>
      <c r="B1228" s="231">
        <v>43440</v>
      </c>
      <c r="C1228" s="232"/>
      <c r="D1228" s="349" t="s">
        <v>4693</v>
      </c>
      <c r="E1228" s="348" t="s">
        <v>6793</v>
      </c>
      <c r="F1228" s="270" t="s">
        <v>5402</v>
      </c>
      <c r="G1228" s="269" t="s">
        <v>335</v>
      </c>
      <c r="H1228" s="269" t="s">
        <v>27</v>
      </c>
      <c r="I1228" s="270" t="s">
        <v>647</v>
      </c>
      <c r="J1228" s="270" t="s">
        <v>6324</v>
      </c>
      <c r="K1228" s="238" t="s">
        <v>6326</v>
      </c>
      <c r="L1228" s="270" t="s">
        <v>434</v>
      </c>
      <c r="M1228" s="310" t="s">
        <v>346</v>
      </c>
      <c r="N1228" s="279" t="s">
        <v>6505</v>
      </c>
      <c r="P1228" s="287" t="s">
        <v>346</v>
      </c>
      <c r="Q1228" s="285" t="s">
        <v>6505</v>
      </c>
      <c r="R1228" s="322"/>
      <c r="S1228" s="289" t="s">
        <v>5082</v>
      </c>
      <c r="T1228" s="289" t="s">
        <v>6512</v>
      </c>
      <c r="W1228" s="270" t="s">
        <v>5121</v>
      </c>
      <c r="X1228" s="270" t="s">
        <v>27</v>
      </c>
      <c r="AG1228" s="271" t="s">
        <v>36</v>
      </c>
      <c r="AM1228" s="254" t="str">
        <f>VLOOKUP(K1228,'[2]SKO 2019 Attendees'!$D:$G,4,FALSE)</f>
        <v>32LHBHQT</v>
      </c>
      <c r="AN1228" s="252">
        <v>43476</v>
      </c>
      <c r="AO1228" s="252">
        <v>43481</v>
      </c>
    </row>
    <row r="1229" spans="1:42">
      <c r="A1229" s="270" t="s">
        <v>6333</v>
      </c>
      <c r="B1229" s="231">
        <v>43440</v>
      </c>
      <c r="C1229" s="232"/>
      <c r="D1229" s="232" t="s">
        <v>4693</v>
      </c>
      <c r="E1229" s="348"/>
      <c r="F1229" s="270" t="s">
        <v>5200</v>
      </c>
      <c r="G1229" s="269" t="s">
        <v>26</v>
      </c>
      <c r="H1229" s="253" t="s">
        <v>3126</v>
      </c>
      <c r="I1229" s="270" t="s">
        <v>1254</v>
      </c>
      <c r="J1229" s="270" t="s">
        <v>6336</v>
      </c>
      <c r="K1229" s="238" t="s">
        <v>6337</v>
      </c>
      <c r="L1229" s="270" t="s">
        <v>5462</v>
      </c>
      <c r="M1229" s="90" t="s">
        <v>6413</v>
      </c>
      <c r="P1229" s="90" t="s">
        <v>6263</v>
      </c>
      <c r="R1229" s="322"/>
      <c r="S1229" s="289" t="s">
        <v>2411</v>
      </c>
      <c r="T1229" s="289"/>
      <c r="U1229" s="26" t="s">
        <v>3243</v>
      </c>
      <c r="V1229" s="26" t="s">
        <v>90</v>
      </c>
      <c r="W1229" s="270" t="s">
        <v>2382</v>
      </c>
      <c r="X1229" s="270" t="s">
        <v>2076</v>
      </c>
      <c r="AG1229" s="271"/>
      <c r="AM1229" s="254" t="str">
        <f>VLOOKUP(K1229,'[2]SKO 2019 Attendees'!$D:$G,4,FALSE)</f>
        <v>32LHBJ46</v>
      </c>
      <c r="AN1229" s="252">
        <v>43478</v>
      </c>
      <c r="AO1229" s="252">
        <v>43481</v>
      </c>
    </row>
    <row r="1230" spans="1:42">
      <c r="A1230" s="270" t="s">
        <v>6334</v>
      </c>
      <c r="B1230" s="231">
        <v>43440</v>
      </c>
      <c r="C1230" s="232"/>
      <c r="D1230" s="232"/>
      <c r="E1230" s="348"/>
      <c r="F1230" s="270" t="s">
        <v>5200</v>
      </c>
      <c r="G1230" s="269" t="s">
        <v>26</v>
      </c>
      <c r="H1230" s="253" t="s">
        <v>3126</v>
      </c>
      <c r="I1230" s="270" t="s">
        <v>6338</v>
      </c>
      <c r="J1230" s="270" t="s">
        <v>6339</v>
      </c>
      <c r="K1230" s="238" t="s">
        <v>6340</v>
      </c>
      <c r="L1230" s="270" t="s">
        <v>31</v>
      </c>
      <c r="M1230" s="310" t="s">
        <v>346</v>
      </c>
      <c r="N1230" s="279" t="s">
        <v>6505</v>
      </c>
      <c r="P1230" s="285" t="s">
        <v>346</v>
      </c>
      <c r="Q1230" s="285" t="s">
        <v>6505</v>
      </c>
      <c r="R1230" s="322"/>
      <c r="S1230" s="289" t="s">
        <v>2636</v>
      </c>
      <c r="T1230" s="289" t="s">
        <v>6519</v>
      </c>
      <c r="U1230" s="26" t="s">
        <v>6343</v>
      </c>
      <c r="V1230" s="303" t="s">
        <v>90</v>
      </c>
      <c r="W1230" s="270" t="s">
        <v>2312</v>
      </c>
      <c r="X1230" s="270" t="s">
        <v>2076</v>
      </c>
      <c r="AG1230" s="271"/>
      <c r="AM1230" s="254" t="str">
        <f>VLOOKUP(K1230,'[2]SKO 2019 Attendees'!$D:$G,4,FALSE)</f>
        <v>32LHBHQ5</v>
      </c>
      <c r="AN1230" s="252">
        <v>43478</v>
      </c>
      <c r="AO1230" s="252">
        <v>43481</v>
      </c>
    </row>
    <row r="1231" spans="1:42">
      <c r="A1231" s="270" t="s">
        <v>6335</v>
      </c>
      <c r="B1231" s="231">
        <v>43440</v>
      </c>
      <c r="C1231" s="232">
        <v>43445.399924155092</v>
      </c>
      <c r="D1231" s="232"/>
      <c r="E1231" s="348"/>
      <c r="F1231" s="270" t="s">
        <v>5200</v>
      </c>
      <c r="G1231" s="269" t="s">
        <v>26</v>
      </c>
      <c r="H1231" s="269" t="s">
        <v>633</v>
      </c>
      <c r="I1231" s="314" t="s">
        <v>6341</v>
      </c>
      <c r="J1231" s="270" t="s">
        <v>5442</v>
      </c>
      <c r="K1231" s="238" t="s">
        <v>6342</v>
      </c>
      <c r="L1231" s="270" t="s">
        <v>31</v>
      </c>
      <c r="M1231" s="310" t="s">
        <v>374</v>
      </c>
      <c r="P1231" s="285" t="s">
        <v>374</v>
      </c>
      <c r="R1231" s="322"/>
      <c r="S1231" s="289" t="s">
        <v>4672</v>
      </c>
      <c r="T1231" s="289"/>
      <c r="U1231" s="26" t="s">
        <v>738</v>
      </c>
      <c r="V1231" s="26" t="s">
        <v>34</v>
      </c>
      <c r="W1231" s="270" t="s">
        <v>645</v>
      </c>
      <c r="X1231" s="270" t="s">
        <v>633</v>
      </c>
      <c r="AG1231" s="271"/>
      <c r="AI1231" s="58" t="s">
        <v>6463</v>
      </c>
      <c r="AJ1231" s="57" t="s">
        <v>6518</v>
      </c>
      <c r="AK1231" s="320">
        <v>43113.666666666664</v>
      </c>
      <c r="AM1231" s="254" t="str">
        <f>VLOOKUP(K1231,'[2]SKO 2019 Attendees'!$D:$G,4,FALSE)</f>
        <v>32LHLXJF</v>
      </c>
      <c r="AN1231" s="252">
        <v>43477</v>
      </c>
      <c r="AO1231" s="252">
        <v>43481</v>
      </c>
      <c r="AP1231" s="319" t="s">
        <v>6543</v>
      </c>
    </row>
    <row r="1232" spans="1:42">
      <c r="A1232" s="277"/>
      <c r="B1232" s="231">
        <v>43440</v>
      </c>
      <c r="C1232" s="232">
        <v>43446.084719710649</v>
      </c>
      <c r="D1232" s="232" t="s">
        <v>4693</v>
      </c>
      <c r="E1232" s="232" t="s">
        <v>6653</v>
      </c>
      <c r="F1232" s="270" t="s">
        <v>5200</v>
      </c>
      <c r="G1232" s="269" t="s">
        <v>26</v>
      </c>
      <c r="H1232" s="269" t="s">
        <v>633</v>
      </c>
      <c r="I1232" s="273" t="s">
        <v>1355</v>
      </c>
      <c r="J1232" s="273" t="s">
        <v>6344</v>
      </c>
      <c r="K1232" s="238" t="s">
        <v>6345</v>
      </c>
      <c r="L1232" s="270" t="s">
        <v>31</v>
      </c>
      <c r="M1232" s="359" t="s">
        <v>379</v>
      </c>
      <c r="P1232" s="284" t="s">
        <v>379</v>
      </c>
      <c r="Q1232" s="287"/>
      <c r="R1232" s="322"/>
      <c r="S1232" s="289" t="s">
        <v>4671</v>
      </c>
      <c r="T1232" s="289"/>
      <c r="U1232" s="273" t="s">
        <v>754</v>
      </c>
      <c r="V1232" s="273" t="s">
        <v>34</v>
      </c>
      <c r="W1232" s="273" t="s">
        <v>5201</v>
      </c>
      <c r="X1232" s="273" t="s">
        <v>633</v>
      </c>
      <c r="AI1232" s="58"/>
      <c r="AM1232" s="254" t="str">
        <f>VLOOKUP(K1232,'[2]SKO 2019 Attendees'!$D:$G,4,FALSE)</f>
        <v>32LHBHPH</v>
      </c>
      <c r="AN1232" s="252">
        <v>43477</v>
      </c>
      <c r="AO1232" s="252">
        <v>43481</v>
      </c>
    </row>
    <row r="1233" spans="1:42">
      <c r="A1233" s="275" t="s">
        <v>6416</v>
      </c>
      <c r="B1233" s="231">
        <v>43440</v>
      </c>
      <c r="C1233" s="232">
        <v>43445.388434687498</v>
      </c>
      <c r="D1233" s="232" t="s">
        <v>4693</v>
      </c>
      <c r="E1233" s="348" t="s">
        <v>6851</v>
      </c>
      <c r="F1233" s="275" t="s">
        <v>6288</v>
      </c>
      <c r="G1233" s="276" t="s">
        <v>6304</v>
      </c>
      <c r="H1233" s="253" t="s">
        <v>3126</v>
      </c>
      <c r="I1233" s="275" t="s">
        <v>2001</v>
      </c>
      <c r="J1233" s="275" t="s">
        <v>6417</v>
      </c>
      <c r="K1233" s="238" t="s">
        <v>6418</v>
      </c>
      <c r="L1233" s="275" t="s">
        <v>6419</v>
      </c>
      <c r="M1233" s="310" t="s">
        <v>4728</v>
      </c>
      <c r="N1233" s="281" t="s">
        <v>4662</v>
      </c>
      <c r="O1233" s="328" t="s">
        <v>4662</v>
      </c>
      <c r="P1233" s="287" t="s">
        <v>4728</v>
      </c>
      <c r="Q1233" s="287" t="s">
        <v>4662</v>
      </c>
      <c r="R1233" s="331" t="s">
        <v>4662</v>
      </c>
      <c r="S1233" s="289" t="s">
        <v>4728</v>
      </c>
      <c r="T1233" s="289" t="s">
        <v>4662</v>
      </c>
      <c r="U1233" s="275" t="s">
        <v>527</v>
      </c>
      <c r="V1233" s="275" t="s">
        <v>527</v>
      </c>
      <c r="W1233" s="250" t="s">
        <v>2075</v>
      </c>
      <c r="X1233" s="249" t="s">
        <v>2076</v>
      </c>
      <c r="AM1233" s="254" t="str">
        <f>VLOOKUP(K1233,'[2]SKO 2019 Attendees'!$D:$G,4,FALSE)</f>
        <v>32LHLXGT</v>
      </c>
      <c r="AN1233" s="252">
        <v>43478</v>
      </c>
      <c r="AO1233" s="252">
        <v>43481</v>
      </c>
      <c r="AP1233" s="355" t="s">
        <v>6805</v>
      </c>
    </row>
    <row r="1234" spans="1:42">
      <c r="A1234" s="334" t="s">
        <v>6562</v>
      </c>
      <c r="B1234" s="231">
        <v>43440</v>
      </c>
      <c r="C1234" s="232"/>
      <c r="D1234" s="232"/>
      <c r="E1234" s="348"/>
      <c r="F1234" s="251" t="s">
        <v>2068</v>
      </c>
      <c r="G1234" s="276" t="s">
        <v>2069</v>
      </c>
      <c r="H1234" s="253" t="s">
        <v>2070</v>
      </c>
      <c r="I1234" s="275" t="s">
        <v>110</v>
      </c>
      <c r="J1234" s="275" t="s">
        <v>6420</v>
      </c>
      <c r="K1234" s="238" t="s">
        <v>6422</v>
      </c>
      <c r="L1234" s="283" t="s">
        <v>6432</v>
      </c>
      <c r="M1234" s="310" t="s">
        <v>6262</v>
      </c>
      <c r="N1234" s="279" t="s">
        <v>4662</v>
      </c>
      <c r="O1234" s="325" t="s">
        <v>4662</v>
      </c>
      <c r="P1234" s="286" t="s">
        <v>6262</v>
      </c>
      <c r="Q1234" s="285" t="s">
        <v>4662</v>
      </c>
      <c r="R1234" s="322" t="s">
        <v>4662</v>
      </c>
      <c r="S1234" s="289" t="s">
        <v>6262</v>
      </c>
      <c r="T1234" s="289" t="s">
        <v>4662</v>
      </c>
      <c r="U1234" s="250" t="s">
        <v>2181</v>
      </c>
      <c r="V1234" s="250" t="s">
        <v>240</v>
      </c>
      <c r="W1234" s="250" t="s">
        <v>2075</v>
      </c>
      <c r="X1234" s="249" t="s">
        <v>2076</v>
      </c>
      <c r="AM1234" s="254" t="str">
        <f>VLOOKUP(K1234,'[2]SKO 2019 Attendees'!$D:$G,4,FALSE)</f>
        <v>32LHLXHH</v>
      </c>
      <c r="AN1234" s="252">
        <v>43475</v>
      </c>
      <c r="AO1234" s="252">
        <v>43481</v>
      </c>
    </row>
    <row r="1235" spans="1:42">
      <c r="A1235" s="283" t="s">
        <v>6439</v>
      </c>
      <c r="B1235" s="231">
        <v>43440</v>
      </c>
      <c r="C1235" s="232">
        <v>43445.420209293981</v>
      </c>
      <c r="D1235" s="232"/>
      <c r="E1235" s="348"/>
      <c r="F1235" s="283" t="s">
        <v>2101</v>
      </c>
      <c r="G1235" s="291" t="s">
        <v>248</v>
      </c>
      <c r="H1235" s="291" t="s">
        <v>633</v>
      </c>
      <c r="I1235" s="283" t="s">
        <v>6437</v>
      </c>
      <c r="J1235" s="283" t="s">
        <v>6438</v>
      </c>
      <c r="K1235" s="238" t="s">
        <v>6440</v>
      </c>
      <c r="L1235" s="283" t="s">
        <v>1351</v>
      </c>
      <c r="M1235" s="310" t="s">
        <v>6413</v>
      </c>
      <c r="N1235" s="279" t="s">
        <v>6508</v>
      </c>
      <c r="P1235" s="321" t="s">
        <v>248</v>
      </c>
      <c r="Q1235" s="321" t="s">
        <v>6510</v>
      </c>
      <c r="S1235" s="290" t="s">
        <v>4672</v>
      </c>
      <c r="T1235" s="289" t="s">
        <v>6508</v>
      </c>
      <c r="U1235" s="283" t="s">
        <v>6441</v>
      </c>
      <c r="V1235" s="283" t="s">
        <v>34</v>
      </c>
      <c r="W1235" s="283" t="s">
        <v>658</v>
      </c>
      <c r="X1235" s="283" t="s">
        <v>633</v>
      </c>
      <c r="AA1235" s="292" t="s">
        <v>36</v>
      </c>
      <c r="AM1235" s="254" t="str">
        <f>VLOOKUP(K1235,'[2]SKO 2019 Attendees'!$D:$G,4,FALSE)</f>
        <v>32LHLXKW</v>
      </c>
      <c r="AN1235" s="252">
        <v>43477</v>
      </c>
      <c r="AO1235" s="252">
        <v>43481</v>
      </c>
    </row>
    <row r="1236" spans="1:42">
      <c r="A1236" s="302"/>
      <c r="B1236" s="231">
        <v>43440</v>
      </c>
      <c r="C1236" s="232"/>
      <c r="D1236" s="232"/>
      <c r="E1236" s="348"/>
      <c r="F1236" s="283" t="s">
        <v>6442</v>
      </c>
      <c r="G1236" s="291" t="s">
        <v>175</v>
      </c>
      <c r="H1236" s="291" t="s">
        <v>27</v>
      </c>
      <c r="I1236" s="283" t="s">
        <v>6443</v>
      </c>
      <c r="J1236" s="283" t="s">
        <v>6444</v>
      </c>
      <c r="K1236" s="238" t="s">
        <v>6445</v>
      </c>
      <c r="L1236" s="283" t="s">
        <v>179</v>
      </c>
      <c r="M1236" s="310" t="s">
        <v>379</v>
      </c>
      <c r="N1236" s="279" t="s">
        <v>6503</v>
      </c>
      <c r="P1236" s="297" t="s">
        <v>379</v>
      </c>
      <c r="Q1236" s="285" t="s">
        <v>6503</v>
      </c>
      <c r="S1236" s="298" t="s">
        <v>5083</v>
      </c>
      <c r="T1236" s="306" t="s">
        <v>6513</v>
      </c>
      <c r="W1236" s="250" t="s">
        <v>75</v>
      </c>
      <c r="X1236" s="249" t="s">
        <v>27</v>
      </c>
      <c r="Z1236" s="292" t="s">
        <v>36</v>
      </c>
      <c r="AM1236" s="254" t="str">
        <f>VLOOKUP(K1236,'[2]SKO 2019 Attendees'!$D:$G,4,FALSE)</f>
        <v>32LHM2S6</v>
      </c>
      <c r="AN1236" s="252">
        <v>43476</v>
      </c>
      <c r="AO1236" s="252">
        <v>43481</v>
      </c>
    </row>
    <row r="1237" spans="1:42">
      <c r="A1237" s="283" t="s">
        <v>6447</v>
      </c>
      <c r="B1237" s="231">
        <v>43440</v>
      </c>
      <c r="C1237" s="232">
        <v>43445.894058217593</v>
      </c>
      <c r="D1237" s="232"/>
      <c r="E1237" s="348"/>
      <c r="F1237" s="283" t="s">
        <v>25</v>
      </c>
      <c r="G1237" s="291" t="s">
        <v>26</v>
      </c>
      <c r="H1237" s="291" t="s">
        <v>27</v>
      </c>
      <c r="I1237" s="283" t="s">
        <v>166</v>
      </c>
      <c r="J1237" s="283" t="s">
        <v>402</v>
      </c>
      <c r="K1237" s="238" t="s">
        <v>6448</v>
      </c>
      <c r="L1237" s="283" t="s">
        <v>31</v>
      </c>
      <c r="M1237" s="310" t="s">
        <v>346</v>
      </c>
      <c r="N1237" s="279" t="s">
        <v>6505</v>
      </c>
      <c r="P1237" s="285" t="s">
        <v>346</v>
      </c>
      <c r="Q1237" s="285" t="s">
        <v>6505</v>
      </c>
      <c r="S1237" s="218"/>
      <c r="U1237" s="283" t="s">
        <v>6449</v>
      </c>
      <c r="W1237" s="283" t="s">
        <v>5121</v>
      </c>
      <c r="X1237" s="283" t="s">
        <v>27</v>
      </c>
      <c r="AI1237" s="58" t="s">
        <v>6464</v>
      </c>
      <c r="AJ1237" s="57" t="s">
        <v>6518</v>
      </c>
      <c r="AK1237" s="320">
        <v>43114.5</v>
      </c>
      <c r="AM1237" s="254" t="str">
        <f>VLOOKUP(K1237,'[2]SKO 2019 Attendees'!$D:$G,4,FALSE)</f>
        <v>32LHM2SD</v>
      </c>
      <c r="AN1237" s="252">
        <v>43476</v>
      </c>
      <c r="AO1237" s="252">
        <v>43481</v>
      </c>
    </row>
    <row r="1238" spans="1:42">
      <c r="A1238" s="334" t="s">
        <v>6475</v>
      </c>
      <c r="B1238" s="231">
        <v>43440</v>
      </c>
      <c r="C1238" s="232">
        <v>43445.391484259257</v>
      </c>
      <c r="D1238" s="232"/>
      <c r="E1238" s="348"/>
      <c r="F1238" s="299" t="s">
        <v>5402</v>
      </c>
      <c r="G1238" s="300" t="s">
        <v>335</v>
      </c>
      <c r="H1238" s="300" t="s">
        <v>633</v>
      </c>
      <c r="I1238" s="299" t="s">
        <v>6471</v>
      </c>
      <c r="J1238" s="299" t="s">
        <v>6472</v>
      </c>
      <c r="K1238" s="238" t="s">
        <v>6473</v>
      </c>
      <c r="L1238" s="299" t="s">
        <v>351</v>
      </c>
      <c r="M1238" s="359" t="s">
        <v>357</v>
      </c>
      <c r="P1238" s="284" t="s">
        <v>357</v>
      </c>
      <c r="S1238" s="288" t="s">
        <v>4671</v>
      </c>
      <c r="W1238" s="299" t="s">
        <v>795</v>
      </c>
      <c r="X1238" s="299" t="s">
        <v>633</v>
      </c>
      <c r="AF1238" s="301" t="s">
        <v>36</v>
      </c>
      <c r="AM1238" s="254" t="str">
        <f>VLOOKUP(K1238,'[2]SKO 2019 Attendees'!$D:$G,4,FALSE)</f>
        <v>32LHM28R</v>
      </c>
      <c r="AN1238" s="252">
        <v>43477</v>
      </c>
      <c r="AO1238" s="252">
        <v>43481</v>
      </c>
    </row>
    <row r="1239" spans="1:42">
      <c r="A1239" s="303" t="s">
        <v>6482</v>
      </c>
      <c r="B1239" s="231">
        <v>43444</v>
      </c>
      <c r="C1239" s="232">
        <v>43446.423710914351</v>
      </c>
      <c r="D1239" s="232"/>
      <c r="E1239" s="348"/>
      <c r="F1239" s="251" t="s">
        <v>2068</v>
      </c>
      <c r="G1239" s="253" t="s">
        <v>2069</v>
      </c>
      <c r="H1239" s="253" t="s">
        <v>2070</v>
      </c>
      <c r="I1239" s="303" t="s">
        <v>1274</v>
      </c>
      <c r="J1239" s="335" t="s">
        <v>6567</v>
      </c>
      <c r="K1239" s="238" t="s">
        <v>6480</v>
      </c>
      <c r="L1239" s="257" t="s">
        <v>6481</v>
      </c>
      <c r="M1239" s="310" t="s">
        <v>6262</v>
      </c>
      <c r="N1239" s="279" t="s">
        <v>4662</v>
      </c>
      <c r="O1239" s="325" t="s">
        <v>4662</v>
      </c>
      <c r="P1239" s="286" t="s">
        <v>6262</v>
      </c>
      <c r="Q1239" s="285" t="s">
        <v>4662</v>
      </c>
      <c r="R1239" s="322" t="s">
        <v>4662</v>
      </c>
      <c r="S1239" s="289" t="s">
        <v>6262</v>
      </c>
      <c r="T1239" s="289" t="s">
        <v>4662</v>
      </c>
      <c r="U1239" s="250" t="s">
        <v>222</v>
      </c>
      <c r="V1239" s="250" t="s">
        <v>223</v>
      </c>
      <c r="W1239" s="250" t="s">
        <v>2075</v>
      </c>
      <c r="X1239" s="249" t="s">
        <v>2076</v>
      </c>
      <c r="AM1239" s="254" t="str">
        <f>VLOOKUP(K1239,'[2]SKO 2019 Attendees'!$D:$G,4,FALSE)</f>
        <v>32LHQ7BN</v>
      </c>
      <c r="AN1239" s="252">
        <v>43477</v>
      </c>
      <c r="AO1239" s="252">
        <v>43481</v>
      </c>
      <c r="AP1239" s="245" t="s">
        <v>2093</v>
      </c>
    </row>
    <row r="1240" spans="1:42">
      <c r="A1240" s="303" t="s">
        <v>6478</v>
      </c>
      <c r="B1240" s="231">
        <v>43444</v>
      </c>
      <c r="C1240" s="232"/>
      <c r="D1240" s="232"/>
      <c r="E1240" s="348"/>
      <c r="F1240" s="251" t="s">
        <v>2068</v>
      </c>
      <c r="G1240" s="253" t="s">
        <v>2069</v>
      </c>
      <c r="H1240" s="253" t="s">
        <v>633</v>
      </c>
      <c r="I1240" s="303" t="s">
        <v>6476</v>
      </c>
      <c r="J1240" s="303" t="s">
        <v>6477</v>
      </c>
      <c r="K1240" s="238" t="s">
        <v>6483</v>
      </c>
      <c r="L1240" s="257" t="s">
        <v>2092</v>
      </c>
      <c r="M1240" s="310" t="s">
        <v>6262</v>
      </c>
      <c r="N1240" s="279" t="s">
        <v>4662</v>
      </c>
      <c r="O1240" s="325" t="s">
        <v>4662</v>
      </c>
      <c r="P1240" s="286" t="s">
        <v>6262</v>
      </c>
      <c r="Q1240" s="285" t="s">
        <v>4662</v>
      </c>
      <c r="R1240" s="322" t="s">
        <v>4662</v>
      </c>
      <c r="S1240" s="289" t="s">
        <v>6262</v>
      </c>
      <c r="T1240" s="289" t="s">
        <v>4662</v>
      </c>
      <c r="U1240" s="250" t="s">
        <v>222</v>
      </c>
      <c r="V1240" s="250" t="s">
        <v>223</v>
      </c>
      <c r="W1240" s="250" t="s">
        <v>658</v>
      </c>
      <c r="X1240" s="249" t="s">
        <v>633</v>
      </c>
      <c r="AM1240" s="254" t="str">
        <f>VLOOKUP(K1240,'[2]SKO 2019 Attendees'!$D:$G,4,FALSE)</f>
        <v>32LHQ7BS</v>
      </c>
      <c r="AN1240" s="252">
        <v>43477</v>
      </c>
      <c r="AO1240" s="252">
        <v>43484</v>
      </c>
      <c r="AP1240" s="245" t="s">
        <v>2093</v>
      </c>
    </row>
    <row r="1241" spans="1:42">
      <c r="A1241" s="303" t="s">
        <v>6493</v>
      </c>
      <c r="B1241" s="231">
        <v>43444</v>
      </c>
      <c r="C1241" s="232"/>
      <c r="D1241" s="232"/>
      <c r="E1241" s="348"/>
      <c r="F1241" s="270" t="s">
        <v>5402</v>
      </c>
      <c r="G1241" s="304" t="s">
        <v>552</v>
      </c>
      <c r="H1241" s="304" t="s">
        <v>27</v>
      </c>
      <c r="I1241" s="303" t="s">
        <v>6484</v>
      </c>
      <c r="J1241" s="303" t="s">
        <v>6485</v>
      </c>
      <c r="K1241" s="238" t="s">
        <v>6852</v>
      </c>
      <c r="L1241" s="303" t="s">
        <v>447</v>
      </c>
      <c r="M1241" s="310" t="s">
        <v>500</v>
      </c>
      <c r="N1241" s="333" t="s">
        <v>6504</v>
      </c>
      <c r="P1241" s="285" t="s">
        <v>500</v>
      </c>
      <c r="Q1241" s="285" t="s">
        <v>6504</v>
      </c>
      <c r="S1241" s="306" t="s">
        <v>4661</v>
      </c>
      <c r="T1241" s="289" t="s">
        <v>6511</v>
      </c>
      <c r="X1241" s="303" t="s">
        <v>92</v>
      </c>
      <c r="AH1241" s="305" t="s">
        <v>36</v>
      </c>
      <c r="AM1241" s="254" t="str">
        <f>VLOOKUP(K1241,'[2]SKO 2019 Attendees'!$D:$G,4,FALSE)</f>
        <v>32LHQ78F</v>
      </c>
      <c r="AN1241" s="252">
        <v>43476</v>
      </c>
      <c r="AO1241" s="252">
        <v>43481</v>
      </c>
    </row>
    <row r="1242" spans="1:42">
      <c r="A1242" s="303" t="s">
        <v>6494</v>
      </c>
      <c r="B1242" s="231">
        <v>43444</v>
      </c>
      <c r="C1242" s="232"/>
      <c r="D1242" s="232"/>
      <c r="E1242" s="348"/>
      <c r="F1242" s="270" t="s">
        <v>5402</v>
      </c>
      <c r="G1242" s="253" t="s">
        <v>552</v>
      </c>
      <c r="H1242" s="304" t="s">
        <v>27</v>
      </c>
      <c r="I1242" s="303" t="s">
        <v>397</v>
      </c>
      <c r="J1242" s="303" t="s">
        <v>5278</v>
      </c>
      <c r="K1242" s="238" t="s">
        <v>6486</v>
      </c>
      <c r="L1242" s="303" t="s">
        <v>556</v>
      </c>
      <c r="M1242" s="310" t="s">
        <v>379</v>
      </c>
      <c r="N1242" s="333" t="s">
        <v>6503</v>
      </c>
      <c r="P1242" s="285" t="s">
        <v>379</v>
      </c>
      <c r="Q1242" s="285" t="s">
        <v>6503</v>
      </c>
      <c r="S1242" s="306" t="s">
        <v>4661</v>
      </c>
      <c r="T1242" s="289" t="s">
        <v>6511</v>
      </c>
      <c r="X1242" s="303" t="s">
        <v>92</v>
      </c>
      <c r="AH1242" s="305" t="s">
        <v>36</v>
      </c>
      <c r="AM1242" s="254" t="str">
        <f>VLOOKUP(K1242,'[2]SKO 2019 Attendees'!$D:$G,4,FALSE)</f>
        <v>32LHQ78R</v>
      </c>
      <c r="AN1242" s="252">
        <v>43476</v>
      </c>
      <c r="AO1242" s="252">
        <v>43481</v>
      </c>
    </row>
    <row r="1243" spans="1:42">
      <c r="A1243" s="335" t="s">
        <v>6556</v>
      </c>
      <c r="B1243" s="231">
        <v>43444</v>
      </c>
      <c r="C1243" s="232"/>
      <c r="D1243" s="232"/>
      <c r="E1243" s="348"/>
      <c r="F1243" s="270" t="s">
        <v>5402</v>
      </c>
      <c r="G1243" s="304" t="s">
        <v>552</v>
      </c>
      <c r="H1243" s="304" t="s">
        <v>27</v>
      </c>
      <c r="I1243" s="303" t="s">
        <v>6487</v>
      </c>
      <c r="J1243" s="303" t="s">
        <v>6488</v>
      </c>
      <c r="K1243" s="238" t="s">
        <v>6489</v>
      </c>
      <c r="L1243" s="303" t="s">
        <v>556</v>
      </c>
      <c r="M1243" s="350" t="s">
        <v>6413</v>
      </c>
      <c r="N1243" s="310" t="s">
        <v>6509</v>
      </c>
      <c r="P1243" s="285" t="s">
        <v>6263</v>
      </c>
      <c r="Q1243" s="311" t="s">
        <v>6509</v>
      </c>
      <c r="S1243" s="306" t="s">
        <v>4661</v>
      </c>
      <c r="T1243" s="289" t="s">
        <v>6511</v>
      </c>
      <c r="X1243" s="303" t="s">
        <v>92</v>
      </c>
      <c r="AH1243" s="305" t="s">
        <v>36</v>
      </c>
      <c r="AM1243" s="254" t="str">
        <f>VLOOKUP(K1243,'[2]SKO 2019 Attendees'!$D:$G,4,FALSE)</f>
        <v>32LHQ8M8</v>
      </c>
      <c r="AN1243" s="252">
        <v>43476</v>
      </c>
      <c r="AO1243" s="252">
        <v>43481</v>
      </c>
    </row>
    <row r="1244" spans="1:42">
      <c r="A1244" s="303" t="s">
        <v>6495</v>
      </c>
      <c r="B1244" s="231">
        <v>43444</v>
      </c>
      <c r="C1244" s="232">
        <v>43447.036816319443</v>
      </c>
      <c r="D1244" s="232"/>
      <c r="E1244" s="348"/>
      <c r="F1244" s="270" t="s">
        <v>5402</v>
      </c>
      <c r="G1244" s="304" t="s">
        <v>552</v>
      </c>
      <c r="H1244" s="304" t="s">
        <v>27</v>
      </c>
      <c r="I1244" s="303" t="s">
        <v>6490</v>
      </c>
      <c r="J1244" s="303" t="s">
        <v>6491</v>
      </c>
      <c r="K1244" s="238" t="s">
        <v>6492</v>
      </c>
      <c r="L1244" s="303" t="s">
        <v>556</v>
      </c>
      <c r="M1244" s="350" t="s">
        <v>6413</v>
      </c>
      <c r="N1244" s="310" t="s">
        <v>6509</v>
      </c>
      <c r="P1244" s="285" t="s">
        <v>6263</v>
      </c>
      <c r="Q1244" s="311" t="s">
        <v>6509</v>
      </c>
      <c r="S1244" s="306" t="s">
        <v>4661</v>
      </c>
      <c r="T1244" s="289" t="s">
        <v>6511</v>
      </c>
      <c r="X1244" s="303" t="s">
        <v>92</v>
      </c>
      <c r="AH1244" s="305" t="s">
        <v>36</v>
      </c>
      <c r="AM1244" s="254" t="str">
        <f>VLOOKUP(K1244,'[2]SKO 2019 Attendees'!$D:$G,4,FALSE)</f>
        <v>32LHQ4W9</v>
      </c>
      <c r="AN1244" s="252">
        <v>43476</v>
      </c>
      <c r="AO1244" s="252">
        <v>43481</v>
      </c>
    </row>
    <row r="1245" spans="1:42">
      <c r="A1245" s="303" t="s">
        <v>6499</v>
      </c>
      <c r="B1245" s="231">
        <v>43444</v>
      </c>
      <c r="C1245" s="232">
        <v>43446.951501157404</v>
      </c>
      <c r="D1245" s="232"/>
      <c r="E1245" s="348"/>
      <c r="F1245" s="270" t="s">
        <v>5402</v>
      </c>
      <c r="G1245" s="304" t="s">
        <v>335</v>
      </c>
      <c r="H1245" s="253" t="s">
        <v>2236</v>
      </c>
      <c r="I1245" s="303" t="s">
        <v>6498</v>
      </c>
      <c r="J1245" s="388" t="s">
        <v>6853</v>
      </c>
      <c r="K1245" s="238" t="s">
        <v>6749</v>
      </c>
      <c r="L1245" s="303" t="s">
        <v>351</v>
      </c>
      <c r="M1245" s="310" t="s">
        <v>357</v>
      </c>
      <c r="N1245" s="310" t="s">
        <v>6506</v>
      </c>
      <c r="P1245" s="285" t="s">
        <v>357</v>
      </c>
      <c r="Q1245" s="285" t="s">
        <v>6506</v>
      </c>
      <c r="S1245" s="288" t="s">
        <v>2411</v>
      </c>
      <c r="U1245" s="303" t="s">
        <v>6500</v>
      </c>
      <c r="V1245" s="26" t="s">
        <v>90</v>
      </c>
      <c r="W1245" s="303" t="s">
        <v>2259</v>
      </c>
      <c r="X1245" s="303" t="s">
        <v>2076</v>
      </c>
      <c r="AB1245" s="307"/>
      <c r="AE1245" s="307" t="s">
        <v>36</v>
      </c>
      <c r="AM1245" s="254" t="str">
        <f>VLOOKUP(K1245,'[2]SKO 2019 Attendees'!$D:$G,4,FALSE)</f>
        <v>32LHQ79H</v>
      </c>
      <c r="AN1245" s="252">
        <v>43477</v>
      </c>
      <c r="AO1245" s="252">
        <v>43481</v>
      </c>
    </row>
    <row r="1246" spans="1:42">
      <c r="A1246" s="303" t="s">
        <v>6533</v>
      </c>
      <c r="B1246" s="231">
        <v>43444</v>
      </c>
      <c r="C1246" s="232"/>
      <c r="D1246" s="232" t="s">
        <v>4693</v>
      </c>
      <c r="E1246" s="232" t="s">
        <v>6479</v>
      </c>
      <c r="F1246" s="303" t="s">
        <v>6531</v>
      </c>
      <c r="G1246" s="304" t="s">
        <v>4771</v>
      </c>
      <c r="H1246" s="253" t="s">
        <v>3126</v>
      </c>
      <c r="I1246" s="303" t="s">
        <v>1102</v>
      </c>
      <c r="J1246" s="303" t="s">
        <v>6532</v>
      </c>
      <c r="K1246" s="238" t="s">
        <v>6534</v>
      </c>
      <c r="L1246" s="303" t="s">
        <v>6535</v>
      </c>
      <c r="M1246" s="350" t="s">
        <v>6412</v>
      </c>
      <c r="N1246" s="279" t="s">
        <v>6508</v>
      </c>
      <c r="P1246" s="311" t="s">
        <v>5086</v>
      </c>
      <c r="Q1246" s="311" t="s">
        <v>6508</v>
      </c>
      <c r="S1246" s="306" t="s">
        <v>2393</v>
      </c>
      <c r="U1246" s="303" t="s">
        <v>6536</v>
      </c>
      <c r="V1246" s="303" t="s">
        <v>208</v>
      </c>
      <c r="W1246" s="303" t="s">
        <v>2275</v>
      </c>
      <c r="X1246" s="303" t="s">
        <v>2076</v>
      </c>
      <c r="AM1246" s="254" t="e">
        <f>VLOOKUP(K1246,'[2]SKO 2019 Attendees'!$D:$G,4,FALSE)</f>
        <v>#N/A</v>
      </c>
      <c r="AN1246" s="312" t="s">
        <v>4662</v>
      </c>
      <c r="AO1246" s="312" t="s">
        <v>4662</v>
      </c>
      <c r="AP1246" s="313" t="s">
        <v>6538</v>
      </c>
    </row>
    <row r="1247" spans="1:42">
      <c r="B1247" s="231">
        <v>43444</v>
      </c>
      <c r="C1247" s="232"/>
      <c r="D1247" s="232"/>
      <c r="E1247" s="348"/>
      <c r="F1247" s="314" t="s">
        <v>6542</v>
      </c>
      <c r="G1247" s="315" t="s">
        <v>248</v>
      </c>
      <c r="H1247" s="253" t="s">
        <v>3126</v>
      </c>
      <c r="I1247" s="314" t="s">
        <v>3300</v>
      </c>
      <c r="J1247" s="314" t="s">
        <v>6539</v>
      </c>
      <c r="K1247" s="238" t="s">
        <v>6541</v>
      </c>
      <c r="L1247" s="314" t="s">
        <v>6285</v>
      </c>
      <c r="M1247" s="310" t="s">
        <v>6413</v>
      </c>
      <c r="P1247" s="317" t="s">
        <v>248</v>
      </c>
      <c r="Q1247" s="285" t="s">
        <v>6510</v>
      </c>
      <c r="S1247" s="306" t="s">
        <v>2393</v>
      </c>
      <c r="U1247" s="314" t="s">
        <v>2464</v>
      </c>
      <c r="V1247" s="26" t="s">
        <v>90</v>
      </c>
      <c r="X1247" s="303" t="s">
        <v>2076</v>
      </c>
      <c r="AA1247" s="318"/>
      <c r="AM1247" s="254" t="str">
        <f>VLOOKUP(K1247,'[2]SKO 2019 Attendees'!$D:$G,4,FALSE)</f>
        <v>32LHQ76J</v>
      </c>
      <c r="AN1247" s="252">
        <v>43478</v>
      </c>
      <c r="AO1247" s="252">
        <v>43481</v>
      </c>
    </row>
    <row r="1248" spans="1:42">
      <c r="B1248" s="231">
        <v>43444</v>
      </c>
      <c r="C1248" s="232"/>
      <c r="D1248" s="232"/>
      <c r="E1248" s="348"/>
      <c r="F1248" s="314" t="s">
        <v>6542</v>
      </c>
      <c r="G1248" s="315" t="s">
        <v>248</v>
      </c>
      <c r="H1248" s="253" t="s">
        <v>3126</v>
      </c>
      <c r="I1248" s="314" t="s">
        <v>67</v>
      </c>
      <c r="J1248" s="314" t="s">
        <v>2271</v>
      </c>
      <c r="K1248" s="238" t="s">
        <v>6540</v>
      </c>
      <c r="L1248" s="314" t="s">
        <v>6285</v>
      </c>
      <c r="M1248" s="316" t="s">
        <v>6412</v>
      </c>
      <c r="P1248" s="317" t="s">
        <v>248</v>
      </c>
      <c r="Q1248" s="285" t="s">
        <v>6510</v>
      </c>
      <c r="S1248" s="306" t="s">
        <v>2393</v>
      </c>
      <c r="U1248" s="314" t="s">
        <v>2464</v>
      </c>
      <c r="V1248" s="26" t="s">
        <v>90</v>
      </c>
      <c r="X1248" s="303" t="s">
        <v>2076</v>
      </c>
      <c r="AA1248" s="318"/>
      <c r="AM1248" s="254" t="str">
        <f>VLOOKUP(K1248,'[2]SKO 2019 Attendees'!$D:$G,4,FALSE)</f>
        <v>32LHQ76T</v>
      </c>
      <c r="AN1248" s="252">
        <v>43478</v>
      </c>
      <c r="AO1248" s="252">
        <v>43481</v>
      </c>
    </row>
    <row r="1249" spans="1:42">
      <c r="A1249" s="335" t="s">
        <v>6554</v>
      </c>
      <c r="B1249" s="231">
        <v>43444</v>
      </c>
      <c r="C1249" s="232"/>
      <c r="D1249" s="232"/>
      <c r="E1249" s="348"/>
      <c r="F1249" s="314" t="s">
        <v>6542</v>
      </c>
      <c r="G1249" s="315" t="s">
        <v>248</v>
      </c>
      <c r="H1249" s="253" t="s">
        <v>2236</v>
      </c>
      <c r="I1249" s="335" t="s">
        <v>77</v>
      </c>
      <c r="J1249" s="335" t="s">
        <v>6548</v>
      </c>
      <c r="K1249" s="238" t="s">
        <v>6549</v>
      </c>
      <c r="L1249" s="335" t="s">
        <v>6552</v>
      </c>
      <c r="M1249" s="310" t="s">
        <v>379</v>
      </c>
      <c r="N1249" s="333" t="s">
        <v>6503</v>
      </c>
      <c r="P1249" s="317" t="s">
        <v>248</v>
      </c>
      <c r="Q1249" s="285" t="s">
        <v>6510</v>
      </c>
      <c r="S1249" s="289" t="s">
        <v>2472</v>
      </c>
      <c r="T1249" s="289" t="s">
        <v>6505</v>
      </c>
      <c r="U1249" s="335" t="s">
        <v>6553</v>
      </c>
      <c r="V1249" s="26" t="s">
        <v>90</v>
      </c>
      <c r="W1249" s="335" t="s">
        <v>2567</v>
      </c>
      <c r="X1249" s="303" t="s">
        <v>2076</v>
      </c>
      <c r="AA1249" s="336" t="s">
        <v>36</v>
      </c>
      <c r="AM1249" s="254" t="str">
        <f>VLOOKUP(K1249,'[2]SKO 2019 Attendees'!$D:$G,4,FALSE)</f>
        <v>32LHQ774</v>
      </c>
      <c r="AN1249" s="252">
        <v>43477</v>
      </c>
      <c r="AO1249" s="252">
        <v>43481</v>
      </c>
    </row>
    <row r="1250" spans="1:42">
      <c r="A1250" s="335" t="s">
        <v>6555</v>
      </c>
      <c r="B1250" s="231">
        <v>43444</v>
      </c>
      <c r="C1250" s="232">
        <v>43446.42670640046</v>
      </c>
      <c r="D1250" s="232"/>
      <c r="E1250" s="348"/>
      <c r="F1250" s="314" t="s">
        <v>6542</v>
      </c>
      <c r="G1250" s="315" t="s">
        <v>248</v>
      </c>
      <c r="H1250" s="253" t="s">
        <v>2236</v>
      </c>
      <c r="I1250" s="335" t="s">
        <v>1254</v>
      </c>
      <c r="J1250" s="335" t="s">
        <v>6550</v>
      </c>
      <c r="K1250" s="238" t="s">
        <v>6551</v>
      </c>
      <c r="L1250" s="335" t="s">
        <v>6552</v>
      </c>
      <c r="M1250" s="310" t="s">
        <v>346</v>
      </c>
      <c r="N1250" s="279" t="s">
        <v>6505</v>
      </c>
      <c r="P1250" s="317" t="s">
        <v>248</v>
      </c>
      <c r="Q1250" s="285" t="s">
        <v>6510</v>
      </c>
      <c r="S1250" s="289" t="s">
        <v>2636</v>
      </c>
      <c r="T1250" s="289" t="s">
        <v>6519</v>
      </c>
      <c r="U1250" s="335" t="s">
        <v>6553</v>
      </c>
      <c r="V1250" s="26" t="s">
        <v>90</v>
      </c>
      <c r="W1250" s="335" t="s">
        <v>2289</v>
      </c>
      <c r="X1250" s="303" t="s">
        <v>2076</v>
      </c>
      <c r="AA1250" s="336" t="s">
        <v>36</v>
      </c>
      <c r="AM1250" s="254" t="str">
        <f>VLOOKUP(K1250,'[2]SKO 2019 Attendees'!$D:$G,4,FALSE)</f>
        <v>32LHQ77F</v>
      </c>
      <c r="AN1250" s="252">
        <v>43477</v>
      </c>
      <c r="AO1250" s="252">
        <v>43481</v>
      </c>
    </row>
    <row r="1251" spans="1:42">
      <c r="B1251" s="231">
        <v>43444</v>
      </c>
      <c r="C1251" s="232">
        <v>43446.555945023145</v>
      </c>
      <c r="D1251" s="232"/>
      <c r="E1251" s="348"/>
      <c r="F1251" s="335" t="s">
        <v>6411</v>
      </c>
      <c r="G1251" s="337" t="s">
        <v>248</v>
      </c>
      <c r="H1251" s="253" t="s">
        <v>2236</v>
      </c>
      <c r="I1251" s="335" t="s">
        <v>6563</v>
      </c>
      <c r="J1251" s="335" t="s">
        <v>6564</v>
      </c>
      <c r="K1251" s="238" t="s">
        <v>6565</v>
      </c>
      <c r="L1251" s="335" t="s">
        <v>6566</v>
      </c>
      <c r="M1251" s="310" t="s">
        <v>379</v>
      </c>
      <c r="N1251" s="333" t="s">
        <v>6503</v>
      </c>
      <c r="P1251" s="317" t="s">
        <v>248</v>
      </c>
      <c r="Q1251" s="285" t="s">
        <v>6510</v>
      </c>
      <c r="S1251" s="289" t="s">
        <v>2472</v>
      </c>
      <c r="T1251" s="289" t="s">
        <v>6505</v>
      </c>
      <c r="X1251" s="303" t="s">
        <v>2076</v>
      </c>
      <c r="AA1251" s="336" t="s">
        <v>36</v>
      </c>
      <c r="AM1251" s="254" t="str">
        <f>VLOOKUP(K1251,'[2]SKO 2019 Attendees'!$D:$G,4,FALSE)</f>
        <v>32LHQ77X</v>
      </c>
      <c r="AN1251" s="252">
        <v>43477</v>
      </c>
      <c r="AO1251" s="252">
        <v>43481</v>
      </c>
    </row>
    <row r="1252" spans="1:42">
      <c r="A1252" s="335" t="s">
        <v>6738</v>
      </c>
      <c r="B1252" s="344">
        <v>43451</v>
      </c>
      <c r="C1252" s="232"/>
      <c r="D1252" s="232"/>
      <c r="E1252" s="348"/>
      <c r="G1252" s="276" t="s">
        <v>6304</v>
      </c>
      <c r="H1252" s="253" t="s">
        <v>3126</v>
      </c>
      <c r="I1252" s="335" t="s">
        <v>2735</v>
      </c>
      <c r="J1252" s="335" t="s">
        <v>6737</v>
      </c>
      <c r="K1252" s="238" t="s">
        <v>6739</v>
      </c>
      <c r="L1252" s="335" t="s">
        <v>6740</v>
      </c>
      <c r="M1252" s="350" t="s">
        <v>4728</v>
      </c>
      <c r="P1252" s="356" t="s">
        <v>4728</v>
      </c>
      <c r="S1252" s="354" t="s">
        <v>4728</v>
      </c>
      <c r="U1252" s="335" t="s">
        <v>6741</v>
      </c>
      <c r="V1252" s="335" t="s">
        <v>527</v>
      </c>
      <c r="W1252" s="250" t="s">
        <v>2075</v>
      </c>
      <c r="X1252" s="249" t="s">
        <v>2076</v>
      </c>
      <c r="AM1252" s="254" t="e">
        <f>VLOOKUP(K1252,'[2]SKO 2019 Attendees'!$D:$G,4,FALSE)</f>
        <v>#N/A</v>
      </c>
      <c r="AN1252" s="252">
        <v>43478</v>
      </c>
      <c r="AO1252" s="252">
        <v>43481</v>
      </c>
    </row>
    <row r="1253" spans="1:42">
      <c r="B1253" s="231">
        <v>43451</v>
      </c>
      <c r="C1253" s="232"/>
      <c r="D1253" s="232"/>
      <c r="E1253" s="348"/>
      <c r="F1253" s="345" t="s">
        <v>5440</v>
      </c>
      <c r="G1253" s="346" t="s">
        <v>218</v>
      </c>
      <c r="H1253" s="253" t="s">
        <v>3126</v>
      </c>
      <c r="I1253" s="345" t="s">
        <v>6746</v>
      </c>
      <c r="J1253" s="345" t="s">
        <v>6747</v>
      </c>
      <c r="K1253" s="238" t="s">
        <v>6748</v>
      </c>
      <c r="L1253" s="345" t="s">
        <v>221</v>
      </c>
      <c r="M1253" s="350" t="s">
        <v>357</v>
      </c>
      <c r="N1253" s="350" t="s">
        <v>6506</v>
      </c>
      <c r="P1253" s="356" t="s">
        <v>357</v>
      </c>
      <c r="Q1253" s="356" t="s">
        <v>6506</v>
      </c>
      <c r="S1253" s="354" t="s">
        <v>2442</v>
      </c>
      <c r="T1253" s="354" t="s">
        <v>6506</v>
      </c>
      <c r="U1253" s="345" t="s">
        <v>3950</v>
      </c>
      <c r="V1253" s="345" t="s">
        <v>223</v>
      </c>
      <c r="W1253" s="250" t="s">
        <v>2075</v>
      </c>
      <c r="X1253" s="345" t="s">
        <v>2076</v>
      </c>
      <c r="AM1253" s="254" t="e">
        <f>VLOOKUP(K1253,'[2]SKO 2019 Attendees'!$D:$G,4,FALSE)</f>
        <v>#N/A</v>
      </c>
      <c r="AN1253" s="252">
        <v>43478</v>
      </c>
      <c r="AO1253" s="252">
        <v>43481</v>
      </c>
    </row>
    <row r="1254" spans="1:42">
      <c r="A1254" s="351" t="s">
        <v>6796</v>
      </c>
      <c r="B1254" s="231">
        <v>43451</v>
      </c>
      <c r="C1254" s="232"/>
      <c r="F1254" s="351" t="s">
        <v>5402</v>
      </c>
      <c r="G1254" s="352" t="s">
        <v>335</v>
      </c>
      <c r="H1254" s="253" t="s">
        <v>2236</v>
      </c>
      <c r="I1254" s="351" t="s">
        <v>6797</v>
      </c>
      <c r="J1254" s="351" t="s">
        <v>6798</v>
      </c>
      <c r="K1254" s="238" t="s">
        <v>6799</v>
      </c>
      <c r="L1254" s="351" t="s">
        <v>4403</v>
      </c>
      <c r="M1254" s="278" t="s">
        <v>374</v>
      </c>
      <c r="N1254" s="310" t="s">
        <v>6507</v>
      </c>
      <c r="O1254" s="325"/>
      <c r="P1254" s="284" t="s">
        <v>374</v>
      </c>
      <c r="Q1254" s="285" t="s">
        <v>6507</v>
      </c>
      <c r="S1254" s="354" t="s">
        <v>2374</v>
      </c>
      <c r="T1254" s="354" t="s">
        <v>6517</v>
      </c>
      <c r="V1254" s="26" t="s">
        <v>90</v>
      </c>
      <c r="W1254" s="26" t="s">
        <v>2075</v>
      </c>
      <c r="X1254" s="26" t="s">
        <v>2076</v>
      </c>
      <c r="AE1254" s="353" t="s">
        <v>36</v>
      </c>
      <c r="AM1254" s="254" t="e">
        <f>VLOOKUP(K1254,'[1]SKO 2019 Attendees'!$D:$G,4,FALSE)</f>
        <v>#N/A</v>
      </c>
      <c r="AN1254" s="252">
        <v>43477</v>
      </c>
      <c r="AO1254" s="252">
        <v>43481</v>
      </c>
    </row>
    <row r="1255" spans="1:42">
      <c r="A1255" s="351" t="s">
        <v>6801</v>
      </c>
      <c r="B1255" s="231">
        <v>43451</v>
      </c>
      <c r="C1255" s="232"/>
      <c r="F1255" s="351" t="s">
        <v>5402</v>
      </c>
      <c r="G1255" s="352" t="s">
        <v>335</v>
      </c>
      <c r="H1255" s="253" t="s">
        <v>2236</v>
      </c>
      <c r="I1255" s="351" t="s">
        <v>543</v>
      </c>
      <c r="J1255" s="351" t="s">
        <v>6802</v>
      </c>
      <c r="K1255" s="238" t="s">
        <v>6803</v>
      </c>
      <c r="L1255" s="351" t="s">
        <v>464</v>
      </c>
      <c r="M1255" s="310" t="s">
        <v>500</v>
      </c>
      <c r="N1255" s="333" t="s">
        <v>6504</v>
      </c>
      <c r="P1255" s="285" t="s">
        <v>500</v>
      </c>
      <c r="Q1255" s="285" t="s">
        <v>6504</v>
      </c>
      <c r="S1255" s="354" t="s">
        <v>2380</v>
      </c>
      <c r="T1255" s="354" t="s">
        <v>6507</v>
      </c>
      <c r="U1255" s="351" t="s">
        <v>6804</v>
      </c>
      <c r="V1255" s="351" t="s">
        <v>90</v>
      </c>
      <c r="W1255" s="303" t="s">
        <v>2259</v>
      </c>
      <c r="X1255" s="303" t="s">
        <v>2076</v>
      </c>
      <c r="AE1255" s="353" t="s">
        <v>36</v>
      </c>
      <c r="AM1255" s="254" t="e">
        <f>VLOOKUP(K1255,'[1]SKO 2019 Attendees'!$D:$G,4,FALSE)</f>
        <v>#N/A</v>
      </c>
      <c r="AN1255" s="252">
        <v>43477</v>
      </c>
      <c r="AO1255" s="252">
        <v>43481</v>
      </c>
    </row>
    <row r="1256" spans="1:42">
      <c r="A1256" s="351" t="s">
        <v>6806</v>
      </c>
      <c r="B1256" s="231">
        <v>43451</v>
      </c>
      <c r="C1256" s="232"/>
      <c r="F1256" s="351" t="s">
        <v>6542</v>
      </c>
      <c r="G1256" s="352" t="s">
        <v>248</v>
      </c>
      <c r="H1256" s="352" t="s">
        <v>633</v>
      </c>
      <c r="I1256" s="351" t="s">
        <v>2001</v>
      </c>
      <c r="J1256" s="351" t="s">
        <v>6807</v>
      </c>
      <c r="K1256" s="238" t="s">
        <v>6808</v>
      </c>
      <c r="L1256" s="351" t="s">
        <v>299</v>
      </c>
      <c r="M1256" s="350" t="s">
        <v>6413</v>
      </c>
      <c r="N1256" s="350" t="s">
        <v>6509</v>
      </c>
      <c r="P1256" s="284" t="s">
        <v>6263</v>
      </c>
      <c r="Q1256" s="311" t="s">
        <v>6509</v>
      </c>
      <c r="S1256" s="289" t="s">
        <v>4670</v>
      </c>
      <c r="U1256" s="351" t="s">
        <v>1262</v>
      </c>
      <c r="V1256" s="351" t="s">
        <v>34</v>
      </c>
      <c r="W1256" s="351" t="s">
        <v>639</v>
      </c>
      <c r="X1256" s="351" t="s">
        <v>633</v>
      </c>
      <c r="AM1256" s="254" t="e">
        <f>VLOOKUP(K1256,'[1]SKO 2019 Attendees'!$D:$G,4,FALSE)</f>
        <v>#N/A</v>
      </c>
      <c r="AN1256" s="252">
        <v>43477</v>
      </c>
      <c r="AO1256" s="252">
        <v>43481</v>
      </c>
    </row>
    <row r="1257" spans="1:42">
      <c r="B1257" s="231">
        <v>43451</v>
      </c>
      <c r="C1257" s="232"/>
      <c r="F1257" s="351" t="s">
        <v>6411</v>
      </c>
      <c r="G1257" s="352" t="s">
        <v>4633</v>
      </c>
      <c r="H1257" s="253" t="s">
        <v>3126</v>
      </c>
      <c r="I1257" s="351" t="s">
        <v>6809</v>
      </c>
      <c r="J1257" s="351" t="s">
        <v>6810</v>
      </c>
      <c r="K1257" s="238" t="s">
        <v>6811</v>
      </c>
      <c r="L1257" s="351" t="s">
        <v>6812</v>
      </c>
      <c r="M1257" s="350" t="s">
        <v>4728</v>
      </c>
      <c r="P1257" s="356" t="s">
        <v>4728</v>
      </c>
      <c r="S1257" s="354" t="s">
        <v>4728</v>
      </c>
      <c r="U1257" s="351" t="s">
        <v>4639</v>
      </c>
      <c r="V1257" s="351" t="s">
        <v>4639</v>
      </c>
      <c r="X1257" s="351" t="s">
        <v>2076</v>
      </c>
      <c r="AM1257" s="254" t="e">
        <f>VLOOKUP(K1257,'[2]SKO 2019 Attendees'!$D:$G,4,FALSE)</f>
        <v>#N/A</v>
      </c>
      <c r="AN1257" s="252">
        <v>43478</v>
      </c>
      <c r="AO1257" s="252">
        <v>43481</v>
      </c>
    </row>
    <row r="1258" spans="1:42">
      <c r="B1258" s="231">
        <v>43451</v>
      </c>
      <c r="C1258" s="232"/>
      <c r="F1258" s="357" t="s">
        <v>5200</v>
      </c>
      <c r="G1258" s="358" t="s">
        <v>26</v>
      </c>
      <c r="H1258" s="358" t="s">
        <v>633</v>
      </c>
      <c r="I1258" s="357" t="s">
        <v>791</v>
      </c>
      <c r="J1258" s="357" t="s">
        <v>6815</v>
      </c>
      <c r="K1258" s="238" t="s">
        <v>6816</v>
      </c>
      <c r="L1258" s="357" t="s">
        <v>31</v>
      </c>
      <c r="M1258" s="310" t="s">
        <v>500</v>
      </c>
      <c r="N1258" s="310" t="s">
        <v>6504</v>
      </c>
      <c r="O1258" s="325"/>
      <c r="P1258" s="284" t="s">
        <v>500</v>
      </c>
      <c r="Q1258" s="285" t="s">
        <v>6504</v>
      </c>
      <c r="R1258" s="322"/>
      <c r="S1258" s="289" t="s">
        <v>4671</v>
      </c>
      <c r="T1258" s="289" t="s">
        <v>6503</v>
      </c>
      <c r="U1258" s="357" t="s">
        <v>794</v>
      </c>
      <c r="V1258" s="250" t="s">
        <v>34</v>
      </c>
      <c r="W1258" s="250" t="s">
        <v>651</v>
      </c>
      <c r="X1258" s="249" t="s">
        <v>633</v>
      </c>
      <c r="AM1258" s="254" t="e">
        <f>VLOOKUP(K1258,'[1]SKO 2019 Attendees'!$D:$G,4,FALSE)</f>
        <v>#N/A</v>
      </c>
      <c r="AN1258" s="252">
        <v>43477</v>
      </c>
      <c r="AO1258" s="252">
        <v>43481</v>
      </c>
    </row>
    <row r="1259" spans="1:42">
      <c r="B1259" s="231">
        <v>43451</v>
      </c>
      <c r="F1259" s="345" t="s">
        <v>5440</v>
      </c>
      <c r="G1259" s="346" t="s">
        <v>218</v>
      </c>
      <c r="H1259" s="253" t="s">
        <v>3126</v>
      </c>
      <c r="I1259" s="362" t="s">
        <v>6834</v>
      </c>
      <c r="J1259" s="362" t="s">
        <v>4411</v>
      </c>
      <c r="K1259" s="238" t="s">
        <v>6854</v>
      </c>
      <c r="M1259" s="363" t="s">
        <v>6262</v>
      </c>
      <c r="N1259" s="363" t="s">
        <v>4662</v>
      </c>
      <c r="P1259" s="364" t="s">
        <v>6262</v>
      </c>
      <c r="Q1259" s="364" t="s">
        <v>4662</v>
      </c>
      <c r="S1259" s="365" t="s">
        <v>6262</v>
      </c>
      <c r="U1259" s="362" t="s">
        <v>1195</v>
      </c>
      <c r="V1259" s="362" t="s">
        <v>223</v>
      </c>
      <c r="W1259" s="362" t="s">
        <v>2075</v>
      </c>
      <c r="X1259" s="362" t="s">
        <v>2076</v>
      </c>
      <c r="AM1259" s="254" t="e">
        <f>VLOOKUP(K1259,'[2]SKO 2019 Attendees'!$D:$G,4,FALSE)</f>
        <v>#N/A</v>
      </c>
      <c r="AN1259" s="252">
        <v>43478</v>
      </c>
      <c r="AO1259" s="252">
        <v>43481</v>
      </c>
    </row>
    <row r="1260" spans="1:42">
      <c r="B1260" s="231">
        <v>43451</v>
      </c>
      <c r="F1260" s="362" t="s">
        <v>5312</v>
      </c>
      <c r="G1260" s="384" t="s">
        <v>1177</v>
      </c>
      <c r="H1260" s="253" t="s">
        <v>2236</v>
      </c>
      <c r="I1260" s="362" t="s">
        <v>410</v>
      </c>
      <c r="J1260" s="362" t="s">
        <v>6839</v>
      </c>
      <c r="K1260" s="238" t="s">
        <v>6840</v>
      </c>
      <c r="L1260" s="362" t="s">
        <v>6841</v>
      </c>
      <c r="M1260" s="363" t="s">
        <v>4728</v>
      </c>
      <c r="N1260" s="363" t="s">
        <v>4662</v>
      </c>
      <c r="P1260" s="364" t="s">
        <v>4728</v>
      </c>
      <c r="Q1260" s="364" t="s">
        <v>4662</v>
      </c>
      <c r="S1260" s="365" t="s">
        <v>4728</v>
      </c>
      <c r="U1260" s="362" t="s">
        <v>1183</v>
      </c>
      <c r="V1260" s="362" t="s">
        <v>90</v>
      </c>
      <c r="W1260" s="362" t="s">
        <v>2075</v>
      </c>
      <c r="X1260" s="362" t="s">
        <v>2076</v>
      </c>
      <c r="Y1260" s="385" t="s">
        <v>36</v>
      </c>
      <c r="AM1260" s="254" t="e">
        <f>VLOOKUP(K1260,'[1]SKO 2019 Attendees'!$D:$G,4,FALSE)</f>
        <v>#N/A</v>
      </c>
      <c r="AN1260" s="252">
        <v>43477</v>
      </c>
      <c r="AO1260" s="252">
        <v>43479</v>
      </c>
      <c r="AP1260" s="386" t="s">
        <v>6848</v>
      </c>
    </row>
  </sheetData>
  <autoFilter ref="A1:AP1260" xr:uid="{00000000-0009-0000-0000-000000000000}">
    <sortState ref="A2:AQ1137">
      <sortCondition ref="H2:H1102"/>
      <sortCondition ref="K2:K1102"/>
      <sortCondition ref="J2:J1102"/>
    </sortState>
  </autoFilter>
  <sortState ref="A2:AQ1158">
    <sortCondition ref="H2:H1158"/>
    <sortCondition ref="K2:K1158"/>
    <sortCondition ref="J2:J1158"/>
  </sortState>
  <hyperlinks>
    <hyperlink ref="K1053" r:id="rId1" display="suman.eadunuri@pega.com" xr:uid="{00000000-0004-0000-0000-000000000000}"/>
    <hyperlink ref="K404" r:id="rId2" xr:uid="{00000000-0004-0000-0000-000002000000}"/>
    <hyperlink ref="K416" r:id="rId3" xr:uid="{00000000-0004-0000-0000-000003000000}"/>
    <hyperlink ref="K405" r:id="rId4" xr:uid="{00000000-0004-0000-0000-000004000000}"/>
    <hyperlink ref="K409" r:id="rId5" xr:uid="{00000000-0004-0000-0000-000005000000}"/>
    <hyperlink ref="K727" r:id="rId6" xr:uid="{00000000-0004-0000-0000-000006000000}"/>
    <hyperlink ref="K863" r:id="rId7" xr:uid="{00000000-0004-0000-0000-000007000000}"/>
    <hyperlink ref="K902" r:id="rId8" xr:uid="{00000000-0004-0000-0000-000008000000}"/>
    <hyperlink ref="K412" r:id="rId9" xr:uid="{00000000-0004-0000-0000-000009000000}"/>
    <hyperlink ref="K413" r:id="rId10" xr:uid="{00000000-0004-0000-0000-00000A000000}"/>
    <hyperlink ref="K425" r:id="rId11" xr:uid="{00000000-0004-0000-0000-00000B000000}"/>
    <hyperlink ref="K638" r:id="rId12" xr:uid="{00000000-0004-0000-0000-00000C000000}"/>
    <hyperlink ref="K563" r:id="rId13" xr:uid="{00000000-0004-0000-0000-00000D000000}"/>
    <hyperlink ref="K885" r:id="rId14" xr:uid="{00000000-0004-0000-0000-00000E000000}"/>
    <hyperlink ref="K675" r:id="rId15" xr:uid="{00000000-0004-0000-0000-000010000000}"/>
    <hyperlink ref="K1110" r:id="rId16" xr:uid="{EAA10846-EABF-4D97-9778-0C9A9B9AD846}"/>
    <hyperlink ref="K518" r:id="rId17" xr:uid="{292435A3-DAA5-4AD9-9B1E-28F8C60575F7}"/>
    <hyperlink ref="K683" r:id="rId18" xr:uid="{035D191B-BC9A-433C-BD5D-02A4F49A9928}"/>
    <hyperlink ref="K432" r:id="rId19" xr:uid="{D26663BC-8709-4032-8507-AFE3820F403C}"/>
    <hyperlink ref="K790" r:id="rId20" xr:uid="{118D30BD-30EB-411E-8408-72687FF0E313}"/>
    <hyperlink ref="K897" r:id="rId21" xr:uid="{3D156618-790F-4BE5-95AC-2A564178B896}"/>
    <hyperlink ref="K438" r:id="rId22" xr:uid="{A22512D9-53ED-407A-8C5A-65C1958BC69C}"/>
    <hyperlink ref="K462" r:id="rId23" xr:uid="{603D1534-7CEF-4655-9708-685C025208E1}"/>
    <hyperlink ref="K446" r:id="rId24" xr:uid="{A6D81C5D-CAC2-4A96-A1AA-2AFFFA5BF29F}"/>
    <hyperlink ref="K465" r:id="rId25" xr:uid="{B7D3A24B-435E-42A4-AD9C-38C97788E236}"/>
    <hyperlink ref="K1070" r:id="rId26" xr:uid="{DFAFB1C4-9057-427C-9412-F3E7A7E1CDA0}"/>
    <hyperlink ref="K1101" r:id="rId27" xr:uid="{D5338AE0-0484-4262-A4DD-62C1E7E58E4C}"/>
    <hyperlink ref="K1045" r:id="rId28" xr:uid="{B20BD4F9-66FA-41D9-958F-AD872C58D1F1}"/>
    <hyperlink ref="K457" r:id="rId29" xr:uid="{D64BD279-B468-4DCD-97FD-E235852DE5FD}"/>
    <hyperlink ref="K1114" r:id="rId30" xr:uid="{7DC7194E-48EF-4D6A-B367-9592AAFA0073}"/>
    <hyperlink ref="K334" r:id="rId31" xr:uid="{B55449BA-4858-49CC-9F84-03515FB50288}"/>
    <hyperlink ref="K20" r:id="rId32" xr:uid="{9FA1A227-BD00-472A-8666-C277C0B22B39}"/>
    <hyperlink ref="K1113" r:id="rId33" xr:uid="{A9A2F38D-2CDD-48EF-9A63-76287E82BB23}"/>
    <hyperlink ref="K961" r:id="rId34" xr:uid="{DB24D6B2-F89D-4FFC-8FB1-60D24D0594FD}"/>
    <hyperlink ref="K463" r:id="rId35" xr:uid="{4B18E16B-BDF9-4B27-999F-17B530208742}"/>
    <hyperlink ref="K376" r:id="rId36" xr:uid="{4233D309-DF24-4A6A-8562-93FF53784AE7}"/>
    <hyperlink ref="K338" r:id="rId37" xr:uid="{CFE1A81B-870D-48BC-BC32-139E2A27209E}"/>
    <hyperlink ref="K84" r:id="rId38" xr:uid="{46BC0B00-D3BC-4636-B1E7-964FA4F42A12}"/>
    <hyperlink ref="K93" r:id="rId39" xr:uid="{A9AF7ECF-F76A-47D6-AD81-B75BAEE14739}"/>
    <hyperlink ref="K1159" r:id="rId40" xr:uid="{0CBDDB78-2534-44BF-A100-EE439761D949}"/>
    <hyperlink ref="K448" r:id="rId41" xr:uid="{A86E4CFF-1176-42DB-93CD-CBEFA1EE64BD}"/>
    <hyperlink ref="K461" r:id="rId42" xr:uid="{80D6B232-CAD5-4B7C-8D91-434ACAD43141}"/>
    <hyperlink ref="K1152" r:id="rId43" xr:uid="{16000C40-BD28-4F24-9A8A-A6779EB06345}"/>
    <hyperlink ref="K1160" r:id="rId44" xr:uid="{3FFD8AA3-71F4-4948-9B94-5AB30C6B114A}"/>
    <hyperlink ref="K1161" r:id="rId45" xr:uid="{AC053276-A6C1-4848-B6BE-D3C3E8A336BF}"/>
    <hyperlink ref="K1164" r:id="rId46" xr:uid="{07C16482-90E7-47DB-BC9C-52D640EDDC28}"/>
    <hyperlink ref="K353" r:id="rId47" xr:uid="{A724D74D-B494-452F-B475-036F6E9C892D}"/>
    <hyperlink ref="K1168" r:id="rId48" display="mailto:Antonio.Baez@pega.com" xr:uid="{AEE56903-4B8E-41BF-BE2F-81B0E46DC834}"/>
    <hyperlink ref="K1169" r:id="rId49" display="mailto:Roberta.Cadastro@pega.com" xr:uid="{13DC7072-7B51-42CE-BC11-5C7D5C362DE2}"/>
    <hyperlink ref="K1170" r:id="rId50" display="mailto:Dagoberto.Freitas@pega.com" xr:uid="{66521A93-0BE6-4A70-A698-156E36E3531D}"/>
    <hyperlink ref="K1171" r:id="rId51" display="mailto:Miguel.Silva@pega.com" xr:uid="{11D88658-FEEE-4481-9908-F3BB4906E509}"/>
    <hyperlink ref="K1172" r:id="rId52" display="mailto:Ricardo.Amaral@pega.com" xr:uid="{814F98FA-EBF1-4224-B3D3-3D8D1ABE36BE}"/>
    <hyperlink ref="K450" r:id="rId53" xr:uid="{3976263B-3881-4442-BEEE-ACA1E3084A17}"/>
    <hyperlink ref="K439" r:id="rId54" xr:uid="{1F507D96-3258-42EB-B692-4508293A9DFD}"/>
    <hyperlink ref="K395" r:id="rId55" xr:uid="{9472E16F-7A5A-4F94-A47B-21A88811AC96}"/>
    <hyperlink ref="K1176" r:id="rId56" display="mailto:costermansv@gmail.com" xr:uid="{7E56908B-FD57-4A8B-B91D-D6B64A287EE2}"/>
    <hyperlink ref="K1178" r:id="rId57" xr:uid="{753EC2BA-493E-424E-B5F8-83CE4FF5CFE6}"/>
    <hyperlink ref="K1179" r:id="rId58" xr:uid="{F157E161-848F-4798-96CF-BFBC6B98BD5A}"/>
    <hyperlink ref="K1180" r:id="rId59" xr:uid="{B5ED9F03-50ED-408A-BDBB-2BD48996FB69}"/>
    <hyperlink ref="K1181" r:id="rId60" xr:uid="{11ACC566-4EDA-4C10-A458-D8BB1B9241FB}"/>
    <hyperlink ref="K464" r:id="rId61" xr:uid="{44E61E6D-3909-4D6A-A1E0-7D42173D0439}"/>
    <hyperlink ref="K428" r:id="rId62" xr:uid="{AD995CEF-7928-4D50-A145-AF92E56C7A3F}"/>
    <hyperlink ref="K379" r:id="rId63" xr:uid="{CFC0D8B5-511E-40BC-96C8-64106CFD1093}"/>
    <hyperlink ref="K513" r:id="rId64" xr:uid="{475519F7-309E-430E-BD3A-27F763812A58}"/>
    <hyperlink ref="K387" r:id="rId65" xr:uid="{64679D68-F69E-42AD-BCDF-9EF347592115}"/>
    <hyperlink ref="K520" r:id="rId66" xr:uid="{9D2461D8-398E-424E-9AD1-40E20AD66EB1}"/>
    <hyperlink ref="K521" r:id="rId67" xr:uid="{3BB0C06A-F9AF-446E-9EE3-97B93A2A4251}"/>
    <hyperlink ref="K1201" r:id="rId68" xr:uid="{E83A58CA-C22C-4618-82BF-7904ACF46B54}"/>
    <hyperlink ref="K1203" r:id="rId69" xr:uid="{FF2F2A0D-1F59-412A-A1D4-0A2A85DC1D19}"/>
    <hyperlink ref="K1205" r:id="rId70" xr:uid="{D19AFAE7-02D9-4555-9BAC-69C16FA6DADF}"/>
    <hyperlink ref="K1206" r:id="rId71" display="timothy.gibson@pega.com" xr:uid="{C636A529-8309-4589-9789-15423BF655AB}"/>
    <hyperlink ref="K429" r:id="rId72" xr:uid="{84577068-10EC-43D6-96CB-39D185EAABF4}"/>
    <hyperlink ref="K1210" r:id="rId73" xr:uid="{5E930B1F-565B-4BB9-8126-D675601E28A2}"/>
    <hyperlink ref="K1212" r:id="rId74" xr:uid="{EF6ABC0D-196E-4B6E-AD3D-FA775B53FD01}"/>
    <hyperlink ref="K1213" r:id="rId75" xr:uid="{E53EF11F-7C45-4111-9FEA-105273BE4824}"/>
    <hyperlink ref="K16" r:id="rId76" xr:uid="{4F26BC0F-80CC-42B9-A2A3-6A962DEFAD75}"/>
    <hyperlink ref="K1202" r:id="rId77" xr:uid="{0950BB28-75FE-44E8-B6C1-1EC7C644C65C}"/>
    <hyperlink ref="K1207" r:id="rId78" xr:uid="{221BDF7C-D074-4716-996B-E2AC2D8D68C1}"/>
    <hyperlink ref="K1208" r:id="rId79" xr:uid="{E171482B-490D-4E8B-A5F5-B5EB31FE163B}"/>
    <hyperlink ref="K1211" r:id="rId80" xr:uid="{964BD6A0-2801-4BD2-A332-CFBF2F73D7BF}"/>
    <hyperlink ref="K1173" r:id="rId81" xr:uid="{4CA67141-B8D1-425C-B1D2-C9C38FAD9C81}"/>
    <hyperlink ref="K414" r:id="rId82" xr:uid="{F67FA8AB-C894-44C0-AC58-112C0CE6A4DC}"/>
    <hyperlink ref="K528" r:id="rId83" xr:uid="{729A37C9-20AE-472C-B19E-D75437E6A226}"/>
    <hyperlink ref="K529" r:id="rId84" xr:uid="{E63803AB-4908-46CA-B3FF-10E7A030B9B5}"/>
    <hyperlink ref="K530" r:id="rId85" xr:uid="{39F0D67F-75A1-4F15-949F-A68D6936B977}"/>
    <hyperlink ref="K1187" r:id="rId86" xr:uid="{1BE546E8-51A6-4C80-B167-EEF0D6359410}"/>
    <hyperlink ref="K1218" r:id="rId87" xr:uid="{E8306281-8091-457A-9848-F7A8F02A5747}"/>
    <hyperlink ref="K1219" r:id="rId88" xr:uid="{2737FD16-C8E8-48F4-B71E-8F80184FB3AD}"/>
    <hyperlink ref="K1220" r:id="rId89" display="mailto:Lars.Heinz@pega.com" xr:uid="{3FC63092-0DF4-4476-9B50-958E12B63A41}"/>
    <hyperlink ref="K1221" r:id="rId90" display="mailto:Katerina.Goulioutkina@pega.com" xr:uid="{DAFCD58E-F8F5-47EB-A9B1-4B6CDC8653D9}"/>
    <hyperlink ref="K1222" r:id="rId91" display="mailto:Iain.Tollemache@pega.com" xr:uid="{8D46D254-D83D-42DC-AB91-BE623101765A}"/>
    <hyperlink ref="K1209" r:id="rId92" xr:uid="{8A2265BC-A534-49FA-BEFD-439D2BF11470}"/>
    <hyperlink ref="K1227" r:id="rId93" xr:uid="{BFC3BE9E-7397-4A45-A6DE-C5A3C2E53F71}"/>
    <hyperlink ref="K1223" r:id="rId94" xr:uid="{763E1751-2178-4E2D-B9B0-32583F088D38}"/>
    <hyperlink ref="K1224" r:id="rId95" xr:uid="{0FFDDF0D-CFE2-417F-A426-B97B684F4F26}"/>
    <hyperlink ref="K1225" r:id="rId96" xr:uid="{95DDC96D-84FE-40AD-8694-FDED03C3D3F5}"/>
    <hyperlink ref="K1226" r:id="rId97" xr:uid="{3599CA8E-6F9D-49A6-B504-86823AF25091}"/>
    <hyperlink ref="K1228" r:id="rId98" xr:uid="{28057F89-1182-423F-9EC0-1B2D10359335}"/>
    <hyperlink ref="K1232" r:id="rId99" xr:uid="{55627507-3999-4389-8AFD-A5660B223CD5}"/>
    <hyperlink ref="K1233" r:id="rId100" xr:uid="{525300D4-7C0F-48DD-828A-4E524788CFD9}"/>
    <hyperlink ref="K1234" r:id="rId101" xr:uid="{B123CF1A-3CC0-4242-9EC6-8CC25FCE5960}"/>
    <hyperlink ref="K601" r:id="rId102" xr:uid="{AAE784E9-41FE-4983-9686-A57B607C40CF}"/>
    <hyperlink ref="K1235" r:id="rId103" xr:uid="{CAE5D008-B524-4813-BA8B-9C5CDE1F7527}"/>
    <hyperlink ref="K1236" r:id="rId104" xr:uid="{D3CA71C4-107F-4AC9-8406-518254E0490C}"/>
    <hyperlink ref="K1163" r:id="rId105" xr:uid="{0C9C9287-1357-4E09-B656-547726208AD1}"/>
    <hyperlink ref="K1237" r:id="rId106" xr:uid="{EA3804E6-F7FE-4A22-996F-617218F5336A}"/>
    <hyperlink ref="K1238" r:id="rId107" xr:uid="{BC40EB91-EC61-4D30-ACE5-CAA1534B38DE}"/>
    <hyperlink ref="K1239" r:id="rId108" xr:uid="{0F1D959F-A471-41CD-A747-8F517E27BE97}"/>
    <hyperlink ref="K1240" r:id="rId109" xr:uid="{EC23C6B9-236C-42D1-BAC6-C0BC66482EB0}"/>
    <hyperlink ref="K1241" r:id="rId110" xr:uid="{14201D3F-0CAD-408E-AD08-3AC33DA0F1B1}"/>
    <hyperlink ref="K1242" r:id="rId111" xr:uid="{08441BBF-FF96-4D6A-9D84-E3664B1E041C}"/>
    <hyperlink ref="K1243" r:id="rId112" xr:uid="{D9675A09-78F2-4827-85BD-A47793447CA4}"/>
    <hyperlink ref="K1244" r:id="rId113" xr:uid="{A31B3E93-381C-4240-AFD6-772FB2DBB844}"/>
    <hyperlink ref="K1245" r:id="rId114" xr:uid="{F118CF45-FFD0-4047-A0B1-9814D1F9A33C}"/>
    <hyperlink ref="K1246" r:id="rId115" xr:uid="{9D96E277-8CA2-44C5-AE7C-A1380527819F}"/>
    <hyperlink ref="K1248" r:id="rId116" xr:uid="{A8C3D9A2-CCA8-4D33-A89E-38E858DB364D}"/>
    <hyperlink ref="K1247" r:id="rId117" xr:uid="{791C1CEF-8498-448F-B586-EC2666B5B6DB}"/>
    <hyperlink ref="K1249" r:id="rId118" xr:uid="{68F76837-DCB9-4817-A438-D52CE7DAE54B}"/>
    <hyperlink ref="K1250" r:id="rId119" xr:uid="{F4C989FE-3B32-49C2-A605-0FF581D9642B}"/>
    <hyperlink ref="K1251" r:id="rId120" xr:uid="{710B64C2-472E-40C8-83BE-2BA6FA6B8DAC}"/>
    <hyperlink ref="K1252" r:id="rId121" xr:uid="{E2EC1CCB-8560-4D4C-9A9D-80E4C8FC2FD7}"/>
    <hyperlink ref="K1253" r:id="rId122" xr:uid="{87795393-EAA1-45B8-9E4B-3A83FC12D8AF}"/>
    <hyperlink ref="K1254" r:id="rId123" xr:uid="{8EF297DF-74C1-4F53-961F-D4994C6004F2}"/>
    <hyperlink ref="K1255" r:id="rId124" xr:uid="{AD2FBEEE-705A-44AE-BAEF-BED0BD4D3753}"/>
    <hyperlink ref="K1256" r:id="rId125" xr:uid="{212C2AAE-15BC-4A66-9E77-1AF2E7BDA785}"/>
    <hyperlink ref="K1257" r:id="rId126" xr:uid="{E3CCCEBB-AE32-433F-B734-10520D99C80A}"/>
    <hyperlink ref="K1258" r:id="rId127" xr:uid="{1C99F336-C806-4C4B-AD4A-434158B57498}"/>
    <hyperlink ref="K1260" r:id="rId128" xr:uid="{83913B93-4228-488E-80A8-3A4FF0335662}"/>
    <hyperlink ref="K1259" r:id="rId129" xr:uid="{BBDF9F65-AB2A-4CE2-A6AA-BA4271A3FEA3}"/>
  </hyperlinks>
  <pageMargins left="0.7" right="0.7" top="0.75" bottom="0.75" header="0.3" footer="0.3"/>
  <pageSetup orientation="portrait" r:id="rId130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000-000000000000}">
          <x14:formula1>
            <xm:f>'Industry-Regions'!$A$2:$A$9</xm:f>
          </x14:formula1>
          <xm:sqref>U622:U623</xm:sqref>
        </x14:dataValidation>
        <x14:dataValidation type="list" allowBlank="1" showInputMessage="1" showErrorMessage="1" xr:uid="{00000000-0002-0000-0000-000001000000}">
          <x14:formula1>
            <xm:f>'Industry-Regions'!$A$1:$A$11</xm:f>
          </x14:formula1>
          <xm:sqref>U1140:U1142 U1177</xm:sqref>
        </x14:dataValidation>
        <x14:dataValidation type="list" allowBlank="1" showInputMessage="1" showErrorMessage="1" xr:uid="{00000000-0002-0000-0000-000002000000}">
          <x14:formula1>
            <xm:f>'Industry-Regions'!$C$2:$C$19</xm:f>
          </x14:formula1>
          <xm:sqref>V1177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3"/>
  <sheetViews>
    <sheetView topLeftCell="A29" workbookViewId="0">
      <selection activeCell="F44" sqref="F44"/>
    </sheetView>
  </sheetViews>
  <sheetFormatPr defaultColWidth="8.88671875" defaultRowHeight="13.2"/>
  <cols>
    <col min="1" max="1" width="32.44140625" style="33" customWidth="1"/>
    <col min="2" max="2" width="37.5546875" style="33" customWidth="1"/>
    <col min="3" max="16384" width="8.88671875" style="33"/>
  </cols>
  <sheetData>
    <row r="1" spans="1:1">
      <c r="A1" s="39" t="s">
        <v>4711</v>
      </c>
    </row>
    <row r="38" spans="1:2" ht="17.399999999999999">
      <c r="A38" s="38" t="s">
        <v>4712</v>
      </c>
      <c r="B38" s="38" t="s">
        <v>4713</v>
      </c>
    </row>
    <row r="39" spans="1:2" ht="15.6">
      <c r="A39" s="35" t="s">
        <v>4714</v>
      </c>
      <c r="B39" s="34">
        <v>45</v>
      </c>
    </row>
    <row r="40" spans="1:2" ht="15.6">
      <c r="A40" s="37" t="s">
        <v>4715</v>
      </c>
      <c r="B40" s="36">
        <v>61</v>
      </c>
    </row>
    <row r="41" spans="1:2" ht="15.6">
      <c r="A41" s="35" t="s">
        <v>4716</v>
      </c>
      <c r="B41" s="34">
        <v>21</v>
      </c>
    </row>
    <row r="42" spans="1:2" ht="15.6">
      <c r="A42" s="37" t="s">
        <v>4717</v>
      </c>
      <c r="B42" s="36">
        <v>30</v>
      </c>
    </row>
    <row r="43" spans="1:2" ht="15.6">
      <c r="A43" s="35" t="s">
        <v>4718</v>
      </c>
      <c r="B43" s="34">
        <v>51</v>
      </c>
    </row>
    <row r="44" spans="1:2" ht="15.6">
      <c r="A44" s="37" t="s">
        <v>4719</v>
      </c>
      <c r="B44" s="36">
        <v>117</v>
      </c>
    </row>
    <row r="45" spans="1:2" ht="15.6">
      <c r="A45" s="35" t="s">
        <v>4720</v>
      </c>
      <c r="B45" s="34">
        <v>81</v>
      </c>
    </row>
    <row r="46" spans="1:2" ht="15.6">
      <c r="A46" s="37" t="s">
        <v>4721</v>
      </c>
      <c r="B46" s="36">
        <v>48</v>
      </c>
    </row>
    <row r="47" spans="1:2" ht="15.6">
      <c r="A47" s="35" t="s">
        <v>4662</v>
      </c>
      <c r="B47" s="34">
        <v>49</v>
      </c>
    </row>
    <row r="48" spans="1:2" ht="15.6">
      <c r="A48" s="37" t="s">
        <v>4723</v>
      </c>
      <c r="B48" s="36">
        <v>1</v>
      </c>
    </row>
    <row r="49" spans="1:2" ht="15.6">
      <c r="A49" s="35" t="s">
        <v>4725</v>
      </c>
      <c r="B49" s="34">
        <v>11</v>
      </c>
    </row>
    <row r="50" spans="1:2" ht="15.6">
      <c r="A50" s="37" t="s">
        <v>4728</v>
      </c>
      <c r="B50" s="36">
        <v>42</v>
      </c>
    </row>
    <row r="51" spans="1:2" ht="15.6">
      <c r="A51" s="35" t="s">
        <v>367</v>
      </c>
      <c r="B51" s="34">
        <v>2</v>
      </c>
    </row>
    <row r="52" spans="1:2" ht="15.6">
      <c r="A52" s="37" t="s">
        <v>4730</v>
      </c>
      <c r="B52" s="36">
        <v>29</v>
      </c>
    </row>
    <row r="53" spans="1:2" ht="15.6">
      <c r="A53" s="35" t="s">
        <v>4731</v>
      </c>
      <c r="B53" s="34">
        <v>68</v>
      </c>
    </row>
    <row r="54" spans="1:2" ht="15.6">
      <c r="A54" s="37" t="s">
        <v>4733</v>
      </c>
      <c r="B54" s="36">
        <v>43</v>
      </c>
    </row>
    <row r="55" spans="1:2" ht="15.6">
      <c r="A55" s="35" t="s">
        <v>4734</v>
      </c>
      <c r="B55" s="34">
        <v>7</v>
      </c>
    </row>
    <row r="56" spans="1:2" ht="15.6">
      <c r="A56" s="37" t="s">
        <v>4735</v>
      </c>
      <c r="B56" s="36">
        <v>50</v>
      </c>
    </row>
    <row r="57" spans="1:2" ht="15.6">
      <c r="A57" s="35" t="s">
        <v>4736</v>
      </c>
      <c r="B57" s="34">
        <v>25</v>
      </c>
    </row>
    <row r="58" spans="1:2" ht="15.6">
      <c r="A58" s="37" t="s">
        <v>4737</v>
      </c>
      <c r="B58" s="36">
        <v>12</v>
      </c>
    </row>
    <row r="59" spans="1:2" ht="15.6">
      <c r="A59" s="35" t="s">
        <v>4738</v>
      </c>
      <c r="B59" s="34">
        <v>17</v>
      </c>
    </row>
    <row r="60" spans="1:2" ht="15.6">
      <c r="A60" s="37" t="s">
        <v>4739</v>
      </c>
      <c r="B60" s="36">
        <v>25</v>
      </c>
    </row>
    <row r="61" spans="1:2" ht="15.6">
      <c r="A61" s="35" t="s">
        <v>676</v>
      </c>
      <c r="B61" s="34">
        <v>25</v>
      </c>
    </row>
    <row r="62" spans="1:2" ht="15.6">
      <c r="A62" s="37" t="s">
        <v>4741</v>
      </c>
      <c r="B62" s="36">
        <v>2</v>
      </c>
    </row>
    <row r="63" spans="1:2" ht="15.6">
      <c r="A63" s="35" t="s">
        <v>27</v>
      </c>
      <c r="B63" s="34">
        <v>86</v>
      </c>
    </row>
  </sheetData>
  <hyperlinks>
    <hyperlink ref="A1" location="'Event Information'!A1" display="Back to Table of Contents" xr:uid="{00000000-0004-0000-0600-000000000000}"/>
  </hyperlinks>
  <pageMargins left="0.75" right="0.75" top="1" bottom="1" header="0.5" footer="0.5"/>
  <pageSetup orientation="portrait"/>
  <headerFooter alignWithMargins="0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3"/>
  <sheetViews>
    <sheetView topLeftCell="A55" workbookViewId="0">
      <selection activeCell="B39" sqref="B39:B63"/>
    </sheetView>
  </sheetViews>
  <sheetFormatPr defaultColWidth="8.88671875" defaultRowHeight="13.2"/>
  <cols>
    <col min="1" max="1" width="32.44140625" style="33" customWidth="1"/>
    <col min="2" max="2" width="37.5546875" style="33" customWidth="1"/>
    <col min="3" max="16384" width="8.88671875" style="33"/>
  </cols>
  <sheetData>
    <row r="1" spans="1:1">
      <c r="A1" s="39" t="s">
        <v>4711</v>
      </c>
    </row>
    <row r="38" spans="1:2" ht="17.399999999999999">
      <c r="A38" s="38" t="s">
        <v>4712</v>
      </c>
      <c r="B38" s="38" t="s">
        <v>4713</v>
      </c>
    </row>
    <row r="39" spans="1:2" ht="15.6">
      <c r="A39" s="35" t="s">
        <v>4714</v>
      </c>
      <c r="B39" s="34">
        <v>46</v>
      </c>
    </row>
    <row r="40" spans="1:2" ht="15.6">
      <c r="A40" s="37" t="s">
        <v>4715</v>
      </c>
      <c r="B40" s="36">
        <v>62</v>
      </c>
    </row>
    <row r="41" spans="1:2" ht="15.6">
      <c r="A41" s="35" t="s">
        <v>4716</v>
      </c>
      <c r="B41" s="34">
        <v>21</v>
      </c>
    </row>
    <row r="42" spans="1:2" ht="15.6">
      <c r="A42" s="37" t="s">
        <v>4717</v>
      </c>
      <c r="B42" s="36">
        <v>30</v>
      </c>
    </row>
    <row r="43" spans="1:2" ht="15.6">
      <c r="A43" s="35" t="s">
        <v>4718</v>
      </c>
      <c r="B43" s="34">
        <v>51</v>
      </c>
    </row>
    <row r="44" spans="1:2" ht="15.6">
      <c r="A44" s="37" t="s">
        <v>4719</v>
      </c>
      <c r="B44" s="36">
        <v>119</v>
      </c>
    </row>
    <row r="45" spans="1:2" ht="15.6">
      <c r="A45" s="35" t="s">
        <v>4720</v>
      </c>
      <c r="B45" s="34">
        <v>82</v>
      </c>
    </row>
    <row r="46" spans="1:2" ht="15.6">
      <c r="A46" s="37" t="s">
        <v>4721</v>
      </c>
      <c r="B46" s="36">
        <v>48</v>
      </c>
    </row>
    <row r="47" spans="1:2" ht="15.6">
      <c r="A47" s="35" t="s">
        <v>4662</v>
      </c>
      <c r="B47" s="34">
        <v>49</v>
      </c>
    </row>
    <row r="48" spans="1:2" ht="15.6">
      <c r="A48" s="37" t="s">
        <v>4723</v>
      </c>
      <c r="B48" s="36">
        <v>1</v>
      </c>
    </row>
    <row r="49" spans="1:2" ht="15.6">
      <c r="A49" s="35" t="s">
        <v>4725</v>
      </c>
      <c r="B49" s="34">
        <v>11</v>
      </c>
    </row>
    <row r="50" spans="1:2" ht="15.6">
      <c r="A50" s="37" t="s">
        <v>4728</v>
      </c>
      <c r="B50" s="36">
        <v>41</v>
      </c>
    </row>
    <row r="51" spans="1:2" ht="15.6">
      <c r="A51" s="35" t="s">
        <v>367</v>
      </c>
      <c r="B51" s="34">
        <v>3</v>
      </c>
    </row>
    <row r="52" spans="1:2" ht="15.6">
      <c r="A52" s="37" t="s">
        <v>4730</v>
      </c>
      <c r="B52" s="36">
        <v>29</v>
      </c>
    </row>
    <row r="53" spans="1:2" ht="15.6">
      <c r="A53" s="35" t="s">
        <v>4731</v>
      </c>
      <c r="B53" s="34">
        <v>68</v>
      </c>
    </row>
    <row r="54" spans="1:2" ht="15.6">
      <c r="A54" s="37" t="s">
        <v>4733</v>
      </c>
      <c r="B54" s="36">
        <v>43</v>
      </c>
    </row>
    <row r="55" spans="1:2" ht="15.6">
      <c r="A55" s="35" t="s">
        <v>4734</v>
      </c>
      <c r="B55" s="34">
        <v>7</v>
      </c>
    </row>
    <row r="56" spans="1:2" ht="15.6">
      <c r="A56" s="37" t="s">
        <v>4735</v>
      </c>
      <c r="B56" s="36">
        <v>50</v>
      </c>
    </row>
    <row r="57" spans="1:2" ht="15.6">
      <c r="A57" s="35" t="s">
        <v>4736</v>
      </c>
      <c r="B57" s="34">
        <v>25</v>
      </c>
    </row>
    <row r="58" spans="1:2" ht="15.6">
      <c r="A58" s="37" t="s">
        <v>4737</v>
      </c>
      <c r="B58" s="36">
        <v>12</v>
      </c>
    </row>
    <row r="59" spans="1:2" ht="15.6">
      <c r="A59" s="35" t="s">
        <v>4738</v>
      </c>
      <c r="B59" s="34">
        <v>17</v>
      </c>
    </row>
    <row r="60" spans="1:2" ht="15.6">
      <c r="A60" s="37" t="s">
        <v>4739</v>
      </c>
      <c r="B60" s="36">
        <v>26</v>
      </c>
    </row>
    <row r="61" spans="1:2" ht="15.6">
      <c r="A61" s="35" t="s">
        <v>676</v>
      </c>
      <c r="B61" s="34">
        <v>25</v>
      </c>
    </row>
    <row r="62" spans="1:2" ht="15.6">
      <c r="A62" s="37" t="s">
        <v>4741</v>
      </c>
      <c r="B62" s="36">
        <v>2</v>
      </c>
    </row>
    <row r="63" spans="1:2" ht="15.6">
      <c r="A63" s="35" t="s">
        <v>27</v>
      </c>
      <c r="B63" s="34">
        <v>87</v>
      </c>
    </row>
  </sheetData>
  <hyperlinks>
    <hyperlink ref="A1" location="'Event Information'!A1" display="Back to Table of Contents" xr:uid="{00000000-0004-0000-0700-000000000000}"/>
  </hyperlinks>
  <pageMargins left="0.75" right="0.75" top="1" bottom="1" header="0.5" footer="0.5"/>
  <pageSetup orientation="portrait"/>
  <headerFooter alignWithMargins="0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7"/>
  <sheetViews>
    <sheetView workbookViewId="0">
      <selection activeCell="M20" sqref="M20"/>
    </sheetView>
  </sheetViews>
  <sheetFormatPr defaultColWidth="8.88671875" defaultRowHeight="13.2"/>
  <cols>
    <col min="1" max="1" width="32.44140625" style="33" customWidth="1"/>
    <col min="2" max="2" width="37.5546875" style="33" customWidth="1"/>
    <col min="3" max="16384" width="8.88671875" style="33"/>
  </cols>
  <sheetData>
    <row r="1" spans="1:1">
      <c r="A1" s="39" t="s">
        <v>4711</v>
      </c>
    </row>
    <row r="38" spans="1:2" ht="17.399999999999999">
      <c r="A38" s="38" t="s">
        <v>4712</v>
      </c>
      <c r="B38" s="38" t="s">
        <v>4713</v>
      </c>
    </row>
    <row r="39" spans="1:2" ht="15.6">
      <c r="A39" s="35" t="s">
        <v>4714</v>
      </c>
      <c r="B39" s="34">
        <v>47</v>
      </c>
    </row>
    <row r="40" spans="1:2" ht="15.6">
      <c r="A40" s="37" t="s">
        <v>4715</v>
      </c>
      <c r="B40" s="36">
        <v>65</v>
      </c>
    </row>
    <row r="41" spans="1:2" ht="15.6">
      <c r="A41" s="35" t="s">
        <v>4716</v>
      </c>
      <c r="B41" s="34">
        <v>22</v>
      </c>
    </row>
    <row r="42" spans="1:2" ht="15.6">
      <c r="A42" s="37" t="s">
        <v>4717</v>
      </c>
      <c r="B42" s="36">
        <v>32</v>
      </c>
    </row>
    <row r="43" spans="1:2" ht="15.6">
      <c r="A43" s="35" t="s">
        <v>4718</v>
      </c>
      <c r="B43" s="34">
        <v>52</v>
      </c>
    </row>
    <row r="44" spans="1:2" ht="15.6">
      <c r="A44" s="37" t="s">
        <v>4719</v>
      </c>
      <c r="B44" s="36">
        <v>122</v>
      </c>
    </row>
    <row r="45" spans="1:2" ht="15.6">
      <c r="A45" s="35" t="s">
        <v>4720</v>
      </c>
      <c r="B45" s="34">
        <v>85</v>
      </c>
    </row>
    <row r="46" spans="1:2" ht="15.6">
      <c r="A46" s="37" t="s">
        <v>4721</v>
      </c>
      <c r="B46" s="36">
        <v>50</v>
      </c>
    </row>
    <row r="47" spans="1:2" ht="15.6">
      <c r="A47" s="35" t="s">
        <v>2074</v>
      </c>
      <c r="B47" s="34">
        <v>1</v>
      </c>
    </row>
    <row r="48" spans="1:2" ht="15.6">
      <c r="A48" s="37" t="s">
        <v>4662</v>
      </c>
      <c r="B48" s="36">
        <v>49</v>
      </c>
    </row>
    <row r="49" spans="1:2" ht="15.6">
      <c r="A49" s="35" t="s">
        <v>4723</v>
      </c>
      <c r="B49" s="34">
        <v>2</v>
      </c>
    </row>
    <row r="50" spans="1:2" ht="15.6">
      <c r="A50" s="37" t="s">
        <v>4725</v>
      </c>
      <c r="B50" s="36">
        <v>11</v>
      </c>
    </row>
    <row r="51" spans="1:2" ht="15.6">
      <c r="A51" s="35" t="s">
        <v>58</v>
      </c>
      <c r="B51" s="34">
        <v>1</v>
      </c>
    </row>
    <row r="52" spans="1:2" ht="15.6">
      <c r="A52" s="37" t="s">
        <v>374</v>
      </c>
      <c r="B52" s="36">
        <v>1</v>
      </c>
    </row>
    <row r="53" spans="1:2" ht="15.6">
      <c r="A53" s="35" t="s">
        <v>4726</v>
      </c>
      <c r="B53" s="34">
        <v>1</v>
      </c>
    </row>
    <row r="54" spans="1:2" ht="15.6">
      <c r="A54" s="37" t="s">
        <v>4728</v>
      </c>
      <c r="B54" s="36">
        <v>42</v>
      </c>
    </row>
    <row r="55" spans="1:2" ht="15.6">
      <c r="A55" s="35" t="s">
        <v>367</v>
      </c>
      <c r="B55" s="34">
        <v>4</v>
      </c>
    </row>
    <row r="56" spans="1:2" ht="15.6">
      <c r="A56" s="37" t="s">
        <v>4730</v>
      </c>
      <c r="B56" s="36">
        <v>29</v>
      </c>
    </row>
    <row r="57" spans="1:2" ht="15.6">
      <c r="A57" s="35" t="s">
        <v>4731</v>
      </c>
      <c r="B57" s="34">
        <v>69</v>
      </c>
    </row>
    <row r="58" spans="1:2" ht="15.6">
      <c r="A58" s="37" t="s">
        <v>4733</v>
      </c>
      <c r="B58" s="36">
        <v>43</v>
      </c>
    </row>
    <row r="59" spans="1:2" ht="15.6">
      <c r="A59" s="35" t="s">
        <v>4734</v>
      </c>
      <c r="B59" s="34">
        <v>7</v>
      </c>
    </row>
    <row r="60" spans="1:2" ht="15.6">
      <c r="A60" s="37" t="s">
        <v>4735</v>
      </c>
      <c r="B60" s="36">
        <v>50</v>
      </c>
    </row>
    <row r="61" spans="1:2" ht="15.6">
      <c r="A61" s="35" t="s">
        <v>4736</v>
      </c>
      <c r="B61" s="34">
        <v>25</v>
      </c>
    </row>
    <row r="62" spans="1:2" ht="15.6">
      <c r="A62" s="37" t="s">
        <v>4737</v>
      </c>
      <c r="B62" s="36">
        <v>12</v>
      </c>
    </row>
    <row r="63" spans="1:2" ht="15.6">
      <c r="A63" s="35" t="s">
        <v>4738</v>
      </c>
      <c r="B63" s="34">
        <v>17</v>
      </c>
    </row>
    <row r="64" spans="1:2" ht="15.6">
      <c r="A64" s="37" t="s">
        <v>4739</v>
      </c>
      <c r="B64" s="36">
        <v>27</v>
      </c>
    </row>
    <row r="65" spans="1:2" ht="15.6">
      <c r="A65" s="35" t="s">
        <v>676</v>
      </c>
      <c r="B65" s="34">
        <v>26</v>
      </c>
    </row>
    <row r="66" spans="1:2" ht="15.6">
      <c r="A66" s="37" t="s">
        <v>4741</v>
      </c>
      <c r="B66" s="36">
        <v>2</v>
      </c>
    </row>
    <row r="67" spans="1:2" ht="15.6">
      <c r="A67" s="35" t="s">
        <v>27</v>
      </c>
      <c r="B67" s="34">
        <v>90</v>
      </c>
    </row>
  </sheetData>
  <hyperlinks>
    <hyperlink ref="A1" location="'Event Information'!A1" display="Back to Table of Contents" xr:uid="{00000000-0004-0000-0800-000000000000}"/>
  </hyperlinks>
  <pageMargins left="0.75" right="0.75" top="1" bottom="1" header="0.5" footer="0.5"/>
  <pageSetup orientation="portrait"/>
  <headerFooter alignWithMargins="0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8"/>
  <sheetViews>
    <sheetView topLeftCell="A39" workbookViewId="0">
      <selection activeCell="H70" sqref="H70"/>
    </sheetView>
  </sheetViews>
  <sheetFormatPr defaultColWidth="8.88671875" defaultRowHeight="13.2"/>
  <cols>
    <col min="1" max="1" width="32.44140625" style="33" customWidth="1"/>
    <col min="2" max="2" width="37.5546875" style="33" customWidth="1"/>
    <col min="3" max="16384" width="8.88671875" style="33"/>
  </cols>
  <sheetData>
    <row r="1" spans="1:1">
      <c r="A1" s="39" t="s">
        <v>4711</v>
      </c>
    </row>
    <row r="38" spans="1:2" ht="17.399999999999999">
      <c r="A38" s="38" t="s">
        <v>4712</v>
      </c>
      <c r="B38" s="38" t="s">
        <v>4713</v>
      </c>
    </row>
    <row r="39" spans="1:2" ht="15.6">
      <c r="A39" s="35" t="s">
        <v>4714</v>
      </c>
      <c r="B39" s="34">
        <v>48</v>
      </c>
    </row>
    <row r="40" spans="1:2" ht="15.6">
      <c r="A40" s="37" t="s">
        <v>4715</v>
      </c>
      <c r="B40" s="36">
        <v>69</v>
      </c>
    </row>
    <row r="41" spans="1:2" ht="15.6">
      <c r="A41" s="35" t="s">
        <v>4716</v>
      </c>
      <c r="B41" s="34">
        <v>22</v>
      </c>
    </row>
    <row r="42" spans="1:2" ht="15.6">
      <c r="A42" s="37" t="s">
        <v>4717</v>
      </c>
      <c r="B42" s="36">
        <v>32</v>
      </c>
    </row>
    <row r="43" spans="1:2" ht="15.6">
      <c r="A43" s="35" t="s">
        <v>4718</v>
      </c>
      <c r="B43" s="34">
        <v>54</v>
      </c>
    </row>
    <row r="44" spans="1:2" ht="15.6">
      <c r="A44" s="37" t="s">
        <v>4719</v>
      </c>
      <c r="B44" s="36">
        <v>122</v>
      </c>
    </row>
    <row r="45" spans="1:2" ht="15.6">
      <c r="A45" s="35" t="s">
        <v>4720</v>
      </c>
      <c r="B45" s="34">
        <v>85</v>
      </c>
    </row>
    <row r="46" spans="1:2" ht="15.6">
      <c r="A46" s="37" t="s">
        <v>4721</v>
      </c>
      <c r="B46" s="36">
        <v>54</v>
      </c>
    </row>
    <row r="47" spans="1:2" ht="15.6">
      <c r="A47" s="35" t="s">
        <v>4722</v>
      </c>
      <c r="B47" s="34">
        <v>1</v>
      </c>
    </row>
    <row r="48" spans="1:2" ht="15.6">
      <c r="A48" s="37" t="s">
        <v>2074</v>
      </c>
      <c r="B48" s="36">
        <v>1</v>
      </c>
    </row>
    <row r="49" spans="1:2" ht="15.6">
      <c r="A49" s="35" t="s">
        <v>4662</v>
      </c>
      <c r="B49" s="34">
        <v>48</v>
      </c>
    </row>
    <row r="50" spans="1:2" ht="15.6">
      <c r="A50" s="37" t="s">
        <v>4723</v>
      </c>
      <c r="B50" s="36">
        <v>2</v>
      </c>
    </row>
    <row r="51" spans="1:2" ht="15.6">
      <c r="A51" s="35" t="s">
        <v>4725</v>
      </c>
      <c r="B51" s="34">
        <v>12</v>
      </c>
    </row>
    <row r="52" spans="1:2" ht="15.6">
      <c r="A52" s="37" t="s">
        <v>58</v>
      </c>
      <c r="B52" s="36">
        <v>1</v>
      </c>
    </row>
    <row r="53" spans="1:2" ht="15.6">
      <c r="A53" s="35" t="s">
        <v>374</v>
      </c>
      <c r="B53" s="34">
        <v>2</v>
      </c>
    </row>
    <row r="54" spans="1:2" ht="15.6">
      <c r="A54" s="37" t="s">
        <v>4726</v>
      </c>
      <c r="B54" s="36">
        <v>1</v>
      </c>
    </row>
    <row r="55" spans="1:2" ht="15.6">
      <c r="A55" s="35" t="s">
        <v>4728</v>
      </c>
      <c r="B55" s="34">
        <v>42</v>
      </c>
    </row>
    <row r="56" spans="1:2" ht="15.6">
      <c r="A56" s="37" t="s">
        <v>367</v>
      </c>
      <c r="B56" s="36">
        <v>5</v>
      </c>
    </row>
    <row r="57" spans="1:2" ht="15.6">
      <c r="A57" s="35" t="s">
        <v>4730</v>
      </c>
      <c r="B57" s="34">
        <v>29</v>
      </c>
    </row>
    <row r="58" spans="1:2" ht="15.6">
      <c r="A58" s="37" t="s">
        <v>4731</v>
      </c>
      <c r="B58" s="36">
        <v>70</v>
      </c>
    </row>
    <row r="59" spans="1:2" ht="15.6">
      <c r="A59" s="35" t="s">
        <v>4733</v>
      </c>
      <c r="B59" s="34">
        <v>42</v>
      </c>
    </row>
    <row r="60" spans="1:2" ht="15.6">
      <c r="A60" s="37" t="s">
        <v>4734</v>
      </c>
      <c r="B60" s="36">
        <v>7</v>
      </c>
    </row>
    <row r="61" spans="1:2" ht="15.6">
      <c r="A61" s="35" t="s">
        <v>4735</v>
      </c>
      <c r="B61" s="34">
        <v>48</v>
      </c>
    </row>
    <row r="62" spans="1:2" ht="15.6">
      <c r="A62" s="37" t="s">
        <v>4736</v>
      </c>
      <c r="B62" s="36">
        <v>26</v>
      </c>
    </row>
    <row r="63" spans="1:2" ht="15.6">
      <c r="A63" s="35" t="s">
        <v>4737</v>
      </c>
      <c r="B63" s="34">
        <v>15</v>
      </c>
    </row>
    <row r="64" spans="1:2" ht="15.6">
      <c r="A64" s="37" t="s">
        <v>4738</v>
      </c>
      <c r="B64" s="36">
        <v>17</v>
      </c>
    </row>
    <row r="65" spans="1:2" ht="15.6">
      <c r="A65" s="35" t="s">
        <v>4739</v>
      </c>
      <c r="B65" s="34">
        <v>28</v>
      </c>
    </row>
    <row r="66" spans="1:2" ht="15.6">
      <c r="A66" s="37" t="s">
        <v>676</v>
      </c>
      <c r="B66" s="36">
        <v>26</v>
      </c>
    </row>
    <row r="67" spans="1:2" ht="15.6">
      <c r="A67" s="35" t="s">
        <v>4741</v>
      </c>
      <c r="B67" s="34">
        <v>2</v>
      </c>
    </row>
    <row r="68" spans="1:2" ht="15.6">
      <c r="A68" s="37" t="s">
        <v>27</v>
      </c>
      <c r="B68" s="36">
        <v>94</v>
      </c>
    </row>
  </sheetData>
  <hyperlinks>
    <hyperlink ref="A1" location="'Event Information'!A1" display="Back to Table of Contents" xr:uid="{00000000-0004-0000-0900-000000000000}"/>
  </hyperlinks>
  <pageMargins left="0.75" right="0.75" top="1" bottom="1" header="0.5" footer="0.5"/>
  <pageSetup orientation="portrait"/>
  <headerFooter alignWithMargins="0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"/>
  <sheetViews>
    <sheetView workbookViewId="0">
      <selection activeCell="C21" sqref="C21"/>
    </sheetView>
  </sheetViews>
  <sheetFormatPr defaultRowHeight="13.2"/>
  <cols>
    <col min="1" max="1" width="19.44140625" bestFit="1" customWidth="1"/>
    <col min="2" max="2" width="9.44140625" customWidth="1"/>
    <col min="3" max="3" width="10.44140625" customWidth="1"/>
    <col min="4" max="4" width="8.109375" customWidth="1"/>
  </cols>
  <sheetData>
    <row r="1" spans="1:4" s="15" customFormat="1" ht="26.25" customHeight="1" thickBot="1">
      <c r="A1" s="14" t="s">
        <v>4742</v>
      </c>
      <c r="B1" s="16" t="s">
        <v>4743</v>
      </c>
      <c r="C1" s="16" t="s">
        <v>4744</v>
      </c>
      <c r="D1" s="17" t="s">
        <v>4745</v>
      </c>
    </row>
    <row r="2" spans="1:4">
      <c r="A2" s="6" t="s">
        <v>26</v>
      </c>
      <c r="B2" s="7">
        <v>121</v>
      </c>
      <c r="C2" s="7">
        <v>44</v>
      </c>
      <c r="D2" s="8">
        <v>165</v>
      </c>
    </row>
    <row r="3" spans="1:4">
      <c r="A3" s="9" t="s">
        <v>175</v>
      </c>
      <c r="B3">
        <v>18</v>
      </c>
      <c r="C3">
        <v>6</v>
      </c>
      <c r="D3" s="10">
        <v>24</v>
      </c>
    </row>
    <row r="4" spans="1:4">
      <c r="A4" s="9" t="s">
        <v>4746</v>
      </c>
      <c r="B4">
        <v>6</v>
      </c>
      <c r="C4">
        <v>6</v>
      </c>
      <c r="D4" s="10">
        <v>12</v>
      </c>
    </row>
    <row r="5" spans="1:4">
      <c r="A5" s="9" t="s">
        <v>4747</v>
      </c>
      <c r="B5">
        <v>6</v>
      </c>
      <c r="C5">
        <v>4</v>
      </c>
      <c r="D5" s="10">
        <v>10</v>
      </c>
    </row>
    <row r="6" spans="1:4">
      <c r="A6" s="9" t="s">
        <v>4748</v>
      </c>
      <c r="B6">
        <v>17</v>
      </c>
      <c r="C6">
        <v>34</v>
      </c>
      <c r="D6" s="10">
        <v>51</v>
      </c>
    </row>
    <row r="7" spans="1:4">
      <c r="A7" s="9" t="s">
        <v>4749</v>
      </c>
      <c r="B7">
        <v>1</v>
      </c>
      <c r="D7" s="10">
        <v>1</v>
      </c>
    </row>
    <row r="8" spans="1:4">
      <c r="A8" s="9" t="s">
        <v>4750</v>
      </c>
      <c r="B8">
        <v>1</v>
      </c>
      <c r="C8">
        <v>1</v>
      </c>
      <c r="D8" s="10">
        <v>2</v>
      </c>
    </row>
    <row r="9" spans="1:4">
      <c r="A9" s="9" t="s">
        <v>4751</v>
      </c>
      <c r="B9">
        <v>2</v>
      </c>
      <c r="C9">
        <v>61</v>
      </c>
      <c r="D9" s="10">
        <v>63</v>
      </c>
    </row>
    <row r="10" spans="1:4">
      <c r="A10" s="9" t="s">
        <v>2199</v>
      </c>
      <c r="B10">
        <v>5</v>
      </c>
      <c r="C10">
        <v>3</v>
      </c>
      <c r="D10" s="10">
        <v>8</v>
      </c>
    </row>
    <row r="11" spans="1:4">
      <c r="A11" s="9" t="s">
        <v>4633</v>
      </c>
      <c r="B11">
        <v>3</v>
      </c>
      <c r="D11" s="10">
        <v>3</v>
      </c>
    </row>
    <row r="12" spans="1:4">
      <c r="A12" s="9" t="s">
        <v>4752</v>
      </c>
      <c r="B12">
        <v>3</v>
      </c>
      <c r="C12">
        <v>4</v>
      </c>
      <c r="D12" s="10">
        <v>7</v>
      </c>
    </row>
    <row r="13" spans="1:4">
      <c r="A13" s="9" t="s">
        <v>4753</v>
      </c>
      <c r="B13">
        <v>22</v>
      </c>
      <c r="C13">
        <v>2</v>
      </c>
      <c r="D13" s="10">
        <v>24</v>
      </c>
    </row>
    <row r="14" spans="1:4">
      <c r="A14" s="9" t="s">
        <v>218</v>
      </c>
      <c r="B14">
        <v>3</v>
      </c>
      <c r="C14">
        <v>2</v>
      </c>
      <c r="D14" s="10">
        <v>5</v>
      </c>
    </row>
    <row r="15" spans="1:4">
      <c r="A15" s="9" t="s">
        <v>234</v>
      </c>
      <c r="B15">
        <v>21</v>
      </c>
      <c r="C15">
        <v>15</v>
      </c>
      <c r="D15" s="10">
        <v>36</v>
      </c>
    </row>
    <row r="16" spans="1:4">
      <c r="A16" s="9" t="s">
        <v>4665</v>
      </c>
      <c r="B16">
        <v>59</v>
      </c>
      <c r="C16">
        <v>11</v>
      </c>
      <c r="D16" s="10">
        <v>70</v>
      </c>
    </row>
    <row r="17" spans="1:4">
      <c r="A17" s="9" t="s">
        <v>4754</v>
      </c>
      <c r="B17">
        <v>7</v>
      </c>
      <c r="C17">
        <v>56</v>
      </c>
      <c r="D17" s="10">
        <v>63</v>
      </c>
    </row>
    <row r="18" spans="1:4">
      <c r="A18" s="9" t="s">
        <v>4755</v>
      </c>
      <c r="B18">
        <v>12</v>
      </c>
      <c r="C18">
        <v>1</v>
      </c>
      <c r="D18" s="10">
        <v>13</v>
      </c>
    </row>
    <row r="19" spans="1:4">
      <c r="A19" s="9" t="s">
        <v>4756</v>
      </c>
      <c r="B19">
        <v>7</v>
      </c>
      <c r="D19" s="10">
        <v>7</v>
      </c>
    </row>
    <row r="20" spans="1:4">
      <c r="A20" s="9" t="s">
        <v>4757</v>
      </c>
      <c r="B20">
        <v>49</v>
      </c>
      <c r="C20">
        <v>10</v>
      </c>
      <c r="D20" s="10">
        <v>59</v>
      </c>
    </row>
    <row r="21" spans="1:4">
      <c r="A21" s="9" t="s">
        <v>4641</v>
      </c>
      <c r="B21">
        <v>13</v>
      </c>
      <c r="C21">
        <v>1</v>
      </c>
      <c r="D21" s="10">
        <v>14</v>
      </c>
    </row>
    <row r="22" spans="1:4">
      <c r="A22" s="9" t="s">
        <v>4758</v>
      </c>
      <c r="B22">
        <v>201</v>
      </c>
      <c r="C22">
        <v>30</v>
      </c>
      <c r="D22" s="10">
        <v>231</v>
      </c>
    </row>
    <row r="23" spans="1:4">
      <c r="A23" s="9" t="s">
        <v>4759</v>
      </c>
      <c r="B23">
        <v>1</v>
      </c>
      <c r="C23">
        <v>2</v>
      </c>
      <c r="D23" s="10">
        <v>3</v>
      </c>
    </row>
    <row r="24" spans="1:4" ht="13.8" thickBot="1">
      <c r="A24" s="11" t="s">
        <v>2069</v>
      </c>
      <c r="B24" s="12">
        <v>7</v>
      </c>
      <c r="C24" s="12">
        <v>1</v>
      </c>
      <c r="D24" s="13">
        <v>8</v>
      </c>
    </row>
    <row r="25" spans="1:4" s="2" customFormat="1" ht="13.8" thickBot="1">
      <c r="A25" s="3" t="s">
        <v>4664</v>
      </c>
      <c r="B25" s="4">
        <f>SUM(B2:B24)</f>
        <v>585</v>
      </c>
      <c r="C25" s="4">
        <f>SUM(C2:C24)</f>
        <v>294</v>
      </c>
      <c r="D25" s="5">
        <f>SUM(D2:D24)</f>
        <v>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7642-BE36-4332-92D2-11AE24374A42}">
  <dimension ref="A1:AP88"/>
  <sheetViews>
    <sheetView workbookViewId="0">
      <pane ySplit="1" topLeftCell="A56" activePane="bottomLeft" state="frozen"/>
      <selection pane="bottomLeft" activeCell="A85" sqref="A85:XFD85"/>
    </sheetView>
  </sheetViews>
  <sheetFormatPr defaultRowHeight="13.2"/>
  <cols>
    <col min="1" max="1" width="8.6640625" style="267"/>
    <col min="2" max="2" width="16.44140625" style="267" bestFit="1" customWidth="1"/>
    <col min="3" max="3" width="17.109375" style="267" bestFit="1" customWidth="1"/>
    <col min="4" max="4" width="37.6640625" style="267" customWidth="1"/>
    <col min="5" max="5" width="15.44140625" style="267" bestFit="1" customWidth="1"/>
    <col min="6" max="6" width="14.109375" style="267" bestFit="1" customWidth="1"/>
    <col min="7" max="7" width="17.88671875" style="267" bestFit="1" customWidth="1"/>
    <col min="8" max="8" width="11.6640625" style="267" bestFit="1" customWidth="1"/>
    <col min="9" max="9" width="14.44140625" style="267" bestFit="1" customWidth="1"/>
    <col min="10" max="10" width="32" style="267" customWidth="1"/>
    <col min="11" max="11" width="10.44140625" style="267" bestFit="1" customWidth="1"/>
    <col min="12" max="12" width="37.88671875" style="267" bestFit="1" customWidth="1"/>
    <col min="13" max="13" width="38.109375" style="267" bestFit="1" customWidth="1"/>
  </cols>
  <sheetData>
    <row r="1" spans="1:13" s="41" customFormat="1" ht="14.4">
      <c r="A1" s="48" t="s">
        <v>0</v>
      </c>
      <c r="B1" s="48" t="s">
        <v>1</v>
      </c>
      <c r="C1" s="48" t="s">
        <v>4825</v>
      </c>
      <c r="D1" s="48" t="s">
        <v>4826</v>
      </c>
      <c r="E1" s="48" t="s">
        <v>3</v>
      </c>
      <c r="F1" s="263" t="s">
        <v>4</v>
      </c>
      <c r="G1" s="263" t="s">
        <v>5</v>
      </c>
      <c r="H1" s="48" t="s">
        <v>6</v>
      </c>
      <c r="I1" s="48" t="s">
        <v>7</v>
      </c>
      <c r="J1" s="264" t="s">
        <v>8</v>
      </c>
      <c r="K1" s="48" t="s">
        <v>9</v>
      </c>
      <c r="L1" s="48" t="s">
        <v>10</v>
      </c>
      <c r="M1" s="48" t="s">
        <v>11</v>
      </c>
    </row>
    <row r="2" spans="1:13">
      <c r="A2" s="251" t="s">
        <v>228</v>
      </c>
      <c r="B2" s="265">
        <v>43396</v>
      </c>
      <c r="C2" s="265">
        <v>43397</v>
      </c>
      <c r="D2" s="265" t="s">
        <v>4827</v>
      </c>
      <c r="E2" s="251" t="s">
        <v>217</v>
      </c>
      <c r="F2" s="253" t="s">
        <v>218</v>
      </c>
      <c r="G2" s="253" t="s">
        <v>27</v>
      </c>
      <c r="H2" s="251" t="s">
        <v>229</v>
      </c>
      <c r="I2" s="251" t="s">
        <v>230</v>
      </c>
      <c r="J2" s="251" t="s">
        <v>231</v>
      </c>
      <c r="K2" s="257">
        <v>43080</v>
      </c>
      <c r="L2" s="257" t="s">
        <v>221</v>
      </c>
      <c r="M2" s="257" t="s">
        <v>218</v>
      </c>
    </row>
    <row r="3" spans="1:13">
      <c r="A3" s="251" t="s">
        <v>3792</v>
      </c>
      <c r="B3" s="265">
        <v>43396</v>
      </c>
      <c r="C3" s="265">
        <v>43398</v>
      </c>
      <c r="D3" s="265" t="s">
        <v>4828</v>
      </c>
      <c r="E3" s="251" t="s">
        <v>25</v>
      </c>
      <c r="F3" s="253" t="s">
        <v>26</v>
      </c>
      <c r="G3" s="253" t="s">
        <v>3126</v>
      </c>
      <c r="H3" s="251" t="s">
        <v>3793</v>
      </c>
      <c r="I3" s="251" t="s">
        <v>1792</v>
      </c>
      <c r="J3" s="251" t="s">
        <v>3794</v>
      </c>
      <c r="K3" s="257">
        <v>43269</v>
      </c>
      <c r="L3" s="257" t="s">
        <v>31</v>
      </c>
      <c r="M3" s="257" t="s">
        <v>3007</v>
      </c>
    </row>
    <row r="4" spans="1:13">
      <c r="A4" s="251" t="s">
        <v>173</v>
      </c>
      <c r="B4" s="265">
        <v>43396</v>
      </c>
      <c r="C4" s="265">
        <v>43403</v>
      </c>
      <c r="D4" s="265" t="s">
        <v>4831</v>
      </c>
      <c r="E4" s="251" t="s">
        <v>174</v>
      </c>
      <c r="F4" s="253" t="s">
        <v>175</v>
      </c>
      <c r="G4" s="253" t="s">
        <v>27</v>
      </c>
      <c r="H4" s="251" t="s">
        <v>176</v>
      </c>
      <c r="I4" s="251" t="s">
        <v>177</v>
      </c>
      <c r="J4" s="251" t="s">
        <v>178</v>
      </c>
      <c r="K4" s="257">
        <v>41932</v>
      </c>
      <c r="L4" s="257" t="s">
        <v>179</v>
      </c>
      <c r="M4" s="257" t="s">
        <v>180</v>
      </c>
    </row>
    <row r="5" spans="1:13">
      <c r="A5" s="251" t="s">
        <v>1309</v>
      </c>
      <c r="B5" s="265">
        <v>43396</v>
      </c>
      <c r="C5" s="265">
        <v>43396</v>
      </c>
      <c r="D5" s="265" t="s">
        <v>4834</v>
      </c>
      <c r="E5" s="251" t="s">
        <v>247</v>
      </c>
      <c r="F5" s="253" t="s">
        <v>248</v>
      </c>
      <c r="G5" s="253" t="s">
        <v>633</v>
      </c>
      <c r="H5" s="251" t="s">
        <v>110</v>
      </c>
      <c r="I5" s="251" t="s">
        <v>1310</v>
      </c>
      <c r="J5" s="251" t="s">
        <v>1311</v>
      </c>
      <c r="K5" s="257">
        <v>42107</v>
      </c>
      <c r="L5" s="257" t="s">
        <v>1312</v>
      </c>
      <c r="M5" s="257" t="s">
        <v>1313</v>
      </c>
    </row>
    <row r="6" spans="1:13">
      <c r="A6" s="251" t="s">
        <v>1984</v>
      </c>
      <c r="B6" s="265">
        <v>43402</v>
      </c>
      <c r="C6" s="265">
        <v>43406</v>
      </c>
      <c r="D6" s="265" t="s">
        <v>5049</v>
      </c>
      <c r="E6" s="251" t="s">
        <v>521</v>
      </c>
      <c r="F6" s="253" t="s">
        <v>522</v>
      </c>
      <c r="G6" s="253" t="s">
        <v>633</v>
      </c>
      <c r="H6" s="251" t="s">
        <v>1985</v>
      </c>
      <c r="I6" s="251" t="s">
        <v>1986</v>
      </c>
      <c r="J6" s="251" t="s">
        <v>1987</v>
      </c>
      <c r="K6" s="257">
        <v>40392</v>
      </c>
      <c r="L6" s="257" t="s">
        <v>1988</v>
      </c>
      <c r="M6" s="257" t="s">
        <v>709</v>
      </c>
    </row>
    <row r="7" spans="1:13">
      <c r="A7" s="251" t="s">
        <v>3549</v>
      </c>
      <c r="B7" s="265">
        <v>43396</v>
      </c>
      <c r="C7" s="265">
        <v>43406</v>
      </c>
      <c r="D7" s="265" t="s">
        <v>5057</v>
      </c>
      <c r="E7" s="251" t="s">
        <v>25</v>
      </c>
      <c r="F7" s="253" t="s">
        <v>26</v>
      </c>
      <c r="G7" s="253" t="s">
        <v>3126</v>
      </c>
      <c r="H7" s="251" t="s">
        <v>2982</v>
      </c>
      <c r="I7" s="251" t="s">
        <v>3546</v>
      </c>
      <c r="J7" s="251" t="s">
        <v>3550</v>
      </c>
      <c r="K7" s="257">
        <v>42443</v>
      </c>
      <c r="L7" s="257" t="s">
        <v>31</v>
      </c>
      <c r="M7" s="257" t="s">
        <v>3445</v>
      </c>
    </row>
    <row r="8" spans="1:13">
      <c r="A8" s="251" t="s">
        <v>1865</v>
      </c>
      <c r="B8" s="265">
        <v>43402</v>
      </c>
      <c r="C8" s="265">
        <v>43406</v>
      </c>
      <c r="D8" s="265" t="s">
        <v>5058</v>
      </c>
      <c r="E8" s="251" t="s">
        <v>334</v>
      </c>
      <c r="F8" s="253" t="s">
        <v>335</v>
      </c>
      <c r="G8" s="253" t="s">
        <v>633</v>
      </c>
      <c r="H8" s="251" t="s">
        <v>1866</v>
      </c>
      <c r="I8" s="251" t="s">
        <v>1867</v>
      </c>
      <c r="J8" s="251" t="s">
        <v>1868</v>
      </c>
      <c r="K8" s="257">
        <v>40787</v>
      </c>
      <c r="L8" s="257" t="s">
        <v>1774</v>
      </c>
      <c r="M8" s="257" t="s">
        <v>335</v>
      </c>
    </row>
    <row r="9" spans="1:13">
      <c r="A9" s="251" t="s">
        <v>1404</v>
      </c>
      <c r="B9" s="265">
        <v>43396</v>
      </c>
      <c r="C9" s="265">
        <v>43409</v>
      </c>
      <c r="D9" s="265" t="s">
        <v>5063</v>
      </c>
      <c r="E9" s="251" t="s">
        <v>247</v>
      </c>
      <c r="F9" s="253" t="s">
        <v>248</v>
      </c>
      <c r="G9" s="253" t="s">
        <v>633</v>
      </c>
      <c r="H9" s="251" t="s">
        <v>402</v>
      </c>
      <c r="I9" s="251" t="s">
        <v>1405</v>
      </c>
      <c r="J9" s="251" t="s">
        <v>1406</v>
      </c>
      <c r="K9" s="257">
        <v>39349</v>
      </c>
      <c r="L9" s="257" t="s">
        <v>299</v>
      </c>
      <c r="M9" s="257" t="s">
        <v>1257</v>
      </c>
    </row>
    <row r="10" spans="1:13">
      <c r="A10" s="251" t="s">
        <v>5010</v>
      </c>
      <c r="B10" s="265" t="s">
        <v>214</v>
      </c>
      <c r="C10" s="265">
        <v>43410</v>
      </c>
      <c r="D10" s="265" t="s">
        <v>5066</v>
      </c>
      <c r="E10" s="251"/>
      <c r="F10" s="253" t="s">
        <v>175</v>
      </c>
      <c r="G10" s="253" t="s">
        <v>27</v>
      </c>
      <c r="H10" s="251" t="s">
        <v>5007</v>
      </c>
      <c r="I10" s="251" t="s">
        <v>5008</v>
      </c>
      <c r="J10" s="251" t="s">
        <v>5009</v>
      </c>
      <c r="K10" s="257">
        <v>41991</v>
      </c>
      <c r="L10" s="257" t="s">
        <v>179</v>
      </c>
      <c r="M10" s="257" t="s">
        <v>175</v>
      </c>
    </row>
    <row r="11" spans="1:13">
      <c r="A11" s="251" t="s">
        <v>121</v>
      </c>
      <c r="B11" s="265">
        <v>43396</v>
      </c>
      <c r="C11" s="265">
        <v>43410</v>
      </c>
      <c r="D11" s="265" t="s">
        <v>5077</v>
      </c>
      <c r="E11" s="251" t="s">
        <v>25</v>
      </c>
      <c r="F11" s="253" t="s">
        <v>26</v>
      </c>
      <c r="G11" s="253" t="s">
        <v>27</v>
      </c>
      <c r="H11" s="251" t="s">
        <v>122</v>
      </c>
      <c r="I11" s="251" t="s">
        <v>123</v>
      </c>
      <c r="J11" s="251" t="s">
        <v>124</v>
      </c>
      <c r="K11" s="257">
        <v>41701</v>
      </c>
      <c r="L11" s="257" t="s">
        <v>31</v>
      </c>
      <c r="M11" s="257" t="s">
        <v>57</v>
      </c>
    </row>
    <row r="12" spans="1:13">
      <c r="A12" s="251" t="s">
        <v>1780</v>
      </c>
      <c r="B12" s="265">
        <v>43402</v>
      </c>
      <c r="C12" s="265">
        <v>43410</v>
      </c>
      <c r="D12" s="265" t="s">
        <v>5081</v>
      </c>
      <c r="E12" s="251" t="s">
        <v>334</v>
      </c>
      <c r="F12" s="253" t="s">
        <v>335</v>
      </c>
      <c r="G12" s="253" t="s">
        <v>633</v>
      </c>
      <c r="H12" s="251" t="s">
        <v>1657</v>
      </c>
      <c r="I12" s="251" t="s">
        <v>1781</v>
      </c>
      <c r="J12" s="251" t="s">
        <v>1782</v>
      </c>
      <c r="K12" s="257">
        <v>38869</v>
      </c>
      <c r="L12" s="257" t="s">
        <v>1613</v>
      </c>
      <c r="M12" s="257" t="s">
        <v>335</v>
      </c>
    </row>
    <row r="13" spans="1:13">
      <c r="A13" s="251" t="s">
        <v>2094</v>
      </c>
      <c r="B13" s="265" t="s">
        <v>214</v>
      </c>
      <c r="C13" s="265">
        <v>43410</v>
      </c>
      <c r="D13" s="265" t="s">
        <v>5088</v>
      </c>
      <c r="E13" s="251" t="s">
        <v>2068</v>
      </c>
      <c r="F13" s="253" t="s">
        <v>2069</v>
      </c>
      <c r="G13" s="253" t="s">
        <v>2070</v>
      </c>
      <c r="H13" s="251" t="s">
        <v>2095</v>
      </c>
      <c r="I13" s="251" t="s">
        <v>2096</v>
      </c>
      <c r="J13" s="251" t="s">
        <v>2097</v>
      </c>
      <c r="K13" s="257">
        <v>39469</v>
      </c>
      <c r="L13" s="257" t="s">
        <v>2098</v>
      </c>
      <c r="M13" s="257" t="s">
        <v>234</v>
      </c>
    </row>
    <row r="14" spans="1:13">
      <c r="A14" s="251" t="s">
        <v>186</v>
      </c>
      <c r="B14" s="265">
        <v>43396</v>
      </c>
      <c r="C14" s="265">
        <v>43413</v>
      </c>
      <c r="D14" s="265" t="s">
        <v>5169</v>
      </c>
      <c r="E14" s="251" t="s">
        <v>174</v>
      </c>
      <c r="F14" s="253" t="s">
        <v>175</v>
      </c>
      <c r="G14" s="253" t="s">
        <v>27</v>
      </c>
      <c r="H14" s="251" t="s">
        <v>187</v>
      </c>
      <c r="I14" s="251" t="s">
        <v>188</v>
      </c>
      <c r="J14" s="251" t="s">
        <v>189</v>
      </c>
      <c r="K14" s="257">
        <v>43318</v>
      </c>
      <c r="L14" s="257" t="s">
        <v>179</v>
      </c>
      <c r="M14" s="257" t="s">
        <v>190</v>
      </c>
    </row>
    <row r="15" spans="1:13">
      <c r="A15" s="251" t="s">
        <v>4244</v>
      </c>
      <c r="B15" s="265">
        <v>43396</v>
      </c>
      <c r="C15" s="265">
        <v>43413</v>
      </c>
      <c r="D15" s="265" t="s">
        <v>5179</v>
      </c>
      <c r="E15" s="251" t="s">
        <v>334</v>
      </c>
      <c r="F15" s="253" t="s">
        <v>335</v>
      </c>
      <c r="G15" s="253" t="s">
        <v>4038</v>
      </c>
      <c r="H15" s="251" t="s">
        <v>3867</v>
      </c>
      <c r="I15" s="251" t="s">
        <v>4245</v>
      </c>
      <c r="J15" s="251" t="s">
        <v>4246</v>
      </c>
      <c r="K15" s="257">
        <v>43290</v>
      </c>
      <c r="L15" s="257" t="s">
        <v>344</v>
      </c>
      <c r="M15" s="257" t="s">
        <v>335</v>
      </c>
    </row>
    <row r="16" spans="1:13">
      <c r="A16" s="251" t="s">
        <v>760</v>
      </c>
      <c r="B16" s="265">
        <v>43409</v>
      </c>
      <c r="C16" s="265">
        <v>43413</v>
      </c>
      <c r="D16" s="265" t="s">
        <v>5184</v>
      </c>
      <c r="E16" s="251" t="s">
        <v>25</v>
      </c>
      <c r="F16" s="253" t="s">
        <v>26</v>
      </c>
      <c r="G16" s="253" t="s">
        <v>633</v>
      </c>
      <c r="H16" s="251" t="s">
        <v>761</v>
      </c>
      <c r="I16" s="251" t="s">
        <v>762</v>
      </c>
      <c r="J16" s="251" t="s">
        <v>763</v>
      </c>
      <c r="K16" s="257">
        <v>41306</v>
      </c>
      <c r="L16" s="257" t="s">
        <v>31</v>
      </c>
      <c r="M16" s="257" t="s">
        <v>764</v>
      </c>
    </row>
    <row r="17" spans="1:13" s="133" customFormat="1">
      <c r="A17" s="251" t="s">
        <v>4310</v>
      </c>
      <c r="B17" s="265">
        <v>43396</v>
      </c>
      <c r="C17" s="265">
        <v>43416</v>
      </c>
      <c r="D17" s="265" t="s">
        <v>5193</v>
      </c>
      <c r="E17" s="251" t="s">
        <v>334</v>
      </c>
      <c r="F17" s="253" t="s">
        <v>335</v>
      </c>
      <c r="G17" s="253" t="s">
        <v>4038</v>
      </c>
      <c r="H17" s="251" t="s">
        <v>3354</v>
      </c>
      <c r="I17" s="130" t="s">
        <v>4311</v>
      </c>
      <c r="J17" s="251" t="s">
        <v>4312</v>
      </c>
      <c r="K17" s="257">
        <v>41589</v>
      </c>
      <c r="L17" s="257" t="s">
        <v>400</v>
      </c>
      <c r="M17" s="257" t="s">
        <v>335</v>
      </c>
    </row>
    <row r="18" spans="1:13">
      <c r="A18" s="251" t="s">
        <v>2887</v>
      </c>
      <c r="B18" s="265">
        <v>43396</v>
      </c>
      <c r="C18" s="265">
        <v>43416</v>
      </c>
      <c r="D18" s="265" t="s">
        <v>5193</v>
      </c>
      <c r="E18" s="251" t="s">
        <v>334</v>
      </c>
      <c r="F18" s="253" t="s">
        <v>335</v>
      </c>
      <c r="G18" s="253" t="s">
        <v>2236</v>
      </c>
      <c r="H18" s="251" t="s">
        <v>229</v>
      </c>
      <c r="I18" s="130" t="s">
        <v>2885</v>
      </c>
      <c r="J18" s="251" t="s">
        <v>2888</v>
      </c>
      <c r="K18" s="257">
        <v>40099</v>
      </c>
      <c r="L18" s="257" t="s">
        <v>2889</v>
      </c>
      <c r="M18" s="257" t="s">
        <v>335</v>
      </c>
    </row>
    <row r="19" spans="1:13">
      <c r="A19" s="251" t="s">
        <v>4422</v>
      </c>
      <c r="B19" s="265">
        <v>43396</v>
      </c>
      <c r="C19" s="265">
        <v>43416</v>
      </c>
      <c r="D19" s="265" t="s">
        <v>5193</v>
      </c>
      <c r="E19" s="251" t="s">
        <v>334</v>
      </c>
      <c r="F19" s="253" t="s">
        <v>335</v>
      </c>
      <c r="G19" s="253" t="s">
        <v>4038</v>
      </c>
      <c r="H19" s="251" t="s">
        <v>4423</v>
      </c>
      <c r="I19" s="130" t="s">
        <v>4424</v>
      </c>
      <c r="J19" s="251" t="s">
        <v>4425</v>
      </c>
      <c r="K19" s="257">
        <v>41904</v>
      </c>
      <c r="L19" s="257" t="s">
        <v>344</v>
      </c>
      <c r="M19" s="257" t="s">
        <v>335</v>
      </c>
    </row>
    <row r="20" spans="1:13" s="133" customFormat="1">
      <c r="A20" s="251" t="s">
        <v>562</v>
      </c>
      <c r="B20" s="265">
        <v>43396</v>
      </c>
      <c r="C20" s="265">
        <v>43416</v>
      </c>
      <c r="D20" s="265" t="s">
        <v>5193</v>
      </c>
      <c r="E20" s="251" t="s">
        <v>334</v>
      </c>
      <c r="F20" s="253" t="s">
        <v>552</v>
      </c>
      <c r="G20" s="253" t="s">
        <v>27</v>
      </c>
      <c r="H20" s="251" t="s">
        <v>563</v>
      </c>
      <c r="I20" s="130" t="s">
        <v>564</v>
      </c>
      <c r="J20" s="251" t="s">
        <v>565</v>
      </c>
      <c r="K20" s="257">
        <v>42670</v>
      </c>
      <c r="L20" s="257" t="s">
        <v>566</v>
      </c>
      <c r="M20" s="257" t="s">
        <v>395</v>
      </c>
    </row>
    <row r="21" spans="1:13" s="133" customFormat="1">
      <c r="A21" s="251" t="s">
        <v>598</v>
      </c>
      <c r="B21" s="265">
        <v>43396</v>
      </c>
      <c r="C21" s="265">
        <v>43416</v>
      </c>
      <c r="D21" s="265" t="s">
        <v>5193</v>
      </c>
      <c r="E21" s="251" t="s">
        <v>334</v>
      </c>
      <c r="F21" s="253" t="s">
        <v>552</v>
      </c>
      <c r="G21" s="253" t="s">
        <v>27</v>
      </c>
      <c r="H21" s="251" t="s">
        <v>599</v>
      </c>
      <c r="I21" s="130" t="s">
        <v>600</v>
      </c>
      <c r="J21" s="251" t="s">
        <v>601</v>
      </c>
      <c r="K21" s="257">
        <v>43283</v>
      </c>
      <c r="L21" s="257" t="s">
        <v>585</v>
      </c>
      <c r="M21" s="257" t="s">
        <v>395</v>
      </c>
    </row>
    <row r="22" spans="1:13" s="133" customFormat="1">
      <c r="A22" s="251" t="s">
        <v>602</v>
      </c>
      <c r="B22" s="265">
        <v>43396</v>
      </c>
      <c r="C22" s="265">
        <v>43416</v>
      </c>
      <c r="D22" s="265" t="s">
        <v>5193</v>
      </c>
      <c r="E22" s="251" t="s">
        <v>334</v>
      </c>
      <c r="F22" s="253" t="s">
        <v>552</v>
      </c>
      <c r="G22" s="253" t="s">
        <v>27</v>
      </c>
      <c r="H22" s="251" t="s">
        <v>603</v>
      </c>
      <c r="I22" s="130" t="s">
        <v>604</v>
      </c>
      <c r="J22" s="251" t="s">
        <v>605</v>
      </c>
      <c r="K22" s="257">
        <v>43102</v>
      </c>
      <c r="L22" s="257" t="s">
        <v>556</v>
      </c>
      <c r="M22" s="257" t="s">
        <v>395</v>
      </c>
    </row>
    <row r="23" spans="1:13" s="133" customFormat="1">
      <c r="A23" s="251" t="s">
        <v>610</v>
      </c>
      <c r="B23" s="265">
        <v>43396</v>
      </c>
      <c r="C23" s="265">
        <v>43416</v>
      </c>
      <c r="D23" s="265" t="s">
        <v>5193</v>
      </c>
      <c r="E23" s="251" t="s">
        <v>334</v>
      </c>
      <c r="F23" s="253" t="s">
        <v>552</v>
      </c>
      <c r="G23" s="253" t="s">
        <v>27</v>
      </c>
      <c r="H23" s="251" t="s">
        <v>611</v>
      </c>
      <c r="I23" s="130" t="s">
        <v>612</v>
      </c>
      <c r="J23" s="251" t="s">
        <v>613</v>
      </c>
      <c r="K23" s="257">
        <v>43283</v>
      </c>
      <c r="L23" s="257" t="s">
        <v>585</v>
      </c>
      <c r="M23" s="257" t="s">
        <v>395</v>
      </c>
    </row>
    <row r="24" spans="1:13" s="133" customFormat="1">
      <c r="A24" s="251" t="s">
        <v>624</v>
      </c>
      <c r="B24" s="265">
        <v>43396</v>
      </c>
      <c r="C24" s="265">
        <v>43416</v>
      </c>
      <c r="D24" s="265" t="s">
        <v>5193</v>
      </c>
      <c r="E24" s="251" t="s">
        <v>334</v>
      </c>
      <c r="F24" s="253" t="s">
        <v>552</v>
      </c>
      <c r="G24" s="253" t="s">
        <v>27</v>
      </c>
      <c r="H24" s="251" t="s">
        <v>625</v>
      </c>
      <c r="I24" s="130" t="s">
        <v>626</v>
      </c>
      <c r="J24" s="251" t="s">
        <v>627</v>
      </c>
      <c r="K24" s="257">
        <v>43283</v>
      </c>
      <c r="L24" s="257" t="s">
        <v>585</v>
      </c>
      <c r="M24" s="257" t="s">
        <v>395</v>
      </c>
    </row>
    <row r="25" spans="1:13" s="133" customFormat="1">
      <c r="A25" s="251" t="s">
        <v>4596</v>
      </c>
      <c r="B25" s="265">
        <v>43396</v>
      </c>
      <c r="C25" s="265">
        <v>43416</v>
      </c>
      <c r="D25" s="265" t="s">
        <v>5193</v>
      </c>
      <c r="E25" s="251" t="s">
        <v>334</v>
      </c>
      <c r="F25" s="253" t="s">
        <v>552</v>
      </c>
      <c r="G25" s="253" t="s">
        <v>4038</v>
      </c>
      <c r="H25" s="251" t="s">
        <v>4597</v>
      </c>
      <c r="I25" s="130" t="s">
        <v>4598</v>
      </c>
      <c r="J25" s="266" t="s">
        <v>4599</v>
      </c>
      <c r="K25" s="152">
        <v>41659</v>
      </c>
      <c r="L25" s="152" t="s">
        <v>4600</v>
      </c>
      <c r="M25" s="152" t="s">
        <v>395</v>
      </c>
    </row>
    <row r="26" spans="1:13" s="133" customFormat="1">
      <c r="A26" s="251" t="s">
        <v>5138</v>
      </c>
      <c r="B26" s="265">
        <v>43416</v>
      </c>
      <c r="C26" s="265">
        <v>43418</v>
      </c>
      <c r="D26" s="265" t="s">
        <v>5243</v>
      </c>
      <c r="E26" s="251" t="s">
        <v>334</v>
      </c>
      <c r="F26" s="253" t="s">
        <v>335</v>
      </c>
      <c r="G26" s="253" t="s">
        <v>633</v>
      </c>
      <c r="H26" s="251" t="s">
        <v>118</v>
      </c>
      <c r="I26" s="130" t="s">
        <v>5128</v>
      </c>
      <c r="J26" s="251" t="s">
        <v>5147</v>
      </c>
      <c r="K26" s="257">
        <v>35180</v>
      </c>
      <c r="L26" s="257" t="s">
        <v>434</v>
      </c>
      <c r="M26" s="257" t="s">
        <v>5155</v>
      </c>
    </row>
    <row r="27" spans="1:13" s="133" customFormat="1">
      <c r="A27" s="251" t="s">
        <v>4632</v>
      </c>
      <c r="B27" s="265">
        <v>43396</v>
      </c>
      <c r="C27" s="265">
        <v>43418</v>
      </c>
      <c r="D27" s="265" t="s">
        <v>5243</v>
      </c>
      <c r="E27" s="251" t="s">
        <v>1190</v>
      </c>
      <c r="F27" s="253" t="s">
        <v>4633</v>
      </c>
      <c r="G27" s="253" t="s">
        <v>4624</v>
      </c>
      <c r="H27" s="251" t="s">
        <v>4634</v>
      </c>
      <c r="I27" s="130" t="s">
        <v>4635</v>
      </c>
      <c r="J27" s="251" t="s">
        <v>4636</v>
      </c>
      <c r="K27" s="257">
        <v>40245</v>
      </c>
      <c r="L27" s="257" t="s">
        <v>4637</v>
      </c>
      <c r="M27" s="257" t="s">
        <v>4638</v>
      </c>
    </row>
    <row r="28" spans="1:13" s="133" customFormat="1">
      <c r="A28" s="251" t="s">
        <v>3952</v>
      </c>
      <c r="B28" s="265">
        <v>43396</v>
      </c>
      <c r="C28" s="265">
        <v>43419</v>
      </c>
      <c r="D28" s="265" t="s">
        <v>5269</v>
      </c>
      <c r="E28" s="251" t="s">
        <v>217</v>
      </c>
      <c r="F28" s="253" t="s">
        <v>218</v>
      </c>
      <c r="G28" s="253" t="s">
        <v>2236</v>
      </c>
      <c r="H28" s="251" t="s">
        <v>2281</v>
      </c>
      <c r="I28" s="130" t="s">
        <v>3953</v>
      </c>
      <c r="J28" s="251" t="s">
        <v>3954</v>
      </c>
      <c r="K28" s="257">
        <v>42338</v>
      </c>
      <c r="L28" s="257" t="s">
        <v>3955</v>
      </c>
      <c r="M28" s="257" t="s">
        <v>2123</v>
      </c>
    </row>
    <row r="29" spans="1:13" s="133" customFormat="1">
      <c r="A29" s="251" t="s">
        <v>1807</v>
      </c>
      <c r="B29" s="265">
        <v>43402</v>
      </c>
      <c r="C29" s="265">
        <v>43419</v>
      </c>
      <c r="D29" s="265" t="s">
        <v>5270</v>
      </c>
      <c r="E29" s="251" t="s">
        <v>334</v>
      </c>
      <c r="F29" s="253" t="s">
        <v>335</v>
      </c>
      <c r="G29" s="253" t="s">
        <v>633</v>
      </c>
      <c r="H29" s="251" t="s">
        <v>791</v>
      </c>
      <c r="I29" s="130" t="s">
        <v>1808</v>
      </c>
      <c r="J29" s="251" t="s">
        <v>1809</v>
      </c>
      <c r="K29" s="257">
        <v>41913</v>
      </c>
      <c r="L29" s="257" t="s">
        <v>1488</v>
      </c>
      <c r="M29" s="257" t="s">
        <v>335</v>
      </c>
    </row>
    <row r="30" spans="1:13" s="133" customFormat="1">
      <c r="A30" s="251" t="s">
        <v>1836</v>
      </c>
      <c r="B30" s="265">
        <v>43402</v>
      </c>
      <c r="C30" s="265">
        <v>43423</v>
      </c>
      <c r="D30" s="265"/>
      <c r="E30" s="251" t="s">
        <v>334</v>
      </c>
      <c r="F30" s="253" t="s">
        <v>335</v>
      </c>
      <c r="G30" s="253" t="s">
        <v>633</v>
      </c>
      <c r="H30" s="251" t="s">
        <v>511</v>
      </c>
      <c r="I30" s="130" t="s">
        <v>1837</v>
      </c>
      <c r="J30" s="251" t="s">
        <v>1838</v>
      </c>
      <c r="K30" s="257">
        <v>40634</v>
      </c>
      <c r="L30" s="257" t="s">
        <v>344</v>
      </c>
      <c r="M30" s="257" t="s">
        <v>335</v>
      </c>
    </row>
    <row r="31" spans="1:13" s="133" customFormat="1">
      <c r="A31" s="251" t="s">
        <v>857</v>
      </c>
      <c r="B31" s="265">
        <v>43396</v>
      </c>
      <c r="C31" s="265">
        <v>43424</v>
      </c>
      <c r="D31" s="265" t="s">
        <v>5299</v>
      </c>
      <c r="E31" s="251" t="s">
        <v>25</v>
      </c>
      <c r="F31" s="253" t="s">
        <v>26</v>
      </c>
      <c r="G31" s="253" t="s">
        <v>633</v>
      </c>
      <c r="H31" s="251" t="s">
        <v>858</v>
      </c>
      <c r="I31" s="130" t="s">
        <v>859</v>
      </c>
      <c r="J31" s="251" t="s">
        <v>860</v>
      </c>
      <c r="K31" s="257">
        <v>43081</v>
      </c>
      <c r="L31" s="257" t="s">
        <v>31</v>
      </c>
      <c r="M31" s="257" t="s">
        <v>675</v>
      </c>
    </row>
    <row r="32" spans="1:13" s="133" customFormat="1">
      <c r="A32" s="251" t="s">
        <v>37</v>
      </c>
      <c r="B32" s="265">
        <v>43396</v>
      </c>
      <c r="C32" s="265">
        <v>43424</v>
      </c>
      <c r="D32" s="265" t="s">
        <v>5300</v>
      </c>
      <c r="E32" s="251" t="s">
        <v>25</v>
      </c>
      <c r="F32" s="253" t="s">
        <v>26</v>
      </c>
      <c r="G32" s="253" t="s">
        <v>27</v>
      </c>
      <c r="H32" s="251" t="s">
        <v>38</v>
      </c>
      <c r="I32" s="130" t="s">
        <v>39</v>
      </c>
      <c r="J32" s="251" t="s">
        <v>40</v>
      </c>
      <c r="K32" s="257">
        <v>43199</v>
      </c>
      <c r="L32" s="257" t="s">
        <v>31</v>
      </c>
      <c r="M32" s="257" t="s">
        <v>32</v>
      </c>
    </row>
    <row r="33" spans="1:13" s="133" customFormat="1">
      <c r="A33" s="251" t="s">
        <v>4930</v>
      </c>
      <c r="B33" s="265">
        <v>43409</v>
      </c>
      <c r="C33" s="265">
        <v>43424</v>
      </c>
      <c r="D33" s="265" t="s">
        <v>4834</v>
      </c>
      <c r="E33" s="251" t="s">
        <v>233</v>
      </c>
      <c r="F33" s="253" t="s">
        <v>234</v>
      </c>
      <c r="G33" s="253" t="s">
        <v>3126</v>
      </c>
      <c r="H33" s="251" t="s">
        <v>4865</v>
      </c>
      <c r="I33" s="130" t="s">
        <v>1310</v>
      </c>
      <c r="J33" s="251" t="s">
        <v>4866</v>
      </c>
      <c r="K33" s="257">
        <v>36893</v>
      </c>
      <c r="L33" s="257" t="s">
        <v>4965</v>
      </c>
      <c r="M33" s="257" t="s">
        <v>234</v>
      </c>
    </row>
    <row r="34" spans="1:13" s="133" customFormat="1">
      <c r="A34" s="251" t="s">
        <v>3993</v>
      </c>
      <c r="B34" s="265">
        <v>43396</v>
      </c>
      <c r="C34" s="265">
        <v>43425</v>
      </c>
      <c r="D34" s="265" t="s">
        <v>5374</v>
      </c>
      <c r="E34" s="251" t="s">
        <v>233</v>
      </c>
      <c r="F34" s="253" t="s">
        <v>234</v>
      </c>
      <c r="G34" s="253" t="s">
        <v>3126</v>
      </c>
      <c r="H34" s="251" t="s">
        <v>3994</v>
      </c>
      <c r="I34" s="130" t="s">
        <v>3995</v>
      </c>
      <c r="J34" s="251" t="s">
        <v>3996</v>
      </c>
      <c r="K34" s="257">
        <v>42317</v>
      </c>
      <c r="L34" s="257" t="s">
        <v>3997</v>
      </c>
      <c r="M34" s="257" t="s">
        <v>3987</v>
      </c>
    </row>
    <row r="35" spans="1:13" s="133" customFormat="1">
      <c r="A35" s="251" t="s">
        <v>3085</v>
      </c>
      <c r="B35" s="265">
        <v>43396</v>
      </c>
      <c r="C35" s="265">
        <v>43425</v>
      </c>
      <c r="D35" s="265" t="s">
        <v>5376</v>
      </c>
      <c r="E35" s="251" t="s">
        <v>521</v>
      </c>
      <c r="F35" s="253" t="s">
        <v>522</v>
      </c>
      <c r="G35" s="253" t="s">
        <v>2236</v>
      </c>
      <c r="H35" s="251" t="s">
        <v>2095</v>
      </c>
      <c r="I35" s="130" t="s">
        <v>3086</v>
      </c>
      <c r="J35" s="251" t="s">
        <v>3087</v>
      </c>
      <c r="K35" s="257">
        <v>40182</v>
      </c>
      <c r="L35" s="257" t="s">
        <v>3001</v>
      </c>
      <c r="M35" s="257" t="s">
        <v>2953</v>
      </c>
    </row>
    <row r="36" spans="1:13" s="133" customFormat="1">
      <c r="A36" s="251" t="s">
        <v>2280</v>
      </c>
      <c r="B36" s="265">
        <v>43396</v>
      </c>
      <c r="C36" s="265">
        <v>43431</v>
      </c>
      <c r="D36" s="265" t="s">
        <v>4834</v>
      </c>
      <c r="E36" s="251" t="s">
        <v>174</v>
      </c>
      <c r="F36" s="253" t="s">
        <v>175</v>
      </c>
      <c r="G36" s="253" t="s">
        <v>2236</v>
      </c>
      <c r="H36" s="251" t="s">
        <v>2281</v>
      </c>
      <c r="I36" s="130" t="s">
        <v>2282</v>
      </c>
      <c r="J36" s="251" t="s">
        <v>2283</v>
      </c>
      <c r="K36" s="257">
        <v>43087</v>
      </c>
      <c r="L36" s="257" t="s">
        <v>179</v>
      </c>
      <c r="M36" s="257" t="s">
        <v>2240</v>
      </c>
    </row>
    <row r="37" spans="1:13" s="133" customFormat="1">
      <c r="A37" s="251" t="s">
        <v>1813</v>
      </c>
      <c r="B37" s="265">
        <v>43402</v>
      </c>
      <c r="C37" s="265">
        <v>43431</v>
      </c>
      <c r="D37" s="265" t="s">
        <v>5474</v>
      </c>
      <c r="E37" s="251" t="s">
        <v>334</v>
      </c>
      <c r="F37" s="253" t="s">
        <v>335</v>
      </c>
      <c r="G37" s="253" t="s">
        <v>633</v>
      </c>
      <c r="H37" s="251" t="s">
        <v>1814</v>
      </c>
      <c r="I37" s="130" t="s">
        <v>1815</v>
      </c>
      <c r="J37" s="251" t="s">
        <v>1816</v>
      </c>
      <c r="K37" s="257">
        <v>41127</v>
      </c>
      <c r="L37" s="257" t="s">
        <v>351</v>
      </c>
      <c r="M37" s="257" t="s">
        <v>335</v>
      </c>
    </row>
    <row r="38" spans="1:13" s="133" customFormat="1">
      <c r="A38" s="251" t="s">
        <v>3146</v>
      </c>
      <c r="B38" s="265">
        <v>43396</v>
      </c>
      <c r="C38" s="265">
        <v>43432</v>
      </c>
      <c r="D38" s="265" t="s">
        <v>5477</v>
      </c>
      <c r="E38" s="251" t="s">
        <v>25</v>
      </c>
      <c r="F38" s="253" t="s">
        <v>26</v>
      </c>
      <c r="G38" s="253" t="s">
        <v>3126</v>
      </c>
      <c r="H38" s="251" t="s">
        <v>3147</v>
      </c>
      <c r="I38" s="130" t="s">
        <v>3148</v>
      </c>
      <c r="J38" s="251" t="s">
        <v>3149</v>
      </c>
      <c r="K38" s="257">
        <v>43107</v>
      </c>
      <c r="L38" s="257" t="s">
        <v>31</v>
      </c>
      <c r="M38" s="257" t="s">
        <v>3150</v>
      </c>
    </row>
    <row r="39" spans="1:13" s="133" customFormat="1">
      <c r="A39" s="251" t="s">
        <v>3241</v>
      </c>
      <c r="B39" s="265">
        <v>43396</v>
      </c>
      <c r="C39" s="265">
        <v>43432</v>
      </c>
      <c r="D39" s="265" t="s">
        <v>5477</v>
      </c>
      <c r="E39" s="251" t="s">
        <v>25</v>
      </c>
      <c r="F39" s="253" t="s">
        <v>26</v>
      </c>
      <c r="G39" s="253" t="s">
        <v>3126</v>
      </c>
      <c r="H39" s="251" t="s">
        <v>162</v>
      </c>
      <c r="I39" s="130" t="s">
        <v>2793</v>
      </c>
      <c r="J39" s="251" t="s">
        <v>3242</v>
      </c>
      <c r="K39" s="257">
        <v>43325</v>
      </c>
      <c r="L39" s="257" t="s">
        <v>31</v>
      </c>
      <c r="M39" s="257" t="s">
        <v>3222</v>
      </c>
    </row>
    <row r="40" spans="1:13" s="133" customFormat="1">
      <c r="A40" s="251" t="s">
        <v>3278</v>
      </c>
      <c r="B40" s="265">
        <v>43396</v>
      </c>
      <c r="C40" s="265">
        <v>43432</v>
      </c>
      <c r="D40" s="265" t="s">
        <v>5477</v>
      </c>
      <c r="E40" s="251" t="s">
        <v>25</v>
      </c>
      <c r="F40" s="253" t="s">
        <v>26</v>
      </c>
      <c r="G40" s="253" t="s">
        <v>3126</v>
      </c>
      <c r="H40" s="251" t="s">
        <v>3279</v>
      </c>
      <c r="I40" s="130" t="s">
        <v>3280</v>
      </c>
      <c r="J40" s="251" t="s">
        <v>3281</v>
      </c>
      <c r="K40" s="257">
        <v>42996</v>
      </c>
      <c r="L40" s="257" t="s">
        <v>31</v>
      </c>
      <c r="M40" s="257" t="s">
        <v>3150</v>
      </c>
    </row>
    <row r="41" spans="1:13" s="133" customFormat="1">
      <c r="A41" s="251" t="s">
        <v>3283</v>
      </c>
      <c r="B41" s="265">
        <v>43396</v>
      </c>
      <c r="C41" s="265">
        <v>43432</v>
      </c>
      <c r="D41" s="265" t="s">
        <v>5477</v>
      </c>
      <c r="E41" s="251" t="s">
        <v>25</v>
      </c>
      <c r="F41" s="253" t="s">
        <v>26</v>
      </c>
      <c r="G41" s="253" t="s">
        <v>3126</v>
      </c>
      <c r="H41" s="251" t="s">
        <v>3284</v>
      </c>
      <c r="I41" s="130" t="s">
        <v>3285</v>
      </c>
      <c r="J41" s="251" t="s">
        <v>3286</v>
      </c>
      <c r="K41" s="257">
        <v>42743</v>
      </c>
      <c r="L41" s="257" t="s">
        <v>31</v>
      </c>
      <c r="M41" s="257" t="s">
        <v>3150</v>
      </c>
    </row>
    <row r="42" spans="1:13" s="133" customFormat="1">
      <c r="A42" s="251" t="s">
        <v>3519</v>
      </c>
      <c r="B42" s="265">
        <v>43396</v>
      </c>
      <c r="C42" s="265">
        <v>43432</v>
      </c>
      <c r="D42" s="265" t="s">
        <v>5477</v>
      </c>
      <c r="E42" s="251" t="s">
        <v>25</v>
      </c>
      <c r="F42" s="253" t="s">
        <v>26</v>
      </c>
      <c r="G42" s="253" t="s">
        <v>3126</v>
      </c>
      <c r="H42" s="251" t="s">
        <v>3520</v>
      </c>
      <c r="I42" s="130" t="s">
        <v>3521</v>
      </c>
      <c r="J42" s="251" t="s">
        <v>3522</v>
      </c>
      <c r="K42" s="257">
        <v>42940</v>
      </c>
      <c r="L42" s="257" t="s">
        <v>31</v>
      </c>
      <c r="M42" s="257" t="s">
        <v>3222</v>
      </c>
    </row>
    <row r="43" spans="1:13" s="133" customFormat="1">
      <c r="A43" s="251" t="s">
        <v>3728</v>
      </c>
      <c r="B43" s="265">
        <v>43396</v>
      </c>
      <c r="C43" s="265">
        <v>43432</v>
      </c>
      <c r="D43" s="265" t="s">
        <v>5477</v>
      </c>
      <c r="E43" s="251" t="s">
        <v>25</v>
      </c>
      <c r="F43" s="253" t="s">
        <v>26</v>
      </c>
      <c r="G43" s="253" t="s">
        <v>3126</v>
      </c>
      <c r="H43" s="251" t="s">
        <v>3729</v>
      </c>
      <c r="I43" s="130" t="s">
        <v>3730</v>
      </c>
      <c r="J43" s="251" t="s">
        <v>3731</v>
      </c>
      <c r="K43" s="257">
        <v>43325</v>
      </c>
      <c r="L43" s="257" t="s">
        <v>31</v>
      </c>
      <c r="M43" s="257" t="s">
        <v>3150</v>
      </c>
    </row>
    <row r="44" spans="1:13" s="133" customFormat="1">
      <c r="A44" s="251" t="s">
        <v>3829</v>
      </c>
      <c r="B44" s="265">
        <v>43396</v>
      </c>
      <c r="C44" s="265">
        <v>43432</v>
      </c>
      <c r="D44" s="265" t="s">
        <v>5477</v>
      </c>
      <c r="E44" s="251" t="s">
        <v>25</v>
      </c>
      <c r="F44" s="253" t="s">
        <v>26</v>
      </c>
      <c r="G44" s="253" t="s">
        <v>3126</v>
      </c>
      <c r="H44" s="251" t="s">
        <v>3354</v>
      </c>
      <c r="I44" s="130" t="s">
        <v>2178</v>
      </c>
      <c r="J44" s="251" t="s">
        <v>3830</v>
      </c>
      <c r="K44" s="257">
        <v>42576</v>
      </c>
      <c r="L44" s="257" t="s">
        <v>31</v>
      </c>
      <c r="M44" s="257" t="s">
        <v>3150</v>
      </c>
    </row>
    <row r="45" spans="1:13" s="133" customFormat="1">
      <c r="A45" s="251" t="s">
        <v>3844</v>
      </c>
      <c r="B45" s="265">
        <v>43396</v>
      </c>
      <c r="C45" s="265">
        <v>43432</v>
      </c>
      <c r="D45" s="265" t="s">
        <v>5477</v>
      </c>
      <c r="E45" s="251" t="s">
        <v>25</v>
      </c>
      <c r="F45" s="253" t="s">
        <v>26</v>
      </c>
      <c r="G45" s="253" t="s">
        <v>3126</v>
      </c>
      <c r="H45" s="251" t="s">
        <v>2281</v>
      </c>
      <c r="I45" s="130" t="s">
        <v>484</v>
      </c>
      <c r="J45" s="251" t="s">
        <v>3845</v>
      </c>
      <c r="K45" s="257">
        <v>42667</v>
      </c>
      <c r="L45" s="257" t="s">
        <v>31</v>
      </c>
      <c r="M45" s="257" t="s">
        <v>3222</v>
      </c>
    </row>
    <row r="46" spans="1:13" s="133" customFormat="1">
      <c r="A46" s="251" t="s">
        <v>3804</v>
      </c>
      <c r="B46" s="265">
        <v>43396</v>
      </c>
      <c r="C46" s="265">
        <v>43432</v>
      </c>
      <c r="D46" s="265" t="s">
        <v>5477</v>
      </c>
      <c r="E46" s="251" t="s">
        <v>25</v>
      </c>
      <c r="F46" s="253" t="s">
        <v>26</v>
      </c>
      <c r="G46" s="253" t="s">
        <v>3126</v>
      </c>
      <c r="H46" s="251" t="s">
        <v>77</v>
      </c>
      <c r="I46" s="130" t="s">
        <v>3805</v>
      </c>
      <c r="J46" s="251" t="s">
        <v>3806</v>
      </c>
      <c r="K46" s="257">
        <v>40665</v>
      </c>
      <c r="L46" s="257" t="s">
        <v>31</v>
      </c>
      <c r="M46" s="257" t="s">
        <v>2948</v>
      </c>
    </row>
    <row r="47" spans="1:13" s="133" customFormat="1">
      <c r="A47" s="251" t="s">
        <v>3299</v>
      </c>
      <c r="B47" s="265">
        <v>43396</v>
      </c>
      <c r="C47" s="265">
        <v>43433</v>
      </c>
      <c r="D47" s="265" t="s">
        <v>6229</v>
      </c>
      <c r="E47" s="251" t="s">
        <v>25</v>
      </c>
      <c r="F47" s="253" t="s">
        <v>26</v>
      </c>
      <c r="G47" s="253" t="s">
        <v>3126</v>
      </c>
      <c r="H47" s="251" t="s">
        <v>3300</v>
      </c>
      <c r="I47" s="130" t="s">
        <v>3301</v>
      </c>
      <c r="J47" s="251" t="s">
        <v>3302</v>
      </c>
      <c r="K47" s="257">
        <v>43269</v>
      </c>
      <c r="L47" s="257" t="s">
        <v>31</v>
      </c>
      <c r="M47" s="257" t="s">
        <v>2948</v>
      </c>
    </row>
    <row r="48" spans="1:13" s="133" customFormat="1">
      <c r="A48" s="251" t="s">
        <v>1437</v>
      </c>
      <c r="B48" s="265">
        <v>43402</v>
      </c>
      <c r="C48" s="265">
        <v>43433</v>
      </c>
      <c r="D48" s="265" t="s">
        <v>4834</v>
      </c>
      <c r="E48" s="251" t="s">
        <v>247</v>
      </c>
      <c r="F48" s="253" t="s">
        <v>248</v>
      </c>
      <c r="G48" s="253" t="s">
        <v>633</v>
      </c>
      <c r="H48" s="251" t="s">
        <v>1438</v>
      </c>
      <c r="I48" s="130" t="s">
        <v>1439</v>
      </c>
      <c r="J48" s="251" t="s">
        <v>1440</v>
      </c>
      <c r="K48" s="257">
        <v>39724</v>
      </c>
      <c r="L48" s="257" t="s">
        <v>1441</v>
      </c>
      <c r="M48" s="257" t="s">
        <v>1442</v>
      </c>
    </row>
    <row r="49" spans="1:13" s="133" customFormat="1">
      <c r="A49" s="251" t="s">
        <v>1132</v>
      </c>
      <c r="B49" s="265">
        <v>43402</v>
      </c>
      <c r="C49" s="265">
        <v>43434</v>
      </c>
      <c r="D49" s="265" t="s">
        <v>6264</v>
      </c>
      <c r="E49" s="251" t="s">
        <v>174</v>
      </c>
      <c r="F49" s="253" t="s">
        <v>175</v>
      </c>
      <c r="G49" s="253" t="s">
        <v>633</v>
      </c>
      <c r="H49" s="251" t="s">
        <v>1133</v>
      </c>
      <c r="I49" s="130" t="s">
        <v>1134</v>
      </c>
      <c r="J49" s="251" t="s">
        <v>1135</v>
      </c>
      <c r="K49" s="257">
        <v>43009</v>
      </c>
      <c r="L49" s="257" t="s">
        <v>1136</v>
      </c>
      <c r="M49" s="257" t="s">
        <v>1137</v>
      </c>
    </row>
    <row r="50" spans="1:13" s="133" customFormat="1">
      <c r="A50" s="251" t="s">
        <v>2321</v>
      </c>
      <c r="B50" s="265">
        <v>43396</v>
      </c>
      <c r="C50" s="265">
        <v>43434</v>
      </c>
      <c r="D50" s="265" t="s">
        <v>4834</v>
      </c>
      <c r="E50" s="251" t="s">
        <v>174</v>
      </c>
      <c r="F50" s="253" t="s">
        <v>175</v>
      </c>
      <c r="G50" s="253" t="s">
        <v>4038</v>
      </c>
      <c r="H50" s="251" t="s">
        <v>1254</v>
      </c>
      <c r="I50" s="130" t="s">
        <v>2322</v>
      </c>
      <c r="J50" s="251" t="s">
        <v>2323</v>
      </c>
      <c r="K50" s="257">
        <v>43213</v>
      </c>
      <c r="L50" s="257" t="s">
        <v>179</v>
      </c>
      <c r="M50" s="257" t="s">
        <v>2240</v>
      </c>
    </row>
    <row r="51" spans="1:13" s="133" customFormat="1">
      <c r="A51" s="251" t="s">
        <v>4627</v>
      </c>
      <c r="B51" s="265">
        <v>43396</v>
      </c>
      <c r="C51" s="265">
        <v>43434</v>
      </c>
      <c r="D51" s="265" t="s">
        <v>4834</v>
      </c>
      <c r="E51" s="251" t="s">
        <v>1190</v>
      </c>
      <c r="F51" s="253" t="s">
        <v>4628</v>
      </c>
      <c r="G51" s="253" t="s">
        <v>4624</v>
      </c>
      <c r="H51" s="251" t="s">
        <v>77</v>
      </c>
      <c r="I51" s="130" t="s">
        <v>4629</v>
      </c>
      <c r="J51" s="251" t="s">
        <v>4630</v>
      </c>
      <c r="K51" s="257">
        <v>37167</v>
      </c>
      <c r="L51" s="257" t="s">
        <v>4631</v>
      </c>
      <c r="M51" s="257" t="s">
        <v>2123</v>
      </c>
    </row>
    <row r="52" spans="1:13" s="133" customFormat="1">
      <c r="A52" s="251" t="s">
        <v>1292</v>
      </c>
      <c r="B52" s="265">
        <v>43402</v>
      </c>
      <c r="C52" s="265">
        <v>43434</v>
      </c>
      <c r="D52" s="265" t="s">
        <v>4834</v>
      </c>
      <c r="E52" s="251" t="s">
        <v>247</v>
      </c>
      <c r="F52" s="253" t="s">
        <v>248</v>
      </c>
      <c r="G52" s="253" t="s">
        <v>633</v>
      </c>
      <c r="H52" s="251" t="s">
        <v>1016</v>
      </c>
      <c r="I52" s="130" t="s">
        <v>1293</v>
      </c>
      <c r="J52" s="251" t="s">
        <v>1294</v>
      </c>
      <c r="K52" s="257">
        <v>40634</v>
      </c>
      <c r="L52" s="257" t="s">
        <v>257</v>
      </c>
      <c r="M52" s="257" t="s">
        <v>1271</v>
      </c>
    </row>
    <row r="53" spans="1:13" s="133" customFormat="1">
      <c r="A53" s="251" t="s">
        <v>1853</v>
      </c>
      <c r="B53" s="265">
        <v>43396</v>
      </c>
      <c r="C53" s="265">
        <v>43434</v>
      </c>
      <c r="D53" s="265" t="s">
        <v>4834</v>
      </c>
      <c r="E53" s="251" t="s">
        <v>334</v>
      </c>
      <c r="F53" s="253" t="s">
        <v>335</v>
      </c>
      <c r="G53" s="253" t="s">
        <v>633</v>
      </c>
      <c r="H53" s="251" t="s">
        <v>1854</v>
      </c>
      <c r="I53" s="130" t="s">
        <v>1855</v>
      </c>
      <c r="J53" s="251" t="s">
        <v>1856</v>
      </c>
      <c r="K53" s="257">
        <v>41639</v>
      </c>
      <c r="L53" s="257" t="s">
        <v>351</v>
      </c>
      <c r="M53" s="257" t="s">
        <v>335</v>
      </c>
    </row>
    <row r="54" spans="1:13" s="133" customFormat="1">
      <c r="A54" s="251" t="s">
        <v>729</v>
      </c>
      <c r="B54" s="265">
        <v>43409</v>
      </c>
      <c r="C54" s="265">
        <v>43434</v>
      </c>
      <c r="D54" s="265" t="s">
        <v>6264</v>
      </c>
      <c r="E54" s="251" t="s">
        <v>25</v>
      </c>
      <c r="F54" s="253" t="s">
        <v>26</v>
      </c>
      <c r="G54" s="253" t="s">
        <v>633</v>
      </c>
      <c r="H54" s="251" t="s">
        <v>730</v>
      </c>
      <c r="I54" s="130" t="s">
        <v>731</v>
      </c>
      <c r="J54" s="251" t="s">
        <v>732</v>
      </c>
      <c r="K54" s="257">
        <v>42408</v>
      </c>
      <c r="L54" s="257" t="s">
        <v>31</v>
      </c>
      <c r="M54" s="257" t="s">
        <v>733</v>
      </c>
    </row>
    <row r="55" spans="1:13" s="133" customFormat="1">
      <c r="A55" s="251" t="s">
        <v>3125</v>
      </c>
      <c r="B55" s="265">
        <v>43396</v>
      </c>
      <c r="C55" s="265">
        <v>43434</v>
      </c>
      <c r="D55" s="265" t="s">
        <v>4834</v>
      </c>
      <c r="E55" s="251" t="s">
        <v>25</v>
      </c>
      <c r="F55" s="253" t="s">
        <v>26</v>
      </c>
      <c r="G55" s="253" t="s">
        <v>3126</v>
      </c>
      <c r="H55" s="251" t="s">
        <v>543</v>
      </c>
      <c r="I55" s="130" t="s">
        <v>2810</v>
      </c>
      <c r="J55" s="251" t="s">
        <v>3127</v>
      </c>
      <c r="K55" s="257">
        <v>42890</v>
      </c>
      <c r="L55" s="257" t="s">
        <v>31</v>
      </c>
      <c r="M55" s="257" t="s">
        <v>3007</v>
      </c>
    </row>
    <row r="56" spans="1:13" s="133" customFormat="1">
      <c r="A56" s="251" t="s">
        <v>3590</v>
      </c>
      <c r="B56" s="265">
        <v>43396</v>
      </c>
      <c r="C56" s="265">
        <v>43434</v>
      </c>
      <c r="D56" s="265" t="s">
        <v>4834</v>
      </c>
      <c r="E56" s="251" t="s">
        <v>25</v>
      </c>
      <c r="F56" s="253" t="s">
        <v>26</v>
      </c>
      <c r="G56" s="253" t="s">
        <v>3126</v>
      </c>
      <c r="H56" s="251" t="s">
        <v>170</v>
      </c>
      <c r="I56" s="130" t="s">
        <v>3591</v>
      </c>
      <c r="J56" s="251" t="s">
        <v>3592</v>
      </c>
      <c r="K56" s="257">
        <v>37634</v>
      </c>
      <c r="L56" s="257" t="s">
        <v>31</v>
      </c>
      <c r="M56" s="257" t="s">
        <v>2975</v>
      </c>
    </row>
    <row r="57" spans="1:13">
      <c r="A57" s="251" t="s">
        <v>1803</v>
      </c>
      <c r="B57" s="265">
        <v>43396</v>
      </c>
      <c r="C57" s="265">
        <v>43434</v>
      </c>
      <c r="D57" s="265" t="s">
        <v>6295</v>
      </c>
      <c r="E57" s="251" t="s">
        <v>334</v>
      </c>
      <c r="F57" s="253" t="s">
        <v>335</v>
      </c>
      <c r="G57" s="253" t="s">
        <v>633</v>
      </c>
      <c r="H57" s="251" t="s">
        <v>1804</v>
      </c>
      <c r="I57" s="251" t="s">
        <v>1805</v>
      </c>
      <c r="J57" s="251" t="s">
        <v>1806</v>
      </c>
      <c r="K57" s="257">
        <v>39772</v>
      </c>
      <c r="L57" s="257" t="s">
        <v>505</v>
      </c>
      <c r="M57" s="257" t="s">
        <v>335</v>
      </c>
    </row>
    <row r="58" spans="1:13" s="245" customFormat="1">
      <c r="A58" s="251" t="s">
        <v>286</v>
      </c>
      <c r="B58" s="265">
        <v>43396</v>
      </c>
      <c r="C58" s="265">
        <v>43434</v>
      </c>
      <c r="D58" s="265" t="s">
        <v>4834</v>
      </c>
      <c r="E58" s="251" t="s">
        <v>247</v>
      </c>
      <c r="F58" s="253" t="s">
        <v>248</v>
      </c>
      <c r="G58" s="253" t="s">
        <v>27</v>
      </c>
      <c r="H58" s="251" t="s">
        <v>94</v>
      </c>
      <c r="I58" s="251" t="s">
        <v>287</v>
      </c>
      <c r="J58" s="251" t="s">
        <v>288</v>
      </c>
      <c r="K58" s="257">
        <v>42879</v>
      </c>
      <c r="L58" s="257" t="s">
        <v>257</v>
      </c>
      <c r="M58" s="257" t="s">
        <v>289</v>
      </c>
    </row>
    <row r="59" spans="1:13" s="245" customFormat="1">
      <c r="A59" s="251" t="s">
        <v>5398</v>
      </c>
      <c r="B59" s="265">
        <v>43430</v>
      </c>
      <c r="C59" s="265">
        <v>43434</v>
      </c>
      <c r="D59" s="265" t="s">
        <v>4834</v>
      </c>
      <c r="E59" s="251" t="s">
        <v>5312</v>
      </c>
      <c r="F59" s="253" t="s">
        <v>1177</v>
      </c>
      <c r="G59" s="253" t="s">
        <v>2236</v>
      </c>
      <c r="H59" s="251" t="s">
        <v>5348</v>
      </c>
      <c r="I59" s="251" t="s">
        <v>5349</v>
      </c>
      <c r="J59" s="251" t="s">
        <v>5350</v>
      </c>
      <c r="K59" s="257">
        <v>35947</v>
      </c>
      <c r="L59" s="257" t="s">
        <v>5366</v>
      </c>
      <c r="M59" s="257" t="s">
        <v>2226</v>
      </c>
    </row>
    <row r="60" spans="1:13" s="245" customFormat="1">
      <c r="A60" s="251" t="s">
        <v>1081</v>
      </c>
      <c r="B60" s="265">
        <v>43409</v>
      </c>
      <c r="C60" s="265">
        <v>43434</v>
      </c>
      <c r="D60" s="265" t="s">
        <v>6306</v>
      </c>
      <c r="E60" s="251" t="s">
        <v>25</v>
      </c>
      <c r="F60" s="253" t="s">
        <v>26</v>
      </c>
      <c r="G60" s="253" t="s">
        <v>633</v>
      </c>
      <c r="H60" s="251" t="s">
        <v>1082</v>
      </c>
      <c r="I60" s="251" t="s">
        <v>1083</v>
      </c>
      <c r="J60" s="251" t="s">
        <v>1084</v>
      </c>
      <c r="K60" s="257">
        <v>43073</v>
      </c>
      <c r="L60" s="257" t="s">
        <v>31</v>
      </c>
      <c r="M60" s="257" t="s">
        <v>637</v>
      </c>
    </row>
    <row r="61" spans="1:13" s="245" customFormat="1">
      <c r="A61" s="251" t="s">
        <v>157</v>
      </c>
      <c r="B61" s="265">
        <v>43396</v>
      </c>
      <c r="C61" s="265">
        <v>43434</v>
      </c>
      <c r="D61" s="265" t="s">
        <v>6308</v>
      </c>
      <c r="E61" s="251" t="s">
        <v>25</v>
      </c>
      <c r="F61" s="253" t="s">
        <v>26</v>
      </c>
      <c r="G61" s="253" t="s">
        <v>27</v>
      </c>
      <c r="H61" s="251" t="s">
        <v>158</v>
      </c>
      <c r="I61" s="251" t="s">
        <v>159</v>
      </c>
      <c r="J61" s="251" t="s">
        <v>160</v>
      </c>
      <c r="K61" s="257">
        <v>42009</v>
      </c>
      <c r="L61" s="257" t="s">
        <v>31</v>
      </c>
      <c r="M61" s="257" t="s">
        <v>32</v>
      </c>
    </row>
    <row r="62" spans="1:13" s="245" customFormat="1">
      <c r="A62" s="251" t="s">
        <v>1027</v>
      </c>
      <c r="B62" s="265">
        <v>43396</v>
      </c>
      <c r="C62" s="265">
        <v>43437</v>
      </c>
      <c r="D62" s="265" t="s">
        <v>4834</v>
      </c>
      <c r="E62" s="251" t="s">
        <v>25</v>
      </c>
      <c r="F62" s="253" t="s">
        <v>26</v>
      </c>
      <c r="G62" s="253" t="s">
        <v>633</v>
      </c>
      <c r="H62" s="251" t="s">
        <v>1028</v>
      </c>
      <c r="I62" s="251" t="s">
        <v>1029</v>
      </c>
      <c r="J62" s="251" t="s">
        <v>1030</v>
      </c>
      <c r="K62" s="257">
        <v>42712</v>
      </c>
      <c r="L62" s="257" t="s">
        <v>31</v>
      </c>
      <c r="M62" s="257" t="s">
        <v>656</v>
      </c>
    </row>
    <row r="63" spans="1:13" s="245" customFormat="1">
      <c r="A63" s="251" t="s">
        <v>3975</v>
      </c>
      <c r="B63" s="265">
        <v>43396</v>
      </c>
      <c r="C63" s="265">
        <v>43437</v>
      </c>
      <c r="D63" s="265" t="s">
        <v>4834</v>
      </c>
      <c r="E63" s="251" t="s">
        <v>217</v>
      </c>
      <c r="F63" s="253" t="s">
        <v>218</v>
      </c>
      <c r="G63" s="253" t="s">
        <v>3126</v>
      </c>
      <c r="H63" s="251" t="s">
        <v>3976</v>
      </c>
      <c r="I63" s="251" t="s">
        <v>3977</v>
      </c>
      <c r="J63" s="251" t="s">
        <v>3978</v>
      </c>
      <c r="K63" s="257">
        <v>42632</v>
      </c>
      <c r="L63" s="257" t="s">
        <v>3979</v>
      </c>
      <c r="M63" s="257" t="s">
        <v>218</v>
      </c>
    </row>
    <row r="64" spans="1:13" s="245" customFormat="1">
      <c r="A64" s="251" t="s">
        <v>3673</v>
      </c>
      <c r="B64" s="265">
        <v>43396</v>
      </c>
      <c r="C64" s="265">
        <v>43439</v>
      </c>
      <c r="D64" s="265" t="s">
        <v>6308</v>
      </c>
      <c r="E64" s="251" t="s">
        <v>25</v>
      </c>
      <c r="F64" s="253" t="s">
        <v>26</v>
      </c>
      <c r="G64" s="253" t="s">
        <v>3126</v>
      </c>
      <c r="H64" s="251" t="s">
        <v>2445</v>
      </c>
      <c r="I64" s="251" t="s">
        <v>3674</v>
      </c>
      <c r="J64" s="251" t="s">
        <v>3675</v>
      </c>
      <c r="K64" s="257">
        <v>43102</v>
      </c>
      <c r="L64" s="257" t="s">
        <v>31</v>
      </c>
      <c r="M64" s="257" t="s">
        <v>2948</v>
      </c>
    </row>
    <row r="65" spans="1:25" s="245" customFormat="1">
      <c r="A65" s="251" t="s">
        <v>3721</v>
      </c>
      <c r="B65" s="265">
        <v>43396</v>
      </c>
      <c r="C65" s="265">
        <v>43439</v>
      </c>
      <c r="D65" s="265" t="s">
        <v>6308</v>
      </c>
      <c r="E65" s="251" t="s">
        <v>25</v>
      </c>
      <c r="F65" s="253" t="s">
        <v>26</v>
      </c>
      <c r="G65" s="253" t="s">
        <v>3126</v>
      </c>
      <c r="H65" s="251" t="s">
        <v>875</v>
      </c>
      <c r="I65" s="251" t="s">
        <v>3722</v>
      </c>
      <c r="J65" s="251" t="s">
        <v>3723</v>
      </c>
      <c r="K65" s="257">
        <v>42926</v>
      </c>
      <c r="L65" s="257" t="s">
        <v>31</v>
      </c>
      <c r="M65" s="257" t="s">
        <v>3179</v>
      </c>
    </row>
    <row r="66" spans="1:25" s="245" customFormat="1">
      <c r="A66" s="251" t="s">
        <v>1094</v>
      </c>
      <c r="B66" s="265">
        <v>43396</v>
      </c>
      <c r="C66" s="265">
        <v>43439</v>
      </c>
      <c r="D66" s="265" t="s">
        <v>6308</v>
      </c>
      <c r="E66" s="251" t="s">
        <v>25</v>
      </c>
      <c r="F66" s="253" t="s">
        <v>26</v>
      </c>
      <c r="G66" s="253" t="s">
        <v>633</v>
      </c>
      <c r="H66" s="251" t="s">
        <v>1095</v>
      </c>
      <c r="I66" s="251" t="s">
        <v>1096</v>
      </c>
      <c r="J66" s="251" t="s">
        <v>1097</v>
      </c>
      <c r="K66" s="257">
        <v>42296</v>
      </c>
      <c r="L66" s="257" t="s">
        <v>31</v>
      </c>
      <c r="M66" s="257" t="s">
        <v>643</v>
      </c>
    </row>
    <row r="67" spans="1:25" s="245" customFormat="1">
      <c r="A67" s="251" t="s">
        <v>3921</v>
      </c>
      <c r="B67" s="265">
        <v>43396</v>
      </c>
      <c r="C67" s="265">
        <v>43440</v>
      </c>
      <c r="D67" s="265" t="s">
        <v>6433</v>
      </c>
      <c r="E67" s="251" t="s">
        <v>233</v>
      </c>
      <c r="F67" s="253" t="s">
        <v>3900</v>
      </c>
      <c r="G67" s="253" t="s">
        <v>3126</v>
      </c>
      <c r="H67" s="251" t="s">
        <v>2256</v>
      </c>
      <c r="I67" s="251" t="s">
        <v>2281</v>
      </c>
      <c r="J67" s="251" t="s">
        <v>3922</v>
      </c>
      <c r="K67" s="257">
        <v>35737</v>
      </c>
      <c r="L67" s="257" t="s">
        <v>3923</v>
      </c>
      <c r="M67" s="257" t="s">
        <v>395</v>
      </c>
    </row>
    <row r="68" spans="1:25" s="245" customFormat="1">
      <c r="A68" s="251" t="s">
        <v>451</v>
      </c>
      <c r="B68" s="265">
        <v>43396</v>
      </c>
      <c r="C68" s="265">
        <v>43441</v>
      </c>
      <c r="D68" s="265" t="s">
        <v>6496</v>
      </c>
      <c r="E68" s="251" t="s">
        <v>334</v>
      </c>
      <c r="F68" s="253" t="s">
        <v>335</v>
      </c>
      <c r="G68" s="253" t="s">
        <v>27</v>
      </c>
      <c r="H68" s="251" t="s">
        <v>452</v>
      </c>
      <c r="I68" s="251" t="s">
        <v>453</v>
      </c>
      <c r="J68" s="251" t="s">
        <v>454</v>
      </c>
      <c r="K68" s="257">
        <v>40525</v>
      </c>
      <c r="L68" s="257" t="s">
        <v>455</v>
      </c>
      <c r="M68" s="257" t="s">
        <v>395</v>
      </c>
    </row>
    <row r="69" spans="1:25" s="245" customFormat="1">
      <c r="A69" s="251" t="s">
        <v>581</v>
      </c>
      <c r="B69" s="265">
        <v>43396</v>
      </c>
      <c r="C69" s="265">
        <v>43441</v>
      </c>
      <c r="D69" s="265" t="s">
        <v>6497</v>
      </c>
      <c r="E69" s="251" t="s">
        <v>334</v>
      </c>
      <c r="F69" s="253" t="s">
        <v>552</v>
      </c>
      <c r="G69" s="253" t="s">
        <v>27</v>
      </c>
      <c r="H69" s="251" t="s">
        <v>582</v>
      </c>
      <c r="I69" s="251" t="s">
        <v>583</v>
      </c>
      <c r="J69" s="251" t="s">
        <v>584</v>
      </c>
      <c r="K69" s="257">
        <v>43118</v>
      </c>
      <c r="L69" s="257" t="s">
        <v>585</v>
      </c>
      <c r="M69" s="257" t="s">
        <v>395</v>
      </c>
    </row>
    <row r="70" spans="1:25" s="245" customFormat="1">
      <c r="A70" s="251" t="s">
        <v>606</v>
      </c>
      <c r="B70" s="265">
        <v>43396</v>
      </c>
      <c r="C70" s="265">
        <v>43441</v>
      </c>
      <c r="D70" s="265" t="s">
        <v>6497</v>
      </c>
      <c r="E70" s="251" t="s">
        <v>334</v>
      </c>
      <c r="F70" s="253" t="s">
        <v>552</v>
      </c>
      <c r="G70" s="253" t="s">
        <v>27</v>
      </c>
      <c r="H70" s="251" t="s">
        <v>607</v>
      </c>
      <c r="I70" s="251" t="s">
        <v>608</v>
      </c>
      <c r="J70" s="251" t="s">
        <v>609</v>
      </c>
      <c r="K70" s="257">
        <v>43248</v>
      </c>
      <c r="L70" s="257" t="s">
        <v>556</v>
      </c>
      <c r="M70" s="257" t="s">
        <v>335</v>
      </c>
    </row>
    <row r="71" spans="1:25" s="245" customFormat="1">
      <c r="A71" s="251" t="s">
        <v>2052</v>
      </c>
      <c r="B71" s="265">
        <v>43396</v>
      </c>
      <c r="C71" s="265">
        <v>43441</v>
      </c>
      <c r="D71" s="265" t="s">
        <v>6496</v>
      </c>
      <c r="E71" s="251" t="s">
        <v>334</v>
      </c>
      <c r="F71" s="253" t="s">
        <v>552</v>
      </c>
      <c r="G71" s="253" t="s">
        <v>633</v>
      </c>
      <c r="H71" s="251" t="s">
        <v>2053</v>
      </c>
      <c r="I71" s="251" t="s">
        <v>2054</v>
      </c>
      <c r="J71" s="251" t="s">
        <v>2055</v>
      </c>
      <c r="K71" s="257">
        <v>42493</v>
      </c>
      <c r="L71" s="257" t="s">
        <v>2056</v>
      </c>
      <c r="M71" s="257" t="s">
        <v>395</v>
      </c>
    </row>
    <row r="72" spans="1:25" s="245" customFormat="1">
      <c r="A72" s="251" t="s">
        <v>770</v>
      </c>
      <c r="B72" s="265">
        <v>43409</v>
      </c>
      <c r="C72" s="265">
        <v>43444</v>
      </c>
      <c r="D72" s="265" t="s">
        <v>6264</v>
      </c>
      <c r="E72" s="251" t="s">
        <v>771</v>
      </c>
      <c r="F72" s="253" t="s">
        <v>26</v>
      </c>
      <c r="G72" s="253" t="s">
        <v>633</v>
      </c>
      <c r="H72" s="251" t="s">
        <v>772</v>
      </c>
      <c r="I72" s="251" t="s">
        <v>773</v>
      </c>
      <c r="J72" s="251" t="s">
        <v>774</v>
      </c>
      <c r="K72" s="257">
        <v>42522</v>
      </c>
      <c r="L72" s="257" t="s">
        <v>536</v>
      </c>
      <c r="M72" s="257" t="s">
        <v>775</v>
      </c>
      <c r="V72" s="245" t="s">
        <v>776</v>
      </c>
      <c r="W72" s="245" t="s">
        <v>34</v>
      </c>
      <c r="X72" s="245" t="s">
        <v>651</v>
      </c>
      <c r="Y72" s="245" t="s">
        <v>633</v>
      </c>
    </row>
    <row r="73" spans="1:25" s="245" customFormat="1">
      <c r="A73" s="251" t="s">
        <v>878</v>
      </c>
      <c r="B73" s="265">
        <v>43396</v>
      </c>
      <c r="C73" s="265">
        <v>43444</v>
      </c>
      <c r="D73" s="265" t="s">
        <v>6264</v>
      </c>
      <c r="E73" s="251" t="s">
        <v>879</v>
      </c>
      <c r="F73" s="253" t="s">
        <v>26</v>
      </c>
      <c r="G73" s="253" t="s">
        <v>633</v>
      </c>
      <c r="H73" s="251" t="s">
        <v>880</v>
      </c>
      <c r="I73" s="251" t="s">
        <v>881</v>
      </c>
      <c r="J73" s="251" t="s">
        <v>882</v>
      </c>
      <c r="K73" s="257">
        <v>42738</v>
      </c>
      <c r="L73" s="257" t="s">
        <v>883</v>
      </c>
      <c r="M73" s="257" t="s">
        <v>884</v>
      </c>
      <c r="N73" s="245" t="s">
        <v>374</v>
      </c>
      <c r="O73" s="245" t="s">
        <v>6507</v>
      </c>
      <c r="Q73" s="245" t="s">
        <v>374</v>
      </c>
      <c r="R73" s="245" t="s">
        <v>6507</v>
      </c>
      <c r="T73" s="245" t="s">
        <v>4672</v>
      </c>
      <c r="U73" s="245" t="s">
        <v>6508</v>
      </c>
      <c r="V73" s="245" t="s">
        <v>677</v>
      </c>
      <c r="W73" s="245" t="s">
        <v>34</v>
      </c>
      <c r="X73" s="245" t="s">
        <v>658</v>
      </c>
      <c r="Y73" s="245" t="s">
        <v>633</v>
      </c>
    </row>
    <row r="74" spans="1:25" s="245" customFormat="1">
      <c r="A74" s="251" t="s">
        <v>1065</v>
      </c>
      <c r="B74" s="265">
        <v>43409</v>
      </c>
      <c r="C74" s="265">
        <v>43444</v>
      </c>
      <c r="D74" s="265" t="s">
        <v>6264</v>
      </c>
      <c r="E74" s="251" t="s">
        <v>25</v>
      </c>
      <c r="F74" s="253" t="s">
        <v>26</v>
      </c>
      <c r="G74" s="253" t="s">
        <v>633</v>
      </c>
      <c r="H74" s="251" t="s">
        <v>1066</v>
      </c>
      <c r="I74" s="251" t="s">
        <v>1067</v>
      </c>
      <c r="J74" s="251" t="s">
        <v>1068</v>
      </c>
      <c r="K74" s="257">
        <v>42100</v>
      </c>
      <c r="L74" s="257" t="s">
        <v>31</v>
      </c>
      <c r="M74" s="257" t="s">
        <v>920</v>
      </c>
      <c r="N74" s="245" t="s">
        <v>6413</v>
      </c>
      <c r="Q74" s="245" t="s">
        <v>5086</v>
      </c>
      <c r="T74" s="245" t="s">
        <v>4669</v>
      </c>
      <c r="V74" s="245" t="s">
        <v>921</v>
      </c>
      <c r="W74" s="245" t="s">
        <v>34</v>
      </c>
      <c r="X74" s="245" t="s">
        <v>922</v>
      </c>
      <c r="Y74" s="245" t="s">
        <v>633</v>
      </c>
    </row>
    <row r="75" spans="1:25" s="245" customFormat="1">
      <c r="A75" s="251" t="s">
        <v>4807</v>
      </c>
      <c r="B75" s="265" t="s">
        <v>214</v>
      </c>
      <c r="C75" s="265">
        <v>43444</v>
      </c>
      <c r="D75" s="265" t="s">
        <v>6544</v>
      </c>
      <c r="E75" s="251" t="s">
        <v>2062</v>
      </c>
      <c r="F75" s="253" t="s">
        <v>4771</v>
      </c>
      <c r="G75" s="253" t="s">
        <v>3126</v>
      </c>
      <c r="H75" s="251" t="s">
        <v>4798</v>
      </c>
      <c r="I75" s="251" t="s">
        <v>4799</v>
      </c>
      <c r="J75" s="251" t="s">
        <v>4811</v>
      </c>
      <c r="K75" s="257">
        <v>42800</v>
      </c>
      <c r="L75" s="257" t="s">
        <v>4812</v>
      </c>
      <c r="M75" s="257" t="s">
        <v>395</v>
      </c>
      <c r="N75" s="245" t="e">
        <v>#N/A</v>
      </c>
      <c r="O75" s="245" t="s">
        <v>374</v>
      </c>
      <c r="R75" s="245" t="s">
        <v>374</v>
      </c>
      <c r="U75" s="245" t="s">
        <v>6262</v>
      </c>
      <c r="W75" s="245" t="s">
        <v>4805</v>
      </c>
      <c r="X75" s="245" t="s">
        <v>208</v>
      </c>
      <c r="Y75" s="245" t="s">
        <v>2153</v>
      </c>
    </row>
    <row r="76" spans="1:25" s="245" customFormat="1">
      <c r="A76" s="251" t="s">
        <v>4808</v>
      </c>
      <c r="B76" s="265" t="s">
        <v>214</v>
      </c>
      <c r="C76" s="265">
        <v>43444</v>
      </c>
      <c r="D76" s="265" t="s">
        <v>6544</v>
      </c>
      <c r="E76" s="251" t="s">
        <v>2062</v>
      </c>
      <c r="F76" s="253" t="s">
        <v>4771</v>
      </c>
      <c r="G76" s="253" t="s">
        <v>3126</v>
      </c>
      <c r="H76" s="251" t="s">
        <v>4800</v>
      </c>
      <c r="I76" s="251" t="s">
        <v>4801</v>
      </c>
      <c r="J76" s="251" t="s">
        <v>4813</v>
      </c>
      <c r="K76" s="257">
        <v>42814</v>
      </c>
      <c r="L76" s="257" t="s">
        <v>4814</v>
      </c>
      <c r="M76" s="257" t="s">
        <v>395</v>
      </c>
      <c r="N76" s="245" t="e">
        <v>#N/A</v>
      </c>
      <c r="O76" s="245" t="s">
        <v>379</v>
      </c>
      <c r="R76" s="245" t="s">
        <v>379</v>
      </c>
      <c r="U76" s="245" t="s">
        <v>6262</v>
      </c>
      <c r="W76" s="245" t="s">
        <v>4805</v>
      </c>
      <c r="X76" s="245" t="s">
        <v>208</v>
      </c>
      <c r="Y76" s="245" t="s">
        <v>2382</v>
      </c>
    </row>
    <row r="77" spans="1:25" s="245" customFormat="1">
      <c r="A77" s="251" t="s">
        <v>4802</v>
      </c>
      <c r="B77" s="265" t="s">
        <v>214</v>
      </c>
      <c r="C77" s="265">
        <v>43444</v>
      </c>
      <c r="D77" s="265" t="s">
        <v>6544</v>
      </c>
      <c r="E77" s="251" t="s">
        <v>2062</v>
      </c>
      <c r="F77" s="253" t="s">
        <v>4771</v>
      </c>
      <c r="G77" s="253" t="s">
        <v>3126</v>
      </c>
      <c r="H77" s="251" t="s">
        <v>118</v>
      </c>
      <c r="I77" s="251" t="s">
        <v>4796</v>
      </c>
      <c r="J77" s="251" t="s">
        <v>4803</v>
      </c>
      <c r="K77" s="257">
        <v>40665</v>
      </c>
      <c r="L77" s="257" t="s">
        <v>4804</v>
      </c>
      <c r="M77" s="257" t="s">
        <v>395</v>
      </c>
      <c r="N77" s="245" t="e">
        <v>#N/A</v>
      </c>
      <c r="O77" s="245" t="s">
        <v>6412</v>
      </c>
      <c r="R77" s="245" t="s">
        <v>6263</v>
      </c>
      <c r="U77" s="245" t="s">
        <v>6262</v>
      </c>
      <c r="W77" s="245" t="s">
        <v>4805</v>
      </c>
      <c r="X77" s="245" t="s">
        <v>208</v>
      </c>
      <c r="Y77" s="245" t="s">
        <v>2075</v>
      </c>
    </row>
    <row r="78" spans="1:25" s="245" customFormat="1">
      <c r="A78" s="251" t="s">
        <v>4806</v>
      </c>
      <c r="B78" s="265" t="s">
        <v>214</v>
      </c>
      <c r="C78" s="265">
        <v>43444</v>
      </c>
      <c r="D78" s="265" t="s">
        <v>6544</v>
      </c>
      <c r="E78" s="251" t="s">
        <v>2062</v>
      </c>
      <c r="F78" s="253" t="s">
        <v>4771</v>
      </c>
      <c r="G78" s="253" t="s">
        <v>3126</v>
      </c>
      <c r="H78" s="251" t="s">
        <v>200</v>
      </c>
      <c r="I78" s="251" t="s">
        <v>4797</v>
      </c>
      <c r="J78" s="251" t="s">
        <v>4809</v>
      </c>
      <c r="K78" s="257">
        <v>36717</v>
      </c>
      <c r="L78" s="257" t="s">
        <v>4810</v>
      </c>
      <c r="M78" s="257" t="s">
        <v>395</v>
      </c>
      <c r="N78" s="245" t="e">
        <v>#N/A</v>
      </c>
      <c r="O78" s="245" t="s">
        <v>500</v>
      </c>
      <c r="R78" s="245" t="s">
        <v>500</v>
      </c>
      <c r="U78" s="245" t="s">
        <v>6262</v>
      </c>
      <c r="W78" s="245" t="s">
        <v>4805</v>
      </c>
      <c r="X78" s="245" t="s">
        <v>208</v>
      </c>
      <c r="Y78" s="245" t="s">
        <v>2075</v>
      </c>
    </row>
    <row r="79" spans="1:25" s="245" customFormat="1">
      <c r="A79" s="251" t="s">
        <v>916</v>
      </c>
      <c r="B79" s="265">
        <v>43409</v>
      </c>
      <c r="C79" s="265">
        <v>43445</v>
      </c>
      <c r="D79" s="265" t="s">
        <v>6546</v>
      </c>
      <c r="E79" s="251" t="s">
        <v>25</v>
      </c>
      <c r="F79" s="253" t="s">
        <v>26</v>
      </c>
      <c r="G79" s="253" t="s">
        <v>633</v>
      </c>
      <c r="H79" s="251" t="s">
        <v>917</v>
      </c>
      <c r="I79" s="251" t="s">
        <v>918</v>
      </c>
      <c r="J79" s="251" t="s">
        <v>919</v>
      </c>
      <c r="K79" s="257">
        <v>43234</v>
      </c>
      <c r="L79" s="257" t="s">
        <v>31</v>
      </c>
      <c r="M79" s="257" t="s">
        <v>920</v>
      </c>
      <c r="N79" s="245" t="s">
        <v>6413</v>
      </c>
      <c r="O79" s="245" t="s">
        <v>6508</v>
      </c>
      <c r="Q79" s="245" t="s">
        <v>5086</v>
      </c>
      <c r="R79" s="245" t="s">
        <v>6508</v>
      </c>
      <c r="S79" s="245">
        <v>21</v>
      </c>
      <c r="T79" s="245" t="s">
        <v>4669</v>
      </c>
      <c r="U79" s="245" t="s">
        <v>6515</v>
      </c>
      <c r="V79" s="245" t="s">
        <v>921</v>
      </c>
      <c r="W79" s="245" t="s">
        <v>34</v>
      </c>
      <c r="X79" s="245" t="s">
        <v>922</v>
      </c>
      <c r="Y79" s="245" t="s">
        <v>633</v>
      </c>
    </row>
    <row r="80" spans="1:25" s="245" customFormat="1">
      <c r="A80" s="251" t="s">
        <v>2164</v>
      </c>
      <c r="B80" s="265">
        <v>43396</v>
      </c>
      <c r="C80" s="265">
        <v>43445</v>
      </c>
      <c r="D80" s="265" t="s">
        <v>6568</v>
      </c>
      <c r="E80" s="251" t="s">
        <v>2068</v>
      </c>
      <c r="F80" s="253" t="s">
        <v>2069</v>
      </c>
      <c r="G80" s="253" t="s">
        <v>2070</v>
      </c>
      <c r="H80" s="251" t="s">
        <v>1205</v>
      </c>
      <c r="I80" s="251" t="s">
        <v>2165</v>
      </c>
      <c r="J80" s="251" t="s">
        <v>2166</v>
      </c>
      <c r="K80" s="257">
        <v>43282</v>
      </c>
      <c r="L80" s="257" t="s">
        <v>2167</v>
      </c>
      <c r="M80" s="257" t="s">
        <v>2123</v>
      </c>
      <c r="N80" s="245" t="s">
        <v>6262</v>
      </c>
      <c r="O80" s="245" t="s">
        <v>4662</v>
      </c>
      <c r="P80" s="245" t="s">
        <v>4662</v>
      </c>
      <c r="Q80" s="245" t="s">
        <v>6262</v>
      </c>
      <c r="R80" s="245" t="s">
        <v>4662</v>
      </c>
      <c r="S80" s="245" t="s">
        <v>4662</v>
      </c>
      <c r="T80" s="245" t="s">
        <v>6262</v>
      </c>
      <c r="U80" s="245" t="s">
        <v>4662</v>
      </c>
      <c r="V80" s="245" t="s">
        <v>2124</v>
      </c>
      <c r="W80" s="245" t="s">
        <v>223</v>
      </c>
      <c r="X80" s="245" t="s">
        <v>2075</v>
      </c>
      <c r="Y80" s="245" t="s">
        <v>2076</v>
      </c>
    </row>
    <row r="81" spans="1:42" s="245" customFormat="1">
      <c r="A81" s="251" t="s">
        <v>628</v>
      </c>
      <c r="B81" s="265">
        <v>43396</v>
      </c>
      <c r="C81" s="265">
        <v>43446</v>
      </c>
      <c r="D81" s="265" t="s">
        <v>5269</v>
      </c>
      <c r="E81" s="251" t="s">
        <v>334</v>
      </c>
      <c r="F81" s="253" t="s">
        <v>552</v>
      </c>
      <c r="G81" s="253" t="s">
        <v>27</v>
      </c>
      <c r="H81" s="251" t="s">
        <v>629</v>
      </c>
      <c r="I81" s="251" t="s">
        <v>630</v>
      </c>
      <c r="J81" s="251" t="s">
        <v>631</v>
      </c>
      <c r="K81" s="257">
        <v>42933</v>
      </c>
      <c r="L81" s="257" t="s">
        <v>585</v>
      </c>
      <c r="M81" s="257" t="s">
        <v>395</v>
      </c>
      <c r="N81" s="245" t="s">
        <v>374</v>
      </c>
      <c r="O81" s="245" t="s">
        <v>6507</v>
      </c>
      <c r="Q81" s="245" t="s">
        <v>374</v>
      </c>
      <c r="R81" s="245" t="s">
        <v>6507</v>
      </c>
      <c r="T81" s="245" t="s">
        <v>4661</v>
      </c>
      <c r="U81" s="245" t="s">
        <v>6511</v>
      </c>
      <c r="V81" s="245" t="s">
        <v>222</v>
      </c>
      <c r="W81" s="245" t="s">
        <v>208</v>
      </c>
      <c r="X81" s="245" t="s">
        <v>209</v>
      </c>
      <c r="Y81" s="245" t="s">
        <v>92</v>
      </c>
    </row>
    <row r="82" spans="1:42" s="245" customFormat="1">
      <c r="A82" s="251" t="s">
        <v>739</v>
      </c>
      <c r="B82" s="265">
        <v>43409</v>
      </c>
      <c r="C82" s="265">
        <v>43446</v>
      </c>
      <c r="D82" s="265" t="s">
        <v>5269</v>
      </c>
      <c r="E82" s="251" t="s">
        <v>25</v>
      </c>
      <c r="F82" s="253" t="s">
        <v>26</v>
      </c>
      <c r="G82" s="253" t="s">
        <v>633</v>
      </c>
      <c r="H82" s="251" t="s">
        <v>740</v>
      </c>
      <c r="I82" s="251" t="s">
        <v>741</v>
      </c>
      <c r="J82" s="251" t="s">
        <v>742</v>
      </c>
      <c r="K82" s="257">
        <v>42734</v>
      </c>
      <c r="L82" s="257" t="s">
        <v>31</v>
      </c>
      <c r="M82" s="257" t="s">
        <v>743</v>
      </c>
      <c r="N82" s="245" t="s">
        <v>379</v>
      </c>
      <c r="O82" s="245" t="s">
        <v>6503</v>
      </c>
      <c r="Q82" s="245" t="s">
        <v>379</v>
      </c>
      <c r="R82" s="245" t="s">
        <v>6503</v>
      </c>
      <c r="S82" s="245">
        <v>31</v>
      </c>
      <c r="T82" s="245" t="s">
        <v>4673</v>
      </c>
      <c r="U82" s="245" t="s">
        <v>6518</v>
      </c>
      <c r="V82" s="245" t="s">
        <v>744</v>
      </c>
      <c r="W82" s="245" t="s">
        <v>34</v>
      </c>
      <c r="X82" s="245" t="s">
        <v>745</v>
      </c>
      <c r="Y82" s="245" t="s">
        <v>633</v>
      </c>
    </row>
    <row r="83" spans="1:42" s="245" customFormat="1">
      <c r="A83" s="251" t="s">
        <v>1043</v>
      </c>
      <c r="B83" s="265">
        <v>43396</v>
      </c>
      <c r="C83" s="265">
        <v>43446</v>
      </c>
      <c r="D83" s="265" t="s">
        <v>6751</v>
      </c>
      <c r="E83" s="251" t="s">
        <v>25</v>
      </c>
      <c r="F83" s="253" t="s">
        <v>26</v>
      </c>
      <c r="G83" s="253" t="s">
        <v>633</v>
      </c>
      <c r="H83" s="251" t="s">
        <v>1044</v>
      </c>
      <c r="I83" s="251" t="s">
        <v>1045</v>
      </c>
      <c r="J83" s="251" t="s">
        <v>1046</v>
      </c>
      <c r="K83" s="257">
        <v>41918</v>
      </c>
      <c r="L83" s="257" t="s">
        <v>31</v>
      </c>
      <c r="M83" s="257" t="s">
        <v>656</v>
      </c>
      <c r="N83" s="245" t="s">
        <v>346</v>
      </c>
      <c r="O83" s="245" t="s">
        <v>6505</v>
      </c>
      <c r="Q83" s="245" t="s">
        <v>346</v>
      </c>
      <c r="R83" s="245" t="s">
        <v>6505</v>
      </c>
      <c r="S83" s="245">
        <v>6</v>
      </c>
      <c r="T83" s="245" t="s">
        <v>4672</v>
      </c>
      <c r="U83" s="245" t="s">
        <v>6508</v>
      </c>
      <c r="V83" s="245" t="s">
        <v>657</v>
      </c>
      <c r="W83" s="245" t="s">
        <v>34</v>
      </c>
      <c r="X83" s="245" t="s">
        <v>645</v>
      </c>
      <c r="Y83" s="245" t="s">
        <v>633</v>
      </c>
    </row>
    <row r="84" spans="1:42" s="245" customFormat="1">
      <c r="A84" s="251" t="s">
        <v>865</v>
      </c>
      <c r="B84" s="265">
        <v>43409</v>
      </c>
      <c r="C84" s="265">
        <v>43446</v>
      </c>
      <c r="D84" s="265" t="s">
        <v>5269</v>
      </c>
      <c r="E84" s="251" t="s">
        <v>25</v>
      </c>
      <c r="F84" s="253" t="s">
        <v>26</v>
      </c>
      <c r="G84" s="253" t="s">
        <v>633</v>
      </c>
      <c r="H84" s="251" t="s">
        <v>866</v>
      </c>
      <c r="I84" s="251" t="s">
        <v>867</v>
      </c>
      <c r="J84" s="251" t="s">
        <v>868</v>
      </c>
      <c r="K84" s="257">
        <v>39934</v>
      </c>
      <c r="L84" s="257" t="s">
        <v>31</v>
      </c>
      <c r="M84" s="257" t="s">
        <v>869</v>
      </c>
      <c r="N84" s="245" t="s">
        <v>374</v>
      </c>
      <c r="O84" s="245" t="s">
        <v>6507</v>
      </c>
      <c r="Q84" s="245" t="s">
        <v>374</v>
      </c>
      <c r="R84" s="245" t="s">
        <v>6507</v>
      </c>
      <c r="S84" s="245">
        <v>8</v>
      </c>
      <c r="T84" s="245" t="s">
        <v>4671</v>
      </c>
      <c r="U84" s="245" t="s">
        <v>6503</v>
      </c>
      <c r="V84" s="245" t="s">
        <v>765</v>
      </c>
      <c r="W84" s="245" t="s">
        <v>34</v>
      </c>
      <c r="X84" s="245" t="s">
        <v>651</v>
      </c>
      <c r="Y84" s="245" t="s">
        <v>633</v>
      </c>
    </row>
    <row r="85" spans="1:42" s="245" customFormat="1">
      <c r="A85" s="251" t="s">
        <v>443</v>
      </c>
      <c r="B85" s="265">
        <v>43396</v>
      </c>
      <c r="C85" s="265">
        <v>43446</v>
      </c>
      <c r="D85" s="265" t="s">
        <v>6794</v>
      </c>
      <c r="E85" s="251" t="s">
        <v>334</v>
      </c>
      <c r="F85" s="253" t="s">
        <v>335</v>
      </c>
      <c r="G85" s="253" t="s">
        <v>27</v>
      </c>
      <c r="H85" s="251" t="s">
        <v>444</v>
      </c>
      <c r="I85" s="251" t="s">
        <v>445</v>
      </c>
      <c r="J85" s="251" t="s">
        <v>446</v>
      </c>
      <c r="K85" s="257">
        <v>42975</v>
      </c>
      <c r="L85" s="257" t="s">
        <v>447</v>
      </c>
      <c r="M85" s="257" t="s">
        <v>345</v>
      </c>
      <c r="N85" s="245" t="s">
        <v>6413</v>
      </c>
      <c r="O85" s="245" t="s">
        <v>6508</v>
      </c>
      <c r="Q85" s="245" t="s">
        <v>5086</v>
      </c>
      <c r="R85" s="245" t="s">
        <v>6508</v>
      </c>
      <c r="T85" s="245" t="s">
        <v>5082</v>
      </c>
      <c r="U85" s="245" t="s">
        <v>6512</v>
      </c>
      <c r="V85" s="245" t="s">
        <v>347</v>
      </c>
      <c r="W85" s="245" t="s">
        <v>34</v>
      </c>
      <c r="X85" s="245" t="s">
        <v>35</v>
      </c>
      <c r="Y85" s="245" t="s">
        <v>27</v>
      </c>
    </row>
    <row r="86" spans="1:42" s="245" customFormat="1">
      <c r="A86" s="251" t="s">
        <v>4176</v>
      </c>
      <c r="B86" s="265">
        <v>43396</v>
      </c>
      <c r="C86" s="265">
        <v>43446</v>
      </c>
      <c r="D86" s="265" t="s">
        <v>6800</v>
      </c>
      <c r="E86" s="251" t="s">
        <v>334</v>
      </c>
      <c r="F86" s="253" t="s">
        <v>335</v>
      </c>
      <c r="G86" s="253" t="s">
        <v>4038</v>
      </c>
      <c r="H86" s="251" t="s">
        <v>110</v>
      </c>
      <c r="I86" s="251" t="s">
        <v>762</v>
      </c>
      <c r="J86" s="251" t="s">
        <v>4177</v>
      </c>
      <c r="K86" s="257">
        <v>43227</v>
      </c>
      <c r="L86" s="257" t="s">
        <v>344</v>
      </c>
      <c r="M86" s="257" t="s">
        <v>335</v>
      </c>
      <c r="N86" s="245" t="s">
        <v>379</v>
      </c>
      <c r="O86" s="245" t="s">
        <v>6503</v>
      </c>
      <c r="Q86" s="245" t="s">
        <v>379</v>
      </c>
      <c r="R86" s="245" t="s">
        <v>6503</v>
      </c>
      <c r="T86" s="245" t="s">
        <v>2472</v>
      </c>
      <c r="U86" s="245" t="s">
        <v>6505</v>
      </c>
      <c r="V86" s="245" t="s">
        <v>222</v>
      </c>
      <c r="W86" s="245" t="s">
        <v>90</v>
      </c>
      <c r="X86" s="245" t="s">
        <v>2433</v>
      </c>
      <c r="Y86" s="245" t="s">
        <v>2076</v>
      </c>
    </row>
    <row r="87" spans="1:42" s="245" customFormat="1">
      <c r="A87" s="251" t="s">
        <v>4494</v>
      </c>
      <c r="B87" s="265">
        <v>43396</v>
      </c>
      <c r="C87" s="265">
        <v>43447</v>
      </c>
      <c r="D87" s="265" t="s">
        <v>6829</v>
      </c>
      <c r="E87" s="251" t="s">
        <v>334</v>
      </c>
      <c r="F87" s="253" t="s">
        <v>335</v>
      </c>
      <c r="G87" s="253" t="s">
        <v>4038</v>
      </c>
      <c r="H87" s="251" t="s">
        <v>2880</v>
      </c>
      <c r="I87" s="251" t="s">
        <v>4495</v>
      </c>
      <c r="J87" s="251" t="s">
        <v>4496</v>
      </c>
      <c r="K87" s="257">
        <v>41988</v>
      </c>
      <c r="L87" s="257" t="s">
        <v>4497</v>
      </c>
      <c r="M87" s="257" t="s">
        <v>335</v>
      </c>
      <c r="N87" s="245" t="s">
        <v>374</v>
      </c>
      <c r="O87" s="245" t="s">
        <v>6507</v>
      </c>
      <c r="Q87" s="245" t="s">
        <v>374</v>
      </c>
      <c r="R87" s="245" t="s">
        <v>6507</v>
      </c>
      <c r="T87" s="245" t="s">
        <v>2374</v>
      </c>
      <c r="U87" s="245" t="s">
        <v>6517</v>
      </c>
      <c r="V87" s="245" t="s">
        <v>222</v>
      </c>
      <c r="W87" s="245" t="s">
        <v>90</v>
      </c>
      <c r="X87" s="245" t="s">
        <v>3267</v>
      </c>
      <c r="Y87" s="245" t="s">
        <v>2076</v>
      </c>
      <c r="AF87" s="245" t="s">
        <v>36</v>
      </c>
      <c r="AN87" s="245" t="str">
        <f>VLOOKUP(J87,'[1]SKO 2019 Attendees'!$D:$G,4,FALSE)</f>
        <v>32LDNLRV</v>
      </c>
      <c r="AO87" s="245">
        <v>43478</v>
      </c>
      <c r="AP87" s="245">
        <v>43481</v>
      </c>
    </row>
    <row r="88" spans="1:42" s="245" customFormat="1">
      <c r="A88" s="251" t="s">
        <v>3792</v>
      </c>
      <c r="B88" s="265">
        <v>43409</v>
      </c>
      <c r="C88" s="265">
        <v>43447</v>
      </c>
      <c r="D88" s="265" t="s">
        <v>6832</v>
      </c>
      <c r="E88" s="251" t="s">
        <v>25</v>
      </c>
      <c r="F88" s="253" t="s">
        <v>26</v>
      </c>
      <c r="G88" s="253" t="s">
        <v>3126</v>
      </c>
      <c r="H88" s="251" t="s">
        <v>3793</v>
      </c>
      <c r="I88" s="251" t="s">
        <v>1792</v>
      </c>
      <c r="J88" s="251" t="s">
        <v>3794</v>
      </c>
      <c r="K88" s="257">
        <v>43269</v>
      </c>
      <c r="L88" s="257" t="s">
        <v>31</v>
      </c>
      <c r="M88" s="257" t="s">
        <v>305</v>
      </c>
      <c r="N88" s="245" t="s">
        <v>500</v>
      </c>
      <c r="O88" s="245" t="s">
        <v>6504</v>
      </c>
      <c r="Q88" s="245" t="s">
        <v>500</v>
      </c>
      <c r="R88" s="245" t="s">
        <v>6504</v>
      </c>
      <c r="T88" s="245" t="s">
        <v>2380</v>
      </c>
      <c r="U88" s="245" t="s">
        <v>6507</v>
      </c>
      <c r="V88" s="245" t="s">
        <v>3214</v>
      </c>
      <c r="W88" s="245" t="s">
        <v>90</v>
      </c>
      <c r="X88" s="245" t="s">
        <v>2567</v>
      </c>
      <c r="Y88" s="245" t="s">
        <v>2076</v>
      </c>
      <c r="AN88" s="245" t="str">
        <f>VLOOKUP(J88,'[1]SKO 2019 Attendees'!$D:$G,4,FALSE)</f>
        <v>32LG4NFH</v>
      </c>
      <c r="AO88" s="245">
        <v>43478</v>
      </c>
      <c r="AP88" s="245">
        <v>43481</v>
      </c>
    </row>
  </sheetData>
  <autoFilter ref="A1:M74" xr:uid="{431C4EB4-AFB8-4049-BE1E-E891B5DF52C7}"/>
  <hyperlinks>
    <hyperlink ref="J13" r:id="rId1" xr:uid="{00000000-0004-0000-0000-000001000000}"/>
    <hyperlink ref="J80" r:id="rId2" xr:uid="{00000000-0004-0000-0000-00000F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4"/>
  <sheetViews>
    <sheetView topLeftCell="A4" zoomScale="99" zoomScaleNormal="99" workbookViewId="0">
      <selection activeCell="D33" sqref="D33"/>
    </sheetView>
  </sheetViews>
  <sheetFormatPr defaultRowHeight="12" customHeight="1"/>
  <cols>
    <col min="1" max="1" width="24.5546875" bestFit="1" customWidth="1"/>
    <col min="2" max="2" width="15.44140625" bestFit="1" customWidth="1"/>
    <col min="3" max="3" width="9.5546875" bestFit="1" customWidth="1"/>
    <col min="4" max="4" width="10.44140625" customWidth="1"/>
    <col min="5" max="5" width="7.88671875" customWidth="1"/>
    <col min="6" max="6" width="8.5546875" customWidth="1"/>
    <col min="7" max="7" width="6.5546875" customWidth="1"/>
    <col min="8" max="8" width="7.44140625" customWidth="1"/>
    <col min="9" max="9" width="8" customWidth="1"/>
    <col min="10" max="10" width="6.5546875" customWidth="1"/>
    <col min="11" max="11" width="7.44140625" customWidth="1"/>
    <col min="12" max="12" width="8" customWidth="1"/>
    <col min="13" max="13" width="6.5546875" customWidth="1"/>
    <col min="14" max="14" width="7.44140625" customWidth="1"/>
    <col min="15" max="15" width="8" customWidth="1"/>
    <col min="16" max="17" width="8.5546875" bestFit="1" customWidth="1"/>
    <col min="18" max="20" width="8.5546875" customWidth="1"/>
    <col min="21" max="21" width="9.44140625" customWidth="1"/>
    <col min="22" max="22" width="9.5546875" bestFit="1" customWidth="1"/>
    <col min="23" max="23" width="26.44140625" style="150" customWidth="1"/>
    <col min="24" max="24" width="16.5546875" style="1" customWidth="1"/>
    <col min="25" max="25" width="17.5546875" customWidth="1"/>
    <col min="26" max="26" width="12.5546875" customWidth="1"/>
    <col min="27" max="27" width="10.109375" style="1" customWidth="1"/>
    <col min="28" max="28" width="8.109375" style="1" customWidth="1"/>
    <col min="29" max="29" width="8.44140625" style="1" customWidth="1"/>
    <col min="30" max="33" width="9.109375" style="1" customWidth="1"/>
    <col min="34" max="34" width="15.44140625" style="1" bestFit="1" customWidth="1"/>
    <col min="35" max="35" width="8.5546875" style="1" customWidth="1"/>
    <col min="36" max="36" width="8.109375" style="1" customWidth="1"/>
    <col min="37" max="37" width="17.5546875" style="1" customWidth="1"/>
    <col min="38" max="38" width="17.5546875" style="20" customWidth="1"/>
    <col min="39" max="39" width="17.5546875" style="1" customWidth="1"/>
    <col min="40" max="40" width="9.44140625" style="1" customWidth="1"/>
    <col min="41" max="41" width="36" style="1" customWidth="1"/>
    <col min="42" max="42" width="15.44140625" style="20" customWidth="1"/>
    <col min="43" max="43" width="8.5546875" style="20" customWidth="1"/>
    <col min="44" max="44" width="14.88671875" bestFit="1" customWidth="1"/>
    <col min="47" max="47" width="15.44140625" bestFit="1" customWidth="1"/>
  </cols>
  <sheetData>
    <row r="1" spans="1:43" ht="13.8" thickBot="1">
      <c r="C1" s="389" t="s">
        <v>4780</v>
      </c>
      <c r="D1" s="390"/>
      <c r="E1" s="390"/>
      <c r="F1" s="391"/>
      <c r="G1" s="389" t="s">
        <v>4645</v>
      </c>
      <c r="H1" s="390"/>
      <c r="I1" s="390"/>
      <c r="J1" s="390"/>
      <c r="K1" s="390"/>
      <c r="L1" s="390"/>
      <c r="M1" s="390"/>
      <c r="N1" s="390"/>
      <c r="O1" s="391"/>
      <c r="P1" s="1"/>
      <c r="Q1" s="1"/>
      <c r="T1" s="1"/>
      <c r="U1" s="1"/>
      <c r="V1" s="1"/>
      <c r="W1" s="1"/>
      <c r="Y1" s="1"/>
      <c r="Z1" s="1"/>
      <c r="AE1" s="20"/>
      <c r="AI1" s="20"/>
      <c r="AJ1" s="20"/>
      <c r="AK1"/>
      <c r="AL1"/>
      <c r="AM1"/>
      <c r="AN1"/>
      <c r="AO1"/>
      <c r="AP1"/>
      <c r="AQ1"/>
    </row>
    <row r="2" spans="1:43" ht="36.6" thickBot="1">
      <c r="A2" s="93" t="s">
        <v>4647</v>
      </c>
      <c r="B2" s="94" t="s">
        <v>2199</v>
      </c>
      <c r="C2" s="91" t="s">
        <v>5100</v>
      </c>
      <c r="D2" s="31" t="s">
        <v>4778</v>
      </c>
      <c r="E2" s="31" t="s">
        <v>4779</v>
      </c>
      <c r="F2" s="32" t="s">
        <v>5099</v>
      </c>
      <c r="G2" s="91" t="s">
        <v>5092</v>
      </c>
      <c r="H2" s="31" t="s">
        <v>5090</v>
      </c>
      <c r="I2" s="156" t="s">
        <v>5091</v>
      </c>
      <c r="J2" s="91" t="s">
        <v>5095</v>
      </c>
      <c r="K2" s="31" t="s">
        <v>5093</v>
      </c>
      <c r="L2" s="32" t="s">
        <v>5094</v>
      </c>
      <c r="M2" s="31" t="s">
        <v>5096</v>
      </c>
      <c r="N2" s="31" t="s">
        <v>5097</v>
      </c>
      <c r="O2" s="32" t="s">
        <v>5098</v>
      </c>
      <c r="P2" s="1"/>
      <c r="Q2" s="1"/>
      <c r="T2" s="1"/>
      <c r="U2" s="1"/>
      <c r="V2" s="1"/>
      <c r="W2" s="1"/>
      <c r="Y2" s="1"/>
      <c r="Z2" s="1"/>
      <c r="AE2" s="20"/>
      <c r="AI2" s="20"/>
      <c r="AJ2" s="20"/>
      <c r="AK2"/>
      <c r="AL2"/>
      <c r="AM2"/>
      <c r="AN2"/>
      <c r="AO2"/>
      <c r="AP2"/>
      <c r="AQ2"/>
    </row>
    <row r="3" spans="1:43" ht="12" customHeight="1">
      <c r="A3" s="95" t="s">
        <v>4652</v>
      </c>
      <c r="B3" s="96" t="s">
        <v>4653</v>
      </c>
      <c r="C3" s="22">
        <f>COUNTIF('SKO 2019 Attendees'!G:G,"AE*")</f>
        <v>362</v>
      </c>
      <c r="D3" s="136">
        <f>COUNTIFS('SKO 2019 Attendees'!G:G,"AE*",'SKO 2019 Attendees'!C:C,"&gt;0.01")</f>
        <v>354</v>
      </c>
      <c r="E3" s="155">
        <f t="shared" ref="E3:E19" si="0">SUM(D3/C3)</f>
        <v>0.97790055248618779</v>
      </c>
      <c r="F3" s="138">
        <f>SUM(H3+K3+N3)/C3</f>
        <v>0.81767955801104975</v>
      </c>
      <c r="G3" s="22">
        <f>COUNTIFS('SKO 2019 Attendees'!$G:$G,"AE*",'SKO 2019 Attendees'!$X:$X,"NA")</f>
        <v>223</v>
      </c>
      <c r="H3" s="136">
        <f>COUNTIFS('SKO 2019 Attendees'!$G:$G,"AE*",'SKO 2019 Attendees'!$X:$X,"NA",'SKO 2019 Attendees'!$D:$D,"Yes")</f>
        <v>176</v>
      </c>
      <c r="I3" s="155">
        <f>SUM(H3/G3)</f>
        <v>0.78923766816143492</v>
      </c>
      <c r="J3" s="22">
        <f>COUNTIFS('SKO 2019 Attendees'!$G:$G,"AE*",'SKO 2019 Attendees'!$X:$X,"EMEA")</f>
        <v>109</v>
      </c>
      <c r="K3" s="136">
        <f>COUNTIFS('SKO 2019 Attendees'!$G:$G,"AE*",'SKO 2019 Attendees'!$X:$X,"EMEA",'SKO 2019 Attendees'!$D:$D,"Yes")</f>
        <v>93</v>
      </c>
      <c r="L3" s="138">
        <f>SUM(K3/J3)</f>
        <v>0.85321100917431192</v>
      </c>
      <c r="M3" s="166">
        <f>COUNTIFS('SKO 2019 Attendees'!$G:$G,"AE*",'SKO 2019 Attendees'!$X:$X,"APAC")+COUNTIFS('SKO 2019 Attendees'!$G:$G,"AE*",'SKO 2019 Attendees'!$X:$X,"India")+COUNTIFS('SKO 2019 Attendees'!$G:$G,"AE*",'SKO 2019 Attendees'!$X:$X,"Japan")</f>
        <v>30</v>
      </c>
      <c r="N3" s="136">
        <f>COUNTIFS('SKO 2019 Attendees'!$G:$G,"AE*",'SKO 2019 Attendees'!$H:$H,"APAC",'SKO 2019 Attendees'!$D:$D,"Yes")</f>
        <v>27</v>
      </c>
      <c r="O3" s="138">
        <f>SUM(N3/M3)</f>
        <v>0.9</v>
      </c>
      <c r="P3" s="1"/>
      <c r="Q3" s="1"/>
      <c r="T3" s="1"/>
      <c r="U3" s="1"/>
      <c r="V3" s="1"/>
      <c r="W3" s="1"/>
      <c r="Y3" s="1"/>
      <c r="Z3" s="1"/>
      <c r="AE3" s="20"/>
      <c r="AI3" s="20"/>
      <c r="AJ3" s="20"/>
      <c r="AK3"/>
      <c r="AL3"/>
      <c r="AM3"/>
      <c r="AN3"/>
      <c r="AO3"/>
      <c r="AP3"/>
      <c r="AQ3"/>
    </row>
    <row r="4" spans="1:43" ht="12" customHeight="1">
      <c r="A4" s="95" t="s">
        <v>175</v>
      </c>
      <c r="B4" s="96" t="s">
        <v>5085</v>
      </c>
      <c r="C4" s="153">
        <f>COUNTIF('SKO 2019 Attendees'!G:G,"Alliances")</f>
        <v>41</v>
      </c>
      <c r="D4" s="136">
        <f>COUNTIFS('SKO 2019 Attendees'!G:G,"Alliances",'SKO 2019 Attendees'!C:C,"&gt;0.01")</f>
        <v>40</v>
      </c>
      <c r="E4" s="155">
        <f t="shared" si="0"/>
        <v>0.97560975609756095</v>
      </c>
      <c r="F4" s="138">
        <f t="shared" ref="F4:F19" si="1">SUM(H4+K4+N4)/C4</f>
        <v>0.87804878048780488</v>
      </c>
      <c r="G4" s="22">
        <f>COUNTIFS('SKO 2019 Attendees'!$G:$G,"Alliances",'SKO 2019 Attendees'!$X:$X,"NA")</f>
        <v>21</v>
      </c>
      <c r="H4" s="136">
        <f>COUNTIFS('SKO 2019 Attendees'!G:G,"Alliances",'SKO 2019 Attendees'!X:X,"NA",'SKO 2019 Attendees'!D:D,"Yes")</f>
        <v>17</v>
      </c>
      <c r="I4" s="155">
        <f t="shared" ref="I4:I18" si="2">SUM(H4/G4)</f>
        <v>0.80952380952380953</v>
      </c>
      <c r="J4" s="22">
        <f>COUNTIFS('SKO 2019 Attendees'!$G:$G,"Alliances",'SKO 2019 Attendees'!$X:$X,"EMEA")</f>
        <v>13</v>
      </c>
      <c r="K4" s="136">
        <f>COUNTIFS('SKO 2019 Attendees'!$G:$G,"Alliances",'SKO 2019 Attendees'!$X:$X,"EMEA",'SKO 2019 Attendees'!$D:$D,"Yes")</f>
        <v>13</v>
      </c>
      <c r="L4" s="138">
        <f t="shared" ref="L4:L15" si="3">SUM(K4/J4)</f>
        <v>1</v>
      </c>
      <c r="M4" s="166">
        <f>COUNTIFS('SKO 2019 Attendees'!$G:$G,"Alliances",'SKO 2019 Attendees'!$X:$X,"APAC")+COUNTIFS('SKO 2019 Attendees'!$G:$G,"Alliances",'SKO 2019 Attendees'!$X:$X,"India")+COUNTIFS('SKO 2019 Attendees'!$G:$G,"Alliances",'SKO 2019 Attendees'!$X:$X,"Japan")</f>
        <v>7</v>
      </c>
      <c r="N4" s="136">
        <f>COUNTIFS('SKO 2019 Attendees'!$G:$G,"Alliances",'SKO 2019 Attendees'!$H:$H,"APAC",'SKO 2019 Attendees'!$D:$D,"Yes")</f>
        <v>6</v>
      </c>
      <c r="O4" s="138">
        <f t="shared" ref="O4:O15" si="4">SUM(N4/M4)</f>
        <v>0.8571428571428571</v>
      </c>
      <c r="P4" s="1"/>
      <c r="Q4" s="1"/>
      <c r="T4" s="1"/>
      <c r="U4" s="1"/>
      <c r="V4" s="1"/>
      <c r="W4" s="1"/>
      <c r="Y4" s="1"/>
      <c r="Z4" s="1"/>
      <c r="AE4" s="20"/>
      <c r="AI4" s="20"/>
      <c r="AJ4" s="20"/>
      <c r="AK4"/>
      <c r="AL4"/>
      <c r="AM4"/>
      <c r="AN4"/>
      <c r="AO4"/>
      <c r="AP4"/>
      <c r="AQ4"/>
    </row>
    <row r="5" spans="1:43" ht="12" customHeight="1">
      <c r="A5" s="95" t="s">
        <v>4654</v>
      </c>
      <c r="B5" s="96" t="s">
        <v>4655</v>
      </c>
      <c r="C5" s="22">
        <f>COUNTIF('SKO 2019 Attendees'!G:G,"IML")</f>
        <v>7</v>
      </c>
      <c r="D5" s="136">
        <f>COUNTIFS('SKO 2019 Attendees'!G:G,"IML",'SKO 2019 Attendees'!C:C,"&gt;0.01")</f>
        <v>7</v>
      </c>
      <c r="E5" s="155">
        <f t="shared" si="0"/>
        <v>1</v>
      </c>
      <c r="F5" s="138">
        <f t="shared" si="1"/>
        <v>1</v>
      </c>
      <c r="G5" s="22">
        <f>COUNTIFS('SKO 2019 Attendees'!$G:$G,"IML",'SKO 2019 Attendees'!$X:$X,"NA")</f>
        <v>7</v>
      </c>
      <c r="H5" s="136">
        <f>COUNTIFS('SKO 2019 Attendees'!G:G,"IML",'SKO 2019 Attendees'!X:X,"NA",'SKO 2019 Attendees'!D:D,"Yes")</f>
        <v>7</v>
      </c>
      <c r="I5" s="155">
        <f t="shared" si="2"/>
        <v>1</v>
      </c>
      <c r="J5" s="22">
        <f>COUNTIFS('SKO 2019 Attendees'!$G:$G,"IML",'SKO 2019 Attendees'!$X:$X,"EMEA")</f>
        <v>0</v>
      </c>
      <c r="K5" s="136">
        <f>COUNTIFS('SKO 2019 Attendees'!$G:$G,"IML",'SKO 2019 Attendees'!$X:$X,"EMEA",'SKO 2019 Attendees'!$D:$D,"Yes")</f>
        <v>0</v>
      </c>
      <c r="L5" s="138">
        <v>0</v>
      </c>
      <c r="M5" s="166">
        <f>COUNTIFS('SKO 2019 Attendees'!$G:$G,"IML",'SKO 2019 Attendees'!$X:$X,"APAC")+COUNTIFS('SKO 2019 Attendees'!$G:$G,"IML",'SKO 2019 Attendees'!$X:$X,"India")+COUNTIFS('SKO 2019 Attendees'!$G:$G,"IML",'SKO 2019 Attendees'!$X:$X,"Japan")</f>
        <v>0</v>
      </c>
      <c r="N5" s="136">
        <f>COUNTIFS('SKO 2019 Attendees'!$G:$G,"IML",'SKO 2019 Attendees'!$H:$H,"APAC",'SKO 2019 Attendees'!$D:$D,"Yes")</f>
        <v>0</v>
      </c>
      <c r="O5" s="138">
        <v>0</v>
      </c>
      <c r="P5" s="1"/>
      <c r="Q5" s="1"/>
      <c r="T5" s="1"/>
      <c r="U5" s="1"/>
      <c r="V5" s="1"/>
      <c r="W5" s="1"/>
      <c r="Y5" s="1"/>
      <c r="Z5" s="1"/>
      <c r="AE5" s="20"/>
      <c r="AI5" s="20"/>
      <c r="AJ5" s="20"/>
      <c r="AK5"/>
      <c r="AL5"/>
      <c r="AM5"/>
      <c r="AN5"/>
      <c r="AO5"/>
      <c r="AP5"/>
      <c r="AQ5"/>
    </row>
    <row r="6" spans="1:43" ht="12" customHeight="1">
      <c r="A6" s="95" t="s">
        <v>5373</v>
      </c>
      <c r="B6" s="96" t="s">
        <v>4656</v>
      </c>
      <c r="C6" s="22">
        <f>COUNTIF('SKO 2019 Attendees'!G:G,"Enablement")</f>
        <v>32</v>
      </c>
      <c r="D6" s="136">
        <f>COUNTIFS('SKO 2019 Attendees'!G:G,"Enablement",'SKO 2019 Attendees'!C:C,"&gt;0.01")</f>
        <v>31</v>
      </c>
      <c r="E6" s="155">
        <f t="shared" si="0"/>
        <v>0.96875</v>
      </c>
      <c r="F6" s="138">
        <f t="shared" si="1"/>
        <v>0.875</v>
      </c>
      <c r="G6" s="22">
        <f>COUNTIFS('SKO 2019 Attendees'!$G:$G,"Enablement",'SKO 2019 Attendees'!$X:$X,"NA")</f>
        <v>27</v>
      </c>
      <c r="H6" s="136">
        <f>COUNTIFS('SKO 2019 Attendees'!G:G,"Enablement",'SKO 2019 Attendees'!X:X,"NA",'SKO 2019 Attendees'!D:D,"Yes")</f>
        <v>23</v>
      </c>
      <c r="I6" s="155">
        <f t="shared" si="2"/>
        <v>0.85185185185185186</v>
      </c>
      <c r="J6" s="22">
        <f>COUNTIFS('SKO 2019 Attendees'!$G:$G,"Enablement",'SKO 2019 Attendees'!$X:$X,"EMEA")</f>
        <v>5</v>
      </c>
      <c r="K6" s="136">
        <f>COUNTIFS('SKO 2019 Attendees'!$G:$G,"Enablement",'SKO 2019 Attendees'!$X:$X,"EMEA",'SKO 2019 Attendees'!$D:$D,"Yes")</f>
        <v>5</v>
      </c>
      <c r="L6" s="138">
        <f t="shared" si="3"/>
        <v>1</v>
      </c>
      <c r="M6" s="166">
        <f>COUNTIFS('SKO 2019 Attendees'!$G:$G,"Enablement",'SKO 2019 Attendees'!$X:$X,"APAC")+COUNTIFS('SKO 2019 Attendees'!$G:$G,"Enablement",'SKO 2019 Attendees'!$X:$X,"India")+COUNTIFS('SKO 2019 Attendees'!$G:$G,"Enablement",'SKO 2019 Attendees'!$X:$X,"Japan")</f>
        <v>0</v>
      </c>
      <c r="N6" s="136">
        <f>COUNTIFS('SKO 2019 Attendees'!$G:$G,"Enablement",'SKO 2019 Attendees'!$H:$H,"APAC",'SKO 2019 Attendees'!$D:$D,"Yes")</f>
        <v>0</v>
      </c>
      <c r="O6" s="138">
        <v>0</v>
      </c>
      <c r="P6" s="1"/>
      <c r="Q6" s="1"/>
      <c r="T6" s="1"/>
      <c r="U6" s="1"/>
      <c r="V6" s="1"/>
      <c r="W6" s="1"/>
      <c r="Y6" s="1"/>
      <c r="Z6" s="1"/>
      <c r="AE6" s="20"/>
      <c r="AI6" s="20"/>
      <c r="AJ6" s="20"/>
      <c r="AK6"/>
      <c r="AL6"/>
      <c r="AM6"/>
      <c r="AN6"/>
      <c r="AO6"/>
      <c r="AP6"/>
      <c r="AQ6"/>
    </row>
    <row r="7" spans="1:43" ht="12" customHeight="1">
      <c r="A7" s="95" t="s">
        <v>4633</v>
      </c>
      <c r="B7" s="96" t="s">
        <v>4657</v>
      </c>
      <c r="C7" s="22">
        <f>COUNTIF('SKO 2019 Attendees'!G:G,"HR")</f>
        <v>4</v>
      </c>
      <c r="D7" s="136">
        <f>COUNTIFS('SKO 2019 Attendees'!G:G,"HR",'SKO 2019 Attendees'!C:C,"&gt;0.01")</f>
        <v>3</v>
      </c>
      <c r="E7" s="155">
        <f t="shared" si="0"/>
        <v>0.75</v>
      </c>
      <c r="F7" s="138">
        <f t="shared" si="1"/>
        <v>0.75</v>
      </c>
      <c r="G7" s="22">
        <f>COUNTIFS('SKO 2019 Attendees'!$G:$G,"HR",'SKO 2019 Attendees'!$X:$X,"NA")</f>
        <v>3</v>
      </c>
      <c r="H7" s="136">
        <f>COUNTIFS('SKO 2019 Attendees'!G:G,"HR",'SKO 2019 Attendees'!X:X,"NA",'SKO 2019 Attendees'!D:D,"Yes")</f>
        <v>2</v>
      </c>
      <c r="I7" s="155">
        <f t="shared" si="2"/>
        <v>0.66666666666666663</v>
      </c>
      <c r="J7" s="22">
        <f>COUNTIFS('SKO 2019 Attendees'!$G:$G,"HR",'SKO 2019 Attendees'!$X:$X,"EMEA")</f>
        <v>1</v>
      </c>
      <c r="K7" s="136">
        <f>COUNTIFS('SKO 2019 Attendees'!$G:$G,"HR",'SKO 2019 Attendees'!$X:$X,"EMEA",'SKO 2019 Attendees'!$D:$D,"Yes")</f>
        <v>1</v>
      </c>
      <c r="L7" s="138">
        <v>0</v>
      </c>
      <c r="M7" s="166">
        <f>COUNTIFS('SKO 2019 Attendees'!$G:$G,"HR",'SKO 2019 Attendees'!$X:$X,"APAC")+COUNTIFS('SKO 2019 Attendees'!$G:$G,"HR",'SKO 2019 Attendees'!$X:$X,"India")+COUNTIFS('SKO 2019 Attendees'!$G:$G,"HR",'SKO 2019 Attendees'!$X:$X,"Japan")</f>
        <v>0</v>
      </c>
      <c r="N7" s="136">
        <f>COUNTIFS('SKO 2019 Attendees'!$G:$G,"HR",'SKO 2019 Attendees'!$H:$H,"APAC",'SKO 2019 Attendees'!$D:$D,"Yes")</f>
        <v>0</v>
      </c>
      <c r="O7" s="138">
        <v>0</v>
      </c>
      <c r="P7" s="1"/>
      <c r="Q7" s="1"/>
      <c r="T7" s="1"/>
      <c r="U7" s="1"/>
      <c r="V7" s="1"/>
      <c r="W7" s="1"/>
      <c r="Y7" s="1"/>
      <c r="Z7" s="1"/>
      <c r="AE7" s="20"/>
      <c r="AI7" s="20"/>
      <c r="AJ7" s="20"/>
      <c r="AK7"/>
      <c r="AL7"/>
      <c r="AM7"/>
      <c r="AN7"/>
      <c r="AO7"/>
      <c r="AP7"/>
      <c r="AQ7"/>
    </row>
    <row r="8" spans="1:43" ht="12" customHeight="1">
      <c r="A8" s="95" t="s">
        <v>4771</v>
      </c>
      <c r="B8" s="96" t="s">
        <v>4658</v>
      </c>
      <c r="C8" s="22">
        <f>COUNTIF('SKO 2019 Attendees'!G:G,"Products")</f>
        <v>3</v>
      </c>
      <c r="D8" s="136">
        <f>COUNTIFS('SKO 2019 Attendees'!G:G,"Products",'SKO 2019 Attendees'!C:C,"&gt;0.01")</f>
        <v>2</v>
      </c>
      <c r="E8" s="155">
        <f t="shared" si="0"/>
        <v>0.66666666666666663</v>
      </c>
      <c r="F8" s="138">
        <f t="shared" si="1"/>
        <v>1</v>
      </c>
      <c r="G8" s="22">
        <f>COUNTIFS('SKO 2019 Attendees'!$G:$G,"Products",'SKO 2019 Attendees'!$X:$X,"NA")</f>
        <v>3</v>
      </c>
      <c r="H8" s="136">
        <f>COUNTIFS('SKO 2019 Attendees'!G:G,"Products",'SKO 2019 Attendees'!X:X,"NA",'SKO 2019 Attendees'!D:D,"Yes")</f>
        <v>3</v>
      </c>
      <c r="I8" s="155">
        <f t="shared" si="2"/>
        <v>1</v>
      </c>
      <c r="J8" s="22">
        <f>COUNTIFS('SKO 2019 Attendees'!$G:$G,"Products",'SKO 2019 Attendees'!$X:$X,"EMEA")</f>
        <v>0</v>
      </c>
      <c r="K8" s="136">
        <f>COUNTIFS('SKO 2019 Attendees'!$G:$G,"Products",'SKO 2019 Attendees'!$X:$X,"EMEA",'SKO 2019 Attendees'!$D:$D,"Yes")</f>
        <v>0</v>
      </c>
      <c r="L8" s="138">
        <v>0</v>
      </c>
      <c r="M8" s="166">
        <f>COUNTIFS('SKO 2019 Attendees'!$G:$G,"Products",'SKO 2019 Attendees'!$X:$X,"APAC")+COUNTIFS('SKO 2019 Attendees'!$G:$G,"Products",'SKO 2019 Attendees'!$X:$X,"India")+COUNTIFS('SKO 2019 Attendees'!$G:$G,"Products",'SKO 2019 Attendees'!$X:$X,"Japan")</f>
        <v>0</v>
      </c>
      <c r="N8" s="136">
        <f>COUNTIFS('SKO 2019 Attendees'!$G:$G,"Products",'SKO 2019 Attendees'!$H:$H,"APAC",'SKO 2019 Attendees'!$D:$D,"Yes")</f>
        <v>0</v>
      </c>
      <c r="O8" s="138">
        <v>0</v>
      </c>
      <c r="P8" s="1"/>
      <c r="Q8" s="1"/>
      <c r="T8" s="1"/>
      <c r="U8" s="1"/>
      <c r="V8" s="1"/>
      <c r="W8" s="1"/>
      <c r="Y8" s="1"/>
      <c r="Z8" s="1"/>
      <c r="AE8" s="20"/>
      <c r="AI8" s="20"/>
      <c r="AJ8" s="20"/>
      <c r="AK8"/>
      <c r="AL8"/>
      <c r="AM8"/>
      <c r="AN8"/>
      <c r="AO8"/>
      <c r="AP8"/>
      <c r="AQ8"/>
    </row>
    <row r="9" spans="1:43" ht="12" customHeight="1">
      <c r="A9" s="95" t="s">
        <v>4659</v>
      </c>
      <c r="B9" s="96" t="s">
        <v>4660</v>
      </c>
      <c r="C9" s="153">
        <f>COUNTIF('SKO 2019 Attendees'!G:G,"Legal")+COUNTIF('SKO 2019 Attendees'!G:G,"Finance")</f>
        <v>32</v>
      </c>
      <c r="D9" s="136">
        <f>COUNTIFS('SKO 2019 Attendees'!G:G,"Legal",'SKO 2019 Attendees'!C:C,"&gt;0.01")+COUNTIFS('SKO 2019 Attendees'!G:G,"Finance",'SKO 2019 Attendees'!C:C,"&gt;0.01")</f>
        <v>30</v>
      </c>
      <c r="E9" s="155">
        <f t="shared" si="0"/>
        <v>0.9375</v>
      </c>
      <c r="F9" s="138">
        <f t="shared" si="1"/>
        <v>0.9375</v>
      </c>
      <c r="G9" s="22">
        <f>COUNTIFS('SKO 2019 Attendees'!$G:$G,"Legal",'SKO 2019 Attendees'!$X:$X,"NA")+COUNTIFS('SKO 2019 Attendees'!$G:$G,"Finance",'SKO 2019 Attendees'!$X:$X,"NA")</f>
        <v>20</v>
      </c>
      <c r="H9" s="136">
        <f>COUNTIFS('SKO 2019 Attendees'!G:G,"Legal",'SKO 2019 Attendees'!X:X,"NA",'SKO 2019 Attendees'!D:D,"Yes")+COUNTIFS('SKO 2019 Attendees'!G:G,"Finance",'SKO 2019 Attendees'!X:X,"NA",'SKO 2019 Attendees'!D:D,"Yes")</f>
        <v>18</v>
      </c>
      <c r="I9" s="155">
        <f t="shared" si="2"/>
        <v>0.9</v>
      </c>
      <c r="J9" s="22">
        <f>COUNTIFS('SKO 2019 Attendees'!$G:$G,"Legal",'SKO 2019 Attendees'!$X:$X,"EMEA")</f>
        <v>10</v>
      </c>
      <c r="K9" s="136">
        <f>COUNTIFS('SKO 2019 Attendees'!$G:$G,"Legal",'SKO 2019 Attendees'!$X:$X,"EMEA",'SKO 2019 Attendees'!$D:$D,"Yes")+COUNTIFS('SKO 2019 Attendees'!$G:$G,"Finance",'SKO 2019 Attendees'!$X:$X,"EMEA",'SKO 2019 Attendees'!$D:$D,"Yes")</f>
        <v>10</v>
      </c>
      <c r="L9" s="138">
        <f t="shared" si="3"/>
        <v>1</v>
      </c>
      <c r="M9" s="166">
        <f>COUNTIFS('SKO 2019 Attendees'!$G:$G,"Legal",'SKO 2019 Attendees'!$X:$X,"APAC")+COUNTIFS('SKO 2019 Attendees'!$G:$G,"Legal",'SKO 2019 Attendees'!$X:$X,"India")+COUNTIFS('SKO 2019 Attendees'!$G:$G,"Legal",'SKO 2019 Attendees'!$X:$X,"Japan")</f>
        <v>2</v>
      </c>
      <c r="N9" s="136">
        <f>COUNTIFS('SKO 2019 Attendees'!$G:$G,"Legal",'SKO 2019 Attendees'!$H:$H,"APAC",'SKO 2019 Attendees'!$D:$D,"Yes")+COUNTIFS('SKO 2019 Attendees'!$H:$H,"APAC",'SKO 2019 Attendees'!$X:$X,"EMEA",'SKO 2019 Attendees'!$D:$D,"Yes")</f>
        <v>2</v>
      </c>
      <c r="O9" s="138">
        <f t="shared" si="4"/>
        <v>1</v>
      </c>
      <c r="P9" s="1"/>
      <c r="Q9" s="1"/>
      <c r="T9" s="1"/>
      <c r="U9" s="1"/>
      <c r="V9" s="1"/>
      <c r="W9" s="1"/>
      <c r="Y9" s="1"/>
      <c r="Z9" s="1"/>
      <c r="AE9" s="20"/>
      <c r="AI9" s="20"/>
      <c r="AJ9" s="20"/>
      <c r="AK9"/>
      <c r="AL9"/>
      <c r="AM9"/>
      <c r="AN9"/>
      <c r="AO9"/>
      <c r="AP9"/>
      <c r="AQ9"/>
    </row>
    <row r="10" spans="1:43" ht="12" customHeight="1">
      <c r="A10" s="95" t="s">
        <v>234</v>
      </c>
      <c r="B10" s="96" t="s">
        <v>4655</v>
      </c>
      <c r="C10" s="22">
        <f>COUNTIF('SKO 2019 Attendees'!G:G,"Marketing")</f>
        <v>61</v>
      </c>
      <c r="D10" s="136">
        <f>COUNTIFS('SKO 2019 Attendees'!G:G,"Marketing",'SKO 2019 Attendees'!C:C,"&gt;0.01")</f>
        <v>61</v>
      </c>
      <c r="E10" s="155">
        <f t="shared" si="0"/>
        <v>1</v>
      </c>
      <c r="F10" s="138">
        <f t="shared" si="1"/>
        <v>0.96721311475409832</v>
      </c>
      <c r="G10" s="22">
        <f>COUNTIFS('SKO 2019 Attendees'!$G:$G,"Marketing",'SKO 2019 Attendees'!$X:$X,"NA")</f>
        <v>43</v>
      </c>
      <c r="H10" s="136">
        <f>COUNTIFS('SKO 2019 Attendees'!G:G,"Marketing",'SKO 2019 Attendees'!X:X,"NA",'SKO 2019 Attendees'!D:D,"Yes")</f>
        <v>41</v>
      </c>
      <c r="I10" s="155">
        <f t="shared" si="2"/>
        <v>0.95348837209302328</v>
      </c>
      <c r="J10" s="22">
        <f>COUNTIFS('SKO 2019 Attendees'!$G:$G,"Marketing",'SKO 2019 Attendees'!$X:$X,"EMEA")</f>
        <v>15</v>
      </c>
      <c r="K10" s="136">
        <f>COUNTIFS('SKO 2019 Attendees'!$G:$G,"Marketing",'SKO 2019 Attendees'!$X:$X,"EMEA",'SKO 2019 Attendees'!$D:$D,"Yes")</f>
        <v>15</v>
      </c>
      <c r="L10" s="138">
        <f t="shared" si="3"/>
        <v>1</v>
      </c>
      <c r="M10" s="166">
        <f>COUNTIFS('SKO 2019 Attendees'!$G:$G,"Marketing",'SKO 2019 Attendees'!$X:$X,"APAC")+COUNTIFS('SKO 2019 Attendees'!$G:$G,"Marketing",'SKO 2019 Attendees'!$X:$X,"India")+COUNTIFS('SKO 2019 Attendees'!$G:$G,"Marketing",'SKO 2019 Attendees'!$X:$X,"Japan")</f>
        <v>3</v>
      </c>
      <c r="N10" s="136">
        <f>COUNTIFS('SKO 2019 Attendees'!$G:$G,"Marketing",'SKO 2019 Attendees'!$H:$H,"APAC",'SKO 2019 Attendees'!$D:$D,"Yes")</f>
        <v>3</v>
      </c>
      <c r="O10" s="138">
        <f t="shared" si="4"/>
        <v>1</v>
      </c>
      <c r="P10" s="1"/>
      <c r="Q10" s="1"/>
      <c r="T10" s="1"/>
      <c r="U10" s="1"/>
      <c r="V10" s="1"/>
      <c r="W10" s="1"/>
      <c r="Y10" s="1"/>
      <c r="Z10" s="1"/>
      <c r="AE10" s="20"/>
      <c r="AI10" s="20"/>
      <c r="AJ10" s="20"/>
      <c r="AK10"/>
      <c r="AL10"/>
      <c r="AM10"/>
      <c r="AN10"/>
      <c r="AO10"/>
      <c r="AP10"/>
      <c r="AQ10"/>
    </row>
    <row r="11" spans="1:43" ht="12" customHeight="1">
      <c r="A11" s="95" t="s">
        <v>248</v>
      </c>
      <c r="B11" s="96" t="s">
        <v>5084</v>
      </c>
      <c r="C11" s="22">
        <f>COUNTIF('SKO 2019 Attendees'!G:G,"Pega Consulting")</f>
        <v>169</v>
      </c>
      <c r="D11" s="136">
        <f>COUNTIFS('SKO 2019 Attendees'!G:G,"Pega Consulting",'SKO 2019 Attendees'!C:C,"&gt;0.01")</f>
        <v>165</v>
      </c>
      <c r="E11" s="155">
        <f t="shared" si="0"/>
        <v>0.97633136094674555</v>
      </c>
      <c r="F11" s="138">
        <f t="shared" si="1"/>
        <v>0.84615384615384615</v>
      </c>
      <c r="G11" s="22">
        <f>COUNTIFS('SKO 2019 Attendees'!$G:$G,"Pega Consulting",'SKO 2019 Attendees'!$X:$X,"NA")</f>
        <v>99</v>
      </c>
      <c r="H11" s="136">
        <f>COUNTIFS('SKO 2019 Attendees'!G:G,"Pega Consulting",'SKO 2019 Attendees'!X:X,"NA",'SKO 2019 Attendees'!D:D,"Yes")</f>
        <v>78</v>
      </c>
      <c r="I11" s="155">
        <f t="shared" si="2"/>
        <v>0.78787878787878785</v>
      </c>
      <c r="J11" s="22">
        <f>COUNTIFS('SKO 2019 Attendees'!$G:$G,"Pega Consulting",'SKO 2019 Attendees'!$X:$X,"EMEA")</f>
        <v>51</v>
      </c>
      <c r="K11" s="136">
        <f>COUNTIFS('SKO 2019 Attendees'!$G:$G,"Pega Consulting",'SKO 2019 Attendees'!$X:$X,"EMEA",'SKO 2019 Attendees'!$D:$D,"Yes")</f>
        <v>48</v>
      </c>
      <c r="L11" s="138">
        <f t="shared" si="3"/>
        <v>0.94117647058823528</v>
      </c>
      <c r="M11" s="166">
        <f>COUNTIFS('SKO 2019 Attendees'!$G:$G,"Pega Consulting",'SKO 2019 Attendees'!$X:$X,"APAC")+COUNTIFS('SKO 2019 Attendees'!$G:$G,"Pega Consulting",'SKO 2019 Attendees'!$X:$X,"India")+COUNTIFS('SKO 2019 Attendees'!$G:$G,"Pega Consulting",'SKO 2019 Attendees'!$X:$X,"Japan")</f>
        <v>19</v>
      </c>
      <c r="N11" s="136">
        <f>COUNTIFS('SKO 2019 Attendees'!$G:$G,"Pega Consulting",'SKO 2019 Attendees'!$H:$H,"APAC",'SKO 2019 Attendees'!$D:$D,"Yes")</f>
        <v>17</v>
      </c>
      <c r="O11" s="138">
        <f t="shared" si="4"/>
        <v>0.89473684210526316</v>
      </c>
      <c r="P11" s="1"/>
      <c r="Q11" s="1"/>
      <c r="T11" s="1"/>
      <c r="U11" s="1"/>
      <c r="V11" s="1"/>
      <c r="W11" s="1"/>
      <c r="Y11" s="1"/>
      <c r="Z11" s="1"/>
      <c r="AE11" s="20"/>
      <c r="AI11" s="20"/>
      <c r="AJ11" s="20"/>
      <c r="AK11"/>
      <c r="AL11"/>
      <c r="AM11"/>
      <c r="AN11"/>
      <c r="AO11"/>
      <c r="AP11"/>
      <c r="AQ11"/>
    </row>
    <row r="12" spans="1:43" ht="12" customHeight="1">
      <c r="A12" s="95" t="s">
        <v>522</v>
      </c>
      <c r="B12" s="96" t="s">
        <v>4653</v>
      </c>
      <c r="C12" s="22">
        <f>COUNTIF('SKO 2019 Attendees'!G:G,"Sales Mgmt")</f>
        <v>75</v>
      </c>
      <c r="D12" s="136">
        <f>COUNTIFS('SKO 2019 Attendees'!G:G,"Sales Mgmt",'SKO 2019 Attendees'!C:C,"&gt;0.01")</f>
        <v>75</v>
      </c>
      <c r="E12" s="155">
        <f t="shared" si="0"/>
        <v>1</v>
      </c>
      <c r="F12" s="138">
        <f t="shared" si="1"/>
        <v>0.8</v>
      </c>
      <c r="G12" s="22">
        <f>COUNTIFS('SKO 2019 Attendees'!$G:$G,"Sales Mgmt",'SKO 2019 Attendees'!$X:$X,"NA")</f>
        <v>41</v>
      </c>
      <c r="H12" s="136">
        <f>COUNTIFS('SKO 2019 Attendees'!G:G,"Sales Mgmt",'SKO 2019 Attendees'!X:X,"NA",'SKO 2019 Attendees'!D:D,"Yes")</f>
        <v>31</v>
      </c>
      <c r="I12" s="155">
        <f t="shared" si="2"/>
        <v>0.75609756097560976</v>
      </c>
      <c r="J12" s="22">
        <f>COUNTIFS('SKO 2019 Attendees'!$G:$G,"Sales Mgmt",'SKO 2019 Attendees'!$X:$X,"EMEA")</f>
        <v>28</v>
      </c>
      <c r="K12" s="136">
        <f>COUNTIFS('SKO 2019 Attendees'!$G:$G,"Sales Mgmt",'SKO 2019 Attendees'!$X:$X,"EMEA",'SKO 2019 Attendees'!$D:$D,"Yes")</f>
        <v>24</v>
      </c>
      <c r="L12" s="138">
        <f t="shared" si="3"/>
        <v>0.8571428571428571</v>
      </c>
      <c r="M12" s="166">
        <f>COUNTIFS('SKO 2019 Attendees'!$G:$G,"Sales Mgmt",'SKO 2019 Attendees'!$X:$X,"APAC")+COUNTIFS('SKO 2019 Attendees'!$G:$G,"Sales Mgmt",'SKO 2019 Attendees'!$X:$X,"India")+COUNTIFS('SKO 2019 Attendees'!$G:$G,"Sales Mgmt",'SKO 2019 Attendees'!$X:$X,"Japan")</f>
        <v>6</v>
      </c>
      <c r="N12" s="136">
        <f>COUNTIFS('SKO 2019 Attendees'!$G:$G,"Sales Mgmt",'SKO 2019 Attendees'!$H:$H,"APAC",'SKO 2019 Attendees'!$D:$D,"Yes")</f>
        <v>5</v>
      </c>
      <c r="O12" s="138">
        <f t="shared" si="4"/>
        <v>0.83333333333333337</v>
      </c>
      <c r="P12" s="1"/>
      <c r="Q12" s="1"/>
      <c r="T12" s="1"/>
      <c r="U12" s="1"/>
      <c r="V12" s="1"/>
      <c r="W12" s="1"/>
      <c r="Y12" s="1"/>
      <c r="Z12" s="1"/>
      <c r="AE12" s="20"/>
      <c r="AI12" s="20"/>
      <c r="AJ12" s="20"/>
      <c r="AK12"/>
      <c r="AL12"/>
      <c r="AM12"/>
      <c r="AN12"/>
      <c r="AO12"/>
      <c r="AP12"/>
      <c r="AQ12"/>
    </row>
    <row r="13" spans="1:43" ht="12" customHeight="1">
      <c r="A13" s="95" t="s">
        <v>4641</v>
      </c>
      <c r="B13" s="96" t="s">
        <v>4656</v>
      </c>
      <c r="C13" s="22">
        <f>COUNTIF('SKO 2019 Attendees'!G:G,"Sales Ops")</f>
        <v>18</v>
      </c>
      <c r="D13" s="136">
        <f>COUNTIFS('SKO 2019 Attendees'!G:G,"Sales Ops",'SKO 2019 Attendees'!C:C,"&gt;0.01")</f>
        <v>18</v>
      </c>
      <c r="E13" s="155">
        <f t="shared" si="0"/>
        <v>1</v>
      </c>
      <c r="F13" s="138">
        <f t="shared" si="1"/>
        <v>1</v>
      </c>
      <c r="G13" s="22">
        <f>COUNTIFS('SKO 2019 Attendees'!$G:$G,"Sales Ops",'SKO 2019 Attendees'!$X:$X,"NA")</f>
        <v>10</v>
      </c>
      <c r="H13" s="136">
        <f>COUNTIFS('SKO 2019 Attendees'!G:G,"Sales Ops",'SKO 2019 Attendees'!X:X,"NA",'SKO 2019 Attendees'!D:D,"Yes")</f>
        <v>10</v>
      </c>
      <c r="I13" s="155">
        <f t="shared" si="2"/>
        <v>1</v>
      </c>
      <c r="J13" s="22">
        <f>COUNTIFS('SKO 2019 Attendees'!$G:$G,"Sales Ops",'SKO 2019 Attendees'!$X:$X,"EMEA")</f>
        <v>6</v>
      </c>
      <c r="K13" s="136">
        <f>COUNTIFS('SKO 2019 Attendees'!$G:$G,"Sales Ops",'SKO 2019 Attendees'!$X:$X,"EMEA",'SKO 2019 Attendees'!$D:$D,"Yes")</f>
        <v>6</v>
      </c>
      <c r="L13" s="138">
        <f t="shared" si="3"/>
        <v>1</v>
      </c>
      <c r="M13" s="166">
        <f>COUNTIFS('SKO 2019 Attendees'!$G:$G,"Sales Ops",'SKO 2019 Attendees'!$X:$X,"APAC")+COUNTIFS('SKO 2019 Attendees'!$G:$G,"Sales Ops",'SKO 2019 Attendees'!$X:$X,"India")+COUNTIFS('SKO 2019 Attendees'!$G:$G,"Sales Ops",'SKO 2019 Attendees'!$X:$X,"Japan")</f>
        <v>2</v>
      </c>
      <c r="N13" s="136">
        <f>COUNTIFS('SKO 2019 Attendees'!$G:$G,"Sales Ops",'SKO 2019 Attendees'!$H:$H,"APAC",'SKO 2019 Attendees'!$D:$D,"Yes")</f>
        <v>2</v>
      </c>
      <c r="O13" s="138">
        <f t="shared" si="4"/>
        <v>1</v>
      </c>
      <c r="P13" s="1"/>
      <c r="Q13" s="1"/>
      <c r="T13" s="1"/>
      <c r="U13" s="1"/>
      <c r="V13" s="1"/>
      <c r="W13" s="1"/>
      <c r="Y13" s="1"/>
      <c r="Z13" s="1"/>
      <c r="AE13" s="20"/>
      <c r="AI13" s="20"/>
      <c r="AJ13" s="20"/>
      <c r="AK13"/>
      <c r="AL13"/>
      <c r="AM13"/>
      <c r="AN13"/>
      <c r="AO13"/>
      <c r="AP13"/>
      <c r="AQ13"/>
    </row>
    <row r="14" spans="1:43" ht="12" customHeight="1">
      <c r="A14" s="95" t="s">
        <v>4661</v>
      </c>
      <c r="B14" s="96" t="s">
        <v>4658</v>
      </c>
      <c r="C14" s="153">
        <f>COUNTIF('SKO 2019 Attendees'!G:G,"Solutions Eng")</f>
        <v>48</v>
      </c>
      <c r="D14" s="136">
        <f>COUNTIFS('SKO 2019 Attendees'!G:G,"Solutions Eng",'SKO 2019 Attendees'!C:C,"&gt;0.01")</f>
        <v>45</v>
      </c>
      <c r="E14" s="155">
        <f t="shared" si="0"/>
        <v>0.9375</v>
      </c>
      <c r="F14" s="138">
        <f t="shared" si="1"/>
        <v>0.66666666666666663</v>
      </c>
      <c r="G14" s="22">
        <f>COUNTIFS('SKO 2019 Attendees'!$G:$G,"Solutions Eng",'SKO 2019 Attendees'!$X:$X,"NA")</f>
        <v>17</v>
      </c>
      <c r="H14" s="136">
        <f>COUNTIFS('SKO 2019 Attendees'!G:G,"Solutions Eng",'SKO 2019 Attendees'!X:X,"NA",'SKO 2019 Attendees'!D:D,"Yes")</f>
        <v>16</v>
      </c>
      <c r="I14" s="155">
        <f t="shared" si="2"/>
        <v>0.94117647058823528</v>
      </c>
      <c r="J14" s="22">
        <f>COUNTIFS('SKO 2019 Attendees'!$G:$G,"Solutions Eng",'SKO 2019 Attendees'!$X:$X,"EMEA")</f>
        <v>13</v>
      </c>
      <c r="K14" s="136">
        <f>COUNTIFS('SKO 2019 Attendees'!$G:$G,"Solutions Eng",'SKO 2019 Attendees'!$X:$X,"EMEA",'SKO 2019 Attendees'!$D:$D,"Yes")</f>
        <v>12</v>
      </c>
      <c r="L14" s="138">
        <f t="shared" si="3"/>
        <v>0.92307692307692313</v>
      </c>
      <c r="M14" s="166">
        <f>COUNTIFS('SKO 2019 Attendees'!$G:$G,"Solutions Eng",'SKO 2019 Attendees'!$X:$X,"APAC")+COUNTIFS('SKO 2019 Attendees'!$G:$G,"Solutions Eng",'SKO 2019 Attendees'!$X:$X,"India")+COUNTIFS('SKO 2019 Attendees'!$G:$G,"Solutions Eng",'SKO 2019 Attendees'!$X:$X,"Japan")</f>
        <v>18</v>
      </c>
      <c r="N14" s="136">
        <f>COUNTIFS('SKO 2019 Attendees'!$G:$G,"Solutions Eng",'SKO 2019 Attendees'!$H:$H,"APAC",'SKO 2019 Attendees'!$D:$D,"Yes")</f>
        <v>4</v>
      </c>
      <c r="O14" s="138">
        <f t="shared" si="4"/>
        <v>0.22222222222222221</v>
      </c>
      <c r="P14" s="1"/>
      <c r="Q14" s="1"/>
      <c r="T14" s="1"/>
      <c r="U14" s="1"/>
      <c r="V14" s="1"/>
      <c r="W14" s="1"/>
      <c r="Y14" s="1"/>
      <c r="Z14" s="1"/>
      <c r="AE14" s="20"/>
      <c r="AI14" s="20"/>
      <c r="AJ14" s="20"/>
      <c r="AK14"/>
      <c r="AL14"/>
      <c r="AM14"/>
      <c r="AN14"/>
      <c r="AO14"/>
      <c r="AP14"/>
      <c r="AQ14"/>
    </row>
    <row r="15" spans="1:43" ht="12" customHeight="1">
      <c r="A15" s="95" t="s">
        <v>335</v>
      </c>
      <c r="B15" s="96" t="s">
        <v>4653</v>
      </c>
      <c r="C15" s="22">
        <f>COUNTIF('SKO 2019 Attendees'!G:G,"Sales Consulting")</f>
        <v>367</v>
      </c>
      <c r="D15" s="136">
        <f>COUNTIFS('SKO 2019 Attendees'!G:G,"Sales Consulting",'SKO 2019 Attendees'!C:C,"&gt;0.01")</f>
        <v>362</v>
      </c>
      <c r="E15" s="155">
        <f t="shared" si="0"/>
        <v>0.98637602179836514</v>
      </c>
      <c r="F15" s="138">
        <f t="shared" si="1"/>
        <v>0.92643051771117169</v>
      </c>
      <c r="G15" s="22">
        <f>COUNTIFS('SKO 2019 Attendees'!$G:$G,"Sales Consulting",'SKO 2019 Attendees'!$X:$X,"NA")</f>
        <v>213</v>
      </c>
      <c r="H15" s="136">
        <f>COUNTIFS('SKO 2019 Attendees'!G:G,"Sales Consulting",'SKO 2019 Attendees'!X:X,"NA",'SKO 2019 Attendees'!D:D,"Yes")</f>
        <v>196</v>
      </c>
      <c r="I15" s="155">
        <f t="shared" si="2"/>
        <v>0.92018779342723001</v>
      </c>
      <c r="J15" s="22">
        <f>COUNTIFS('SKO 2019 Attendees'!$G:$G,"Sales Consulting",'SKO 2019 Attendees'!$X:$X,"EMEA")</f>
        <v>117</v>
      </c>
      <c r="K15" s="136">
        <f>COUNTIFS('SKO 2019 Attendees'!$G:$G,"Sales Consulting",'SKO 2019 Attendees'!$X:$X,"EMEA",'SKO 2019 Attendees'!$D:$D,"Yes")</f>
        <v>109</v>
      </c>
      <c r="L15" s="138">
        <f t="shared" si="3"/>
        <v>0.93162393162393164</v>
      </c>
      <c r="M15" s="166">
        <f>COUNTIFS('SKO 2019 Attendees'!$G:$G,"Sales Consulting",'SKO 2019 Attendees'!$X:$X,"APAC")+COUNTIFS('SKO 2019 Attendees'!$G:$G,"Sales Consulting",'SKO 2019 Attendees'!$X:$X,"India")+COUNTIFS('SKO 2019 Attendees'!$G:$G,"Sales Consulting",'SKO 2019 Attendees'!$X:$X,"Japan")</f>
        <v>37</v>
      </c>
      <c r="N15" s="136">
        <f>COUNTIFS('SKO 2019 Attendees'!$G:$G,"Sales Consulting",'SKO 2019 Attendees'!$H:$H,"APAC",'SKO 2019 Attendees'!$D:$D,"Yes")</f>
        <v>35</v>
      </c>
      <c r="O15" s="138">
        <f t="shared" si="4"/>
        <v>0.94594594594594594</v>
      </c>
      <c r="P15" s="1"/>
      <c r="Q15" s="1"/>
      <c r="T15" s="1"/>
      <c r="U15" s="1"/>
      <c r="V15" s="1"/>
      <c r="W15" s="1"/>
      <c r="Y15" s="1"/>
      <c r="Z15" s="1"/>
      <c r="AE15" s="20"/>
      <c r="AI15" s="20"/>
      <c r="AJ15" s="20"/>
      <c r="AK15"/>
      <c r="AL15"/>
      <c r="AM15"/>
      <c r="AN15"/>
      <c r="AO15"/>
      <c r="AP15"/>
      <c r="AQ15"/>
    </row>
    <row r="16" spans="1:43" s="245" customFormat="1" ht="12" customHeight="1">
      <c r="A16" s="255" t="s">
        <v>6304</v>
      </c>
      <c r="B16" s="256" t="s">
        <v>6305</v>
      </c>
      <c r="C16" s="248">
        <f>COUNTIF('SKO 2019 Attendees'!G:G,"Service Assurance")</f>
        <v>6</v>
      </c>
      <c r="D16" s="258">
        <f>COUNTIFS('SKO 2019 Attendees'!G:G,"Service Assurance",'SKO 2019 Attendees'!C:C,"&gt;0.01")</f>
        <v>5</v>
      </c>
      <c r="E16" s="260">
        <f t="shared" si="0"/>
        <v>0.83333333333333337</v>
      </c>
      <c r="F16" s="259">
        <f t="shared" si="1"/>
        <v>0.66666666666666663</v>
      </c>
      <c r="G16" s="248">
        <f>COUNTIFS('SKO 2019 Attendees'!$G:$G,"Service Assurance",'SKO 2019 Attendees'!$X:$X,"NA")</f>
        <v>3</v>
      </c>
      <c r="H16" s="258">
        <f>COUNTIFS('SKO 2019 Attendees'!G:G,"Service Assurance",'SKO 2019 Attendees'!X:X,"NA",'SKO 2019 Attendees'!D:D,"Yes")</f>
        <v>2</v>
      </c>
      <c r="I16" s="260">
        <v>0</v>
      </c>
      <c r="J16" s="248">
        <f>COUNTIFS('SKO 2019 Attendees'!$G:$G,"Service Assurance",'SKO 2019 Attendees'!$X:$X,"EMEA")</f>
        <v>2</v>
      </c>
      <c r="K16" s="258">
        <f>COUNTIFS('SKO 2019 Attendees'!$G:$G,"Service Assurance",'SKO 2019 Attendees'!$X:$X,"EMEA",'SKO 2019 Attendees'!$D:$D,"Yes")</f>
        <v>1</v>
      </c>
      <c r="L16" s="259">
        <v>0</v>
      </c>
      <c r="M16" s="166">
        <f>COUNTIFS('SKO 2019 Attendees'!$G:$G,"Service Assurance",'SKO 2019 Attendees'!$X:$X,"APAC")+COUNTIFS('SKO 2019 Attendees'!$G:$G,"Service Assurance",'SKO 2019 Attendees'!$X:$X,"India")+COUNTIFS('SKO 2019 Attendees'!$G:$G,"Service Assurance",'SKO 2019 Attendees'!$X:$X,"Japan")</f>
        <v>1</v>
      </c>
      <c r="N16" s="258">
        <f>COUNTIFS('SKO 2019 Attendees'!$G:$G,"Service Assurance",'SKO 2019 Attendees'!$X:$X,"EMEA",'SKO 2019 Attendees'!$D:$D,"Yes")</f>
        <v>1</v>
      </c>
      <c r="O16" s="259">
        <v>0</v>
      </c>
      <c r="P16" s="246"/>
      <c r="Q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7"/>
      <c r="AF16" s="246"/>
      <c r="AG16" s="246"/>
      <c r="AH16" s="246"/>
      <c r="AI16" s="247"/>
      <c r="AJ16" s="247"/>
    </row>
    <row r="17" spans="1:43" ht="12" customHeight="1">
      <c r="A17" s="95" t="s">
        <v>2199</v>
      </c>
      <c r="B17" s="96" t="s">
        <v>4662</v>
      </c>
      <c r="C17" s="22">
        <f>COUNTIF('SKO 2019 Attendees'!G:G,"FLT")</f>
        <v>8</v>
      </c>
      <c r="D17" s="136">
        <f>COUNTIFS('SKO 2019 Attendees'!G:G,"FLT",'SKO 2019 Attendees'!C:C,"&gt;0.01")</f>
        <v>8</v>
      </c>
      <c r="E17" s="155">
        <f t="shared" si="0"/>
        <v>1</v>
      </c>
      <c r="F17" s="138">
        <f t="shared" si="1"/>
        <v>0.625</v>
      </c>
      <c r="G17" s="22">
        <f>COUNTIFS('SKO 2019 Attendees'!$G:$G,"FLT",'SKO 2019 Attendees'!$X:$X,"NA")</f>
        <v>8</v>
      </c>
      <c r="H17" s="136">
        <f>COUNTIFS('SKO 2019 Attendees'!G:G,"FLT",'SKO 2019 Attendees'!X:X,"NA",'SKO 2019 Attendees'!D:D,"Yes")</f>
        <v>5</v>
      </c>
      <c r="I17" s="155">
        <f t="shared" si="2"/>
        <v>0.625</v>
      </c>
      <c r="J17" s="22">
        <f>COUNTIFS('SKO 2019 Attendees'!$G:$G,"FLT",'SKO 2019 Attendees'!$X:$X,"EMEA")</f>
        <v>0</v>
      </c>
      <c r="K17" s="136">
        <f>COUNTIFS('SKO 2019 Attendees'!$G:$G,"FLT",'SKO 2019 Attendees'!$X:$X,"EMEA",'SKO 2019 Attendees'!$D:$D,"Yes")</f>
        <v>0</v>
      </c>
      <c r="L17" s="138">
        <v>0</v>
      </c>
      <c r="M17" s="166">
        <f>COUNTIFS('SKO 2019 Attendees'!$G:$G,"FLT",'SKO 2019 Attendees'!$X:$X,"APAC")+COUNTIFS('SKO 2019 Attendees'!$G:$G,"FLT",'SKO 2019 Attendees'!$X:$X,"India")+COUNTIFS('SKO 2019 Attendees'!$G:$G,"FLT",'SKO 2019 Attendees'!$X:$X,"Japan")</f>
        <v>0</v>
      </c>
      <c r="N17" s="136">
        <f>COUNTIFS('SKO 2019 Attendees'!$G:$G,"FLT",'SKO 2019 Attendees'!$H:$H,"APAC",'SKO 2019 Attendees'!$D:$D,"Yes")</f>
        <v>0</v>
      </c>
      <c r="O17" s="138">
        <v>0</v>
      </c>
      <c r="P17" s="1"/>
      <c r="Q17" s="1"/>
      <c r="T17" s="1"/>
      <c r="U17" s="1"/>
      <c r="V17" s="1"/>
      <c r="W17" s="1"/>
      <c r="Y17" s="1"/>
      <c r="Z17" s="1"/>
      <c r="AE17" s="20"/>
      <c r="AI17" s="20"/>
      <c r="AJ17" s="20"/>
      <c r="AK17"/>
      <c r="AL17"/>
      <c r="AM17"/>
      <c r="AN17"/>
      <c r="AO17"/>
      <c r="AP17"/>
      <c r="AQ17"/>
    </row>
    <row r="18" spans="1:43" ht="12" customHeight="1">
      <c r="A18" s="97" t="s">
        <v>4663</v>
      </c>
      <c r="B18" s="98" t="s">
        <v>4662</v>
      </c>
      <c r="C18" s="27">
        <f>COUNTIF('SKO 2019 Attendees'!G:G,"Event Staff")</f>
        <v>26</v>
      </c>
      <c r="D18" s="137">
        <f>COUNTIFS('SKO 2019 Attendees'!G:G,"Event Staff",'SKO 2019 Attendees'!C:C,"&gt;0.01")</f>
        <v>24</v>
      </c>
      <c r="E18" s="139">
        <f t="shared" si="0"/>
        <v>0.92307692307692313</v>
      </c>
      <c r="F18" s="159">
        <f t="shared" si="1"/>
        <v>0.76923076923076927</v>
      </c>
      <c r="G18" s="24">
        <f>COUNTIFS('SKO 2019 Attendees'!$G:$G,"Event Staff*",'SKO 2019 Attendees'!$X:$X,"NA")</f>
        <v>25</v>
      </c>
      <c r="H18" s="137">
        <f>COUNTIFS('SKO 2019 Attendees'!G:G,"Event Staff",'SKO 2019 Attendees'!X:X,"NA",'SKO 2019 Attendees'!D:D,"Yes")</f>
        <v>20</v>
      </c>
      <c r="I18" s="159">
        <f t="shared" si="2"/>
        <v>0.8</v>
      </c>
      <c r="J18" s="24">
        <f>COUNTIFS('SKO 2019 Attendees'!$G:$G,"Event Staff*",'SKO 2019 Attendees'!$X:$X,"EMEA")</f>
        <v>1</v>
      </c>
      <c r="K18" s="137">
        <f>COUNTIFS('SKO 2019 Attendees'!$G:$G,"Event Staff",'SKO 2019 Attendees'!$X:$X,"EMEA",'SKO 2019 Attendees'!$D:$D,"Yes")</f>
        <v>0</v>
      </c>
      <c r="L18" s="157">
        <v>0</v>
      </c>
      <c r="M18" s="137">
        <f>COUNTIFS('SKO 2019 Attendees'!$G:$G,"Event Staff*",'SKO 2019 Attendees'!$X:$X,"APAC")+COUNTIFS('SKO 2019 Attendees'!$G:$G,"Event Staff*",'SKO 2019 Attendees'!$X:$X,"India")+COUNTIFS('SKO 2019 Attendees'!$G:$G,"Event Staff*",'SKO 2019 Attendees'!$X:$X,"Japan")</f>
        <v>0</v>
      </c>
      <c r="N18" s="137">
        <f>COUNTIFS('SKO 2019 Attendees'!$G:$G,"Event Staff",'SKO 2019 Attendees'!$H:$H,"APAC",'SKO 2019 Attendees'!$D:$D,"Yes")</f>
        <v>0</v>
      </c>
      <c r="O18" s="157">
        <v>0</v>
      </c>
      <c r="P18" s="1"/>
      <c r="Q18" s="1"/>
      <c r="T18" s="1"/>
      <c r="U18" s="1"/>
      <c r="V18" s="1"/>
      <c r="W18" s="1"/>
      <c r="Y18" s="1"/>
      <c r="Z18" s="1"/>
      <c r="AE18" s="20"/>
      <c r="AI18" s="20"/>
      <c r="AJ18" s="20"/>
      <c r="AK18"/>
      <c r="AL18"/>
      <c r="AM18"/>
      <c r="AN18"/>
      <c r="AO18"/>
      <c r="AP18"/>
      <c r="AQ18"/>
    </row>
    <row r="19" spans="1:43" s="2" customFormat="1" ht="13.8" thickBot="1">
      <c r="A19" s="140" t="s">
        <v>4664</v>
      </c>
      <c r="B19" s="141"/>
      <c r="C19" s="142">
        <f>SUM(C3:C18)</f>
        <v>1259</v>
      </c>
      <c r="D19" s="143">
        <f>SUM(D3:D18)</f>
        <v>1230</v>
      </c>
      <c r="E19" s="144">
        <f t="shared" si="0"/>
        <v>0.9769658459094519</v>
      </c>
      <c r="F19" s="144">
        <f t="shared" si="1"/>
        <v>0.86100079428117549</v>
      </c>
      <c r="G19" s="142">
        <f t="shared" ref="G19:M19" si="5">SUM(G3:G18)</f>
        <v>763</v>
      </c>
      <c r="H19" s="143">
        <f>SUM(H3:H18)</f>
        <v>645</v>
      </c>
      <c r="I19" s="158">
        <f>SUM(H19/G19)</f>
        <v>0.84534731323722145</v>
      </c>
      <c r="J19" s="142">
        <f t="shared" si="5"/>
        <v>371</v>
      </c>
      <c r="K19" s="143">
        <f>SUM(K3:K18)</f>
        <v>337</v>
      </c>
      <c r="L19" s="158">
        <f>SUM(K19/J19)</f>
        <v>0.90835579514824794</v>
      </c>
      <c r="M19" s="143">
        <f t="shared" si="5"/>
        <v>125</v>
      </c>
      <c r="N19" s="143">
        <f>SUM(N3:N18)</f>
        <v>102</v>
      </c>
      <c r="O19" s="158">
        <f>SUM(N19/M19)</f>
        <v>0.81599999999999995</v>
      </c>
      <c r="P19" s="19"/>
      <c r="Q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1"/>
      <c r="AF19" s="19"/>
      <c r="AG19" s="19"/>
      <c r="AH19" s="19"/>
      <c r="AI19" s="21"/>
      <c r="AJ19" s="21"/>
    </row>
    <row r="22" spans="1:43" ht="12" customHeight="1">
      <c r="D22" t="s">
        <v>6435</v>
      </c>
    </row>
    <row r="23" spans="1:43" ht="12" customHeight="1">
      <c r="D23">
        <v>26</v>
      </c>
      <c r="E23" t="s">
        <v>4652</v>
      </c>
    </row>
    <row r="24" spans="1:43" ht="12" customHeight="1">
      <c r="D24" s="367">
        <v>2</v>
      </c>
      <c r="E24" t="s">
        <v>3474</v>
      </c>
    </row>
    <row r="25" spans="1:43" ht="12" customHeight="1">
      <c r="D25" s="367">
        <v>1</v>
      </c>
      <c r="E25" t="s">
        <v>175</v>
      </c>
    </row>
    <row r="26" spans="1:43" ht="12" customHeight="1">
      <c r="D26" s="347">
        <v>4</v>
      </c>
      <c r="E26" t="s">
        <v>248</v>
      </c>
    </row>
    <row r="27" spans="1:43" ht="12" customHeight="1">
      <c r="D27" s="347">
        <v>2</v>
      </c>
      <c r="E27" t="s">
        <v>335</v>
      </c>
    </row>
    <row r="28" spans="1:43" ht="12" customHeight="1">
      <c r="D28" s="2">
        <f>SUM(D23:D27)</f>
        <v>35</v>
      </c>
    </row>
    <row r="29" spans="1:43" ht="12" customHeight="1">
      <c r="D29">
        <v>12</v>
      </c>
      <c r="E29" t="s">
        <v>6835</v>
      </c>
    </row>
    <row r="30" spans="1:43" ht="12" customHeight="1">
      <c r="D30">
        <f>SUM(D28-D29)</f>
        <v>23</v>
      </c>
      <c r="E30" s="18"/>
    </row>
    <row r="33" spans="4:5" ht="12" customHeight="1">
      <c r="D33">
        <v>25</v>
      </c>
      <c r="E33" s="18" t="s">
        <v>6836</v>
      </c>
    </row>
    <row r="34" spans="4:5" ht="12" customHeight="1">
      <c r="E34" s="18" t="s">
        <v>6838</v>
      </c>
    </row>
  </sheetData>
  <mergeCells count="2">
    <mergeCell ref="C1:F1"/>
    <mergeCell ref="G1:O1"/>
  </mergeCells>
  <pageMargins left="0.7" right="0.7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0F43-1C3B-465A-A43B-A640E193A6FD}">
  <dimension ref="A1:AU77"/>
  <sheetViews>
    <sheetView topLeftCell="A22" zoomScaleNormal="100" workbookViewId="0">
      <selection activeCell="A29" sqref="A29"/>
    </sheetView>
  </sheetViews>
  <sheetFormatPr defaultRowHeight="12" customHeight="1"/>
  <cols>
    <col min="1" max="1" width="43.109375" bestFit="1" customWidth="1"/>
    <col min="2" max="2" width="15.88671875" customWidth="1"/>
    <col min="3" max="5" width="11.5546875" customWidth="1"/>
    <col min="6" max="6" width="9.5546875" customWidth="1"/>
    <col min="7" max="7" width="10.5546875" customWidth="1"/>
    <col min="8" max="8" width="9.5546875" customWidth="1"/>
    <col min="9" max="9" width="9.109375" customWidth="1"/>
    <col min="10" max="10" width="16.44140625" customWidth="1"/>
    <col min="11" max="11" width="12.109375" bestFit="1" customWidth="1"/>
    <col min="12" max="12" width="10.88671875" customWidth="1"/>
    <col min="13" max="13" width="41.109375" style="150" bestFit="1" customWidth="1"/>
    <col min="14" max="14" width="28.5546875" customWidth="1"/>
    <col min="15" max="15" width="7.44140625" customWidth="1"/>
    <col min="16" max="16" width="8" customWidth="1"/>
    <col min="17" max="17" width="6.5546875" customWidth="1"/>
    <col min="18" max="18" width="7.44140625" customWidth="1"/>
    <col min="19" max="19" width="8" customWidth="1"/>
    <col min="20" max="21" width="8.5546875" bestFit="1" customWidth="1"/>
    <col min="22" max="24" width="8.5546875" customWidth="1"/>
    <col min="25" max="25" width="9.44140625" customWidth="1"/>
    <col min="26" max="26" width="9.5546875" bestFit="1" customWidth="1"/>
    <col min="27" max="27" width="26.44140625" style="150" customWidth="1"/>
    <col min="28" max="28" width="16.5546875" style="1" customWidth="1"/>
    <col min="29" max="29" width="17.5546875" customWidth="1"/>
    <col min="30" max="30" width="12.5546875" customWidth="1"/>
    <col min="31" max="31" width="10.109375" style="1" customWidth="1"/>
    <col min="32" max="32" width="8.109375" style="1" customWidth="1"/>
    <col min="33" max="33" width="8.44140625" style="1" customWidth="1"/>
    <col min="34" max="37" width="9.109375" style="1" customWidth="1"/>
    <col min="38" max="38" width="15.44140625" style="1" bestFit="1" customWidth="1"/>
    <col min="39" max="39" width="8.5546875" style="1" customWidth="1"/>
    <col min="40" max="40" width="8.109375" style="1" customWidth="1"/>
    <col min="41" max="41" width="17.5546875" style="1" customWidth="1"/>
    <col min="42" max="42" width="17.5546875" style="20" customWidth="1"/>
    <col min="43" max="43" width="17.5546875" style="1" customWidth="1"/>
    <col min="44" max="44" width="9.44140625" style="1" customWidth="1"/>
    <col min="45" max="45" width="36" style="1" customWidth="1"/>
    <col min="46" max="46" width="15.44140625" style="20" customWidth="1"/>
    <col min="47" max="47" width="8.5546875" style="20" customWidth="1"/>
    <col min="48" max="48" width="14.88671875" bestFit="1" customWidth="1"/>
    <col min="51" max="51" width="15.44140625" bestFit="1" customWidth="1"/>
  </cols>
  <sheetData>
    <row r="1" spans="1:47" ht="13.8" thickBot="1">
      <c r="B1" s="389" t="s">
        <v>4646</v>
      </c>
      <c r="C1" s="390"/>
      <c r="D1" s="390"/>
      <c r="E1" s="390"/>
      <c r="F1" s="390"/>
      <c r="G1" s="390"/>
      <c r="H1" s="390"/>
      <c r="I1" s="390"/>
      <c r="J1" s="390"/>
      <c r="K1" s="391"/>
      <c r="L1" s="56" t="s">
        <v>5117</v>
      </c>
      <c r="M1" s="167"/>
      <c r="N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0"/>
      <c r="AC1" s="1"/>
      <c r="AD1" s="1"/>
      <c r="AF1" s="20"/>
      <c r="AG1" s="20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24.6" thickBot="1">
      <c r="A2" s="93" t="s">
        <v>4647</v>
      </c>
      <c r="B2" s="92" t="s">
        <v>5110</v>
      </c>
      <c r="C2" s="91" t="s">
        <v>5292</v>
      </c>
      <c r="D2" s="31" t="s">
        <v>5293</v>
      </c>
      <c r="E2" s="32" t="s">
        <v>5294</v>
      </c>
      <c r="F2" s="91" t="s">
        <v>5185</v>
      </c>
      <c r="G2" s="31" t="s">
        <v>5295</v>
      </c>
      <c r="H2" s="32" t="s">
        <v>5296</v>
      </c>
      <c r="I2" s="92" t="s">
        <v>4650</v>
      </c>
      <c r="J2" s="92" t="s">
        <v>175</v>
      </c>
      <c r="K2" s="32" t="s">
        <v>248</v>
      </c>
      <c r="L2" s="92" t="s">
        <v>4651</v>
      </c>
      <c r="M2" s="147" t="s">
        <v>23</v>
      </c>
      <c r="N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0"/>
      <c r="AC2" s="1"/>
      <c r="AD2" s="1"/>
      <c r="AF2" s="20"/>
      <c r="AG2" s="20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1.4" customHeight="1">
      <c r="A3" s="171" t="s">
        <v>5104</v>
      </c>
      <c r="B3" s="163" t="s">
        <v>4788</v>
      </c>
      <c r="C3" s="161" t="s">
        <v>4787</v>
      </c>
      <c r="D3" s="162" t="s">
        <v>4787</v>
      </c>
      <c r="E3" s="174" t="s">
        <v>4787</v>
      </c>
      <c r="F3" s="177" t="s">
        <v>4786</v>
      </c>
      <c r="G3" s="162" t="s">
        <v>4786</v>
      </c>
      <c r="H3" s="165" t="s">
        <v>4786</v>
      </c>
      <c r="I3" s="178" t="s">
        <v>4786</v>
      </c>
      <c r="J3" s="163" t="s">
        <v>6407</v>
      </c>
      <c r="K3" s="165" t="s">
        <v>4788</v>
      </c>
      <c r="L3" s="163"/>
      <c r="M3" s="164"/>
      <c r="N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0"/>
      <c r="AC3" s="1"/>
      <c r="AD3" s="1"/>
      <c r="AF3" s="20"/>
      <c r="AG3" s="20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1.4" customHeight="1">
      <c r="A4" s="171" t="s">
        <v>5105</v>
      </c>
      <c r="B4" s="163" t="s">
        <v>5106</v>
      </c>
      <c r="C4" s="161" t="s">
        <v>5186</v>
      </c>
      <c r="D4" s="162" t="s">
        <v>5186</v>
      </c>
      <c r="E4" s="174" t="s">
        <v>5186</v>
      </c>
      <c r="F4" s="161" t="s">
        <v>5186</v>
      </c>
      <c r="G4" s="162" t="s">
        <v>5186</v>
      </c>
      <c r="H4" s="174" t="s">
        <v>5186</v>
      </c>
      <c r="I4" s="163" t="s">
        <v>5186</v>
      </c>
      <c r="J4" s="163" t="s">
        <v>5107</v>
      </c>
      <c r="K4" s="162" t="s">
        <v>5108</v>
      </c>
      <c r="L4" s="163" t="s">
        <v>5109</v>
      </c>
      <c r="M4" s="164"/>
      <c r="N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20"/>
      <c r="AC4" s="1"/>
      <c r="AD4" s="1"/>
      <c r="AF4" s="20"/>
      <c r="AG4" s="20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2" customHeight="1">
      <c r="A5" s="95" t="s">
        <v>4652</v>
      </c>
      <c r="B5" s="54">
        <f>COUNTIFS('SKO 2019 Attendees'!$G:$G,"AE",'SKO 2019 Attendees'!$Y:$Y,"x")</f>
        <v>4</v>
      </c>
      <c r="C5" s="22">
        <f>COUNTIFS('SKO 2019 Attendees'!$G:$G,"AE",'SKO 2019 Attendees'!$AB:$AB,"x")</f>
        <v>0</v>
      </c>
      <c r="D5" s="136">
        <f>COUNTIFS('SKO 2019 Attendees'!$G:$G,"AE",'SKO 2019 Attendees'!$AC:$AC,"x")</f>
        <v>0</v>
      </c>
      <c r="E5" s="23">
        <f>COUNTIFS('SKO 2019 Attendees'!$G:$G,"AE",'SKO 2019 Attendees'!$AD:$AD,"x")</f>
        <v>0</v>
      </c>
      <c r="F5" s="22">
        <v>0</v>
      </c>
      <c r="G5" s="136">
        <f>COUNTIFS('SKO 2019 Attendees'!$G:$G,"AE",'SKO 2019 Attendees'!$AC:$AC,"x")</f>
        <v>0</v>
      </c>
      <c r="H5" s="23">
        <v>0</v>
      </c>
      <c r="I5" s="54">
        <f>COUNTIFS('SKO 2019 Attendees'!$G:$G,"AE",'SKO 2019 Attendees'!$AH:$AH,"x")</f>
        <v>0</v>
      </c>
      <c r="J5" s="54">
        <f>COUNTIFS('SKO 2019 Attendees'!$G:$G,"AE",'SKO 2019 Attendees'!$Z:$Z,"x")</f>
        <v>0</v>
      </c>
      <c r="K5" s="23">
        <f>COUNTIFS('SKO 2019 Attendees'!$G:$G,"AE",'SKO 2019 Attendees'!$AA:$AA,"x")</f>
        <v>0</v>
      </c>
      <c r="L5" s="54">
        <f>COUNTIFS('SKO 2019 Attendees'!$G:$G,"AE",'SKO 2019 Attendees'!$AL:$AL,"x")</f>
        <v>1</v>
      </c>
      <c r="M5" s="148"/>
      <c r="N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0"/>
      <c r="AC5" s="1"/>
      <c r="AD5" s="1"/>
      <c r="AF5" s="20"/>
      <c r="AG5" s="20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2" customHeight="1">
      <c r="A6" s="95" t="s">
        <v>175</v>
      </c>
      <c r="B6" s="54">
        <f>COUNTIFS('SKO 2019 Attendees'!$G:$G,"Alliances",'SKO 2019 Attendees'!$Y:$Y,"x")</f>
        <v>5</v>
      </c>
      <c r="C6" s="22">
        <f>COUNTIFS('SKO 2019 Attendees'!$G:$G,"Alliances",'SKO 2019 Attendees'!$AB:$AB,"x")</f>
        <v>0</v>
      </c>
      <c r="D6" s="136">
        <f>COUNTIFS('SKO 2019 Attendees'!$G:$G,"Alliances",'SKO 2019 Attendees'!$AC:$AC,"x")</f>
        <v>0</v>
      </c>
      <c r="E6" s="23">
        <f>COUNTIFS('SKO 2019 Attendees'!$G:$G,"Alliances",'SKO 2019 Attendees'!$AD:$AD,"x")</f>
        <v>0</v>
      </c>
      <c r="F6" s="22">
        <v>0</v>
      </c>
      <c r="G6" s="136">
        <f>COUNTIFS('SKO 2019 Attendees'!$G:$G,"Alliances",'SKO 2019 Attendees'!$AC:$AC,"x")</f>
        <v>0</v>
      </c>
      <c r="H6" s="23">
        <v>0</v>
      </c>
      <c r="I6" s="54">
        <f>COUNTIFS('SKO 2019 Attendees'!$G:$G,"Alliances",'SKO 2019 Attendees'!$AH:$AH,"x")</f>
        <v>0</v>
      </c>
      <c r="J6" s="54">
        <f>COUNTIFS('SKO 2019 Attendees'!$G:$G,"Alliances",'SKO 2019 Attendees'!$Z:$Z,"x")</f>
        <v>41</v>
      </c>
      <c r="K6" s="23">
        <f>COUNTIFS('SKO 2019 Attendees'!$G:$G,"Alliances",'SKO 2019 Attendees'!$AA:$AA,"x")</f>
        <v>0</v>
      </c>
      <c r="L6" s="54">
        <f>COUNTIFS('SKO 2019 Attendees'!$G:$G,"Alliances",'SKO 2019 Attendees'!$AL:$AL,"x")</f>
        <v>1</v>
      </c>
      <c r="M6" s="168" t="s">
        <v>5111</v>
      </c>
      <c r="N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0"/>
      <c r="AC6" s="1"/>
      <c r="AD6" s="1"/>
      <c r="AF6" s="20"/>
      <c r="AG6" s="20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2" customHeight="1">
      <c r="A7" s="95" t="s">
        <v>4654</v>
      </c>
      <c r="B7" s="54">
        <f>COUNTIFS('SKO 2019 Attendees'!$G:$G,"IML",'SKO 2019 Attendees'!$Y:$Y,"x")</f>
        <v>0</v>
      </c>
      <c r="C7" s="22">
        <f>COUNTIFS('SKO 2019 Attendees'!$G:$G,"IML",'SKO 2019 Attendees'!$AB:$AB,"x")</f>
        <v>0</v>
      </c>
      <c r="D7" s="136">
        <f>COUNTIFS('SKO 2019 Attendees'!$G:$G,"IML",'SKO 2019 Attendees'!$AC:$AC,"x")</f>
        <v>0</v>
      </c>
      <c r="E7" s="23">
        <f>COUNTIFS('SKO 2019 Attendees'!$G:$G,"IML",'SKO 2019 Attendees'!$AD:$AD,"x")</f>
        <v>0</v>
      </c>
      <c r="F7" s="22">
        <v>0</v>
      </c>
      <c r="G7" s="136">
        <f>COUNTIFS('SKO 2019 Attendees'!$G:$G,"IML",'SKO 2019 Attendees'!$AC:$AC,"x")</f>
        <v>0</v>
      </c>
      <c r="H7" s="23">
        <v>0</v>
      </c>
      <c r="I7" s="54">
        <f>COUNTIFS('SKO 2019 Attendees'!$G:$G,"IML",'SKO 2019 Attendees'!$AH:$AH,"x")</f>
        <v>0</v>
      </c>
      <c r="J7" s="54">
        <f>COUNTIFS('SKO 2019 Attendees'!$G:$G,"IML",'SKO 2019 Attendees'!$Z:$Z,"x")</f>
        <v>0</v>
      </c>
      <c r="K7" s="23">
        <f>COUNTIFS('SKO 2019 Attendees'!$G:$G,"IML",'SKO 2019 Attendees'!$AA:$AA,"x")</f>
        <v>0</v>
      </c>
      <c r="L7" s="54">
        <f>COUNTIFS('SKO 2019 Attendees'!$G:$G,"IML",'SKO 2019 Attendees'!$AL:$AL,"x")</f>
        <v>0</v>
      </c>
      <c r="M7" s="148"/>
      <c r="N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20"/>
      <c r="AC7" s="1"/>
      <c r="AD7" s="1"/>
      <c r="AF7" s="20"/>
      <c r="AG7" s="20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" customHeight="1">
      <c r="A8" s="95" t="s">
        <v>1177</v>
      </c>
      <c r="B8" s="54">
        <f>COUNTIFS('SKO 2019 Attendees'!$G:$G,"Enablement",'SKO 2019 Attendees'!$Y:$Y,"x")</f>
        <v>11</v>
      </c>
      <c r="C8" s="22">
        <f>COUNTIFS('SKO 2019 Attendees'!$G:$G,"Enablement",'SKO 2019 Attendees'!$AB:$AB,"x")</f>
        <v>0</v>
      </c>
      <c r="D8" s="136">
        <f>COUNTIFS('SKO 2019 Attendees'!$G:$G,"Enablement",'SKO 2019 Attendees'!$AC:$AC,"x")</f>
        <v>0</v>
      </c>
      <c r="E8" s="23">
        <f>COUNTIFS('SKO 2019 Attendees'!$G:$G,"Enablement",'SKO 2019 Attendees'!$AD:$AD,"x")</f>
        <v>0</v>
      </c>
      <c r="F8" s="22">
        <v>0</v>
      </c>
      <c r="G8" s="136">
        <f>COUNTIFS('SKO 2019 Attendees'!$G:$G,"Enablement",'SKO 2019 Attendees'!$AC:$AC,"x")</f>
        <v>0</v>
      </c>
      <c r="H8" s="23">
        <v>0</v>
      </c>
      <c r="I8" s="54">
        <f>COUNTIFS('SKO 2019 Attendees'!$G:$G,"Enablement",'SKO 2019 Attendees'!$AH:$AH,"x")</f>
        <v>0</v>
      </c>
      <c r="J8" s="54">
        <f>COUNTIFS('SKO 2019 Attendees'!$G:$G,"Enablement",'SKO 2019 Attendees'!$Z:$Z,"x")</f>
        <v>4</v>
      </c>
      <c r="K8" s="23">
        <f>COUNTIFS('SKO 2019 Attendees'!$G:$G,"Enablement",'SKO 2019 Attendees'!$AA:$AA,"x")</f>
        <v>0</v>
      </c>
      <c r="L8" s="54">
        <f>COUNTIFS('SKO 2019 Attendees'!$G:$G,"Enablement",'SKO 2019 Attendees'!$AL:$AL,"x")</f>
        <v>1</v>
      </c>
      <c r="M8" s="148"/>
      <c r="N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0"/>
      <c r="AC8" s="1"/>
      <c r="AD8" s="1"/>
      <c r="AF8" s="20"/>
      <c r="AG8" s="20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2" customHeight="1">
      <c r="A9" s="95" t="s">
        <v>4633</v>
      </c>
      <c r="B9" s="54">
        <f>COUNTIFS('SKO 2019 Attendees'!$G:$G,"HR",'SKO 2019 Attendees'!$Y:$Y,"x")</f>
        <v>1</v>
      </c>
      <c r="C9" s="22">
        <f>COUNTIFS('SKO 2019 Attendees'!$G:$G,"HR",'SKO 2019 Attendees'!$AB:$AB,"x")</f>
        <v>0</v>
      </c>
      <c r="D9" s="136">
        <f>COUNTIFS('SKO 2019 Attendees'!$G:$G,"HR",'SKO 2019 Attendees'!$AC:$AC,"x")</f>
        <v>0</v>
      </c>
      <c r="E9" s="23">
        <f>COUNTIFS('SKO 2019 Attendees'!$G:$G,"HR",'SKO 2019 Attendees'!$AD:$AD,"x")</f>
        <v>0</v>
      </c>
      <c r="F9" s="22">
        <v>0</v>
      </c>
      <c r="G9" s="136">
        <f>COUNTIFS('SKO 2019 Attendees'!$G:$G,"HR",'SKO 2019 Attendees'!$AC:$AC,"x")</f>
        <v>0</v>
      </c>
      <c r="H9" s="23">
        <v>0</v>
      </c>
      <c r="I9" s="54">
        <f>COUNTIFS('SKO 2019 Attendees'!$G:$G,"HR",'SKO 2019 Attendees'!$AH:$AH,"x")</f>
        <v>0</v>
      </c>
      <c r="J9" s="54">
        <f>COUNTIFS('SKO 2019 Attendees'!$G:$G,"HR",'SKO 2019 Attendees'!$Z:$Z,"x")</f>
        <v>0</v>
      </c>
      <c r="K9" s="23">
        <f>COUNTIFS('SKO 2019 Attendees'!$G:$G,"HR",'SKO 2019 Attendees'!$AA:$AA,"x")</f>
        <v>0</v>
      </c>
      <c r="L9" s="54">
        <f>COUNTIFS('SKO 2019 Attendees'!$G:$G,"HR",'SKO 2019 Attendees'!$AL:$AL,"x")</f>
        <v>0</v>
      </c>
      <c r="M9" s="148"/>
      <c r="N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0"/>
      <c r="AC9" s="1"/>
      <c r="AD9" s="1"/>
      <c r="AF9" s="20"/>
      <c r="AG9" s="20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" customHeight="1">
      <c r="A10" s="95" t="s">
        <v>4771</v>
      </c>
      <c r="B10" s="54">
        <f>COUNTIFS('SKO 2019 Attendees'!$G:$G,"Products",'SKO 2019 Attendees'!$Y:$Y,"x")</f>
        <v>0</v>
      </c>
      <c r="C10" s="22">
        <f>COUNTIFS('SKO 2019 Attendees'!$G:$G,"Products",'SKO 2019 Attendees'!$AB:$AB,"x")</f>
        <v>0</v>
      </c>
      <c r="D10" s="136">
        <f>COUNTIFS('SKO 2019 Attendees'!$G:$G,"Products",'SKO 2019 Attendees'!$AC:$AC,"x")</f>
        <v>0</v>
      </c>
      <c r="E10" s="23">
        <f>COUNTIFS('SKO 2019 Attendees'!$G:$G,"Products",'SKO 2019 Attendees'!$AD:$AD,"x")</f>
        <v>0</v>
      </c>
      <c r="F10" s="22">
        <v>0</v>
      </c>
      <c r="G10" s="136">
        <f>COUNTIFS('SKO 2019 Attendees'!$G:$G,"Products",'SKO 2019 Attendees'!$AC:$AC,"x")</f>
        <v>0</v>
      </c>
      <c r="H10" s="23">
        <v>0</v>
      </c>
      <c r="I10" s="54">
        <f>COUNTIFS('SKO 2019 Attendees'!$G:$G,"Products",'SKO 2019 Attendees'!$AH:$AH,"x")</f>
        <v>0</v>
      </c>
      <c r="J10" s="54">
        <f>COUNTIFS('SKO 2019 Attendees'!$G:$G,"Products",'SKO 2019 Attendees'!$Z:$Z,"x")</f>
        <v>0</v>
      </c>
      <c r="K10" s="23">
        <f>COUNTIFS('SKO 2019 Attendees'!$G:$G,"Products",'SKO 2019 Attendees'!$AA:$AA,"x")</f>
        <v>0</v>
      </c>
      <c r="L10" s="54">
        <f>COUNTIFS('SKO 2019 Attendees'!$G:$G,"IAD",'SKO 2019 Attendees'!$AL:$AL,"x")</f>
        <v>0</v>
      </c>
      <c r="M10" s="148"/>
      <c r="N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20"/>
      <c r="AC10" s="1"/>
      <c r="AD10" s="1"/>
      <c r="AF10" s="20"/>
      <c r="AG10" s="2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12" customHeight="1">
      <c r="A11" s="95" t="s">
        <v>4659</v>
      </c>
      <c r="B11" s="54">
        <f>COUNTIFS('SKO 2019 Attendees'!$G:$G,"Legal",'SKO 2019 Attendees'!$Y:$Y,"x")</f>
        <v>4</v>
      </c>
      <c r="C11" s="22">
        <f>COUNTIFS('SKO 2019 Attendees'!$G:$G,"Legal",'SKO 2019 Attendees'!$AB:$AB,"x")</f>
        <v>0</v>
      </c>
      <c r="D11" s="136">
        <f>COUNTIFS('SKO 2019 Attendees'!$G:$G,"Legal",'SKO 2019 Attendees'!$AC:$AC,"x")</f>
        <v>0</v>
      </c>
      <c r="E11" s="23">
        <f>COUNTIFS('SKO 2019 Attendees'!$G:$G,"Legal",'SKO 2019 Attendees'!$AD:$AD,"x")</f>
        <v>0</v>
      </c>
      <c r="F11" s="22">
        <v>0</v>
      </c>
      <c r="G11" s="136">
        <f>COUNTIFS('SKO 2019 Attendees'!$G:$G,"Legal",'SKO 2019 Attendees'!$AC:$AC,"x")</f>
        <v>0</v>
      </c>
      <c r="H11" s="23">
        <v>0</v>
      </c>
      <c r="I11" s="54">
        <f>COUNTIFS('SKO 2019 Attendees'!$G:$G,"Legal",'SKO 2019 Attendees'!$AH:$AH,"x")</f>
        <v>0</v>
      </c>
      <c r="J11" s="54">
        <f>COUNTIFS('SKO 2019 Attendees'!$G:$G,"Legal",'SKO 2019 Attendees'!$Z:$Z,"x")</f>
        <v>0</v>
      </c>
      <c r="K11" s="23">
        <f>COUNTIFS('SKO 2019 Attendees'!$G:$G,"Legal",'SKO 2019 Attendees'!$AA:$AA,"x")</f>
        <v>0</v>
      </c>
      <c r="L11" s="54">
        <f>COUNTIFS('SKO 2019 Attendees'!$G:$G,"Legal",'SKO 2019 Attendees'!$AL:$AL,"x")+COUNTIFS('SKO 2019 Attendees'!$G:$G,"Finance",'SKO 2019 Attendees'!$AL:$AL,"x")</f>
        <v>1</v>
      </c>
      <c r="M11" s="148"/>
      <c r="N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20"/>
      <c r="AC11" s="1"/>
      <c r="AD11" s="1"/>
      <c r="AF11" s="20"/>
      <c r="AG11" s="20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2" customHeight="1">
      <c r="A12" s="95" t="s">
        <v>234</v>
      </c>
      <c r="B12" s="54">
        <f>COUNTIFS('SKO 2019 Attendees'!$G:$G,"Marketing",'SKO 2019 Attendees'!$Y:$Y,"x")</f>
        <v>0</v>
      </c>
      <c r="C12" s="22">
        <f>COUNTIFS('SKO 2019 Attendees'!$G:$G,"Marketing",'SKO 2019 Attendees'!$AB:$AB,"x")</f>
        <v>0</v>
      </c>
      <c r="D12" s="136">
        <f>COUNTIFS('SKO 2019 Attendees'!$G:$G,"Marketing",'SKO 2019 Attendees'!$AC:$AC,"x")</f>
        <v>0</v>
      </c>
      <c r="E12" s="23">
        <f>COUNTIFS('SKO 2019 Attendees'!$G:$G,"Marketing",'SKO 2019 Attendees'!$AD:$AD,"x")</f>
        <v>0</v>
      </c>
      <c r="F12" s="22">
        <v>0</v>
      </c>
      <c r="G12" s="136">
        <f>COUNTIFS('SKO 2019 Attendees'!$G:$G,"Marketing",'SKO 2019 Attendees'!$AC:$AC,"x")</f>
        <v>0</v>
      </c>
      <c r="H12" s="23">
        <v>0</v>
      </c>
      <c r="I12" s="54">
        <f>COUNTIFS('SKO 2019 Attendees'!$G:$G,"Marketing",'SKO 2019 Attendees'!$AH:$AH,"x")</f>
        <v>0</v>
      </c>
      <c r="J12" s="54">
        <f>COUNTIFS('SKO 2019 Attendees'!$G:$G,"Marketing",'SKO 2019 Attendees'!$Z:$Z,"x")</f>
        <v>1</v>
      </c>
      <c r="K12" s="23">
        <f>COUNTIFS('SKO 2019 Attendees'!$G:$G,"Marketing",'SKO 2019 Attendees'!$AA:$AA,"x")</f>
        <v>0</v>
      </c>
      <c r="L12" s="54">
        <f>COUNTIFS('SKO 2019 Attendees'!$G:$G,"Marketing",'SKO 2019 Attendees'!$AL:$AL,"x")</f>
        <v>1</v>
      </c>
      <c r="M12" s="148"/>
      <c r="N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20"/>
      <c r="AC12" s="1"/>
      <c r="AD12" s="1"/>
      <c r="AF12" s="20"/>
      <c r="AG12" s="20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ht="12" customHeight="1">
      <c r="A13" s="95" t="s">
        <v>248</v>
      </c>
      <c r="B13" s="54">
        <f>COUNTIFS('SKO 2019 Attendees'!$G:$G,"Pega Consulting",'SKO 2019 Attendees'!$Y:$Y,"x")</f>
        <v>1</v>
      </c>
      <c r="C13" s="22">
        <f>COUNTIFS('SKO 2019 Attendees'!$G:$G,"Pega Consulting",'SKO 2019 Attendees'!$AB:$AB,"x")</f>
        <v>0</v>
      </c>
      <c r="D13" s="136">
        <f>COUNTIFS('SKO 2019 Attendees'!$G:$G,"Pega Consulting",'SKO 2019 Attendees'!$AC:$AC,"x")</f>
        <v>0</v>
      </c>
      <c r="E13" s="23">
        <f>COUNTIFS('SKO 2019 Attendees'!$G:$G,"Pega Consulting",'SKO 2019 Attendees'!$AD:$AD,"x")</f>
        <v>0</v>
      </c>
      <c r="F13" s="22">
        <v>0</v>
      </c>
      <c r="G13" s="136">
        <f>COUNTIFS('SKO 2019 Attendees'!$G:$G,"Pega Consulting",'SKO 2019 Attendees'!$AC:$AC,"x")</f>
        <v>0</v>
      </c>
      <c r="H13" s="23">
        <v>0</v>
      </c>
      <c r="I13" s="54">
        <f>COUNTIFS('SKO 2019 Attendees'!$G:$G,"Pega Consulting",'SKO 2019 Attendees'!$AH:$AH,"x")</f>
        <v>0</v>
      </c>
      <c r="J13" s="54">
        <f>COUNTIFS('SKO 2019 Attendees'!$G:$G,"Pega Consulting",'SKO 2019 Attendees'!$Z:$Z,"x")</f>
        <v>0</v>
      </c>
      <c r="K13" s="28">
        <f>COUNTIFS('SKO 2019 Attendees'!$G:$G,"Pega Consulting",'SKO 2019 Attendees'!$AA:$AA,"x")</f>
        <v>166</v>
      </c>
      <c r="L13" s="54">
        <f>COUNTIFS('SKO 2019 Attendees'!$G:$G,"Pega Consulting",'SKO 2019 Attendees'!$AL:$AL,"x")</f>
        <v>5</v>
      </c>
      <c r="M13" s="168" t="s">
        <v>5112</v>
      </c>
      <c r="N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20"/>
      <c r="AC13" s="1"/>
      <c r="AD13" s="1"/>
      <c r="AF13" s="20"/>
      <c r="AG13" s="20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ht="12" customHeight="1">
      <c r="A14" s="95" t="s">
        <v>522</v>
      </c>
      <c r="B14" s="54">
        <f>COUNTIFS('SKO 2019 Attendees'!$G:$G,"Sales Mgmt",'SKO 2019 Attendees'!$Y:$Y,"x")</f>
        <v>72</v>
      </c>
      <c r="C14" s="22">
        <f>COUNTIFS('SKO 2019 Attendees'!$G:$G,"Sales Mgmt",'SKO 2019 Attendees'!$AB:$AB,"x")</f>
        <v>0</v>
      </c>
      <c r="D14" s="136">
        <f>COUNTIFS('SKO 2019 Attendees'!$G:$G,"Sales Mgmt",'SKO 2019 Attendees'!$AC:$AC,"x")</f>
        <v>0</v>
      </c>
      <c r="E14" s="23">
        <f>COUNTIFS('SKO 2019 Attendees'!$G:$G,"Sales Mgmt",'SKO 2019 Attendees'!$AD:$AD,"x")</f>
        <v>0</v>
      </c>
      <c r="F14" s="22">
        <v>0</v>
      </c>
      <c r="G14" s="136">
        <f>COUNTIFS('SKO 2019 Attendees'!$G:$G,"Sales Mgmt",'SKO 2019 Attendees'!$AC:$AC,"x")</f>
        <v>0</v>
      </c>
      <c r="H14" s="23">
        <v>0</v>
      </c>
      <c r="I14" s="54">
        <f>COUNTIFS('SKO 2019 Attendees'!$G:$G,"Sales Mgmt",'SKO 2019 Attendees'!$AH:$AH,"x")</f>
        <v>0</v>
      </c>
      <c r="J14" s="54">
        <f>COUNTIFS('SKO 2019 Attendees'!$G:$G,"Sales Mgmt",'SKO 2019 Attendees'!$Z:$Z,"x")</f>
        <v>0</v>
      </c>
      <c r="K14" s="23">
        <f>COUNTIFS('SKO 2019 Attendees'!$G:$G,"Sales Mgmt",'SKO 2019 Attendees'!$AA:$AA,"x")</f>
        <v>0</v>
      </c>
      <c r="L14" s="54">
        <f>COUNTIFS('SKO 2019 Attendees'!$G:$G,"Sales Mgmt",'SKO 2019 Attendees'!$AL:$AL,"x")</f>
        <v>7</v>
      </c>
      <c r="M14" s="148"/>
      <c r="N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20"/>
      <c r="AC14" s="1"/>
      <c r="AD14" s="1"/>
      <c r="AF14" s="20"/>
      <c r="AG14" s="20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2" customHeight="1">
      <c r="A15" s="95" t="s">
        <v>4641</v>
      </c>
      <c r="B15" s="54">
        <f>COUNTIFS('SKO 2019 Attendees'!$G:$G,"Sales Ops",'SKO 2019 Attendees'!$Y:$Y,"x")</f>
        <v>4</v>
      </c>
      <c r="C15" s="22">
        <f>COUNTIFS('SKO 2019 Attendees'!$G:$G,"Sales Ops",'SKO 2019 Attendees'!$AB:$AB,"x")</f>
        <v>0</v>
      </c>
      <c r="D15" s="136">
        <f>COUNTIFS('SKO 2019 Attendees'!$G:$G,"Sales Ops",'SKO 2019 Attendees'!$AC:$AC,"x")</f>
        <v>0</v>
      </c>
      <c r="E15" s="23">
        <f>COUNTIFS('SKO 2019 Attendees'!$G:$G,"Sales Ops",'SKO 2019 Attendees'!$AD:$AD,"x")</f>
        <v>0</v>
      </c>
      <c r="F15" s="22">
        <v>0</v>
      </c>
      <c r="G15" s="136">
        <f>COUNTIFS('SKO 2019 Attendees'!$G:$G,"Sales Ops",'SKO 2019 Attendees'!$AC:$AC,"x")</f>
        <v>0</v>
      </c>
      <c r="H15" s="23">
        <v>0</v>
      </c>
      <c r="I15" s="54">
        <f>COUNTIFS('SKO 2019 Attendees'!$G:$G,"Sales Ops",'SKO 2019 Attendees'!$AH:$AH,"x")</f>
        <v>0</v>
      </c>
      <c r="J15" s="54">
        <f>COUNTIFS('SKO 2019 Attendees'!$G:$G,"Sales Ops",'SKO 2019 Attendees'!$Z:$Z,"x")</f>
        <v>2</v>
      </c>
      <c r="K15" s="23">
        <f>COUNTIFS('SKO 2019 Attendees'!$G:$G,"Sales Ops",'SKO 2019 Attendees'!$AA:$AA,"x")</f>
        <v>0</v>
      </c>
      <c r="L15" s="54">
        <f>COUNTIFS('SKO 2019 Attendees'!$G:$G,"Sales Ops",'SKO 2019 Attendees'!$AL:$AL,"x")</f>
        <v>3</v>
      </c>
      <c r="M15" s="148"/>
      <c r="N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20"/>
      <c r="AC15" s="1"/>
      <c r="AD15" s="1"/>
      <c r="AF15" s="20"/>
      <c r="AG15" s="20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2" customHeight="1">
      <c r="A16" s="95" t="s">
        <v>4661</v>
      </c>
      <c r="B16" s="54">
        <f>COUNTIFS('SKO 2019 Attendees'!$G:$G,"Solutions Eng",'SKO 2019 Attendees'!$Y:$Y,"x")</f>
        <v>0</v>
      </c>
      <c r="C16" s="22">
        <f>COUNTIFS('SKO 2019 Attendees'!$G:$G,"Solutions Eng",'SKO 2019 Attendees'!$AB:$AB,"x")</f>
        <v>4</v>
      </c>
      <c r="D16" s="136">
        <f>COUNTIFS('SKO 2019 Attendees'!$G:$G,"Solutions Eng",'SKO 2019 Attendees'!$AC:$AC,"x")</f>
        <v>2</v>
      </c>
      <c r="E16" s="23">
        <f>COUNTIFS('SKO 2019 Attendees'!$G:$G,"Solutions Eng",'SKO 2019 Attendees'!$AD:$AD,"x")</f>
        <v>1</v>
      </c>
      <c r="F16" s="22">
        <v>0</v>
      </c>
      <c r="G16" s="136">
        <v>0</v>
      </c>
      <c r="H16" s="23">
        <v>0</v>
      </c>
      <c r="I16" s="54">
        <f>COUNTIFS('SKO 2019 Attendees'!$G:$G,"Solutions Eng",'SKO 2019 Attendees'!$AH:$AH,"x")</f>
        <v>48</v>
      </c>
      <c r="J16" s="54">
        <f>COUNTIFS('SKO 2019 Attendees'!$G:$G,"Solutions Eng",'SKO 2019 Attendees'!$Z:$Z,"x")</f>
        <v>0</v>
      </c>
      <c r="K16" s="23">
        <f>COUNTIFS('SKO 2019 Attendees'!$G:$G,"Solutions Eng",'SKO 2019 Attendees'!$AA:$AA,"x")</f>
        <v>0</v>
      </c>
      <c r="L16" s="54">
        <f>COUNTIFS('SKO 2019 Attendees'!$G:$G,"Solutions Eng",'SKO 2019 Attendees'!$AL:$AL,"x")</f>
        <v>0</v>
      </c>
      <c r="M16" s="148"/>
      <c r="N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0"/>
      <c r="AC16" s="1"/>
      <c r="AD16" s="1"/>
      <c r="AF16" s="20"/>
      <c r="AG16" s="20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2" customHeight="1">
      <c r="A17" s="95" t="s">
        <v>335</v>
      </c>
      <c r="B17" s="54">
        <f>SUM(C17+D17+E17)</f>
        <v>66</v>
      </c>
      <c r="C17" s="175">
        <f>COUNTIFS('SKO 2019 Attendees'!$G:$G,"Sales Consulting",'SKO 2019 Attendees'!$AB:$AB,"x")</f>
        <v>39</v>
      </c>
      <c r="D17" s="166">
        <f>COUNTIFS('SKO 2019 Attendees'!$G:$G,"Sales Consulting",'SKO 2019 Attendees'!$AC:$AC,"x")</f>
        <v>23</v>
      </c>
      <c r="E17" s="28">
        <f>COUNTIFS('SKO 2019 Attendees'!$G:$G,"Sales Consulting",'SKO 2019 Attendees'!$AD:$AD,"x")</f>
        <v>4</v>
      </c>
      <c r="F17" s="22">
        <f>COUNTIFS('SKO 2019 Attendees'!$G:$G,"Sales Consulting",'SKO 2019 Attendees'!$AE:$AE,"x")</f>
        <v>213</v>
      </c>
      <c r="G17" s="136">
        <f>COUNTIFS('SKO 2019 Attendees'!$G:$G,"Sales Consulting",'SKO 2019 Attendees'!$AF:$AF,"x")</f>
        <v>116</v>
      </c>
      <c r="H17" s="23">
        <f>COUNTIFS('SKO 2019 Attendees'!$G:$G,"Sales Consulting",'SKO 2019 Attendees'!$AG:$AG,"x")</f>
        <v>37</v>
      </c>
      <c r="I17" s="81">
        <f>COUNTIFS('SKO 2019 Attendees'!$G:$G,"Sales Consulting",'SKO 2019 Attendees'!$AH:$AH,"x")</f>
        <v>0</v>
      </c>
      <c r="J17" s="81">
        <f>COUNTIFS('SKO 2019 Attendees'!$G:$G,"Sales Consulting",'SKO 2019 Attendees'!$Z:$Z,"x")</f>
        <v>0</v>
      </c>
      <c r="K17" s="23">
        <f>COUNTIFS('SKO 2019 Attendees'!$G:$G,"Sales Consulting",'SKO 2019 Attendees'!$AA:$AA,"x")</f>
        <v>0</v>
      </c>
      <c r="L17" s="54">
        <f>COUNTIFS('SKO 2019 Attendees'!$G:$G,"Sales Consulting",'SKO 2019 Attendees'!$AL:$AL,"x")</f>
        <v>1</v>
      </c>
      <c r="M17" s="168" t="s">
        <v>5113</v>
      </c>
      <c r="N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0"/>
      <c r="AC17" s="1"/>
      <c r="AD17" s="1"/>
      <c r="AF17" s="20"/>
      <c r="AG17" s="20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245" customFormat="1" ht="12" customHeight="1">
      <c r="A18" s="255" t="s">
        <v>6304</v>
      </c>
      <c r="B18" s="54">
        <f>COUNTIFS('SKO 2019 Attendees'!$G:$G,"Service Assurance",'SKO 2019 Attendees'!$Y:$Y,"x")</f>
        <v>0</v>
      </c>
      <c r="C18" s="175">
        <v>0</v>
      </c>
      <c r="D18" s="166">
        <v>0</v>
      </c>
      <c r="E18" s="28">
        <v>0</v>
      </c>
      <c r="F18" s="248">
        <v>0</v>
      </c>
      <c r="G18" s="258">
        <v>0</v>
      </c>
      <c r="H18" s="23">
        <v>0</v>
      </c>
      <c r="I18" s="81">
        <v>0</v>
      </c>
      <c r="J18" s="81">
        <v>0</v>
      </c>
      <c r="K18" s="23">
        <v>0</v>
      </c>
      <c r="L18" s="54">
        <v>0</v>
      </c>
      <c r="M18" s="168"/>
      <c r="N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7"/>
      <c r="AC18" s="246"/>
      <c r="AD18" s="246"/>
      <c r="AE18" s="246"/>
      <c r="AF18" s="247"/>
      <c r="AG18" s="247"/>
    </row>
    <row r="19" spans="1:47" ht="12" customHeight="1">
      <c r="A19" s="95" t="s">
        <v>2199</v>
      </c>
      <c r="B19" s="54">
        <f>COUNTIFS('SKO 2019 Attendees'!$G:$G,"FLT",'SKO 2019 Attendees'!$Y:$Y,"x")</f>
        <v>3</v>
      </c>
      <c r="C19" s="175">
        <f>COUNTIFS('SKO 2019 Attendees'!$G:$G,"FLT",'SKO 2019 Attendees'!$AB:$AB,"x")</f>
        <v>0</v>
      </c>
      <c r="D19" s="166">
        <f>COUNTIFS('SKO 2019 Attendees'!$G:$G,"FLT",'SKO 2019 Attendees'!$AC:$AC,"x")</f>
        <v>0</v>
      </c>
      <c r="E19" s="28">
        <f>COUNTIFS('SKO 2019 Attendees'!$G:$G,"FLT",'SKO 2019 Attendees'!$AD:$AD,"x")</f>
        <v>0</v>
      </c>
      <c r="F19" s="175">
        <v>0</v>
      </c>
      <c r="G19" s="166">
        <f>COUNTIFS('SKO 2019 Attendees'!$G:$G,"FLT",'SKO 2019 Attendees'!$AC:$AC,"x")</f>
        <v>0</v>
      </c>
      <c r="H19" s="28">
        <v>0</v>
      </c>
      <c r="I19" s="81">
        <f>COUNTIFS('SKO 2019 Attendees'!$G:$G,"FLT",'SKO 2019 Attendees'!$AH:$AH,"x")</f>
        <v>0</v>
      </c>
      <c r="J19" s="81">
        <f>COUNTIFS('SKO 2019 Attendees'!$G:$G,"FLT",'SKO 2019 Attendees'!$Z:$Z,"x")</f>
        <v>0</v>
      </c>
      <c r="K19" s="23">
        <f>COUNTIFS('SKO 2019 Attendees'!$G:$G,"FLT",'SKO 2019 Attendees'!$AA:$AA,"x")</f>
        <v>0</v>
      </c>
      <c r="L19" s="54">
        <f>COUNTIFS('SKO 2019 Attendees'!$G:$G,"FLT",'SKO 2019 Attendees'!$AL:$AL,"x")</f>
        <v>2</v>
      </c>
      <c r="M19" s="148"/>
      <c r="N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0"/>
      <c r="AC19" s="1"/>
      <c r="AD19" s="1"/>
      <c r="AF19" s="20"/>
      <c r="AG19" s="20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ht="12" customHeight="1">
      <c r="A20" s="97" t="s">
        <v>4663</v>
      </c>
      <c r="B20" s="55">
        <f>COUNTIFS('SKO 2019 Attendees'!$G:$G,"Event Staff*",'SKO 2019 Attendees'!$Y:$Y,"x")</f>
        <v>0</v>
      </c>
      <c r="C20" s="24">
        <f>COUNTIFS('SKO 2019 Attendees'!$G:$G,"Event Staff*",'SKO 2019 Attendees'!$AB:$AB,"x")</f>
        <v>0</v>
      </c>
      <c r="D20" s="176">
        <f>COUNTIFS('SKO 2019 Attendees'!$G:$G,"Event Staff*",'SKO 2019 Attendees'!$AC:$AC,"x")</f>
        <v>0</v>
      </c>
      <c r="E20" s="25">
        <f>COUNTIFS('SKO 2019 Attendees'!$G:$G,"Event Staff*",'SKO 2019 Attendees'!$AD:$AD,"x")</f>
        <v>0</v>
      </c>
      <c r="F20" s="24">
        <v>0</v>
      </c>
      <c r="G20" s="176">
        <f>COUNTIFS('SKO 2019 Attendees'!$G:$G,"Event Staff*",'SKO 2019 Attendees'!$AC:$AC,"x")</f>
        <v>0</v>
      </c>
      <c r="H20" s="25">
        <v>0</v>
      </c>
      <c r="I20" s="179">
        <f>COUNTIFS('SKO 2019 Attendees'!$G:$G,"Event Staff*",'SKO 2019 Attendees'!$AH:$AH,"x")</f>
        <v>0</v>
      </c>
      <c r="J20" s="179">
        <f>COUNTIFS('SKO 2019 Attendees'!$G:$G,"Event Staff*",'SKO 2019 Attendees'!$Z:$Z,"x")</f>
        <v>0</v>
      </c>
      <c r="K20" s="25">
        <f>COUNTIFS('SKO 2019 Attendees'!$G:$G,"Event Staff*",'SKO 2019 Attendees'!$AA:$AA,"x")</f>
        <v>0</v>
      </c>
      <c r="L20" s="55">
        <f>COUNTIFS('SKO 2019 Attendees'!$G:$G,"Event Staff*",'SKO 2019 Attendees'!$AL:$AL,"x")</f>
        <v>1</v>
      </c>
      <c r="M20" s="149"/>
      <c r="N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0"/>
      <c r="AC20" s="1"/>
      <c r="AD20" s="1"/>
      <c r="AF20" s="20"/>
      <c r="AG20" s="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s="2" customFormat="1" ht="13.8" thickBot="1">
      <c r="A21" s="140" t="s">
        <v>4664</v>
      </c>
      <c r="B21" s="146">
        <f>SUM(B5:B20)</f>
        <v>171</v>
      </c>
      <c r="C21" s="142">
        <f>SUM(C5:C20)</f>
        <v>43</v>
      </c>
      <c r="D21" s="143">
        <f>SUM(D5:D20)</f>
        <v>25</v>
      </c>
      <c r="E21" s="145">
        <f>SUM(E5:E20)</f>
        <v>5</v>
      </c>
      <c r="F21" s="142">
        <f>SUM(F5:F20)</f>
        <v>213</v>
      </c>
      <c r="G21" s="143">
        <f t="shared" ref="G21:L21" si="0">SUM(G5:G20)</f>
        <v>116</v>
      </c>
      <c r="H21" s="145">
        <f t="shared" si="0"/>
        <v>37</v>
      </c>
      <c r="I21" s="146">
        <f t="shared" si="0"/>
        <v>48</v>
      </c>
      <c r="J21" s="146">
        <f t="shared" si="0"/>
        <v>48</v>
      </c>
      <c r="K21" s="145">
        <f t="shared" si="0"/>
        <v>166</v>
      </c>
      <c r="L21" s="146">
        <f t="shared" si="0"/>
        <v>24</v>
      </c>
      <c r="M21" s="169"/>
      <c r="N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1"/>
      <c r="AC21" s="19"/>
      <c r="AD21" s="19"/>
      <c r="AE21" s="19"/>
      <c r="AF21" s="21"/>
      <c r="AG21" s="21"/>
    </row>
    <row r="22" spans="1:47" ht="12" customHeight="1">
      <c r="A22" s="170" t="s">
        <v>5114</v>
      </c>
      <c r="B22" s="172">
        <f>B21</f>
        <v>171</v>
      </c>
      <c r="I22" s="18"/>
      <c r="AB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ht="12" customHeight="1" thickBot="1">
      <c r="A23" s="170" t="s">
        <v>5115</v>
      </c>
      <c r="B23" s="173">
        <f>SUM(B21-B17)</f>
        <v>105</v>
      </c>
      <c r="I23" s="18"/>
      <c r="AB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5" spans="1:47" ht="12" customHeight="1" thickBot="1">
      <c r="A25" s="2" t="s">
        <v>5101</v>
      </c>
      <c r="I25" s="160"/>
    </row>
    <row r="26" spans="1:47" ht="36.6" thickBot="1">
      <c r="A26" s="30" t="s">
        <v>6309</v>
      </c>
      <c r="B26" s="32" t="s">
        <v>4648</v>
      </c>
      <c r="C26" s="32" t="s">
        <v>6502</v>
      </c>
      <c r="E26" s="245"/>
      <c r="F26" s="245"/>
      <c r="G26" s="2"/>
      <c r="H26" s="30" t="s">
        <v>6457</v>
      </c>
      <c r="I26" s="31" t="s">
        <v>4648</v>
      </c>
      <c r="J26" s="32" t="s">
        <v>6570</v>
      </c>
      <c r="K26" s="18"/>
      <c r="R26" s="150"/>
      <c r="S26" s="1"/>
      <c r="V26" s="1"/>
      <c r="W26" s="1"/>
      <c r="X26" s="1"/>
      <c r="Y26" s="1"/>
      <c r="Z26" s="1"/>
      <c r="AA26" s="1"/>
      <c r="AC26" s="1"/>
      <c r="AD26" s="1"/>
      <c r="AG26" s="20"/>
      <c r="AK26" s="20"/>
      <c r="AL26" s="20"/>
      <c r="AM26"/>
      <c r="AN26"/>
      <c r="AO26"/>
      <c r="AP26"/>
      <c r="AQ26"/>
      <c r="AR26"/>
      <c r="AS26"/>
      <c r="AT26"/>
      <c r="AU26"/>
    </row>
    <row r="27" spans="1:47" ht="12" customHeight="1">
      <c r="A27" s="90" t="s">
        <v>379</v>
      </c>
      <c r="B27" s="23">
        <f>COUNTIF('SKO 2019 Attendees'!M:M,A27)</f>
        <v>164</v>
      </c>
      <c r="C27" t="s">
        <v>6503</v>
      </c>
      <c r="E27" s="245"/>
      <c r="F27" s="245"/>
      <c r="G27" s="18"/>
      <c r="H27" s="295" t="s">
        <v>6460</v>
      </c>
      <c r="I27" s="338">
        <f>COUNTIF('SKO 2019 Attendees'!AI:AI,H27)</f>
        <v>23</v>
      </c>
      <c r="J27" s="339">
        <v>43113.541666666664</v>
      </c>
      <c r="R27" s="150"/>
      <c r="S27" s="1"/>
      <c r="V27" s="1"/>
      <c r="W27" s="1"/>
      <c r="X27" s="1"/>
      <c r="Y27" s="1"/>
      <c r="Z27" s="1"/>
      <c r="AA27" s="1"/>
      <c r="AC27" s="1"/>
      <c r="AD27" s="1"/>
      <c r="AG27" s="20"/>
      <c r="AK27" s="20"/>
      <c r="AL27" s="20"/>
      <c r="AM27"/>
      <c r="AN27"/>
      <c r="AO27"/>
      <c r="AP27"/>
      <c r="AQ27"/>
      <c r="AR27"/>
      <c r="AS27"/>
      <c r="AT27"/>
      <c r="AU27"/>
    </row>
    <row r="28" spans="1:47" ht="12" customHeight="1">
      <c r="A28" s="90" t="s">
        <v>6412</v>
      </c>
      <c r="B28" s="23">
        <f>COUNTIF('SKO 2019 Attendees'!M:M,A28)</f>
        <v>180</v>
      </c>
      <c r="C28" s="18" t="s">
        <v>6509</v>
      </c>
      <c r="D28" s="18" t="s">
        <v>6813</v>
      </c>
      <c r="E28" s="245"/>
      <c r="F28" s="245"/>
      <c r="H28" s="90" t="s">
        <v>6461</v>
      </c>
      <c r="I28" s="340">
        <f>COUNTIF('SKO 2019 Attendees'!AI:AI,H28)</f>
        <v>18</v>
      </c>
      <c r="J28" s="339">
        <v>43113.583333333336</v>
      </c>
      <c r="R28" s="150"/>
      <c r="S28" s="1"/>
      <c r="V28" s="1"/>
      <c r="W28" s="1"/>
      <c r="X28" s="1"/>
      <c r="Y28" s="1"/>
      <c r="Z28" s="1"/>
      <c r="AA28" s="1"/>
      <c r="AC28" s="1"/>
      <c r="AD28" s="1"/>
      <c r="AG28" s="20"/>
      <c r="AK28" s="20"/>
      <c r="AL28" s="20"/>
      <c r="AM28"/>
      <c r="AN28"/>
      <c r="AO28"/>
      <c r="AP28"/>
      <c r="AQ28"/>
      <c r="AR28"/>
      <c r="AS28"/>
      <c r="AT28"/>
      <c r="AU28"/>
    </row>
    <row r="29" spans="1:47" s="245" customFormat="1" ht="12" customHeight="1">
      <c r="A29" s="90" t="s">
        <v>6413</v>
      </c>
      <c r="B29" s="23">
        <f>COUNTIF('SKO 2019 Attendees'!M:M,A29)</f>
        <v>199</v>
      </c>
      <c r="C29" s="309" t="s">
        <v>6508</v>
      </c>
      <c r="D29" s="18" t="s">
        <v>6814</v>
      </c>
      <c r="H29" s="90" t="s">
        <v>6462</v>
      </c>
      <c r="I29" s="340">
        <f>COUNTIF('SKO 2019 Attendees'!AI:AI,H29)</f>
        <v>25</v>
      </c>
      <c r="J29" s="339">
        <v>43113.625</v>
      </c>
      <c r="M29" s="150"/>
      <c r="R29" s="150"/>
      <c r="S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7"/>
      <c r="AH29" s="246"/>
      <c r="AI29" s="246"/>
      <c r="AJ29" s="246"/>
      <c r="AK29" s="247"/>
      <c r="AL29" s="247"/>
    </row>
    <row r="30" spans="1:47" ht="12" customHeight="1">
      <c r="A30" s="9" t="s">
        <v>500</v>
      </c>
      <c r="B30" s="23">
        <f>COUNTIF('SKO 2019 Attendees'!M:M,A30)</f>
        <v>114</v>
      </c>
      <c r="C30" s="308" t="s">
        <v>6504</v>
      </c>
      <c r="E30" s="245"/>
      <c r="F30" s="245"/>
      <c r="H30" s="90" t="s">
        <v>6463</v>
      </c>
      <c r="I30" s="340">
        <f>COUNTIF('SKO 2019 Attendees'!AI:AI,H30)</f>
        <v>28</v>
      </c>
      <c r="J30" s="339">
        <v>43113.666666666664</v>
      </c>
      <c r="R30" s="150"/>
      <c r="S30" s="1"/>
      <c r="V30" s="1"/>
      <c r="W30" s="1"/>
      <c r="X30" s="1"/>
      <c r="Y30" s="1"/>
      <c r="Z30" s="1"/>
      <c r="AA30" s="1"/>
      <c r="AC30" s="1"/>
      <c r="AD30" s="1"/>
      <c r="AG30" s="20"/>
      <c r="AK30" s="20"/>
      <c r="AL30" s="20"/>
      <c r="AM30"/>
      <c r="AN30"/>
      <c r="AO30"/>
      <c r="AP30"/>
      <c r="AQ30"/>
      <c r="AR30"/>
      <c r="AS30"/>
      <c r="AT30"/>
      <c r="AU30"/>
    </row>
    <row r="31" spans="1:47" ht="12" customHeight="1">
      <c r="A31" s="90" t="s">
        <v>374</v>
      </c>
      <c r="B31" s="23">
        <f>COUNTIF('SKO 2019 Attendees'!M:M,A31)</f>
        <v>158</v>
      </c>
      <c r="C31" s="308" t="s">
        <v>6507</v>
      </c>
      <c r="E31" s="245"/>
      <c r="F31" s="245"/>
      <c r="H31" s="90" t="s">
        <v>6464</v>
      </c>
      <c r="I31" s="340">
        <f>COUNTIF('SKO 2019 Attendees'!AI:AI,H31)</f>
        <v>22</v>
      </c>
      <c r="J31" s="339">
        <v>43114.5</v>
      </c>
      <c r="R31" s="150"/>
      <c r="S31" s="1"/>
      <c r="V31" s="1"/>
      <c r="W31" s="1"/>
      <c r="X31" s="1"/>
      <c r="Y31" s="1"/>
      <c r="Z31" s="1"/>
      <c r="AA31" s="1"/>
      <c r="AC31" s="1"/>
      <c r="AD31" s="1"/>
      <c r="AG31" s="20"/>
      <c r="AK31" s="20"/>
      <c r="AL31" s="20"/>
      <c r="AM31"/>
      <c r="AN31"/>
      <c r="AO31"/>
      <c r="AP31"/>
      <c r="AQ31"/>
      <c r="AR31"/>
      <c r="AS31"/>
      <c r="AT31"/>
      <c r="AU31"/>
    </row>
    <row r="32" spans="1:47" ht="12" customHeight="1">
      <c r="A32" s="90" t="s">
        <v>357</v>
      </c>
      <c r="B32" s="23">
        <f>COUNTIF('SKO 2019 Attendees'!M:M,A32)</f>
        <v>234</v>
      </c>
      <c r="C32" t="s">
        <v>6506</v>
      </c>
      <c r="E32" s="245"/>
      <c r="F32" s="245"/>
      <c r="H32" s="90" t="s">
        <v>6465</v>
      </c>
      <c r="I32" s="340">
        <f>COUNTIF('SKO 2019 Attendees'!AI:AI,H32)</f>
        <v>21</v>
      </c>
      <c r="J32" s="339">
        <v>43115.5</v>
      </c>
    </row>
    <row r="33" spans="1:47" ht="12" customHeight="1">
      <c r="A33" s="90" t="s">
        <v>346</v>
      </c>
      <c r="B33" s="23">
        <f>COUNTIF('SKO 2019 Attendees'!M:M,A33)</f>
        <v>129</v>
      </c>
      <c r="C33" t="s">
        <v>6505</v>
      </c>
      <c r="D33" s="2" t="s">
        <v>6833</v>
      </c>
      <c r="E33" s="245"/>
      <c r="F33" s="245"/>
      <c r="H33" s="90" t="s">
        <v>6468</v>
      </c>
      <c r="I33" s="340">
        <f>COUNTIF('SKO 2019 Attendees'!AI:AI,H33)</f>
        <v>0</v>
      </c>
      <c r="J33" s="339">
        <v>43114.541666666664</v>
      </c>
    </row>
    <row r="34" spans="1:47" ht="12" customHeight="1" thickBot="1">
      <c r="A34" s="90" t="s">
        <v>4728</v>
      </c>
      <c r="B34" s="23">
        <f>COUNTIF('SKO 2019 Attendees'!M:M,A34)</f>
        <v>41</v>
      </c>
      <c r="E34" s="245"/>
      <c r="F34" s="245"/>
      <c r="G34" s="18"/>
      <c r="H34" s="296" t="s">
        <v>6469</v>
      </c>
      <c r="I34" s="341">
        <f>COUNTIF('SKO 2019 Attendees'!AI:AI,H34)</f>
        <v>0</v>
      </c>
      <c r="J34" s="339">
        <v>43115.541666666664</v>
      </c>
    </row>
    <row r="35" spans="1:47" ht="12" customHeight="1" thickBot="1">
      <c r="A35" s="90" t="s">
        <v>6262</v>
      </c>
      <c r="B35" s="23">
        <f>COUNTIF('SKO 2019 Attendees'!M:M,A35)</f>
        <v>40</v>
      </c>
      <c r="E35" s="245"/>
      <c r="F35" s="245"/>
      <c r="H35" s="30" t="s">
        <v>4648</v>
      </c>
      <c r="I35" s="342">
        <f>SUM(I27:I34)</f>
        <v>137</v>
      </c>
      <c r="J35" s="32"/>
      <c r="M35"/>
      <c r="V35" s="150"/>
      <c r="W35" s="1"/>
      <c r="Z35" s="1"/>
      <c r="AA35" s="1"/>
      <c r="AC35" s="1"/>
      <c r="AD35" s="1"/>
      <c r="AK35" s="20"/>
      <c r="AO35" s="20"/>
      <c r="AQ35"/>
      <c r="AR35"/>
      <c r="AS35"/>
      <c r="AT35"/>
      <c r="AU35"/>
    </row>
    <row r="36" spans="1:47" ht="12" customHeight="1" thickBot="1">
      <c r="A36" s="90" t="s">
        <v>4667</v>
      </c>
      <c r="B36" s="219">
        <f>COUNTBLANK('SKO 2019 Attendees'!M1:M1257)</f>
        <v>0</v>
      </c>
      <c r="H36" s="150"/>
      <c r="M36"/>
      <c r="V36" s="150"/>
      <c r="W36" s="1"/>
      <c r="Z36" s="1"/>
      <c r="AA36" s="1"/>
      <c r="AC36" s="1"/>
      <c r="AD36" s="1"/>
      <c r="AK36" s="20"/>
      <c r="AO36" s="20"/>
      <c r="AQ36"/>
      <c r="AR36"/>
      <c r="AS36"/>
      <c r="AT36"/>
      <c r="AU36"/>
    </row>
    <row r="37" spans="1:47" ht="12" customHeight="1" thickBot="1">
      <c r="A37" s="30" t="s">
        <v>4648</v>
      </c>
      <c r="B37" s="99">
        <f>SUM(B27:B36)</f>
        <v>1259</v>
      </c>
      <c r="H37" s="150"/>
      <c r="M37"/>
      <c r="V37" s="150"/>
      <c r="W37" s="1"/>
      <c r="Z37" s="1"/>
      <c r="AA37" s="1"/>
      <c r="AC37" s="1"/>
      <c r="AD37" s="1"/>
      <c r="AK37" s="20"/>
      <c r="AO37" s="20"/>
      <c r="AQ37"/>
      <c r="AR37"/>
      <c r="AS37"/>
      <c r="AT37"/>
      <c r="AU37"/>
    </row>
    <row r="38" spans="1:47" ht="12" customHeight="1">
      <c r="H38" s="150"/>
      <c r="M38"/>
      <c r="V38" s="150"/>
      <c r="W38" s="1"/>
      <c r="Z38" s="1"/>
      <c r="AA38" s="1"/>
      <c r="AC38" s="1"/>
      <c r="AD38" s="1"/>
      <c r="AK38" s="20"/>
      <c r="AO38" s="20"/>
      <c r="AQ38"/>
      <c r="AR38"/>
      <c r="AS38"/>
      <c r="AT38"/>
      <c r="AU38"/>
    </row>
    <row r="39" spans="1:47" ht="12" customHeight="1" thickBot="1">
      <c r="A39" s="2" t="s">
        <v>5102</v>
      </c>
      <c r="H39" s="150"/>
      <c r="M39"/>
      <c r="V39" s="150"/>
      <c r="W39" s="1"/>
      <c r="Z39" s="1"/>
      <c r="AA39" s="1"/>
      <c r="AC39" s="1"/>
      <c r="AD39" s="1"/>
      <c r="AK39" s="20"/>
      <c r="AO39" s="20"/>
      <c r="AQ39"/>
      <c r="AR39"/>
      <c r="AS39"/>
      <c r="AT39"/>
      <c r="AU39"/>
    </row>
    <row r="40" spans="1:47" ht="12" customHeight="1" thickBot="1">
      <c r="A40" s="30" t="s">
        <v>6309</v>
      </c>
      <c r="B40" s="32" t="s">
        <v>4648</v>
      </c>
      <c r="C40" s="245"/>
      <c r="H40" s="150"/>
      <c r="M40"/>
      <c r="V40" s="150"/>
      <c r="W40" s="1"/>
      <c r="Z40" s="1"/>
      <c r="AA40" s="1"/>
      <c r="AC40" s="1"/>
      <c r="AD40" s="1"/>
      <c r="AK40" s="20"/>
      <c r="AO40" s="20"/>
      <c r="AQ40"/>
      <c r="AR40"/>
      <c r="AS40"/>
      <c r="AT40"/>
      <c r="AU40"/>
    </row>
    <row r="41" spans="1:47" ht="12" customHeight="1">
      <c r="A41" s="90" t="s">
        <v>379</v>
      </c>
      <c r="B41" s="23">
        <f>COUNTIF('SKO 2019 Attendees'!P:P,A41)</f>
        <v>144</v>
      </c>
      <c r="C41" s="245" t="s">
        <v>6503</v>
      </c>
      <c r="H41" s="150"/>
      <c r="M41"/>
      <c r="V41" s="150"/>
      <c r="W41" s="1"/>
      <c r="Z41" s="1"/>
      <c r="AA41" s="1"/>
      <c r="AC41" s="1"/>
      <c r="AD41" s="1"/>
      <c r="AK41" s="20"/>
      <c r="AO41" s="20"/>
      <c r="AQ41"/>
      <c r="AR41"/>
      <c r="AS41"/>
      <c r="AT41"/>
      <c r="AU41"/>
    </row>
    <row r="42" spans="1:47" ht="12" customHeight="1">
      <c r="A42" s="90" t="s">
        <v>5086</v>
      </c>
      <c r="B42" s="23">
        <f>COUNTIF('SKO 2019 Attendees'!P:P,A42)</f>
        <v>156</v>
      </c>
      <c r="C42" s="245" t="s">
        <v>6509</v>
      </c>
      <c r="E42" s="18"/>
      <c r="H42" s="150"/>
      <c r="M42"/>
      <c r="V42" s="150"/>
      <c r="W42" s="1"/>
      <c r="Z42" s="1"/>
      <c r="AA42" s="1"/>
      <c r="AC42" s="1"/>
      <c r="AD42" s="1"/>
      <c r="AK42" s="20"/>
      <c r="AO42" s="20"/>
      <c r="AQ42"/>
      <c r="AR42"/>
      <c r="AS42"/>
      <c r="AT42"/>
      <c r="AU42"/>
    </row>
    <row r="43" spans="1:47" ht="12" customHeight="1">
      <c r="A43" s="90" t="s">
        <v>6263</v>
      </c>
      <c r="B43" s="23">
        <f>COUNTIF('SKO 2019 Attendees'!P:P,A43)</f>
        <v>156</v>
      </c>
      <c r="C43" s="245" t="s">
        <v>6508</v>
      </c>
      <c r="E43" s="18"/>
      <c r="L43" s="150"/>
      <c r="M43"/>
      <c r="Z43" s="150"/>
      <c r="AA43" s="1"/>
      <c r="AB43"/>
      <c r="AD43" s="1"/>
      <c r="AO43" s="20"/>
      <c r="AP43" s="1"/>
      <c r="AS43" s="20"/>
      <c r="AU43"/>
    </row>
    <row r="44" spans="1:47" ht="12" customHeight="1">
      <c r="A44" s="9" t="s">
        <v>500</v>
      </c>
      <c r="B44" s="23">
        <f>COUNTIF('SKO 2019 Attendees'!P:P,A44)</f>
        <v>99</v>
      </c>
      <c r="C44" s="245" t="s">
        <v>6504</v>
      </c>
      <c r="L44" s="150"/>
      <c r="M44"/>
      <c r="Z44" s="150"/>
      <c r="AA44" s="1"/>
      <c r="AB44"/>
      <c r="AD44" s="1"/>
      <c r="AO44" s="20"/>
      <c r="AP44" s="1"/>
      <c r="AS44" s="20"/>
      <c r="AU44"/>
    </row>
    <row r="45" spans="1:47" ht="12" customHeight="1">
      <c r="A45" s="90" t="s">
        <v>374</v>
      </c>
      <c r="B45" s="23">
        <f>COUNTIF('SKO 2019 Attendees'!P:P,A45)</f>
        <v>132</v>
      </c>
      <c r="C45" s="245" t="s">
        <v>6507</v>
      </c>
      <c r="L45" s="150"/>
      <c r="M45"/>
      <c r="Z45" s="150"/>
      <c r="AA45" s="1"/>
      <c r="AB45"/>
      <c r="AD45" s="1"/>
      <c r="AO45" s="20"/>
      <c r="AP45" s="1"/>
      <c r="AS45" s="20"/>
      <c r="AU45"/>
    </row>
    <row r="46" spans="1:47" ht="12" customHeight="1">
      <c r="A46" s="90" t="s">
        <v>357</v>
      </c>
      <c r="B46" s="23">
        <f>COUNTIF('SKO 2019 Attendees'!P:P,A46)</f>
        <v>205</v>
      </c>
      <c r="C46" s="245" t="s">
        <v>6506</v>
      </c>
      <c r="L46" s="150"/>
      <c r="M46"/>
      <c r="Z46" s="150"/>
      <c r="AA46" s="1"/>
      <c r="AB46"/>
      <c r="AD46" s="1"/>
      <c r="AO46" s="20"/>
      <c r="AP46" s="1"/>
      <c r="AS46" s="20"/>
      <c r="AU46"/>
    </row>
    <row r="47" spans="1:47" ht="12.6" customHeight="1">
      <c r="A47" s="90" t="s">
        <v>248</v>
      </c>
      <c r="B47" s="23">
        <f>COUNTIF('SKO 2019 Attendees'!P:P,A47)</f>
        <v>168</v>
      </c>
      <c r="C47" s="18" t="s">
        <v>6510</v>
      </c>
      <c r="L47" s="150"/>
      <c r="M47"/>
      <c r="Z47" s="150"/>
      <c r="AA47" s="1"/>
      <c r="AB47"/>
      <c r="AD47" s="1"/>
      <c r="AO47" s="20"/>
      <c r="AP47" s="1"/>
      <c r="AS47" s="20"/>
      <c r="AU47"/>
    </row>
    <row r="48" spans="1:47" ht="12.6" customHeight="1">
      <c r="A48" s="90" t="s">
        <v>346</v>
      </c>
      <c r="B48" s="23">
        <f>COUNTIF('SKO 2019 Attendees'!P:P,A48)</f>
        <v>114</v>
      </c>
      <c r="C48" s="245" t="s">
        <v>6505</v>
      </c>
      <c r="L48" s="150"/>
      <c r="M48"/>
      <c r="Z48" s="150"/>
      <c r="AA48" s="1"/>
      <c r="AB48"/>
      <c r="AD48" s="1"/>
      <c r="AO48" s="20"/>
      <c r="AP48" s="1"/>
      <c r="AS48" s="20"/>
      <c r="AU48"/>
    </row>
    <row r="49" spans="1:47" s="245" customFormat="1" ht="12.6" customHeight="1">
      <c r="A49" s="343" t="s">
        <v>6569</v>
      </c>
      <c r="B49" s="23">
        <f>COUNTIF('SKO 2019 Attendees'!P:P,A49)</f>
        <v>11</v>
      </c>
      <c r="C49" s="18" t="s">
        <v>6693</v>
      </c>
      <c r="L49" s="150"/>
      <c r="Z49" s="150"/>
      <c r="AA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7"/>
      <c r="AP49" s="246"/>
      <c r="AQ49" s="246"/>
      <c r="AR49" s="246"/>
      <c r="AS49" s="247"/>
      <c r="AT49" s="247"/>
    </row>
    <row r="50" spans="1:47" ht="12" customHeight="1">
      <c r="A50" s="90" t="s">
        <v>4728</v>
      </c>
      <c r="B50" s="23">
        <f>COUNTIF('SKO 2019 Attendees'!P:P,A50)</f>
        <v>34</v>
      </c>
      <c r="C50" s="245"/>
      <c r="L50" s="150"/>
      <c r="M50"/>
      <c r="Z50" s="150"/>
      <c r="AA50" s="1"/>
      <c r="AB50"/>
      <c r="AD50" s="1"/>
      <c r="AO50" s="20"/>
      <c r="AP50" s="1"/>
      <c r="AS50" s="20"/>
      <c r="AU50"/>
    </row>
    <row r="51" spans="1:47" ht="12" customHeight="1">
      <c r="A51" s="90" t="s">
        <v>6262</v>
      </c>
      <c r="B51" s="23">
        <f>COUNTIF('SKO 2019 Attendees'!P:P,A51)</f>
        <v>40</v>
      </c>
      <c r="C51" s="245"/>
      <c r="H51" s="18"/>
      <c r="L51" s="150"/>
      <c r="M51"/>
      <c r="Z51" s="150"/>
      <c r="AA51" s="1"/>
      <c r="AB51"/>
      <c r="AD51" s="1"/>
      <c r="AO51" s="20"/>
      <c r="AP51" s="1"/>
      <c r="AS51" s="20"/>
      <c r="AU51"/>
    </row>
    <row r="52" spans="1:47" ht="12" customHeight="1" thickBot="1">
      <c r="A52" s="90" t="s">
        <v>4667</v>
      </c>
      <c r="B52" s="219">
        <f>COUNTBLANK('SKO 2019 Attendees'!P1:P1257)</f>
        <v>0</v>
      </c>
      <c r="C52" s="245"/>
      <c r="D52" s="224"/>
      <c r="H52" s="18"/>
      <c r="L52" s="150"/>
      <c r="M52"/>
      <c r="Z52" s="150"/>
      <c r="AA52" s="1"/>
      <c r="AB52"/>
      <c r="AD52" s="1"/>
      <c r="AO52" s="20"/>
      <c r="AP52" s="1"/>
      <c r="AS52" s="20"/>
      <c r="AU52"/>
    </row>
    <row r="53" spans="1:47" ht="12" customHeight="1" thickBot="1">
      <c r="A53" s="30" t="s">
        <v>4648</v>
      </c>
      <c r="B53" s="99">
        <f>SUM(B41:B52)</f>
        <v>1259</v>
      </c>
      <c r="C53" s="245"/>
      <c r="D53" s="223"/>
      <c r="L53" s="150"/>
      <c r="M53"/>
      <c r="Z53" s="150"/>
      <c r="AA53" s="1"/>
      <c r="AB53"/>
      <c r="AD53" s="1"/>
      <c r="AO53" s="20"/>
      <c r="AP53" s="1"/>
      <c r="AS53" s="20"/>
      <c r="AU53"/>
    </row>
    <row r="54" spans="1:47" ht="12" customHeight="1">
      <c r="L54" s="150"/>
      <c r="M54"/>
      <c r="Z54" s="150"/>
      <c r="AA54" s="1"/>
      <c r="AB54"/>
      <c r="AD54" s="1"/>
      <c r="AO54" s="20"/>
      <c r="AP54" s="1"/>
      <c r="AS54" s="20"/>
      <c r="AU54"/>
    </row>
    <row r="55" spans="1:47" ht="12" customHeight="1" thickBot="1">
      <c r="A55" s="2" t="s">
        <v>5103</v>
      </c>
      <c r="G55" s="133"/>
    </row>
    <row r="56" spans="1:47" ht="12" customHeight="1" thickBot="1">
      <c r="A56" s="30" t="s">
        <v>5228</v>
      </c>
      <c r="B56" s="32" t="s">
        <v>4648</v>
      </c>
      <c r="C56" s="245"/>
      <c r="G56" s="154"/>
    </row>
    <row r="57" spans="1:47" ht="12" customHeight="1">
      <c r="A57" s="9" t="s">
        <v>2472</v>
      </c>
      <c r="B57" s="23">
        <f>COUNTIF('SKO 2019 Attendees'!S:S,A57)</f>
        <v>70</v>
      </c>
      <c r="C57" t="s">
        <v>6505</v>
      </c>
      <c r="F57" s="133"/>
      <c r="G57" s="133"/>
      <c r="H57" s="133"/>
    </row>
    <row r="58" spans="1:47" ht="12" customHeight="1">
      <c r="A58" s="90" t="s">
        <v>2411</v>
      </c>
      <c r="B58" s="23">
        <f>COUNTIF('SKO 2019 Attendees'!S:S,A58)</f>
        <v>139</v>
      </c>
      <c r="C58" t="s">
        <v>6510</v>
      </c>
      <c r="F58" s="154"/>
      <c r="G58" s="133"/>
      <c r="H58" s="154"/>
    </row>
    <row r="59" spans="1:47" ht="12" customHeight="1">
      <c r="A59" s="9" t="s">
        <v>2393</v>
      </c>
      <c r="B59" s="23">
        <f>COUNTIF('SKO 2019 Attendees'!S:S,A59)</f>
        <v>144</v>
      </c>
      <c r="C59" t="s">
        <v>6509</v>
      </c>
      <c r="F59" s="133"/>
      <c r="G59" s="133"/>
      <c r="H59" s="133"/>
    </row>
    <row r="60" spans="1:47" ht="12" customHeight="1">
      <c r="A60" s="9" t="s">
        <v>2380</v>
      </c>
      <c r="B60" s="23">
        <f>COUNTIF('SKO 2019 Attendees'!S:S,A60)</f>
        <v>91</v>
      </c>
      <c r="C60" t="s">
        <v>6507</v>
      </c>
      <c r="F60" s="133"/>
      <c r="G60" s="133"/>
      <c r="H60" s="133"/>
    </row>
    <row r="61" spans="1:47" ht="12" customHeight="1">
      <c r="A61" s="360" t="s">
        <v>2374</v>
      </c>
      <c r="B61" s="23">
        <f>COUNTIF('SKO 2019 Attendees'!S:S,A61)</f>
        <v>64</v>
      </c>
      <c r="C61" t="s">
        <v>6517</v>
      </c>
      <c r="F61" s="133"/>
      <c r="G61" s="133"/>
      <c r="H61" s="133"/>
    </row>
    <row r="62" spans="1:47" ht="12" customHeight="1">
      <c r="A62" s="360" t="s">
        <v>2442</v>
      </c>
      <c r="B62" s="361">
        <f>COUNTIF('SKO 2019 Attendees'!S:S,A62)</f>
        <v>94</v>
      </c>
      <c r="C62" s="86" t="s">
        <v>6506</v>
      </c>
      <c r="F62" s="133"/>
      <c r="G62" s="133"/>
      <c r="H62" s="133"/>
    </row>
    <row r="63" spans="1:47" ht="12" customHeight="1">
      <c r="A63" s="9" t="s">
        <v>2636</v>
      </c>
      <c r="B63" s="23">
        <f>COUNTIF('SKO 2019 Attendees'!S:S,A63)</f>
        <v>63</v>
      </c>
      <c r="C63" t="s">
        <v>6519</v>
      </c>
      <c r="F63" s="133"/>
      <c r="G63" s="133"/>
      <c r="H63" s="133"/>
    </row>
    <row r="64" spans="1:47" ht="12" customHeight="1">
      <c r="A64" s="343" t="s">
        <v>5082</v>
      </c>
      <c r="B64" s="23">
        <f>COUNTIF('SKO 2019 Attendees'!S:S,A64)</f>
        <v>48</v>
      </c>
      <c r="C64" s="86" t="s">
        <v>6512</v>
      </c>
      <c r="F64" s="133"/>
      <c r="G64" s="133"/>
      <c r="H64" s="133"/>
    </row>
    <row r="65" spans="1:8" ht="12" customHeight="1">
      <c r="A65" s="343" t="s">
        <v>5083</v>
      </c>
      <c r="B65" s="23">
        <f>COUNTIF('SKO 2019 Attendees'!S:S,A65)</f>
        <v>31</v>
      </c>
      <c r="C65" s="86" t="s">
        <v>6513</v>
      </c>
      <c r="F65" s="133"/>
      <c r="G65" s="133"/>
      <c r="H65" s="133"/>
    </row>
    <row r="66" spans="1:8" ht="12" customHeight="1">
      <c r="A66" s="9" t="s">
        <v>4669</v>
      </c>
      <c r="B66" s="23">
        <f>COUNTIF('SKO 2019 Attendees'!S:S,A66)</f>
        <v>17</v>
      </c>
      <c r="C66" t="s">
        <v>6515</v>
      </c>
      <c r="F66" s="133"/>
      <c r="G66" s="133"/>
      <c r="H66" s="133"/>
    </row>
    <row r="67" spans="1:8" ht="12" customHeight="1">
      <c r="A67" s="9" t="s">
        <v>4670</v>
      </c>
      <c r="B67" s="23">
        <f>COUNTIF('SKO 2019 Attendees'!S:S,A67)</f>
        <v>66</v>
      </c>
      <c r="C67" t="s">
        <v>6504</v>
      </c>
      <c r="F67" s="133"/>
      <c r="G67" s="133"/>
      <c r="H67" s="133"/>
    </row>
    <row r="68" spans="1:8" ht="12" customHeight="1">
      <c r="A68" s="9" t="s">
        <v>4671</v>
      </c>
      <c r="B68" s="23">
        <f>COUNTIF('SKO 2019 Attendees'!S:S,A68)</f>
        <v>76</v>
      </c>
      <c r="C68" t="s">
        <v>6503</v>
      </c>
      <c r="F68" s="133"/>
      <c r="G68" s="133"/>
      <c r="H68" s="133"/>
    </row>
    <row r="69" spans="1:8" ht="12" customHeight="1">
      <c r="A69" s="9" t="s">
        <v>4672</v>
      </c>
      <c r="B69" s="23">
        <f>COUNTIF('SKO 2019 Attendees'!S:S,A69)</f>
        <v>118</v>
      </c>
      <c r="C69" t="s">
        <v>6508</v>
      </c>
      <c r="F69" s="133"/>
      <c r="G69" s="133"/>
      <c r="H69" s="133"/>
    </row>
    <row r="70" spans="1:8" ht="12" customHeight="1">
      <c r="A70" s="9" t="s">
        <v>4673</v>
      </c>
      <c r="B70" s="23">
        <f>COUNTIF('SKO 2019 Attendees'!S:S,A70)</f>
        <v>63</v>
      </c>
      <c r="C70" t="s">
        <v>6518</v>
      </c>
      <c r="F70" s="133"/>
      <c r="G70" s="133"/>
      <c r="H70" s="133"/>
    </row>
    <row r="71" spans="1:8" ht="12" customHeight="1">
      <c r="A71" s="9" t="s">
        <v>4661</v>
      </c>
      <c r="B71" s="23">
        <f>COUNTIF('SKO 2019 Attendees'!S:S,A71)</f>
        <v>48</v>
      </c>
      <c r="C71" t="s">
        <v>6511</v>
      </c>
      <c r="F71" s="133"/>
      <c r="G71" s="133"/>
      <c r="H71" s="133"/>
    </row>
    <row r="72" spans="1:8" ht="12" customHeight="1">
      <c r="A72" s="9" t="s">
        <v>58</v>
      </c>
      <c r="B72" s="23">
        <f>COUNTIF('SKO 2019 Attendees'!S:S,A72)</f>
        <v>19</v>
      </c>
      <c r="C72" t="s">
        <v>6514</v>
      </c>
      <c r="F72" s="133"/>
      <c r="G72" s="18"/>
      <c r="H72" s="133"/>
    </row>
    <row r="73" spans="1:8" ht="12" customHeight="1">
      <c r="A73" s="9" t="s">
        <v>2500</v>
      </c>
      <c r="B73" s="23">
        <f>COUNTIF('SKO 2019 Attendees'!S:S,A73)</f>
        <v>23</v>
      </c>
      <c r="C73" t="s">
        <v>6516</v>
      </c>
      <c r="F73" s="133"/>
      <c r="G73" s="18"/>
      <c r="H73" s="133"/>
    </row>
    <row r="74" spans="1:8" ht="12" customHeight="1">
      <c r="A74" s="90" t="s">
        <v>4728</v>
      </c>
      <c r="B74" s="23">
        <f>COUNTIF('SKO 2019 Attendees'!S:S,A74)</f>
        <v>48</v>
      </c>
      <c r="F74" s="18"/>
      <c r="H74" s="18"/>
    </row>
    <row r="75" spans="1:8" ht="12" customHeight="1">
      <c r="A75" s="90" t="s">
        <v>6262</v>
      </c>
      <c r="B75" s="23">
        <f>COUNTIF('SKO 2019 Attendees'!S:S,A75)</f>
        <v>35</v>
      </c>
      <c r="E75" s="224"/>
      <c r="H75" s="18"/>
    </row>
    <row r="76" spans="1:8" ht="12" customHeight="1" thickBot="1">
      <c r="A76" s="90" t="s">
        <v>4667</v>
      </c>
      <c r="B76" s="219">
        <f>COUNTBLANK('SKO 2019 Attendees'!S1:S1257)</f>
        <v>2</v>
      </c>
      <c r="E76" s="223"/>
    </row>
    <row r="77" spans="1:8" ht="12" customHeight="1" thickBot="1">
      <c r="A77" s="30" t="s">
        <v>4648</v>
      </c>
      <c r="B77" s="99">
        <f>SUM(B57:B76)</f>
        <v>1259</v>
      </c>
    </row>
  </sheetData>
  <sortState ref="A40:B46">
    <sortCondition ref="A40:A46"/>
  </sortState>
  <mergeCells count="1">
    <mergeCell ref="B1:K1"/>
  </mergeCells>
  <pageMargins left="0.7" right="0.7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zoomScale="107" zoomScaleNormal="107" workbookViewId="0">
      <selection activeCell="D36" sqref="D36"/>
    </sheetView>
  </sheetViews>
  <sheetFormatPr defaultColWidth="8.88671875" defaultRowHeight="11.4"/>
  <cols>
    <col min="1" max="1" width="11.109375" style="112" customWidth="1"/>
    <col min="2" max="2" width="13.44140625" style="103" bestFit="1" customWidth="1"/>
    <col min="3" max="5" width="8.88671875" style="103"/>
    <col min="6" max="6" width="44.44140625" style="103" customWidth="1"/>
    <col min="7" max="7" width="38.44140625" style="114" bestFit="1" customWidth="1"/>
    <col min="8" max="16384" width="8.88671875" style="103"/>
  </cols>
  <sheetData>
    <row r="1" spans="1:7">
      <c r="A1" s="394" t="s">
        <v>5229</v>
      </c>
      <c r="B1" s="394" t="s">
        <v>4674</v>
      </c>
      <c r="C1" s="394" t="s">
        <v>4649</v>
      </c>
      <c r="D1" s="394" t="s">
        <v>633</v>
      </c>
      <c r="E1" s="394" t="s">
        <v>27</v>
      </c>
      <c r="F1" s="392" t="s">
        <v>4675</v>
      </c>
    </row>
    <row r="2" spans="1:7" ht="12" thickBot="1">
      <c r="A2" s="395"/>
      <c r="B2" s="395"/>
      <c r="C2" s="395"/>
      <c r="D2" s="395"/>
      <c r="E2" s="395"/>
      <c r="F2" s="393"/>
    </row>
    <row r="3" spans="1:7" ht="12" thickTop="1">
      <c r="A3" s="104">
        <v>43395</v>
      </c>
      <c r="B3" s="105">
        <f t="shared" ref="B3:B17" si="0">SUM(C3:E3)</f>
        <v>11</v>
      </c>
      <c r="C3" s="105">
        <f>COUNTIFS('SKO 2019 Attendees'!$X:$X,"NA",'SKO 2019 Attendees'!$B:$B,A3)</f>
        <v>11</v>
      </c>
      <c r="D3" s="105">
        <f>COUNTIFS('SKO 2019 Attendees'!X:X,"EMEA",'SKO 2019 Attendees'!B:B,A3)</f>
        <v>0</v>
      </c>
      <c r="E3" s="105">
        <f>COUNTIFS('SKO 2019 Attendees'!X:X,"APAC",'SKO 2019 Attendees'!B:B,A3)+COUNTIFS('SKO 2019 Attendees'!X:X,"India",'SKO 2019 Attendees'!B:B,A3)+COUNTIFS('SKO 2019 Attendees'!X:X,"Japan",'SKO 2019 Attendees'!B:B,A3)</f>
        <v>0</v>
      </c>
      <c r="F3" s="115" t="s">
        <v>4676</v>
      </c>
      <c r="G3" s="115"/>
    </row>
    <row r="4" spans="1:7" ht="22.8">
      <c r="A4" s="104">
        <v>43396</v>
      </c>
      <c r="B4" s="105">
        <f t="shared" ref="B4" si="1">SUM(C4:E4)</f>
        <v>843</v>
      </c>
      <c r="C4" s="105">
        <f>COUNTIFS('SKO 2019 Attendees'!$X:$X,"NA",'SKO 2019 Attendees'!$B:$B,A4)</f>
        <v>620</v>
      </c>
      <c r="D4" s="105">
        <f>COUNTIFS('SKO 2019 Attendees'!X:X,"EMEA",'SKO 2019 Attendees'!B:B,A4)</f>
        <v>115</v>
      </c>
      <c r="E4" s="105">
        <f>COUNTIFS('SKO 2019 Attendees'!X:X,"APAC",'SKO 2019 Attendees'!B:B,A4)+COUNTIFS('SKO 2019 Attendees'!X:X,"India",'SKO 2019 Attendees'!B:B,A4)+COUNTIFS('SKO 2019 Attendees'!X:X,"Japan",'SKO 2019 Attendees'!B:B,A4)</f>
        <v>108</v>
      </c>
      <c r="F4" s="115" t="s">
        <v>4777</v>
      </c>
      <c r="G4" s="115"/>
    </row>
    <row r="5" spans="1:7">
      <c r="A5" s="104">
        <v>43402</v>
      </c>
      <c r="B5" s="105">
        <f t="shared" si="0"/>
        <v>120</v>
      </c>
      <c r="C5" s="105">
        <f>COUNTIFS('SKO 2019 Attendees'!$X:$X,"NA",'SKO 2019 Attendees'!$B:$B,A5)</f>
        <v>1</v>
      </c>
      <c r="D5" s="105">
        <f>COUNTIFS('SKO 2019 Attendees'!X:X,"EMEA",'SKO 2019 Attendees'!B:B,A5)</f>
        <v>119</v>
      </c>
      <c r="E5" s="105">
        <f>COUNTIFS('SKO 2019 Attendees'!X:X,"APAC",'SKO 2019 Attendees'!B:B,A5)+COUNTIFS('SKO 2019 Attendees'!X:X,"India",'SKO 2019 Attendees'!B:B,A5)+COUNTIFS('SKO 2019 Attendees'!X:X,"Japan",'SKO 2019 Attendees'!B:B,A5)</f>
        <v>0</v>
      </c>
      <c r="F5" s="115" t="s">
        <v>4677</v>
      </c>
      <c r="G5" s="103"/>
    </row>
    <row r="6" spans="1:7">
      <c r="A6" s="104">
        <v>43409</v>
      </c>
      <c r="B6" s="105">
        <f t="shared" si="0"/>
        <v>140</v>
      </c>
      <c r="C6" s="105">
        <f>COUNTIFS('SKO 2019 Attendees'!$X:$X,"NA",'SKO 2019 Attendees'!$B:$B,A6)</f>
        <v>41</v>
      </c>
      <c r="D6" s="105">
        <f>COUNTIFS('SKO 2019 Attendees'!X:X,"EMEA",'SKO 2019 Attendees'!B:B,A6)</f>
        <v>96</v>
      </c>
      <c r="E6" s="105">
        <f>COUNTIFS('SKO 2019 Attendees'!X:X,"APAC",'SKO 2019 Attendees'!B:B,A6)+COUNTIFS('SKO 2019 Attendees'!X:X,"India",'SKO 2019 Attendees'!B:B,A6)+COUNTIFS('SKO 2019 Attendees'!X:X,"Japan",'SKO 2019 Attendees'!B:B,A6)</f>
        <v>3</v>
      </c>
      <c r="F6" s="106" t="s">
        <v>4678</v>
      </c>
    </row>
    <row r="7" spans="1:7">
      <c r="A7" s="104">
        <v>43416</v>
      </c>
      <c r="B7" s="105">
        <f t="shared" si="0"/>
        <v>26</v>
      </c>
      <c r="C7" s="105">
        <f>COUNTIFS('SKO 2019 Attendees'!$X:$X,"NA",'SKO 2019 Attendees'!$B:$B,A7)</f>
        <v>16</v>
      </c>
      <c r="D7" s="105">
        <f>COUNTIFS('SKO 2019 Attendees'!X:X,"EMEA",'SKO 2019 Attendees'!B:B,A7)</f>
        <v>7</v>
      </c>
      <c r="E7" s="105">
        <f>COUNTIFS('SKO 2019 Attendees'!X:X,"APAC",'SKO 2019 Attendees'!B:B,A7)+COUNTIFS('SKO 2019 Attendees'!X:X,"India",'SKO 2019 Attendees'!B:B,A7)+COUNTIFS('SKO 2019 Attendees'!X:X,"Japan",'SKO 2019 Attendees'!B:B,A7)</f>
        <v>3</v>
      </c>
      <c r="F7" s="106" t="s">
        <v>4679</v>
      </c>
    </row>
    <row r="8" spans="1:7">
      <c r="A8" s="104">
        <v>43423</v>
      </c>
      <c r="B8" s="105">
        <f t="shared" si="0"/>
        <v>8</v>
      </c>
      <c r="C8" s="105">
        <f>COUNTIFS('SKO 2019 Attendees'!$X:$X,"NA",'SKO 2019 Attendees'!$B:$B,A8)</f>
        <v>5</v>
      </c>
      <c r="D8" s="105">
        <f>COUNTIFS('SKO 2019 Attendees'!X:X,"EMEA",'SKO 2019 Attendees'!B:B,A8)</f>
        <v>3</v>
      </c>
      <c r="E8" s="105">
        <f>COUNTIFS('SKO 2019 Attendees'!X:X,"APAC",'SKO 2019 Attendees'!B:B,A8)+COUNTIFS('SKO 2019 Attendees'!X:X,"India",'SKO 2019 Attendees'!B:B,A8)+COUNTIFS('SKO 2019 Attendees'!X:X,"Japan",'SKO 2019 Attendees'!B:B,A8)</f>
        <v>0</v>
      </c>
      <c r="F8" s="106" t="s">
        <v>4679</v>
      </c>
    </row>
    <row r="9" spans="1:7">
      <c r="A9" s="104">
        <v>43430</v>
      </c>
      <c r="B9" s="105">
        <f t="shared" si="0"/>
        <v>63</v>
      </c>
      <c r="C9" s="105">
        <f>COUNTIFS('SKO 2019 Attendees'!$X:$X,"NA",'SKO 2019 Attendees'!$B:$B,A9)</f>
        <v>43</v>
      </c>
      <c r="D9" s="105">
        <f>COUNTIFS('SKO 2019 Attendees'!X:X,"EMEA",'SKO 2019 Attendees'!B:B,A9)</f>
        <v>17</v>
      </c>
      <c r="E9" s="105">
        <f>COUNTIFS('SKO 2019 Attendees'!X:X,"APAC",'SKO 2019 Attendees'!B:B,A9)+COUNTIFS('SKO 2019 Attendees'!X:X,"India",'SKO 2019 Attendees'!B:B,A9)+COUNTIFS('SKO 2019 Attendees'!X:X,"Japan",'SKO 2019 Attendees'!B:B,A9)</f>
        <v>3</v>
      </c>
      <c r="F9" s="106" t="s">
        <v>4679</v>
      </c>
    </row>
    <row r="10" spans="1:7">
      <c r="A10" s="104">
        <v>43437</v>
      </c>
      <c r="B10" s="105">
        <f t="shared" si="0"/>
        <v>14</v>
      </c>
      <c r="C10" s="105">
        <f>COUNTIFS('SKO 2019 Attendees'!$X:$X,"NA",'SKO 2019 Attendees'!$B:$B,A10)</f>
        <v>7</v>
      </c>
      <c r="D10" s="105">
        <f>COUNTIFS('SKO 2019 Attendees'!X:X,"EMEA",'SKO 2019 Attendees'!B:B,A10)</f>
        <v>6</v>
      </c>
      <c r="E10" s="105">
        <f>COUNTIFS('SKO 2019 Attendees'!X:X,"APAC",'SKO 2019 Attendees'!B:B,A10)+COUNTIFS('SKO 2019 Attendees'!X:X,"India",'SKO 2019 Attendees'!B:B,A10)+COUNTIFS('SKO 2019 Attendees'!X:X,"Japan",'SKO 2019 Attendees'!B:B,A10)</f>
        <v>1</v>
      </c>
      <c r="F10" s="106" t="s">
        <v>4679</v>
      </c>
    </row>
    <row r="11" spans="1:7">
      <c r="A11" s="104">
        <v>43440</v>
      </c>
      <c r="B11" s="105">
        <f t="shared" ref="B11" si="2">SUM(C11:E11)</f>
        <v>12</v>
      </c>
      <c r="C11" s="105">
        <f>COUNTIFS('SKO 2019 Attendees'!$X:$X,"NA",'SKO 2019 Attendees'!$B:$B,A11)</f>
        <v>4</v>
      </c>
      <c r="D11" s="105">
        <f>COUNTIFS('SKO 2019 Attendees'!X:X,"EMEA",'SKO 2019 Attendees'!B:B,A11)</f>
        <v>5</v>
      </c>
      <c r="E11" s="105">
        <f>COUNTIFS('SKO 2019 Attendees'!X:X,"APAC",'SKO 2019 Attendees'!B:B,A11)+COUNTIFS('SKO 2019 Attendees'!X:X,"India",'SKO 2019 Attendees'!B:B,A11)+COUNTIFS('SKO 2019 Attendees'!X:X,"Japan",'SKO 2019 Attendees'!B:B,A11)</f>
        <v>3</v>
      </c>
      <c r="F11" s="106" t="s">
        <v>4679</v>
      </c>
    </row>
    <row r="12" spans="1:7">
      <c r="A12" s="104">
        <v>43444</v>
      </c>
      <c r="B12" s="105">
        <f t="shared" si="0"/>
        <v>13</v>
      </c>
      <c r="C12" s="105">
        <f>COUNTIFS('SKO 2019 Attendees'!$X:$X,"NA",'SKO 2019 Attendees'!$B:$B,A12)</f>
        <v>8</v>
      </c>
      <c r="D12" s="105">
        <f>COUNTIFS('SKO 2019 Attendees'!X:X,"EMEA",'SKO 2019 Attendees'!B:B,A12)</f>
        <v>1</v>
      </c>
      <c r="E12" s="105">
        <f>COUNTIFS('SKO 2019 Attendees'!X:X,"APAC",'SKO 2019 Attendees'!B:B,A12)+COUNTIFS('SKO 2019 Attendees'!X:X,"India",'SKO 2019 Attendees'!B:B,A12)+COUNTIFS('SKO 2019 Attendees'!X:X,"Japan",'SKO 2019 Attendees'!B:B,A12)</f>
        <v>4</v>
      </c>
      <c r="F12" s="106" t="s">
        <v>4679</v>
      </c>
    </row>
    <row r="13" spans="1:7">
      <c r="A13" s="104">
        <v>43451</v>
      </c>
      <c r="B13" s="105">
        <f t="shared" si="0"/>
        <v>9</v>
      </c>
      <c r="C13" s="105">
        <f>COUNTIFS('SKO 2019 Attendees'!$X:$X,"NA",'SKO 2019 Attendees'!$B:$B,A13)</f>
        <v>7</v>
      </c>
      <c r="D13" s="105">
        <f>COUNTIFS('SKO 2019 Attendees'!X:X,"EMEA",'SKO 2019 Attendees'!B:B,A13)</f>
        <v>2</v>
      </c>
      <c r="E13" s="105">
        <f>COUNTIFS('SKO 2019 Attendees'!X:X,"APAC",'SKO 2019 Attendees'!B:B,A13)+COUNTIFS('SKO 2019 Attendees'!X:X,"India",'SKO 2019 Attendees'!B:B,A13)+COUNTIFS('SKO 2019 Attendees'!X:X,"Japan",'SKO 2019 Attendees'!B:B,A13)</f>
        <v>0</v>
      </c>
      <c r="F13" s="106" t="s">
        <v>4679</v>
      </c>
    </row>
    <row r="14" spans="1:7">
      <c r="A14" s="104">
        <v>43458</v>
      </c>
      <c r="B14" s="105">
        <f t="shared" si="0"/>
        <v>0</v>
      </c>
      <c r="C14" s="105">
        <f>COUNTIFS('SKO 2019 Attendees'!$X:$X,"NA",'SKO 2019 Attendees'!$B:$B,A14)</f>
        <v>0</v>
      </c>
      <c r="D14" s="105">
        <f>COUNTIFS('SKO 2019 Attendees'!X:X,"EMEA",'SKO 2019 Attendees'!B:B,A14)</f>
        <v>0</v>
      </c>
      <c r="E14" s="105">
        <f>COUNTIFS('SKO 2019 Attendees'!X:X,"APAC",'SKO 2019 Attendees'!B:B,A14)+COUNTIFS('SKO 2019 Attendees'!X:X,"India",'SKO 2019 Attendees'!B:B,A14)+COUNTIFS('SKO 2019 Attendees'!X:X,"Japan",'SKO 2019 Attendees'!B:B,A14)</f>
        <v>0</v>
      </c>
      <c r="F14" s="106" t="s">
        <v>4679</v>
      </c>
    </row>
    <row r="15" spans="1:7">
      <c r="A15" s="104">
        <v>43465</v>
      </c>
      <c r="B15" s="105">
        <f t="shared" si="0"/>
        <v>0</v>
      </c>
      <c r="C15" s="105">
        <f>COUNTIFS('SKO 2019 Attendees'!$X:$X,"NA",'SKO 2019 Attendees'!$B:$B,A15)</f>
        <v>0</v>
      </c>
      <c r="D15" s="105">
        <f>COUNTIFS('SKO 2019 Attendees'!X:X,"EMEA",'SKO 2019 Attendees'!B:B,A15)</f>
        <v>0</v>
      </c>
      <c r="E15" s="105">
        <f>COUNTIFS('SKO 2019 Attendees'!X:X,"APAC",'SKO 2019 Attendees'!B:B,A15)+COUNTIFS('SKO 2019 Attendees'!X:X,"India",'SKO 2019 Attendees'!B:B,A15)+COUNTIFS('SKO 2019 Attendees'!X:X,"Japan",'SKO 2019 Attendees'!B:B,A15)</f>
        <v>0</v>
      </c>
      <c r="F15" s="106" t="s">
        <v>4679</v>
      </c>
    </row>
    <row r="16" spans="1:7">
      <c r="A16" s="104">
        <v>43472</v>
      </c>
      <c r="B16" s="105">
        <f t="shared" si="0"/>
        <v>0</v>
      </c>
      <c r="C16" s="105">
        <f>COUNTIFS('SKO 2019 Attendees'!$X:$X,"NA",'SKO 2019 Attendees'!$B:$B,A16)</f>
        <v>0</v>
      </c>
      <c r="D16" s="105">
        <f>COUNTIFS('SKO 2019 Attendees'!X:X,"EMEA",'SKO 2019 Attendees'!B:B,A16)</f>
        <v>0</v>
      </c>
      <c r="E16" s="105">
        <f>COUNTIFS('SKO 2019 Attendees'!X:X,"APAC",'SKO 2019 Attendees'!B:B,A16)+COUNTIFS('SKO 2019 Attendees'!X:X,"India",'SKO 2019 Attendees'!B:B,A16)+COUNTIFS('SKO 2019 Attendees'!X:X,"Japan",'SKO 2019 Attendees'!B:B,A16)</f>
        <v>0</v>
      </c>
      <c r="F16" s="106" t="s">
        <v>4679</v>
      </c>
    </row>
    <row r="17" spans="1:6">
      <c r="A17" s="104">
        <v>43479</v>
      </c>
      <c r="B17" s="105">
        <f t="shared" si="0"/>
        <v>0</v>
      </c>
      <c r="C17" s="105">
        <f>COUNTIFS('SKO 2019 Attendees'!$X:$X,"NA",'SKO 2019 Attendees'!$B:$B,A17)</f>
        <v>0</v>
      </c>
      <c r="D17" s="105">
        <f>COUNTIFS('SKO 2019 Attendees'!X:X,"EMEA",'SKO 2019 Attendees'!B:B,A17)</f>
        <v>0</v>
      </c>
      <c r="E17" s="105">
        <f>COUNTIFS('SKO 2019 Attendees'!X:X,"APAC",'SKO 2019 Attendees'!B:B,A17)+COUNTIFS('SKO 2019 Attendees'!X:X,"India",'SKO 2019 Attendees'!B:B,A17)+COUNTIFS('SKO 2019 Attendees'!X:X,"Japan",'SKO 2019 Attendees'!B:B,A17)</f>
        <v>0</v>
      </c>
      <c r="F17" s="106" t="s">
        <v>4679</v>
      </c>
    </row>
    <row r="18" spans="1:6">
      <c r="A18" s="113" t="s">
        <v>4680</v>
      </c>
      <c r="B18" s="105">
        <f t="shared" ref="B18" si="3">SUM(C18:E18)</f>
        <v>0</v>
      </c>
      <c r="C18" s="105">
        <f>COUNTIFS('SKO 2019 Attendees'!$X:$X,"NA",'SKO 2019 Attendees'!$B:$B,A18)</f>
        <v>0</v>
      </c>
      <c r="D18" s="105">
        <f>COUNTIFS('SKO 2019 Attendees'!X:X,"EMEA",'SKO 2019 Attendees'!B:B,A18)</f>
        <v>0</v>
      </c>
      <c r="E18" s="105">
        <f>COUNTIFS('SKO 2019 Attendees'!X:X,"APAC",'SKO 2019 Attendees'!B:B,A18)+COUNTIFS('SKO 2019 Attendees'!X:X,"India",'SKO 2019 Attendees'!B:B,A18)+COUNTIFS('SKO 2019 Attendees'!X:X,"Japan",'SKO 2019 Attendees'!B:B,A18)</f>
        <v>0</v>
      </c>
      <c r="F18" s="106" t="s">
        <v>4679</v>
      </c>
    </row>
    <row r="19" spans="1:6" ht="12.6" thickBot="1">
      <c r="A19" s="107"/>
      <c r="B19" s="108">
        <f>SUM(B3:B18)</f>
        <v>1259</v>
      </c>
      <c r="C19" s="108">
        <f>SUM(C3:C18)</f>
        <v>763</v>
      </c>
      <c r="D19" s="108">
        <f>SUM(D3:D18)</f>
        <v>371</v>
      </c>
      <c r="E19" s="108">
        <f>SUM(E3:E18)</f>
        <v>125</v>
      </c>
      <c r="F19" s="109"/>
    </row>
    <row r="20" spans="1:6" ht="12" thickTop="1">
      <c r="A20" s="110"/>
      <c r="B20" s="105"/>
      <c r="C20" s="105"/>
      <c r="D20" s="105"/>
      <c r="E20" s="105"/>
      <c r="F20" s="106"/>
    </row>
    <row r="21" spans="1:6" ht="12">
      <c r="A21" s="109"/>
      <c r="B21" s="109"/>
      <c r="C21" s="109"/>
      <c r="D21" s="109"/>
      <c r="E21" s="109"/>
      <c r="F21" s="111" t="s">
        <v>4681</v>
      </c>
    </row>
    <row r="22" spans="1:6" ht="12">
      <c r="A22" s="109"/>
      <c r="B22" s="109"/>
      <c r="C22" s="109"/>
      <c r="D22" s="109"/>
      <c r="E22" s="109"/>
      <c r="F22" s="111" t="s">
        <v>4682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D31" sqref="D31"/>
    </sheetView>
  </sheetViews>
  <sheetFormatPr defaultRowHeight="13.2"/>
  <cols>
    <col min="1" max="1" width="18.44140625" bestFit="1" customWidth="1"/>
    <col min="2" max="2" width="11.44140625" style="1" customWidth="1"/>
    <col min="3" max="3" width="9.5546875" bestFit="1" customWidth="1"/>
    <col min="4" max="4" width="16.44140625" bestFit="1" customWidth="1"/>
    <col min="5" max="5" width="9.44140625" bestFit="1" customWidth="1"/>
    <col min="6" max="6" width="33.5546875" bestFit="1" customWidth="1"/>
    <col min="7" max="7" width="18.44140625" customWidth="1"/>
    <col min="8" max="8" width="75.88671875" bestFit="1" customWidth="1"/>
  </cols>
  <sheetData>
    <row r="1" spans="1:8" ht="43.8" thickBot="1">
      <c r="A1" s="72" t="s">
        <v>4683</v>
      </c>
      <c r="B1" s="121" t="s">
        <v>4684</v>
      </c>
      <c r="C1" s="63" t="s">
        <v>21</v>
      </c>
      <c r="D1" s="69" t="s">
        <v>4685</v>
      </c>
      <c r="E1" s="63" t="s">
        <v>22</v>
      </c>
      <c r="F1" s="64" t="s">
        <v>4686</v>
      </c>
      <c r="G1" s="80" t="s">
        <v>4687</v>
      </c>
      <c r="H1" s="77" t="s">
        <v>4688</v>
      </c>
    </row>
    <row r="2" spans="1:8" ht="14.4">
      <c r="A2" s="73" t="s">
        <v>2070</v>
      </c>
      <c r="B2" s="118">
        <f>COUNTIF('SKO 2019 Attendees'!H:H,A2)</f>
        <v>38</v>
      </c>
      <c r="C2" s="70">
        <v>43476</v>
      </c>
      <c r="D2" s="71" t="s">
        <v>4689</v>
      </c>
      <c r="E2" s="65">
        <v>43481</v>
      </c>
      <c r="F2" s="10" t="s">
        <v>4689</v>
      </c>
      <c r="G2" s="54" t="s">
        <v>4690</v>
      </c>
      <c r="H2" s="73" t="s">
        <v>4691</v>
      </c>
    </row>
    <row r="3" spans="1:8" ht="14.4">
      <c r="A3" s="73" t="s">
        <v>2236</v>
      </c>
      <c r="B3" s="119">
        <f>COUNTIF('SKO 2019 Attendees'!H:H,A3)</f>
        <v>274</v>
      </c>
      <c r="C3" s="70">
        <v>43477</v>
      </c>
      <c r="D3" s="71" t="s">
        <v>4689</v>
      </c>
      <c r="E3" s="65">
        <v>43481</v>
      </c>
      <c r="F3" s="10" t="s">
        <v>4692</v>
      </c>
      <c r="G3" s="54" t="s">
        <v>4693</v>
      </c>
      <c r="H3" s="78" t="s">
        <v>4694</v>
      </c>
    </row>
    <row r="4" spans="1:8" ht="14.4">
      <c r="A4" s="73" t="s">
        <v>3126</v>
      </c>
      <c r="B4" s="119">
        <f>COUNTIF('SKO 2019 Attendees'!H:H,A4)</f>
        <v>285</v>
      </c>
      <c r="C4" s="70">
        <v>43478</v>
      </c>
      <c r="D4" s="71" t="s">
        <v>4695</v>
      </c>
      <c r="E4" s="65">
        <v>43481</v>
      </c>
      <c r="F4" s="10" t="s">
        <v>4692</v>
      </c>
      <c r="G4" s="54" t="s">
        <v>4693</v>
      </c>
      <c r="H4" s="78" t="s">
        <v>4696</v>
      </c>
    </row>
    <row r="5" spans="1:8" ht="14.4">
      <c r="A5" s="73" t="s">
        <v>4038</v>
      </c>
      <c r="B5" s="119">
        <f>COUNTIF('SKO 2019 Attendees'!H:H,A5)</f>
        <v>164</v>
      </c>
      <c r="C5" s="70">
        <v>43478</v>
      </c>
      <c r="D5" s="71" t="s">
        <v>4697</v>
      </c>
      <c r="E5" s="65">
        <v>43481</v>
      </c>
      <c r="F5" s="10" t="s">
        <v>4692</v>
      </c>
      <c r="G5" s="54" t="s">
        <v>4693</v>
      </c>
      <c r="H5" s="74" t="s">
        <v>4698</v>
      </c>
    </row>
    <row r="6" spans="1:8" ht="14.4">
      <c r="A6" s="73" t="s">
        <v>4620</v>
      </c>
      <c r="B6" s="119">
        <f>COUNTIF('SKO 2019 Attendees'!H:H,A6)</f>
        <v>2</v>
      </c>
      <c r="C6" s="70">
        <v>43477</v>
      </c>
      <c r="D6" s="71" t="s">
        <v>4689</v>
      </c>
      <c r="E6" s="65">
        <v>43483</v>
      </c>
      <c r="F6" s="10" t="s">
        <v>4692</v>
      </c>
      <c r="G6" s="54" t="s">
        <v>4693</v>
      </c>
      <c r="H6" s="78" t="s">
        <v>4699</v>
      </c>
    </row>
    <row r="7" spans="1:8" ht="14.4">
      <c r="A7" s="73" t="s">
        <v>4624</v>
      </c>
      <c r="B7" s="119">
        <f>COUNTIF('SKO 2019 Attendees'!H:H,A7)</f>
        <v>1</v>
      </c>
      <c r="C7" s="70">
        <v>43478</v>
      </c>
      <c r="D7" s="71" t="s">
        <v>4695</v>
      </c>
      <c r="E7" s="65">
        <v>43483</v>
      </c>
      <c r="F7" s="10" t="s">
        <v>4692</v>
      </c>
      <c r="G7" s="54" t="s">
        <v>4693</v>
      </c>
      <c r="H7" s="78" t="s">
        <v>4700</v>
      </c>
    </row>
    <row r="8" spans="1:8" ht="14.4">
      <c r="A8" s="73" t="s">
        <v>4701</v>
      </c>
      <c r="B8" s="119">
        <f>COUNTIF('SKO 2019 Attendees'!H:H,A8)</f>
        <v>0</v>
      </c>
      <c r="C8" s="70">
        <v>43478</v>
      </c>
      <c r="D8" s="71" t="s">
        <v>4697</v>
      </c>
      <c r="E8" s="65">
        <v>43483</v>
      </c>
      <c r="F8" s="10" t="s">
        <v>4692</v>
      </c>
      <c r="G8" s="54" t="s">
        <v>4693</v>
      </c>
      <c r="H8" s="78" t="s">
        <v>4702</v>
      </c>
    </row>
    <row r="9" spans="1:8">
      <c r="A9" s="74"/>
      <c r="B9" s="54"/>
      <c r="C9" s="65"/>
      <c r="D9" s="83"/>
      <c r="E9" s="65"/>
      <c r="F9" s="10"/>
      <c r="G9" s="54"/>
      <c r="H9" s="74"/>
    </row>
    <row r="10" spans="1:8" ht="14.4">
      <c r="A10" s="75" t="s">
        <v>27</v>
      </c>
      <c r="B10" s="119">
        <f>COUNTIFS('SKO 2019 Attendees'!H:H,'Travel Rules'!A10,'SKO 2019 Attendees'!AN:AN,C10,'SKO 2019 Attendees'!AO:AO,E10)</f>
        <v>2</v>
      </c>
      <c r="C10" s="70">
        <v>43475</v>
      </c>
      <c r="D10" s="71" t="s">
        <v>4689</v>
      </c>
      <c r="E10" s="65">
        <v>43481</v>
      </c>
      <c r="F10" s="66" t="s">
        <v>4703</v>
      </c>
      <c r="G10" s="54"/>
      <c r="H10" s="74" t="s">
        <v>4704</v>
      </c>
    </row>
    <row r="11" spans="1:8" ht="14.4">
      <c r="A11" s="75" t="s">
        <v>27</v>
      </c>
      <c r="B11" s="119">
        <f>COUNTIFS('SKO 2019 Attendees'!H:H,'Travel Rules'!A11,'SKO 2019 Attendees'!AN:AN,C11,'SKO 2019 Attendees'!AO:AO,E11)</f>
        <v>70</v>
      </c>
      <c r="C11" s="70">
        <v>43476</v>
      </c>
      <c r="D11" s="71" t="s">
        <v>4689</v>
      </c>
      <c r="E11" s="65">
        <v>43481</v>
      </c>
      <c r="F11" s="66" t="s">
        <v>4703</v>
      </c>
      <c r="G11" s="54" t="s">
        <v>4693</v>
      </c>
      <c r="H11" s="78" t="s">
        <v>4705</v>
      </c>
    </row>
    <row r="12" spans="1:8" ht="14.4">
      <c r="A12" s="75" t="s">
        <v>27</v>
      </c>
      <c r="B12" s="119">
        <f>COUNTIFS('SKO 2019 Attendees'!H:H,'Travel Rules'!A12,'SKO 2019 Attendees'!AN:AN,C12,'SKO 2019 Attendees'!AO:AO,E12)</f>
        <v>4</v>
      </c>
      <c r="C12" s="70">
        <v>43476</v>
      </c>
      <c r="D12" s="71" t="s">
        <v>4689</v>
      </c>
      <c r="E12" s="65">
        <v>43483</v>
      </c>
      <c r="F12" s="66" t="s">
        <v>4703</v>
      </c>
      <c r="G12" s="81" t="s">
        <v>4693</v>
      </c>
      <c r="H12" s="78" t="s">
        <v>4706</v>
      </c>
    </row>
    <row r="13" spans="1:8" ht="14.4">
      <c r="A13" s="75" t="s">
        <v>27</v>
      </c>
      <c r="B13" s="119">
        <f>COUNTIFS('SKO 2019 Attendees'!H:H,'Travel Rules'!A13,'SKO 2019 Attendees'!AN:AN,C13,'SKO 2019 Attendees'!AO:AO,E13)</f>
        <v>32</v>
      </c>
      <c r="C13" s="70">
        <v>43477</v>
      </c>
      <c r="D13" s="71" t="s">
        <v>4689</v>
      </c>
      <c r="E13" s="65">
        <v>43481</v>
      </c>
      <c r="F13" s="66" t="s">
        <v>4703</v>
      </c>
      <c r="G13" s="81" t="s">
        <v>4693</v>
      </c>
      <c r="H13" s="78" t="s">
        <v>4707</v>
      </c>
    </row>
    <row r="14" spans="1:8" ht="14.4">
      <c r="A14" s="75" t="s">
        <v>27</v>
      </c>
      <c r="B14" s="119">
        <f>COUNTIFS('SKO 2019 Attendees'!H:H,'Travel Rules'!A14,'SKO 2019 Attendees'!AN:AN,C14,'SKO 2019 Attendees'!AO:AO,E14)</f>
        <v>11</v>
      </c>
      <c r="C14" s="70">
        <v>43477</v>
      </c>
      <c r="D14" s="71" t="s">
        <v>4689</v>
      </c>
      <c r="E14" s="65">
        <v>43482</v>
      </c>
      <c r="F14" s="66" t="s">
        <v>4703</v>
      </c>
      <c r="G14" s="81" t="s">
        <v>4693</v>
      </c>
      <c r="H14" s="78" t="s">
        <v>4708</v>
      </c>
    </row>
    <row r="15" spans="1:8" ht="14.4">
      <c r="A15" s="75"/>
      <c r="B15" s="122"/>
      <c r="C15" s="70"/>
      <c r="D15" s="71"/>
      <c r="E15" s="65"/>
      <c r="F15" s="66"/>
      <c r="G15" s="81"/>
      <c r="H15" s="78"/>
    </row>
    <row r="16" spans="1:8" ht="14.4">
      <c r="A16" s="75" t="s">
        <v>633</v>
      </c>
      <c r="B16" s="119">
        <f>COUNTIFS('SKO 2019 Attendees'!H:H,'Travel Rules'!A16,'SKO 2019 Attendees'!AN:AN,C16,'SKO 2019 Attendees'!AO:AO,E16)</f>
        <v>293</v>
      </c>
      <c r="C16" s="70">
        <v>43477</v>
      </c>
      <c r="D16" s="71" t="s">
        <v>4689</v>
      </c>
      <c r="E16" s="65">
        <v>43481</v>
      </c>
      <c r="F16" s="66" t="s">
        <v>4703</v>
      </c>
      <c r="G16" s="54" t="s">
        <v>4693</v>
      </c>
      <c r="H16" s="78" t="s">
        <v>4709</v>
      </c>
    </row>
    <row r="17" spans="1:8" ht="15" thickBot="1">
      <c r="A17" s="76" t="s">
        <v>633</v>
      </c>
      <c r="B17" s="120">
        <f>COUNTIFS('SKO 2019 Attendees'!H:H,'Travel Rules'!A17,'SKO 2019 Attendees'!AN:AN,C17,'SKO 2019 Attendees'!AO:AO,E17)</f>
        <v>9</v>
      </c>
      <c r="C17" s="84">
        <v>43477</v>
      </c>
      <c r="D17" s="85" t="s">
        <v>4689</v>
      </c>
      <c r="E17" s="67">
        <v>43483</v>
      </c>
      <c r="F17" s="68" t="s">
        <v>4703</v>
      </c>
      <c r="G17" s="82" t="s">
        <v>4693</v>
      </c>
      <c r="H17" s="79" t="s">
        <v>4710</v>
      </c>
    </row>
    <row r="18" spans="1:8" ht="13.8" thickBot="1">
      <c r="B18" s="123">
        <f>SUM(B2:B17)</f>
        <v>1185</v>
      </c>
    </row>
  </sheetData>
  <autoFilter ref="A1:H8" xr:uid="{00000000-0009-0000-0000-000003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workbookViewId="0">
      <selection activeCell="A2" sqref="A2"/>
    </sheetView>
  </sheetViews>
  <sheetFormatPr defaultRowHeight="13.2"/>
  <cols>
    <col min="1" max="1" width="33.44140625" bestFit="1" customWidth="1"/>
    <col min="8" max="8" width="19.33203125" bestFit="1" customWidth="1"/>
    <col min="9" max="9" width="15.44140625" style="293" bestFit="1" customWidth="1"/>
  </cols>
  <sheetData>
    <row r="1" spans="1:9">
      <c r="A1" s="2" t="s">
        <v>4666</v>
      </c>
      <c r="C1" s="2" t="s">
        <v>4668</v>
      </c>
      <c r="D1" s="18" t="s">
        <v>6378</v>
      </c>
      <c r="H1" s="2" t="s">
        <v>6458</v>
      </c>
      <c r="I1" s="294" t="s">
        <v>6459</v>
      </c>
    </row>
    <row r="2" spans="1:9">
      <c r="A2" s="18" t="s">
        <v>5086</v>
      </c>
      <c r="C2" s="133" t="s">
        <v>2472</v>
      </c>
      <c r="H2" s="18" t="s">
        <v>6460</v>
      </c>
      <c r="I2" s="293">
        <v>43113.541666666664</v>
      </c>
    </row>
    <row r="3" spans="1:9">
      <c r="A3" s="18" t="s">
        <v>6263</v>
      </c>
      <c r="C3" s="154" t="s">
        <v>2411</v>
      </c>
      <c r="H3" s="18" t="s">
        <v>6461</v>
      </c>
      <c r="I3" s="293">
        <v>43113.583333333336</v>
      </c>
    </row>
    <row r="4" spans="1:9">
      <c r="A4" t="s">
        <v>500</v>
      </c>
      <c r="C4" s="133" t="s">
        <v>2393</v>
      </c>
      <c r="H4" s="18" t="s">
        <v>6462</v>
      </c>
      <c r="I4" s="293">
        <v>43113.625</v>
      </c>
    </row>
    <row r="5" spans="1:9">
      <c r="A5" s="18" t="s">
        <v>374</v>
      </c>
      <c r="C5" s="133" t="s">
        <v>2380</v>
      </c>
      <c r="H5" s="18" t="s">
        <v>6463</v>
      </c>
      <c r="I5" s="293">
        <v>43113.666666666664</v>
      </c>
    </row>
    <row r="6" spans="1:9">
      <c r="A6" s="18" t="s">
        <v>379</v>
      </c>
      <c r="C6" s="133" t="s">
        <v>2374</v>
      </c>
      <c r="H6" s="18" t="s">
        <v>6464</v>
      </c>
      <c r="I6" s="293">
        <v>43114.5</v>
      </c>
    </row>
    <row r="7" spans="1:9">
      <c r="A7" s="18" t="s">
        <v>676</v>
      </c>
      <c r="C7" s="133" t="s">
        <v>2442</v>
      </c>
      <c r="H7" s="18" t="s">
        <v>6465</v>
      </c>
      <c r="I7" s="293">
        <v>43115.5</v>
      </c>
    </row>
    <row r="8" spans="1:9">
      <c r="A8" s="18" t="s">
        <v>346</v>
      </c>
      <c r="C8" s="133" t="s">
        <v>2636</v>
      </c>
      <c r="H8" s="18" t="s">
        <v>6466</v>
      </c>
      <c r="I8" s="293">
        <v>43114.541666666664</v>
      </c>
    </row>
    <row r="9" spans="1:9">
      <c r="A9" s="18" t="s">
        <v>357</v>
      </c>
      <c r="C9" s="133" t="s">
        <v>5082</v>
      </c>
      <c r="H9" s="18" t="s">
        <v>6467</v>
      </c>
      <c r="I9" s="293">
        <v>43115.541666666664</v>
      </c>
    </row>
    <row r="10" spans="1:9">
      <c r="A10" s="18" t="s">
        <v>6262</v>
      </c>
      <c r="C10" s="133" t="s">
        <v>5083</v>
      </c>
    </row>
    <row r="11" spans="1:9">
      <c r="A11" s="18" t="s">
        <v>4728</v>
      </c>
      <c r="C11" s="133" t="s">
        <v>4669</v>
      </c>
    </row>
    <row r="12" spans="1:9">
      <c r="C12" s="133" t="s">
        <v>4670</v>
      </c>
    </row>
    <row r="13" spans="1:9">
      <c r="C13" s="133" t="s">
        <v>4671</v>
      </c>
    </row>
    <row r="14" spans="1:9">
      <c r="C14" s="133" t="s">
        <v>4672</v>
      </c>
    </row>
    <row r="15" spans="1:9">
      <c r="C15" s="133" t="s">
        <v>4673</v>
      </c>
    </row>
    <row r="16" spans="1:9">
      <c r="C16" s="133" t="s">
        <v>58</v>
      </c>
    </row>
    <row r="17" spans="3:3">
      <c r="C17" s="133" t="s">
        <v>2500</v>
      </c>
    </row>
    <row r="18" spans="3:3">
      <c r="C18" s="133" t="s">
        <v>4661</v>
      </c>
    </row>
    <row r="19" spans="3:3">
      <c r="C19" s="18" t="s">
        <v>6262</v>
      </c>
    </row>
    <row r="20" spans="3:3">
      <c r="C20" s="18" t="s">
        <v>4728</v>
      </c>
    </row>
  </sheetData>
  <sortState ref="A4:A21">
    <sortCondition ref="A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DFC4-F8DB-4043-A3C7-31FE94385E91}">
  <dimension ref="A1:Q38"/>
  <sheetViews>
    <sheetView workbookViewId="0">
      <selection activeCell="Q3" sqref="Q3"/>
    </sheetView>
  </sheetViews>
  <sheetFormatPr defaultRowHeight="13.2"/>
  <cols>
    <col min="6" max="6" width="16.5546875" bestFit="1" customWidth="1"/>
  </cols>
  <sheetData>
    <row r="1" spans="1:17" s="2" customFormat="1" ht="14.4">
      <c r="A1" s="214" t="s">
        <v>5421</v>
      </c>
      <c r="F1" s="2" t="s">
        <v>6381</v>
      </c>
      <c r="I1" s="2" t="s">
        <v>175</v>
      </c>
      <c r="K1" s="2" t="s">
        <v>6403</v>
      </c>
      <c r="O1" s="2" t="s">
        <v>6410</v>
      </c>
      <c r="Q1" s="2" t="s">
        <v>248</v>
      </c>
    </row>
    <row r="2" spans="1:17" ht="14.4">
      <c r="A2" s="215" t="s">
        <v>5422</v>
      </c>
      <c r="F2" s="18" t="s">
        <v>6382</v>
      </c>
      <c r="I2" s="18" t="s">
        <v>6407</v>
      </c>
      <c r="K2" s="18" t="s">
        <v>6404</v>
      </c>
      <c r="O2" s="18" t="s">
        <v>4786</v>
      </c>
      <c r="Q2" s="18" t="s">
        <v>4788</v>
      </c>
    </row>
    <row r="3" spans="1:17" ht="14.4">
      <c r="A3" s="215" t="s">
        <v>6400</v>
      </c>
      <c r="F3" s="18" t="s">
        <v>6383</v>
      </c>
      <c r="K3" s="18" t="s">
        <v>6405</v>
      </c>
      <c r="O3" s="18" t="s">
        <v>6409</v>
      </c>
    </row>
    <row r="4" spans="1:17" ht="14.4">
      <c r="A4" s="215" t="s">
        <v>5424</v>
      </c>
      <c r="F4" s="18" t="s">
        <v>6386</v>
      </c>
      <c r="K4" s="18" t="s">
        <v>6406</v>
      </c>
    </row>
    <row r="5" spans="1:17" ht="14.4">
      <c r="A5" s="215" t="s">
        <v>5425</v>
      </c>
      <c r="F5" s="18" t="s">
        <v>6384</v>
      </c>
      <c r="K5" s="18" t="s">
        <v>6408</v>
      </c>
    </row>
    <row r="6" spans="1:17" ht="14.4">
      <c r="A6" s="215" t="s">
        <v>5426</v>
      </c>
      <c r="F6" s="18" t="s">
        <v>6385</v>
      </c>
    </row>
    <row r="7" spans="1:17" s="245" customFormat="1" ht="14.4">
      <c r="A7" s="215"/>
      <c r="F7" s="18" t="s">
        <v>6387</v>
      </c>
    </row>
    <row r="8" spans="1:17" s="245" customFormat="1" ht="14.4">
      <c r="A8" s="215"/>
      <c r="F8" s="18" t="s">
        <v>6388</v>
      </c>
    </row>
    <row r="9" spans="1:17" s="245" customFormat="1" ht="14.4">
      <c r="A9" s="215"/>
      <c r="F9" s="18" t="s">
        <v>6389</v>
      </c>
    </row>
    <row r="10" spans="1:17" s="245" customFormat="1" ht="14.4">
      <c r="A10" s="215"/>
      <c r="F10" s="18" t="s">
        <v>6390</v>
      </c>
    </row>
    <row r="11" spans="1:17" s="245" customFormat="1" ht="14.4">
      <c r="A11" s="215" t="s">
        <v>6401</v>
      </c>
      <c r="F11" s="18" t="s">
        <v>6391</v>
      </c>
    </row>
    <row r="12" spans="1:17" s="245" customFormat="1" ht="14.4">
      <c r="A12" s="215" t="s">
        <v>6402</v>
      </c>
      <c r="F12" s="18" t="s">
        <v>6392</v>
      </c>
    </row>
    <row r="13" spans="1:17" s="245" customFormat="1" ht="14.4">
      <c r="A13" s="215"/>
      <c r="F13" s="18" t="s">
        <v>6393</v>
      </c>
    </row>
    <row r="14" spans="1:17" s="245" customFormat="1" ht="14.4">
      <c r="A14" s="215"/>
      <c r="F14" s="18" t="s">
        <v>6394</v>
      </c>
    </row>
    <row r="15" spans="1:17" s="245" customFormat="1" ht="14.4">
      <c r="A15" s="215"/>
      <c r="F15" s="18"/>
    </row>
    <row r="16" spans="1:17" s="245" customFormat="1" ht="14.4">
      <c r="A16" s="215"/>
      <c r="F16" s="18"/>
    </row>
    <row r="17" spans="1:10" ht="14.4">
      <c r="A17" s="214"/>
    </row>
    <row r="18" spans="1:10" ht="14.4">
      <c r="A18" s="214" t="s">
        <v>5427</v>
      </c>
      <c r="F18" t="s">
        <v>6349</v>
      </c>
      <c r="G18" t="s">
        <v>2228</v>
      </c>
      <c r="J18" s="2" t="s">
        <v>6364</v>
      </c>
    </row>
    <row r="19" spans="1:10" ht="14.4">
      <c r="A19" s="215" t="s">
        <v>5428</v>
      </c>
      <c r="F19" t="s">
        <v>6350</v>
      </c>
      <c r="G19" t="s">
        <v>6351</v>
      </c>
      <c r="J19" s="245" t="s">
        <v>6363</v>
      </c>
    </row>
    <row r="20" spans="1:10" ht="14.4">
      <c r="A20" s="215" t="s">
        <v>5423</v>
      </c>
      <c r="F20" t="s">
        <v>6352</v>
      </c>
      <c r="G20" t="s">
        <v>6353</v>
      </c>
      <c r="J20" t="s">
        <v>6359</v>
      </c>
    </row>
    <row r="21" spans="1:10" ht="14.4">
      <c r="A21" s="215" t="s">
        <v>6399</v>
      </c>
      <c r="F21" t="s">
        <v>6358</v>
      </c>
      <c r="G21" t="s">
        <v>6354</v>
      </c>
      <c r="J21" t="s">
        <v>6361</v>
      </c>
    </row>
    <row r="22" spans="1:10" ht="14.4">
      <c r="A22" s="215" t="s">
        <v>5429</v>
      </c>
      <c r="F22" t="s">
        <v>6357</v>
      </c>
      <c r="G22" t="s">
        <v>2200</v>
      </c>
      <c r="J22" t="s">
        <v>6362</v>
      </c>
    </row>
    <row r="23" spans="1:10" ht="14.4">
      <c r="A23" s="215" t="s">
        <v>5430</v>
      </c>
      <c r="F23" t="s">
        <v>6356</v>
      </c>
      <c r="G23" t="s">
        <v>6355</v>
      </c>
      <c r="J23" t="s">
        <v>6360</v>
      </c>
    </row>
    <row r="24" spans="1:10" ht="14.4">
      <c r="A24" s="214"/>
    </row>
    <row r="25" spans="1:10" ht="14.4">
      <c r="A25" s="214" t="s">
        <v>5431</v>
      </c>
    </row>
    <row r="26" spans="1:10" ht="14.4">
      <c r="A26" s="215" t="s">
        <v>5432</v>
      </c>
      <c r="F26" s="18" t="s">
        <v>6366</v>
      </c>
      <c r="G26" s="18" t="s">
        <v>6309</v>
      </c>
    </row>
    <row r="27" spans="1:10" ht="14.4">
      <c r="A27" s="215" t="s">
        <v>6365</v>
      </c>
      <c r="F27" s="18" t="s">
        <v>6367</v>
      </c>
      <c r="G27" s="18" t="s">
        <v>6353</v>
      </c>
    </row>
    <row r="28" spans="1:10" ht="14.4">
      <c r="A28" s="215" t="s">
        <v>5423</v>
      </c>
      <c r="F28" s="18" t="s">
        <v>6368</v>
      </c>
    </row>
    <row r="29" spans="1:10" ht="14.4">
      <c r="A29" s="215" t="s">
        <v>6398</v>
      </c>
      <c r="F29" s="18" t="s">
        <v>6369</v>
      </c>
      <c r="G29" s="18" t="s">
        <v>6377</v>
      </c>
    </row>
    <row r="30" spans="1:10" ht="14.4">
      <c r="A30" s="215" t="s">
        <v>5433</v>
      </c>
      <c r="F30" s="18" t="s">
        <v>6370</v>
      </c>
    </row>
    <row r="31" spans="1:10" ht="14.4">
      <c r="A31" s="215" t="s">
        <v>5434</v>
      </c>
      <c r="F31" s="18" t="s">
        <v>6371</v>
      </c>
    </row>
    <row r="32" spans="1:10" ht="14.4">
      <c r="A32" s="215" t="s">
        <v>5435</v>
      </c>
      <c r="F32" s="18" t="s">
        <v>6372</v>
      </c>
      <c r="G32" s="18" t="s">
        <v>6373</v>
      </c>
    </row>
    <row r="33" spans="1:7" ht="14.4">
      <c r="A33" s="214"/>
      <c r="F33" s="18" t="s">
        <v>6374</v>
      </c>
      <c r="G33" s="18" t="s">
        <v>6375</v>
      </c>
    </row>
    <row r="34" spans="1:7" ht="14.4">
      <c r="A34" s="214" t="s">
        <v>5436</v>
      </c>
    </row>
    <row r="35" spans="1:7" ht="14.4">
      <c r="A35" s="215" t="s">
        <v>5422</v>
      </c>
      <c r="F35" s="18" t="s">
        <v>6376</v>
      </c>
      <c r="G35" s="18" t="s">
        <v>6395</v>
      </c>
    </row>
    <row r="36" spans="1:7" ht="14.4">
      <c r="A36" s="215" t="s">
        <v>6397</v>
      </c>
      <c r="F36" s="18" t="s">
        <v>6379</v>
      </c>
    </row>
    <row r="37" spans="1:7">
      <c r="F37" s="18" t="s">
        <v>6380</v>
      </c>
    </row>
    <row r="38" spans="1:7">
      <c r="F38" s="18" t="s">
        <v>6396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5"/>
  <sheetViews>
    <sheetView topLeftCell="A55" workbookViewId="0">
      <selection activeCell="B39" sqref="B39:B75"/>
    </sheetView>
  </sheetViews>
  <sheetFormatPr defaultColWidth="8.88671875" defaultRowHeight="13.2"/>
  <cols>
    <col min="1" max="1" width="36.44140625" style="33" customWidth="1"/>
    <col min="2" max="2" width="37.5546875" style="33" customWidth="1"/>
    <col min="3" max="16384" width="8.88671875" style="33"/>
  </cols>
  <sheetData>
    <row r="1" spans="1:1">
      <c r="A1" s="39" t="s">
        <v>4711</v>
      </c>
    </row>
    <row r="38" spans="1:2" ht="17.399999999999999">
      <c r="A38" s="38" t="s">
        <v>4712</v>
      </c>
      <c r="B38" s="38" t="s">
        <v>4713</v>
      </c>
    </row>
    <row r="39" spans="1:2" ht="15.6">
      <c r="A39" s="35" t="s">
        <v>4714</v>
      </c>
      <c r="B39" s="34">
        <v>16</v>
      </c>
    </row>
    <row r="40" spans="1:2" ht="15.6">
      <c r="A40" s="37" t="s">
        <v>4715</v>
      </c>
      <c r="B40" s="36">
        <v>22</v>
      </c>
    </row>
    <row r="41" spans="1:2" ht="15.6">
      <c r="A41" s="35" t="s">
        <v>4716</v>
      </c>
      <c r="B41" s="34">
        <v>6</v>
      </c>
    </row>
    <row r="42" spans="1:2" ht="15.6">
      <c r="A42" s="37" t="s">
        <v>4717</v>
      </c>
      <c r="B42" s="36">
        <v>10</v>
      </c>
    </row>
    <row r="43" spans="1:2" ht="15.6">
      <c r="A43" s="35" t="s">
        <v>4718</v>
      </c>
      <c r="B43" s="34">
        <v>12</v>
      </c>
    </row>
    <row r="44" spans="1:2" ht="15.6">
      <c r="A44" s="37" t="s">
        <v>4719</v>
      </c>
      <c r="B44" s="36">
        <v>37</v>
      </c>
    </row>
    <row r="45" spans="1:2" ht="15.6">
      <c r="A45" s="35" t="s">
        <v>4720</v>
      </c>
      <c r="B45" s="34">
        <v>64</v>
      </c>
    </row>
    <row r="46" spans="1:2" ht="15.6">
      <c r="A46" s="37" t="s">
        <v>4721</v>
      </c>
      <c r="B46" s="36">
        <v>20</v>
      </c>
    </row>
    <row r="47" spans="1:2" ht="15.6">
      <c r="A47" s="35" t="s">
        <v>346</v>
      </c>
      <c r="B47" s="34">
        <v>45</v>
      </c>
    </row>
    <row r="48" spans="1:2" ht="15.6">
      <c r="A48" s="37" t="s">
        <v>4722</v>
      </c>
      <c r="B48" s="36">
        <v>2</v>
      </c>
    </row>
    <row r="49" spans="1:2" ht="15.6">
      <c r="A49" s="35" t="s">
        <v>2074</v>
      </c>
      <c r="B49" s="34">
        <v>14</v>
      </c>
    </row>
    <row r="50" spans="1:2" ht="15.6">
      <c r="A50" s="37" t="s">
        <v>4662</v>
      </c>
      <c r="B50" s="36">
        <v>47</v>
      </c>
    </row>
    <row r="51" spans="1:2" ht="15.6">
      <c r="A51" s="35" t="s">
        <v>234</v>
      </c>
      <c r="B51" s="34">
        <v>1</v>
      </c>
    </row>
    <row r="52" spans="1:2" ht="15.6">
      <c r="A52" s="37" t="s">
        <v>4723</v>
      </c>
      <c r="B52" s="36">
        <v>56</v>
      </c>
    </row>
    <row r="53" spans="1:2" ht="15.6">
      <c r="A53" s="35" t="s">
        <v>4724</v>
      </c>
      <c r="B53" s="34">
        <v>17</v>
      </c>
    </row>
    <row r="54" spans="1:2" ht="15.6">
      <c r="A54" s="37" t="s">
        <v>4725</v>
      </c>
      <c r="B54" s="36">
        <v>9</v>
      </c>
    </row>
    <row r="55" spans="1:2" ht="15.6">
      <c r="A55" s="35" t="s">
        <v>58</v>
      </c>
      <c r="B55" s="34">
        <v>5</v>
      </c>
    </row>
    <row r="56" spans="1:2" ht="15.6">
      <c r="A56" s="37" t="s">
        <v>374</v>
      </c>
      <c r="B56" s="36">
        <v>39</v>
      </c>
    </row>
    <row r="57" spans="1:2" ht="15.6">
      <c r="A57" s="35" t="s">
        <v>4726</v>
      </c>
      <c r="B57" s="34">
        <v>38</v>
      </c>
    </row>
    <row r="58" spans="1:2" ht="15.6">
      <c r="A58" s="37" t="s">
        <v>4727</v>
      </c>
      <c r="B58" s="36">
        <v>2</v>
      </c>
    </row>
    <row r="59" spans="1:2" ht="15.6">
      <c r="A59" s="35" t="s">
        <v>4728</v>
      </c>
      <c r="B59" s="34">
        <v>36</v>
      </c>
    </row>
    <row r="60" spans="1:2" ht="15.6">
      <c r="A60" s="37" t="s">
        <v>367</v>
      </c>
      <c r="B60" s="36">
        <v>148</v>
      </c>
    </row>
    <row r="61" spans="1:2" ht="15.6">
      <c r="A61" s="35" t="s">
        <v>4729</v>
      </c>
      <c r="B61" s="34">
        <v>7</v>
      </c>
    </row>
    <row r="62" spans="1:2" ht="15.6">
      <c r="A62" s="37" t="s">
        <v>4730</v>
      </c>
      <c r="B62" s="36">
        <v>6</v>
      </c>
    </row>
    <row r="63" spans="1:2" ht="15.6">
      <c r="A63" s="35" t="s">
        <v>4731</v>
      </c>
      <c r="B63" s="34">
        <v>14</v>
      </c>
    </row>
    <row r="64" spans="1:2" ht="15.6">
      <c r="A64" s="37" t="s">
        <v>4732</v>
      </c>
      <c r="B64" s="36">
        <v>8</v>
      </c>
    </row>
    <row r="65" spans="1:2" ht="15.6">
      <c r="A65" s="35" t="s">
        <v>4733</v>
      </c>
      <c r="B65" s="34">
        <v>8</v>
      </c>
    </row>
    <row r="66" spans="1:2" ht="15.6">
      <c r="A66" s="37" t="s">
        <v>4734</v>
      </c>
      <c r="B66" s="36">
        <v>6</v>
      </c>
    </row>
    <row r="67" spans="1:2" ht="15.6">
      <c r="A67" s="35" t="s">
        <v>4735</v>
      </c>
      <c r="B67" s="34">
        <v>11</v>
      </c>
    </row>
    <row r="68" spans="1:2" ht="15.6">
      <c r="A68" s="37" t="s">
        <v>4736</v>
      </c>
      <c r="B68" s="36">
        <v>18</v>
      </c>
    </row>
    <row r="69" spans="1:2" ht="15.6">
      <c r="A69" s="35" t="s">
        <v>4737</v>
      </c>
      <c r="B69" s="34">
        <v>8</v>
      </c>
    </row>
    <row r="70" spans="1:2" ht="15.6">
      <c r="A70" s="37" t="s">
        <v>4738</v>
      </c>
      <c r="B70" s="36">
        <v>13</v>
      </c>
    </row>
    <row r="71" spans="1:2" ht="15.6">
      <c r="A71" s="35" t="s">
        <v>4739</v>
      </c>
      <c r="B71" s="34">
        <v>25</v>
      </c>
    </row>
    <row r="72" spans="1:2" ht="15.6">
      <c r="A72" s="37" t="s">
        <v>676</v>
      </c>
      <c r="B72" s="36">
        <v>34</v>
      </c>
    </row>
    <row r="73" spans="1:2" ht="15.6">
      <c r="A73" s="35" t="s">
        <v>4740</v>
      </c>
      <c r="B73" s="34">
        <v>1</v>
      </c>
    </row>
    <row r="74" spans="1:2" ht="15.6">
      <c r="A74" s="37" t="s">
        <v>4741</v>
      </c>
      <c r="B74" s="36">
        <v>50</v>
      </c>
    </row>
    <row r="75" spans="1:2" ht="15.6">
      <c r="A75" s="35" t="s">
        <v>27</v>
      </c>
      <c r="B75" s="34">
        <v>36</v>
      </c>
    </row>
  </sheetData>
  <hyperlinks>
    <hyperlink ref="A1" location="'Event Information'!A1" display="Back to Table of Contents" xr:uid="{00000000-0004-0000-0500-000000000000}"/>
  </hyperlinks>
  <pageMargins left="0.75" right="0.75" top="1" bottom="1" header="0.5" footer="0.5"/>
  <pageSetup orientation="portrait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SKO 2019 Attendees</vt:lpstr>
      <vt:lpstr>Cancellations</vt:lpstr>
      <vt:lpstr>Dept. Summary</vt:lpstr>
      <vt:lpstr>Breakouts</vt:lpstr>
      <vt:lpstr>Rollout Schedule</vt:lpstr>
      <vt:lpstr>Travel Rules</vt:lpstr>
      <vt:lpstr>Industry-Regions</vt:lpstr>
      <vt:lpstr>F&amp;B</vt:lpstr>
      <vt:lpstr>Invitee Status</vt:lpstr>
      <vt:lpstr>Industry Summary </vt:lpstr>
      <vt:lpstr>Industry Summary</vt:lpstr>
      <vt:lpstr>Industry Summary_11Dec</vt:lpstr>
      <vt:lpstr>Industry Summary 14Dec</vt:lpstr>
      <vt:lpstr>Dept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SERVER</dc:creator>
  <cp:keywords/>
  <dc:description/>
  <cp:lastModifiedBy>Jones, Simon</cp:lastModifiedBy>
  <cp:revision/>
  <dcterms:created xsi:type="dcterms:W3CDTF">2010-03-23T10:34:53Z</dcterms:created>
  <dcterms:modified xsi:type="dcterms:W3CDTF">2018-12-20T15:55:02Z</dcterms:modified>
  <cp:category/>
  <cp:contentStatus/>
</cp:coreProperties>
</file>