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lanchard\OneDrive - LSU AgCenter\Documents\Dissertation Projects\"/>
    </mc:Choice>
  </mc:AlternateContent>
  <xr:revisionPtr revIDLastSave="0" documentId="13_ncr:1_{AF345687-0E1E-4C3F-938E-8326E4C0DEE5}" xr6:coauthVersionLast="47" xr6:coauthVersionMax="47" xr10:uidLastSave="{00000000-0000-0000-0000-000000000000}"/>
  <bookViews>
    <workbookView xWindow="-120" yWindow="-120" windowWidth="29040" windowHeight="15840" activeTab="2" xr2:uid="{CBD3D4A2-9997-4180-BE5A-8D9572FDF85D}"/>
  </bookViews>
  <sheets>
    <sheet name="X eq" sheetId="9" r:id="rId1"/>
    <sheet name="P equation" sheetId="10" r:id="rId2"/>
    <sheet name="sand eq" sheetId="11" r:id="rId3"/>
    <sheet name="clay" sheetId="8" r:id="rId4"/>
    <sheet name="SG1" sheetId="1" r:id="rId5"/>
    <sheet name="SG2" sheetId="2" r:id="rId6"/>
    <sheet name="SG3" sheetId="3" r:id="rId7"/>
    <sheet name="SG6" sheetId="15" r:id="rId8"/>
    <sheet name="SG7" sheetId="16" r:id="rId9"/>
    <sheet name="SG8" sheetId="17" r:id="rId10"/>
    <sheet name="NI1" sheetId="4" r:id="rId11"/>
    <sheet name="NI2" sheetId="5" r:id="rId12"/>
    <sheet name="NI3" sheetId="6" r:id="rId13"/>
    <sheet name="NR1" sheetId="7" r:id="rId14"/>
    <sheet name="NR2" sheetId="13" r:id="rId15"/>
    <sheet name="NR3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8" l="1"/>
  <c r="G10" i="8"/>
  <c r="G9" i="8"/>
  <c r="G6" i="8"/>
  <c r="G5" i="8"/>
  <c r="G3" i="8"/>
  <c r="G2" i="8"/>
  <c r="F8" i="8" l="1"/>
  <c r="G8" i="8" s="1"/>
  <c r="H8" i="8" s="1"/>
  <c r="F5" i="8" l="1"/>
  <c r="F6" i="8"/>
  <c r="F4" i="8"/>
  <c r="F7" i="8"/>
  <c r="G7" i="8" s="1"/>
  <c r="F9" i="8"/>
  <c r="F7" i="11"/>
  <c r="G7" i="11" s="1"/>
  <c r="H7" i="11" s="1"/>
  <c r="F6" i="11"/>
  <c r="G6" i="11" s="1"/>
  <c r="H6" i="11" s="1"/>
  <c r="F8" i="11"/>
  <c r="G8" i="11" s="1"/>
  <c r="H8" i="11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J25" i="9"/>
  <c r="H25" i="9"/>
  <c r="G25" i="9"/>
  <c r="I25" i="9" s="1"/>
  <c r="J24" i="9"/>
  <c r="H24" i="9"/>
  <c r="G24" i="9"/>
  <c r="I24" i="9" s="1"/>
  <c r="J23" i="9"/>
  <c r="H23" i="9"/>
  <c r="G23" i="9"/>
  <c r="I23" i="9" s="1"/>
  <c r="K23" i="9" s="1"/>
  <c r="L23" i="9" s="1"/>
  <c r="J22" i="9"/>
  <c r="H22" i="9"/>
  <c r="G22" i="9"/>
  <c r="I22" i="9" s="1"/>
  <c r="K22" i="9" s="1"/>
  <c r="L22" i="9" s="1"/>
  <c r="J21" i="9"/>
  <c r="H21" i="9"/>
  <c r="G21" i="9"/>
  <c r="J20" i="9"/>
  <c r="H20" i="9"/>
  <c r="G20" i="9"/>
  <c r="I20" i="9" s="1"/>
  <c r="J19" i="9"/>
  <c r="H19" i="9"/>
  <c r="G19" i="9"/>
  <c r="I19" i="9" s="1"/>
  <c r="K19" i="9" s="1"/>
  <c r="L19" i="9" s="1"/>
  <c r="J18" i="9"/>
  <c r="H18" i="9"/>
  <c r="G18" i="9"/>
  <c r="I18" i="9" s="1"/>
  <c r="K18" i="9" s="1"/>
  <c r="L18" i="9" s="1"/>
  <c r="H7" i="8" l="1"/>
  <c r="H6" i="8"/>
  <c r="I21" i="9"/>
  <c r="K21" i="9" s="1"/>
  <c r="L21" i="9" s="1"/>
  <c r="K24" i="9"/>
  <c r="L24" i="9" s="1"/>
  <c r="K25" i="9"/>
  <c r="L25" i="9" s="1"/>
  <c r="K20" i="9"/>
  <c r="L20" i="9" s="1"/>
  <c r="F42" i="10"/>
  <c r="G42" i="10" s="1"/>
  <c r="F43" i="10"/>
  <c r="F44" i="10"/>
  <c r="F45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G32" i="9" l="1"/>
  <c r="H33" i="9"/>
  <c r="F3" i="8"/>
  <c r="F10" i="8"/>
  <c r="F11" i="8"/>
  <c r="G4" i="8"/>
  <c r="F2" i="8"/>
  <c r="F15" i="8" l="1"/>
  <c r="G15" i="8" s="1"/>
  <c r="F14" i="8"/>
  <c r="G14" i="8" s="1"/>
  <c r="F13" i="8"/>
  <c r="G13" i="8" s="1"/>
  <c r="F12" i="8"/>
  <c r="G11" i="8"/>
  <c r="G11" i="11"/>
  <c r="H11" i="11" s="1"/>
  <c r="F3" i="11"/>
  <c r="G3" i="11" s="1"/>
  <c r="H3" i="11" s="1"/>
  <c r="H3" i="8" s="1"/>
  <c r="F4" i="11"/>
  <c r="G4" i="11" s="1"/>
  <c r="H4" i="11" s="1"/>
  <c r="H4" i="8" s="1"/>
  <c r="F5" i="11"/>
  <c r="G5" i="11" s="1"/>
  <c r="H5" i="11" s="1"/>
  <c r="F9" i="11"/>
  <c r="G9" i="11" s="1"/>
  <c r="H9" i="11" s="1"/>
  <c r="H9" i="8" s="1"/>
  <c r="F10" i="11"/>
  <c r="G10" i="11" s="1"/>
  <c r="H10" i="11" s="1"/>
  <c r="H10" i="8" s="1"/>
  <c r="F11" i="11"/>
  <c r="F12" i="11"/>
  <c r="G12" i="11" s="1"/>
  <c r="H12" i="11" s="1"/>
  <c r="F13" i="11"/>
  <c r="G13" i="11" s="1"/>
  <c r="H13" i="11" s="1"/>
  <c r="F14" i="11"/>
  <c r="G14" i="11" s="1"/>
  <c r="H14" i="11" s="1"/>
  <c r="F15" i="11"/>
  <c r="G15" i="11" s="1"/>
  <c r="H15" i="11" s="1"/>
  <c r="F2" i="11"/>
  <c r="G2" i="11" s="1"/>
  <c r="H2" i="11" s="1"/>
  <c r="H2" i="8" s="1"/>
  <c r="K5" i="9"/>
  <c r="L5" i="9" s="1"/>
  <c r="K13" i="9"/>
  <c r="L13" i="9" s="1"/>
  <c r="K54" i="9"/>
  <c r="L54" i="9" s="1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26" i="9"/>
  <c r="H27" i="9"/>
  <c r="H28" i="9"/>
  <c r="H29" i="9"/>
  <c r="H30" i="9"/>
  <c r="H31" i="9"/>
  <c r="H32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2" i="9"/>
  <c r="G3" i="9"/>
  <c r="I3" i="9" s="1"/>
  <c r="K3" i="9" s="1"/>
  <c r="L3" i="9" s="1"/>
  <c r="G4" i="9"/>
  <c r="G5" i="9"/>
  <c r="I5" i="9" s="1"/>
  <c r="G6" i="9"/>
  <c r="G7" i="9"/>
  <c r="I7" i="9" s="1"/>
  <c r="K7" i="9" s="1"/>
  <c r="L7" i="9" s="1"/>
  <c r="G8" i="9"/>
  <c r="I8" i="9" s="1"/>
  <c r="K8" i="9" s="1"/>
  <c r="L8" i="9" s="1"/>
  <c r="G9" i="9"/>
  <c r="I9" i="9" s="1"/>
  <c r="K9" i="9" s="1"/>
  <c r="L9" i="9" s="1"/>
  <c r="G10" i="9"/>
  <c r="I10" i="9" s="1"/>
  <c r="K10" i="9" s="1"/>
  <c r="L10" i="9" s="1"/>
  <c r="G11" i="9"/>
  <c r="I11" i="9" s="1"/>
  <c r="K11" i="9" s="1"/>
  <c r="L11" i="9" s="1"/>
  <c r="G12" i="9"/>
  <c r="G13" i="9"/>
  <c r="I13" i="9" s="1"/>
  <c r="G14" i="9"/>
  <c r="G15" i="9"/>
  <c r="G16" i="9"/>
  <c r="I16" i="9" s="1"/>
  <c r="K16" i="9" s="1"/>
  <c r="L16" i="9" s="1"/>
  <c r="G17" i="9"/>
  <c r="G26" i="9"/>
  <c r="G27" i="9"/>
  <c r="I27" i="9" s="1"/>
  <c r="G28" i="9"/>
  <c r="I28" i="9" s="1"/>
  <c r="K28" i="9" s="1"/>
  <c r="L28" i="9" s="1"/>
  <c r="G29" i="9"/>
  <c r="G30" i="9"/>
  <c r="G31" i="9"/>
  <c r="I32" i="9"/>
  <c r="K32" i="9" s="1"/>
  <c r="L32" i="9" s="1"/>
  <c r="G33" i="9"/>
  <c r="I33" i="9" s="1"/>
  <c r="G34" i="9"/>
  <c r="G35" i="9"/>
  <c r="I35" i="9" s="1"/>
  <c r="G36" i="9"/>
  <c r="G37" i="9"/>
  <c r="G38" i="9"/>
  <c r="I38" i="9" s="1"/>
  <c r="K38" i="9" s="1"/>
  <c r="L38" i="9" s="1"/>
  <c r="G39" i="9"/>
  <c r="I39" i="9" s="1"/>
  <c r="K39" i="9" s="1"/>
  <c r="L39" i="9" s="1"/>
  <c r="G40" i="9"/>
  <c r="I40" i="9" s="1"/>
  <c r="K40" i="9" s="1"/>
  <c r="L40" i="9" s="1"/>
  <c r="G41" i="9"/>
  <c r="I41" i="9" s="1"/>
  <c r="K41" i="9" s="1"/>
  <c r="L41" i="9" s="1"/>
  <c r="G42" i="9"/>
  <c r="G43" i="9"/>
  <c r="I43" i="9" s="1"/>
  <c r="K43" i="9" s="1"/>
  <c r="L43" i="9" s="1"/>
  <c r="G44" i="9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K55" i="9" s="1"/>
  <c r="L55" i="9" s="1"/>
  <c r="G56" i="9"/>
  <c r="I56" i="9" s="1"/>
  <c r="K56" i="9" s="1"/>
  <c r="L56" i="9" s="1"/>
  <c r="G57" i="9"/>
  <c r="I57" i="9" s="1"/>
  <c r="K57" i="9" s="1"/>
  <c r="L57" i="9" s="1"/>
  <c r="G2" i="9"/>
  <c r="I2" i="9" s="1"/>
  <c r="K2" i="9" s="1"/>
  <c r="L2" i="9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G43" i="10"/>
  <c r="G44" i="10"/>
  <c r="G45" i="10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3" i="10"/>
  <c r="G3" i="10" s="1"/>
  <c r="F4" i="10"/>
  <c r="G4" i="10" s="1"/>
  <c r="F2" i="10"/>
  <c r="G2" i="10" s="1"/>
  <c r="H11" i="8" l="1"/>
  <c r="H15" i="8"/>
  <c r="I17" i="9"/>
  <c r="K17" i="9" s="1"/>
  <c r="L17" i="9" s="1"/>
  <c r="I15" i="9"/>
  <c r="K15" i="9" s="1"/>
  <c r="L15" i="9" s="1"/>
  <c r="I14" i="9"/>
  <c r="K14" i="9" s="1"/>
  <c r="L14" i="9" s="1"/>
  <c r="I6" i="9"/>
  <c r="K6" i="9" s="1"/>
  <c r="L6" i="9" s="1"/>
  <c r="I12" i="9"/>
  <c r="K12" i="9" s="1"/>
  <c r="L12" i="9" s="1"/>
  <c r="I4" i="9"/>
  <c r="K4" i="9" s="1"/>
  <c r="L4" i="9" s="1"/>
  <c r="H14" i="8"/>
  <c r="H13" i="8"/>
  <c r="H12" i="8"/>
  <c r="K48" i="9"/>
  <c r="L48" i="9" s="1"/>
  <c r="K53" i="9"/>
  <c r="L53" i="9" s="1"/>
  <c r="K52" i="9"/>
  <c r="L52" i="9" s="1"/>
  <c r="K51" i="9"/>
  <c r="L51" i="9" s="1"/>
  <c r="K50" i="9"/>
  <c r="L50" i="9" s="1"/>
  <c r="K49" i="9"/>
  <c r="L49" i="9" s="1"/>
  <c r="K47" i="9"/>
  <c r="L47" i="9" s="1"/>
  <c r="K46" i="9"/>
  <c r="L46" i="9" s="1"/>
  <c r="K45" i="9"/>
  <c r="L45" i="9" s="1"/>
  <c r="I44" i="9"/>
  <c r="K44" i="9" s="1"/>
  <c r="L44" i="9" s="1"/>
  <c r="I42" i="9"/>
  <c r="K42" i="9" s="1"/>
  <c r="L42" i="9" s="1"/>
  <c r="H5" i="8"/>
  <c r="I37" i="9"/>
  <c r="K37" i="9" s="1"/>
  <c r="L37" i="9" s="1"/>
  <c r="I36" i="9"/>
  <c r="K36" i="9" s="1"/>
  <c r="L36" i="9" s="1"/>
  <c r="K33" i="9"/>
  <c r="L33" i="9" s="1"/>
  <c r="I29" i="9"/>
  <c r="K29" i="9" s="1"/>
  <c r="L29" i="9" s="1"/>
  <c r="I31" i="9"/>
  <c r="K31" i="9" s="1"/>
  <c r="L31" i="9" s="1"/>
  <c r="K35" i="9"/>
  <c r="L35" i="9" s="1"/>
  <c r="I34" i="9"/>
  <c r="K34" i="9" s="1"/>
  <c r="L34" i="9" s="1"/>
  <c r="I30" i="9"/>
  <c r="K30" i="9" s="1"/>
  <c r="L30" i="9" s="1"/>
  <c r="K27" i="9"/>
  <c r="L27" i="9" s="1"/>
  <c r="I26" i="9"/>
  <c r="K26" i="9" s="1"/>
  <c r="L26" i="9" s="1"/>
</calcChain>
</file>

<file path=xl/sharedStrings.xml><?xml version="1.0" encoding="utf-8"?>
<sst xmlns="http://schemas.openxmlformats.org/spreadsheetml/2006/main" count="280" uniqueCount="77">
  <si>
    <t>Elapsed Time</t>
  </si>
  <si>
    <t>Clock Time</t>
  </si>
  <si>
    <t>RL</t>
  </si>
  <si>
    <t>R</t>
  </si>
  <si>
    <t>min</t>
  </si>
  <si>
    <t>C</t>
  </si>
  <si>
    <t>30s</t>
  </si>
  <si>
    <t>1m</t>
  </si>
  <si>
    <t>90m</t>
  </si>
  <si>
    <t>1440m</t>
  </si>
  <si>
    <t>Temperature R</t>
  </si>
  <si>
    <t>Temperature RL</t>
  </si>
  <si>
    <t>44.28g</t>
  </si>
  <si>
    <t>48.57g</t>
  </si>
  <si>
    <t>42.79g</t>
  </si>
  <si>
    <t>SG1 R</t>
  </si>
  <si>
    <t>t</t>
  </si>
  <si>
    <t>X25</t>
  </si>
  <si>
    <t>X20</t>
  </si>
  <si>
    <t>θ25</t>
  </si>
  <si>
    <t>θ20</t>
  </si>
  <si>
    <t>h'</t>
  </si>
  <si>
    <t>SG1</t>
  </si>
  <si>
    <t>SG2</t>
  </si>
  <si>
    <t>SG3</t>
  </si>
  <si>
    <t>NI1</t>
  </si>
  <si>
    <t>NI2</t>
  </si>
  <si>
    <t>NI3</t>
  </si>
  <si>
    <t>NI4</t>
  </si>
  <si>
    <t>NR1</t>
  </si>
  <si>
    <t>NR2</t>
  </si>
  <si>
    <t>NR3</t>
  </si>
  <si>
    <t>NR4</t>
  </si>
  <si>
    <t>P</t>
  </si>
  <si>
    <t>dry-weight (g)</t>
  </si>
  <si>
    <t>n</t>
  </si>
  <si>
    <t>n°</t>
  </si>
  <si>
    <t>p°</t>
  </si>
  <si>
    <t>pl</t>
  </si>
  <si>
    <t>B</t>
  </si>
  <si>
    <t>Q</t>
  </si>
  <si>
    <t>X</t>
  </si>
  <si>
    <r>
      <rPr>
        <sz val="11"/>
        <color theme="0"/>
        <rFont val="Symbol"/>
        <family val="1"/>
        <charset val="2"/>
      </rPr>
      <t>°</t>
    </r>
    <r>
      <rPr>
        <sz val="11"/>
        <color theme="0"/>
        <rFont val="Calibri"/>
        <family val="2"/>
      </rPr>
      <t>C</t>
    </r>
  </si>
  <si>
    <t>ID</t>
  </si>
  <si>
    <t>m</t>
  </si>
  <si>
    <t>P50um</t>
  </si>
  <si>
    <t>%Sand</t>
  </si>
  <si>
    <t>X.5</t>
  </si>
  <si>
    <t>P.5</t>
  </si>
  <si>
    <t>X1</t>
  </si>
  <si>
    <t>P1</t>
  </si>
  <si>
    <t>X90</t>
  </si>
  <si>
    <t>P90</t>
  </si>
  <si>
    <t>X1440</t>
  </si>
  <si>
    <t>P1440</t>
  </si>
  <si>
    <t>Classification</t>
  </si>
  <si>
    <t>47.31g</t>
  </si>
  <si>
    <t>51.12g</t>
  </si>
  <si>
    <t>48.85g</t>
  </si>
  <si>
    <t>50.95g</t>
  </si>
  <si>
    <t>48.31g</t>
  </si>
  <si>
    <t>47.99g</t>
  </si>
  <si>
    <t xml:space="preserve"> m </t>
  </si>
  <si>
    <t xml:space="preserve"> </t>
  </si>
  <si>
    <t>sandy loam</t>
  </si>
  <si>
    <t>loam</t>
  </si>
  <si>
    <t>silt loam</t>
  </si>
  <si>
    <t>44.66g</t>
  </si>
  <si>
    <t>44.84g</t>
  </si>
  <si>
    <t>43.95g</t>
  </si>
  <si>
    <t>SG6</t>
  </si>
  <si>
    <t>SG7</t>
  </si>
  <si>
    <t>SG8</t>
  </si>
  <si>
    <t>sandy clay loam</t>
  </si>
  <si>
    <t>Clay</t>
  </si>
  <si>
    <t>Silt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</si>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</sst>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1"/>
      <charset val="2"/>
    </font>
    <font>
      <sz val="11"/>
      <color theme="0"/>
      <name val="Symbol"/>
      <family val="1"/>
      <charset val="2"/>
    </font>
    <font>
      <sz val="11"/>
      <color theme="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3" fillId="2" borderId="0" xfId="0" applyNumberFormat="1" applyFon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3" fillId="5" borderId="0" xfId="0" applyFont="1" applyFill="1"/>
    <xf numFmtId="0" fontId="3" fillId="5" borderId="0" xfId="0" applyNumberFormat="1" applyFont="1" applyFill="1"/>
    <xf numFmtId="0" fontId="3" fillId="6" borderId="0" xfId="0" applyFont="1" applyFill="1"/>
    <xf numFmtId="0" fontId="3" fillId="6" borderId="0" xfId="0" applyNumberFormat="1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A2C8-93FE-404C-89BE-F6BC0BDD0225}">
  <dimension ref="A1:L57"/>
  <sheetViews>
    <sheetView workbookViewId="0">
      <pane ySplit="1" topLeftCell="A2" activePane="bottomLeft" state="frozen"/>
      <selection pane="bottomLeft" sqref="A1:L1"/>
    </sheetView>
  </sheetViews>
  <sheetFormatPr defaultRowHeight="15"/>
  <sheetData>
    <row r="1" spans="1:12" s="5" customFormat="1">
      <c r="B1" s="5" t="s">
        <v>16</v>
      </c>
      <c r="C1" s="6" t="s">
        <v>42</v>
      </c>
      <c r="D1" s="6" t="s">
        <v>3</v>
      </c>
      <c r="E1" s="5" t="s">
        <v>36</v>
      </c>
      <c r="F1" s="5" t="s">
        <v>37</v>
      </c>
      <c r="G1" s="5" t="s">
        <v>35</v>
      </c>
      <c r="H1" s="5" t="s">
        <v>38</v>
      </c>
      <c r="I1" s="5" t="s">
        <v>39</v>
      </c>
      <c r="J1" s="5" t="s">
        <v>21</v>
      </c>
      <c r="K1" s="7" t="s">
        <v>40</v>
      </c>
      <c r="L1" s="5" t="s">
        <v>41</v>
      </c>
    </row>
    <row r="2" spans="1:12">
      <c r="A2" s="11" t="s">
        <v>22</v>
      </c>
      <c r="B2" s="11">
        <v>0.5</v>
      </c>
      <c r="C2" s="11">
        <v>22.5</v>
      </c>
      <c r="D2" s="11">
        <v>37</v>
      </c>
      <c r="E2" s="11">
        <v>9.4199999999999996E-3</v>
      </c>
      <c r="F2" s="11">
        <v>0.99765499999999996</v>
      </c>
      <c r="G2" s="11">
        <f>E2*1.02125</f>
        <v>9.6201749999999999E-3</v>
      </c>
      <c r="H2" s="11">
        <f>F2*1.00315</f>
        <v>1.0007976132500001</v>
      </c>
      <c r="I2" s="11">
        <f>(30*G2)/(980*(2.65-H2))</f>
        <v>1.7856823118087481E-4</v>
      </c>
      <c r="J2" s="11">
        <f>(0.164*D2)+16.3</f>
        <v>22.368000000000002</v>
      </c>
      <c r="K2" s="11">
        <f>1000*(I2*J2)^0.5</f>
        <v>63.199795846614947</v>
      </c>
      <c r="L2" s="11">
        <f>K2*B2^-0.5</f>
        <v>89.378008425493647</v>
      </c>
    </row>
    <row r="3" spans="1:12">
      <c r="A3" s="11"/>
      <c r="B3" s="11">
        <v>1</v>
      </c>
      <c r="C3" s="11">
        <v>22.4</v>
      </c>
      <c r="D3" s="11">
        <v>32</v>
      </c>
      <c r="E3" s="11">
        <v>9.4420000000000007E-3</v>
      </c>
      <c r="F3" s="11">
        <v>0.99767799999999995</v>
      </c>
      <c r="G3" s="11">
        <f t="shared" ref="G3:G57" si="0">E3*1.02125</f>
        <v>9.6426425000000014E-3</v>
      </c>
      <c r="H3" s="11">
        <f t="shared" ref="H3:H57" si="1">F3*1.00315</f>
        <v>1.0008206856999999</v>
      </c>
      <c r="I3" s="11">
        <f t="shared" ref="I3:I57" si="2">(30*G3)/(980*(2.65-H3))</f>
        <v>1.7898777356345927E-4</v>
      </c>
      <c r="J3" s="11">
        <f t="shared" ref="J3:J41" si="3">(0.164*D3)+16.3</f>
        <v>21.548000000000002</v>
      </c>
      <c r="K3" s="11">
        <f t="shared" ref="K3:K57" si="4">1000*(I3*J3)^0.5</f>
        <v>62.103369834055066</v>
      </c>
      <c r="L3" s="11">
        <f t="shared" ref="L3:L57" si="5">K3*B3^-0.5</f>
        <v>62.103369834055066</v>
      </c>
    </row>
    <row r="4" spans="1:12">
      <c r="A4" s="11"/>
      <c r="B4" s="11">
        <v>90</v>
      </c>
      <c r="C4" s="11">
        <v>23</v>
      </c>
      <c r="D4" s="11">
        <v>17</v>
      </c>
      <c r="E4" s="11">
        <v>9.3100000000000006E-3</v>
      </c>
      <c r="F4" s="11">
        <v>0.99753800000000004</v>
      </c>
      <c r="G4" s="11">
        <f t="shared" si="0"/>
        <v>9.5078375000000014E-3</v>
      </c>
      <c r="H4" s="11">
        <f t="shared" si="1"/>
        <v>1.0006802447000001</v>
      </c>
      <c r="I4" s="11">
        <f t="shared" si="2"/>
        <v>1.7647048067223262E-4</v>
      </c>
      <c r="J4" s="11">
        <f t="shared" si="3"/>
        <v>19.088000000000001</v>
      </c>
      <c r="K4" s="11">
        <f>1000*(I4*J4)^0.5</f>
        <v>58.038509070026741</v>
      </c>
      <c r="L4" s="11">
        <f t="shared" si="5"/>
        <v>6.1177960220541809</v>
      </c>
    </row>
    <row r="5" spans="1:12">
      <c r="A5" s="11"/>
      <c r="B5" s="11">
        <v>1440</v>
      </c>
      <c r="C5" s="11">
        <v>23.3</v>
      </c>
      <c r="D5" s="11">
        <v>16.5</v>
      </c>
      <c r="E5" s="11">
        <v>9.2449999999999997E-3</v>
      </c>
      <c r="F5" s="11">
        <v>0.99746599999999996</v>
      </c>
      <c r="G5" s="11">
        <f t="shared" si="0"/>
        <v>9.441456249999999E-3</v>
      </c>
      <c r="H5" s="11">
        <f t="shared" si="1"/>
        <v>1.0006080178999999</v>
      </c>
      <c r="I5" s="11">
        <f t="shared" si="2"/>
        <v>1.7523073596512986E-4</v>
      </c>
      <c r="J5" s="11">
        <f t="shared" si="3"/>
        <v>19.006</v>
      </c>
      <c r="K5" s="11">
        <f t="shared" si="4"/>
        <v>57.709924343679901</v>
      </c>
      <c r="L5" s="11">
        <f t="shared" si="5"/>
        <v>1.5207900376835521</v>
      </c>
    </row>
    <row r="6" spans="1:12">
      <c r="A6" s="11" t="s">
        <v>23</v>
      </c>
      <c r="B6" s="11">
        <v>0.5</v>
      </c>
      <c r="C6" s="11">
        <v>22.5</v>
      </c>
      <c r="D6" s="11">
        <v>40</v>
      </c>
      <c r="E6" s="11">
        <v>9.4199999999999996E-3</v>
      </c>
      <c r="F6" s="11">
        <v>0.99765499999999996</v>
      </c>
      <c r="G6" s="11">
        <f t="shared" si="0"/>
        <v>9.6201749999999999E-3</v>
      </c>
      <c r="H6" s="11">
        <f t="shared" si="1"/>
        <v>1.0007976132500001</v>
      </c>
      <c r="I6" s="11">
        <f t="shared" si="2"/>
        <v>1.7856823118087481E-4</v>
      </c>
      <c r="J6" s="11">
        <f t="shared" si="3"/>
        <v>22.86</v>
      </c>
      <c r="K6" s="11">
        <f t="shared" si="4"/>
        <v>63.891077348834855</v>
      </c>
      <c r="L6" s="11">
        <f t="shared" si="5"/>
        <v>90.355628101350689</v>
      </c>
    </row>
    <row r="7" spans="1:12">
      <c r="A7" s="11"/>
      <c r="B7" s="11">
        <v>1</v>
      </c>
      <c r="C7" s="11">
        <v>22.4</v>
      </c>
      <c r="D7" s="11">
        <v>36</v>
      </c>
      <c r="E7" s="11">
        <v>9.4420000000000007E-3</v>
      </c>
      <c r="F7" s="11">
        <v>0.99767799999999995</v>
      </c>
      <c r="G7" s="11">
        <f t="shared" si="0"/>
        <v>9.6426425000000014E-3</v>
      </c>
      <c r="H7" s="11">
        <f t="shared" si="1"/>
        <v>1.0008206856999999</v>
      </c>
      <c r="I7" s="11">
        <f t="shared" si="2"/>
        <v>1.7898777356345927E-4</v>
      </c>
      <c r="J7" s="11">
        <f t="shared" si="3"/>
        <v>22.204000000000001</v>
      </c>
      <c r="K7" s="11">
        <f t="shared" si="4"/>
        <v>63.04160946710553</v>
      </c>
      <c r="L7" s="11">
        <f t="shared" si="5"/>
        <v>63.04160946710553</v>
      </c>
    </row>
    <row r="8" spans="1:12">
      <c r="A8" s="11"/>
      <c r="B8" s="11">
        <v>90</v>
      </c>
      <c r="C8" s="11">
        <v>23</v>
      </c>
      <c r="D8" s="11">
        <v>17</v>
      </c>
      <c r="E8" s="11">
        <v>9.3100000000000006E-3</v>
      </c>
      <c r="F8" s="11">
        <v>0.99753800000000004</v>
      </c>
      <c r="G8" s="11">
        <f t="shared" si="0"/>
        <v>9.5078375000000014E-3</v>
      </c>
      <c r="H8" s="11">
        <f t="shared" si="1"/>
        <v>1.0006802447000001</v>
      </c>
      <c r="I8" s="11">
        <f t="shared" si="2"/>
        <v>1.7647048067223262E-4</v>
      </c>
      <c r="J8" s="11">
        <f t="shared" si="3"/>
        <v>19.088000000000001</v>
      </c>
      <c r="K8" s="11">
        <f t="shared" si="4"/>
        <v>58.038509070026741</v>
      </c>
      <c r="L8" s="11">
        <f t="shared" si="5"/>
        <v>6.1177960220541809</v>
      </c>
    </row>
    <row r="9" spans="1:12">
      <c r="A9" s="11"/>
      <c r="B9" s="11">
        <v>1440</v>
      </c>
      <c r="C9" s="11">
        <v>22.8</v>
      </c>
      <c r="D9" s="11">
        <v>16</v>
      </c>
      <c r="E9" s="11">
        <v>9.3539999999999995E-3</v>
      </c>
      <c r="F9" s="11">
        <v>0.99758500000000006</v>
      </c>
      <c r="G9" s="11">
        <f t="shared" si="0"/>
        <v>9.552772499999999E-3</v>
      </c>
      <c r="H9" s="11">
        <f t="shared" si="1"/>
        <v>1.00072739275</v>
      </c>
      <c r="I9" s="11">
        <f t="shared" si="2"/>
        <v>1.7730956661681969E-4</v>
      </c>
      <c r="J9" s="11">
        <f t="shared" si="3"/>
        <v>18.923999999999999</v>
      </c>
      <c r="K9" s="11">
        <f t="shared" si="4"/>
        <v>57.925868475636136</v>
      </c>
      <c r="L9" s="11">
        <f t="shared" si="5"/>
        <v>1.5264806652196328</v>
      </c>
    </row>
    <row r="10" spans="1:12">
      <c r="A10" s="11" t="s">
        <v>24</v>
      </c>
      <c r="B10" s="11">
        <v>0.5</v>
      </c>
      <c r="C10" s="11">
        <v>23.2</v>
      </c>
      <c r="D10" s="11">
        <v>40</v>
      </c>
      <c r="E10" s="11">
        <v>9.2659999999999999E-3</v>
      </c>
      <c r="F10" s="11">
        <v>0.99748999999999999</v>
      </c>
      <c r="G10" s="11">
        <f t="shared" si="0"/>
        <v>9.4629025000000002E-3</v>
      </c>
      <c r="H10" s="11">
        <f t="shared" si="1"/>
        <v>1.0006320934999999</v>
      </c>
      <c r="I10" s="11">
        <f t="shared" si="2"/>
        <v>1.7563133587958544E-4</v>
      </c>
      <c r="J10" s="11">
        <f t="shared" si="3"/>
        <v>22.86</v>
      </c>
      <c r="K10" s="11">
        <f t="shared" si="4"/>
        <v>63.363493734226203</v>
      </c>
      <c r="L10" s="11">
        <f t="shared" si="5"/>
        <v>89.609512198285316</v>
      </c>
    </row>
    <row r="11" spans="1:12">
      <c r="A11" s="11"/>
      <c r="B11" s="11">
        <v>1</v>
      </c>
      <c r="C11" s="11">
        <v>22.8</v>
      </c>
      <c r="D11" s="11">
        <v>34</v>
      </c>
      <c r="E11" s="11">
        <v>9.3539999999999995E-3</v>
      </c>
      <c r="F11" s="11">
        <v>0.99758500000000006</v>
      </c>
      <c r="G11" s="11">
        <f t="shared" si="0"/>
        <v>9.552772499999999E-3</v>
      </c>
      <c r="H11" s="11">
        <f t="shared" si="1"/>
        <v>1.00072739275</v>
      </c>
      <c r="I11" s="11">
        <f t="shared" si="2"/>
        <v>1.7730956661681969E-4</v>
      </c>
      <c r="J11" s="11">
        <f t="shared" si="3"/>
        <v>21.876000000000001</v>
      </c>
      <c r="K11" s="11">
        <f t="shared" si="4"/>
        <v>62.280206159818924</v>
      </c>
      <c r="L11" s="11">
        <f t="shared" si="5"/>
        <v>62.280206159818924</v>
      </c>
    </row>
    <row r="12" spans="1:12">
      <c r="A12" s="11"/>
      <c r="B12" s="11">
        <v>90</v>
      </c>
      <c r="C12" s="11">
        <v>23.2</v>
      </c>
      <c r="D12" s="11">
        <v>16.5</v>
      </c>
      <c r="E12" s="11">
        <v>9.2659999999999999E-3</v>
      </c>
      <c r="F12" s="11">
        <v>0.99748999999999999</v>
      </c>
      <c r="G12" s="11">
        <f t="shared" si="0"/>
        <v>9.4629025000000002E-3</v>
      </c>
      <c r="H12" s="11">
        <f t="shared" si="1"/>
        <v>1.0006320934999999</v>
      </c>
      <c r="I12" s="11">
        <f t="shared" si="2"/>
        <v>1.7563133587958544E-4</v>
      </c>
      <c r="J12" s="11">
        <f t="shared" si="3"/>
        <v>19.006</v>
      </c>
      <c r="K12" s="11">
        <f t="shared" si="4"/>
        <v>57.775852825617392</v>
      </c>
      <c r="L12" s="11">
        <f t="shared" si="5"/>
        <v>6.0901096229208669</v>
      </c>
    </row>
    <row r="13" spans="1:12">
      <c r="A13" s="11"/>
      <c r="B13" s="11">
        <v>1440</v>
      </c>
      <c r="C13" s="11">
        <v>22.9</v>
      </c>
      <c r="D13" s="11">
        <v>15.5</v>
      </c>
      <c r="E13" s="11">
        <v>9.332E-3</v>
      </c>
      <c r="F13" s="11">
        <v>0.99756100000000003</v>
      </c>
      <c r="G13" s="11">
        <f t="shared" si="0"/>
        <v>9.5303049999999993E-3</v>
      </c>
      <c r="H13" s="11">
        <f t="shared" si="1"/>
        <v>1.0007033171499999</v>
      </c>
      <c r="I13" s="11">
        <f t="shared" si="2"/>
        <v>1.7688996385302157E-4</v>
      </c>
      <c r="J13" s="11">
        <f t="shared" si="3"/>
        <v>18.842000000000002</v>
      </c>
      <c r="K13" s="11">
        <f t="shared" si="4"/>
        <v>57.731799720073106</v>
      </c>
      <c r="L13" s="11">
        <f t="shared" si="5"/>
        <v>1.5213665044675189</v>
      </c>
    </row>
    <row r="14" spans="1:12">
      <c r="A14" s="11" t="s">
        <v>70</v>
      </c>
      <c r="B14" s="11">
        <v>0.5</v>
      </c>
      <c r="C14" s="11">
        <v>22.1</v>
      </c>
      <c r="D14" s="11">
        <v>35</v>
      </c>
      <c r="E14" s="11">
        <v>9.5099999999999994E-3</v>
      </c>
      <c r="F14" s="11">
        <v>0.99774700000000005</v>
      </c>
      <c r="G14" s="11">
        <f t="shared" si="0"/>
        <v>9.7120874999999992E-3</v>
      </c>
      <c r="H14" s="11">
        <f t="shared" si="1"/>
        <v>1.00088990305</v>
      </c>
      <c r="I14" s="11">
        <f t="shared" si="2"/>
        <v>1.802843858455997E-4</v>
      </c>
      <c r="J14" s="11">
        <f t="shared" si="3"/>
        <v>22.04</v>
      </c>
      <c r="K14" s="11">
        <f t="shared" si="4"/>
        <v>63.035449264973259</v>
      </c>
      <c r="L14" s="11">
        <f t="shared" si="5"/>
        <v>89.145587260806323</v>
      </c>
    </row>
    <row r="15" spans="1:12">
      <c r="A15" s="11"/>
      <c r="B15" s="11">
        <v>1</v>
      </c>
      <c r="C15" s="11">
        <v>22</v>
      </c>
      <c r="D15" s="11">
        <v>31.5</v>
      </c>
      <c r="E15" s="11">
        <v>9.5320000000000005E-3</v>
      </c>
      <c r="F15" s="11">
        <v>0.99777000000000005</v>
      </c>
      <c r="G15" s="11">
        <f t="shared" si="0"/>
        <v>9.7345550000000006E-3</v>
      </c>
      <c r="H15" s="11">
        <f t="shared" si="1"/>
        <v>1.0009129755000001</v>
      </c>
      <c r="I15" s="11">
        <f t="shared" si="2"/>
        <v>1.8070397571832517E-4</v>
      </c>
      <c r="J15" s="11">
        <f t="shared" si="3"/>
        <v>21.466000000000001</v>
      </c>
      <c r="K15" s="11">
        <f t="shared" si="4"/>
        <v>62.281550580967142</v>
      </c>
      <c r="L15" s="11">
        <f t="shared" si="5"/>
        <v>62.281550580967142</v>
      </c>
    </row>
    <row r="16" spans="1:12">
      <c r="A16" s="11"/>
      <c r="B16" s="11">
        <v>90</v>
      </c>
      <c r="C16" s="11">
        <v>22</v>
      </c>
      <c r="D16" s="11">
        <v>11.5</v>
      </c>
      <c r="E16" s="11">
        <v>9.5320000000000005E-3</v>
      </c>
      <c r="F16" s="11">
        <v>0.99777000000000005</v>
      </c>
      <c r="G16" s="11">
        <f t="shared" si="0"/>
        <v>9.7345550000000006E-3</v>
      </c>
      <c r="H16" s="11">
        <f t="shared" si="1"/>
        <v>1.0009129755000001</v>
      </c>
      <c r="I16" s="11">
        <f t="shared" si="2"/>
        <v>1.8070397571832517E-4</v>
      </c>
      <c r="J16" s="11">
        <f t="shared" si="3"/>
        <v>18.186</v>
      </c>
      <c r="K16" s="11">
        <f t="shared" si="4"/>
        <v>57.326106639239519</v>
      </c>
      <c r="L16" s="11">
        <f t="shared" si="5"/>
        <v>6.0427022123232446</v>
      </c>
    </row>
    <row r="17" spans="1:12">
      <c r="A17" s="11"/>
      <c r="B17" s="11">
        <v>1440</v>
      </c>
      <c r="C17" s="11">
        <v>21.9</v>
      </c>
      <c r="D17" s="11">
        <v>9</v>
      </c>
      <c r="E17" s="11">
        <v>9.5549999999999993E-3</v>
      </c>
      <c r="F17" s="11">
        <v>0.99779200000000001</v>
      </c>
      <c r="G17" s="11">
        <f t="shared" si="0"/>
        <v>9.7580437499999988E-3</v>
      </c>
      <c r="H17" s="11">
        <f t="shared" si="1"/>
        <v>1.0009350448000001</v>
      </c>
      <c r="I17" s="11">
        <f t="shared" si="2"/>
        <v>1.8114242501974186E-4</v>
      </c>
      <c r="J17" s="11">
        <f t="shared" si="3"/>
        <v>17.776</v>
      </c>
      <c r="K17" s="11">
        <f t="shared" si="4"/>
        <v>56.744935872295521</v>
      </c>
      <c r="L17" s="11">
        <f t="shared" si="5"/>
        <v>1.4953603586387285</v>
      </c>
    </row>
    <row r="18" spans="1:12">
      <c r="A18" s="11" t="s">
        <v>71</v>
      </c>
      <c r="B18" s="11">
        <v>0.5</v>
      </c>
      <c r="C18" s="11">
        <v>22.1</v>
      </c>
      <c r="D18" s="11">
        <v>36.5</v>
      </c>
      <c r="E18" s="11">
        <v>9.5099999999999994E-3</v>
      </c>
      <c r="F18" s="11">
        <v>0.99774700000000005</v>
      </c>
      <c r="G18" s="11">
        <f t="shared" ref="G18:G25" si="6">E18*1.02125</f>
        <v>9.7120874999999992E-3</v>
      </c>
      <c r="H18" s="11">
        <f t="shared" ref="H18:H25" si="7">F18*1.00315</f>
        <v>1.00088990305</v>
      </c>
      <c r="I18" s="11">
        <f t="shared" ref="I18:I25" si="8">(30*G18)/(980*(2.65-H18))</f>
        <v>1.802843858455997E-4</v>
      </c>
      <c r="J18" s="11">
        <f t="shared" ref="J18:J25" si="9">(0.164*D18)+16.3</f>
        <v>22.286000000000001</v>
      </c>
      <c r="K18" s="11">
        <f t="shared" ref="K18:K25" si="10">1000*(I18*J18)^0.5</f>
        <v>63.38625894430934</v>
      </c>
      <c r="L18" s="11">
        <f t="shared" ref="L18:L25" si="11">K18*B18^-0.5</f>
        <v>89.641707067135158</v>
      </c>
    </row>
    <row r="19" spans="1:12">
      <c r="A19" s="11"/>
      <c r="B19" s="11">
        <v>1</v>
      </c>
      <c r="C19" s="11">
        <v>22</v>
      </c>
      <c r="D19" s="11">
        <v>31</v>
      </c>
      <c r="E19" s="11">
        <v>9.5320000000000005E-3</v>
      </c>
      <c r="F19" s="11">
        <v>0.99777000000000005</v>
      </c>
      <c r="G19" s="11">
        <f t="shared" si="6"/>
        <v>9.7345550000000006E-3</v>
      </c>
      <c r="H19" s="11">
        <f t="shared" si="7"/>
        <v>1.0009129755000001</v>
      </c>
      <c r="I19" s="11">
        <f t="shared" si="8"/>
        <v>1.8070397571832517E-4</v>
      </c>
      <c r="J19" s="11">
        <f t="shared" si="9"/>
        <v>21.384</v>
      </c>
      <c r="K19" s="11">
        <f t="shared" si="10"/>
        <v>62.162479171608538</v>
      </c>
      <c r="L19" s="11">
        <f t="shared" si="11"/>
        <v>62.162479171608538</v>
      </c>
    </row>
    <row r="20" spans="1:12">
      <c r="A20" s="11"/>
      <c r="B20" s="11">
        <v>90</v>
      </c>
      <c r="C20" s="11">
        <v>22.2</v>
      </c>
      <c r="D20" s="11">
        <v>11</v>
      </c>
      <c r="E20" s="11">
        <v>9.4870000000000006E-3</v>
      </c>
      <c r="F20" s="11">
        <v>0.99772400000000006</v>
      </c>
      <c r="G20" s="11">
        <f t="shared" si="6"/>
        <v>9.688598750000001E-3</v>
      </c>
      <c r="H20" s="11">
        <f t="shared" si="7"/>
        <v>1.0008668306000001</v>
      </c>
      <c r="I20" s="11">
        <f t="shared" si="8"/>
        <v>1.7984585063010334E-4</v>
      </c>
      <c r="J20" s="11">
        <f t="shared" si="9"/>
        <v>18.103999999999999</v>
      </c>
      <c r="K20" s="11">
        <f t="shared" si="10"/>
        <v>57.060750782016441</v>
      </c>
      <c r="L20" s="11">
        <f t="shared" si="11"/>
        <v>6.0147312490135327</v>
      </c>
    </row>
    <row r="21" spans="1:12">
      <c r="A21" s="11"/>
      <c r="B21" s="11">
        <v>1440</v>
      </c>
      <c r="C21" s="11">
        <v>21.8</v>
      </c>
      <c r="D21" s="11">
        <v>10</v>
      </c>
      <c r="E21" s="11">
        <v>9.5779999999999997E-3</v>
      </c>
      <c r="F21" s="11">
        <v>0.99781500000000001</v>
      </c>
      <c r="G21" s="11">
        <f t="shared" si="6"/>
        <v>9.7815324999999988E-3</v>
      </c>
      <c r="H21" s="11">
        <f t="shared" si="7"/>
        <v>1.0009581172499999</v>
      </c>
      <c r="I21" s="11">
        <f t="shared" si="8"/>
        <v>1.8158099651659494E-4</v>
      </c>
      <c r="J21" s="11">
        <f t="shared" si="9"/>
        <v>17.940000000000001</v>
      </c>
      <c r="K21" s="11">
        <f t="shared" si="10"/>
        <v>57.07506528693343</v>
      </c>
      <c r="L21" s="11">
        <f t="shared" si="11"/>
        <v>1.5040600325793445</v>
      </c>
    </row>
    <row r="22" spans="1:12">
      <c r="A22" s="11" t="s">
        <v>72</v>
      </c>
      <c r="B22" s="11">
        <v>0.5</v>
      </c>
      <c r="C22" s="11">
        <v>22</v>
      </c>
      <c r="D22" s="11">
        <v>35</v>
      </c>
      <c r="E22" s="11">
        <v>9.5320000000000005E-3</v>
      </c>
      <c r="F22" s="11">
        <v>0.99777000000000005</v>
      </c>
      <c r="G22" s="11">
        <f t="shared" si="6"/>
        <v>9.7345550000000006E-3</v>
      </c>
      <c r="H22" s="11">
        <f t="shared" si="7"/>
        <v>1.0009129755000001</v>
      </c>
      <c r="I22" s="11">
        <f t="shared" si="8"/>
        <v>1.8070397571832517E-4</v>
      </c>
      <c r="J22" s="11">
        <f t="shared" si="9"/>
        <v>22.04</v>
      </c>
      <c r="K22" s="11">
        <f t="shared" si="10"/>
        <v>63.108760285968899</v>
      </c>
      <c r="L22" s="11">
        <f t="shared" si="11"/>
        <v>89.249264700969775</v>
      </c>
    </row>
    <row r="23" spans="1:12">
      <c r="A23" s="11"/>
      <c r="B23" s="11">
        <v>1</v>
      </c>
      <c r="C23" s="11">
        <v>22</v>
      </c>
      <c r="D23" s="11">
        <v>30</v>
      </c>
      <c r="E23" s="11">
        <v>9.5320000000000005E-3</v>
      </c>
      <c r="F23" s="11">
        <v>0.99777000000000005</v>
      </c>
      <c r="G23" s="11">
        <f t="shared" si="6"/>
        <v>9.7345550000000006E-3</v>
      </c>
      <c r="H23" s="11">
        <f t="shared" si="7"/>
        <v>1.0009129755000001</v>
      </c>
      <c r="I23" s="11">
        <f t="shared" si="8"/>
        <v>1.8070397571832517E-4</v>
      </c>
      <c r="J23" s="11">
        <f t="shared" si="9"/>
        <v>21.22</v>
      </c>
      <c r="K23" s="11">
        <f t="shared" si="10"/>
        <v>61.92364947855431</v>
      </c>
      <c r="L23" s="11">
        <f t="shared" si="11"/>
        <v>61.92364947855431</v>
      </c>
    </row>
    <row r="24" spans="1:12">
      <c r="A24" s="11"/>
      <c r="B24" s="11">
        <v>90</v>
      </c>
      <c r="C24" s="11">
        <v>22.3</v>
      </c>
      <c r="D24" s="11">
        <v>9.5</v>
      </c>
      <c r="E24" s="11">
        <v>9.4649999999999995E-3</v>
      </c>
      <c r="F24" s="11">
        <v>0.99770099999999995</v>
      </c>
      <c r="G24" s="11">
        <f t="shared" si="6"/>
        <v>9.6661312499999996E-3</v>
      </c>
      <c r="H24" s="11">
        <f t="shared" si="7"/>
        <v>1.00084375815</v>
      </c>
      <c r="I24" s="11">
        <f t="shared" si="8"/>
        <v>1.7942628450344871E-4</v>
      </c>
      <c r="J24" s="11">
        <f t="shared" si="9"/>
        <v>17.858000000000001</v>
      </c>
      <c r="K24" s="11">
        <f t="shared" si="10"/>
        <v>56.605605629324259</v>
      </c>
      <c r="L24" s="11">
        <f t="shared" si="11"/>
        <v>5.9667547373971184</v>
      </c>
    </row>
    <row r="25" spans="1:12">
      <c r="A25" s="11"/>
      <c r="B25" s="11">
        <v>1440</v>
      </c>
      <c r="C25" s="11">
        <v>21.9</v>
      </c>
      <c r="D25" s="11">
        <v>8</v>
      </c>
      <c r="E25" s="11">
        <v>9.5549999999999993E-3</v>
      </c>
      <c r="F25" s="11">
        <v>0.99779200000000001</v>
      </c>
      <c r="G25" s="11">
        <f t="shared" si="6"/>
        <v>9.7580437499999988E-3</v>
      </c>
      <c r="H25" s="11">
        <f t="shared" si="7"/>
        <v>1.0009350448000001</v>
      </c>
      <c r="I25" s="11">
        <f t="shared" si="8"/>
        <v>1.8114242501974186E-4</v>
      </c>
      <c r="J25" s="11">
        <f t="shared" si="9"/>
        <v>17.612000000000002</v>
      </c>
      <c r="K25" s="11">
        <f t="shared" si="10"/>
        <v>56.482567128696388</v>
      </c>
      <c r="L25" s="11">
        <f t="shared" si="11"/>
        <v>1.4884463351669786</v>
      </c>
    </row>
    <row r="26" spans="1:12">
      <c r="A26" t="s">
        <v>25</v>
      </c>
      <c r="B26">
        <v>0.5</v>
      </c>
      <c r="C26">
        <v>22.9</v>
      </c>
      <c r="D26">
        <v>41.5</v>
      </c>
      <c r="E26">
        <v>9.332E-3</v>
      </c>
      <c r="F26">
        <v>0.99756100000000003</v>
      </c>
      <c r="G26">
        <f t="shared" si="0"/>
        <v>9.5303049999999993E-3</v>
      </c>
      <c r="H26">
        <f t="shared" si="1"/>
        <v>1.0007033171499999</v>
      </c>
      <c r="I26">
        <f t="shared" si="2"/>
        <v>1.7688996385302157E-4</v>
      </c>
      <c r="J26">
        <f t="shared" si="3"/>
        <v>23.106000000000002</v>
      </c>
      <c r="K26">
        <f t="shared" si="4"/>
        <v>63.93136557893876</v>
      </c>
      <c r="L26">
        <f t="shared" si="5"/>
        <v>90.412604262767644</v>
      </c>
    </row>
    <row r="27" spans="1:12">
      <c r="B27">
        <v>1</v>
      </c>
      <c r="C27">
        <v>22.9</v>
      </c>
      <c r="D27">
        <v>39</v>
      </c>
      <c r="E27">
        <v>9.332E-3</v>
      </c>
      <c r="F27">
        <v>0.99756100000000003</v>
      </c>
      <c r="G27">
        <f t="shared" si="0"/>
        <v>9.5303049999999993E-3</v>
      </c>
      <c r="H27">
        <f t="shared" si="1"/>
        <v>1.0007033171499999</v>
      </c>
      <c r="I27">
        <f t="shared" si="2"/>
        <v>1.7688996385302157E-4</v>
      </c>
      <c r="J27">
        <f t="shared" si="3"/>
        <v>22.696000000000002</v>
      </c>
      <c r="K27">
        <f t="shared" si="4"/>
        <v>63.361617873979341</v>
      </c>
      <c r="L27">
        <f t="shared" si="5"/>
        <v>63.361617873979341</v>
      </c>
    </row>
    <row r="28" spans="1:12">
      <c r="B28">
        <v>90</v>
      </c>
      <c r="C28">
        <v>23.2</v>
      </c>
      <c r="D28">
        <v>20.5</v>
      </c>
      <c r="E28">
        <v>9.2659999999999999E-3</v>
      </c>
      <c r="F28">
        <v>0.99748999999999999</v>
      </c>
      <c r="G28">
        <f t="shared" si="0"/>
        <v>9.4629025000000002E-3</v>
      </c>
      <c r="H28">
        <f t="shared" si="1"/>
        <v>1.0006320934999999</v>
      </c>
      <c r="I28">
        <f t="shared" si="2"/>
        <v>1.7563133587958544E-4</v>
      </c>
      <c r="J28">
        <f t="shared" si="3"/>
        <v>19.661999999999999</v>
      </c>
      <c r="K28">
        <f t="shared" si="4"/>
        <v>58.764473332655747</v>
      </c>
      <c r="L28">
        <f t="shared" si="5"/>
        <v>6.1943193743805915</v>
      </c>
    </row>
    <row r="29" spans="1:12">
      <c r="B29">
        <v>1440</v>
      </c>
      <c r="C29">
        <v>22.7</v>
      </c>
      <c r="D29">
        <v>12.5</v>
      </c>
      <c r="E29">
        <v>9.3760000000000007E-3</v>
      </c>
      <c r="F29">
        <v>0.99760800000000005</v>
      </c>
      <c r="G29">
        <f t="shared" si="0"/>
        <v>9.5752400000000005E-3</v>
      </c>
      <c r="H29">
        <f t="shared" si="1"/>
        <v>1.0007504652000001</v>
      </c>
      <c r="I29">
        <f t="shared" si="2"/>
        <v>1.7772907352814902E-4</v>
      </c>
      <c r="J29">
        <f t="shared" si="3"/>
        <v>18.350000000000001</v>
      </c>
      <c r="K29">
        <f t="shared" si="4"/>
        <v>57.108042334171593</v>
      </c>
      <c r="L29">
        <f t="shared" si="5"/>
        <v>1.5049290540775075</v>
      </c>
    </row>
    <row r="30" spans="1:12">
      <c r="A30" t="s">
        <v>26</v>
      </c>
      <c r="B30">
        <v>0.5</v>
      </c>
      <c r="C30">
        <v>23.1</v>
      </c>
      <c r="D30">
        <v>47.5</v>
      </c>
      <c r="E30">
        <v>9.2879999999999994E-3</v>
      </c>
      <c r="F30">
        <v>0.99751400000000001</v>
      </c>
      <c r="G30">
        <f t="shared" si="0"/>
        <v>9.4853699999999999E-3</v>
      </c>
      <c r="H30">
        <f t="shared" si="1"/>
        <v>1.0006561691</v>
      </c>
      <c r="I30">
        <f t="shared" si="2"/>
        <v>1.7605090215137817E-4</v>
      </c>
      <c r="J30">
        <f t="shared" si="3"/>
        <v>24.09</v>
      </c>
      <c r="K30">
        <f t="shared" si="4"/>
        <v>65.123469139985943</v>
      </c>
      <c r="L30">
        <f t="shared" si="5"/>
        <v>92.098493286553833</v>
      </c>
    </row>
    <row r="31" spans="1:12">
      <c r="B31">
        <v>1</v>
      </c>
      <c r="C31">
        <v>23</v>
      </c>
      <c r="D31">
        <v>45.5</v>
      </c>
      <c r="E31">
        <v>9.3100000000000006E-3</v>
      </c>
      <c r="F31">
        <v>0.99753800000000004</v>
      </c>
      <c r="G31">
        <f t="shared" si="0"/>
        <v>9.5078375000000014E-3</v>
      </c>
      <c r="H31">
        <f t="shared" si="1"/>
        <v>1.0006802447000001</v>
      </c>
      <c r="I31">
        <f t="shared" si="2"/>
        <v>1.7647048067223262E-4</v>
      </c>
      <c r="J31">
        <f t="shared" si="3"/>
        <v>23.762</v>
      </c>
      <c r="K31">
        <f t="shared" si="4"/>
        <v>64.755629575609802</v>
      </c>
      <c r="L31">
        <f t="shared" si="5"/>
        <v>64.755629575609802</v>
      </c>
    </row>
    <row r="32" spans="1:12">
      <c r="B32">
        <v>90</v>
      </c>
      <c r="C32">
        <v>23.1</v>
      </c>
      <c r="D32">
        <v>26</v>
      </c>
      <c r="E32">
        <v>9.2879999999999994E-3</v>
      </c>
      <c r="F32">
        <v>0.99751400000000001</v>
      </c>
      <c r="G32">
        <f>E32*1.02125</f>
        <v>9.4853699999999999E-3</v>
      </c>
      <c r="H32">
        <f t="shared" si="1"/>
        <v>1.0006561691</v>
      </c>
      <c r="I32">
        <f t="shared" si="2"/>
        <v>1.7605090215137817E-4</v>
      </c>
      <c r="J32">
        <f t="shared" si="3"/>
        <v>20.564</v>
      </c>
      <c r="K32">
        <f t="shared" si="4"/>
        <v>60.169018205725621</v>
      </c>
      <c r="L32">
        <f t="shared" si="5"/>
        <v>6.342371403541021</v>
      </c>
    </row>
    <row r="33" spans="1:12">
      <c r="B33">
        <v>1440</v>
      </c>
      <c r="C33">
        <v>22.7</v>
      </c>
      <c r="D33">
        <v>17</v>
      </c>
      <c r="E33">
        <v>9.3760000000000007E-3</v>
      </c>
      <c r="F33">
        <v>0.99760800000000005</v>
      </c>
      <c r="G33">
        <f t="shared" si="0"/>
        <v>9.5752400000000005E-3</v>
      </c>
      <c r="H33">
        <f>F33*1.00315</f>
        <v>1.0007504652000001</v>
      </c>
      <c r="I33">
        <f t="shared" si="2"/>
        <v>1.7772907352814902E-4</v>
      </c>
      <c r="J33">
        <f t="shared" si="3"/>
        <v>19.088000000000001</v>
      </c>
      <c r="K33">
        <f t="shared" si="4"/>
        <v>58.245107567119391</v>
      </c>
      <c r="L33">
        <f t="shared" si="5"/>
        <v>1.5348933539467156</v>
      </c>
    </row>
    <row r="34" spans="1:12">
      <c r="A34" t="s">
        <v>27</v>
      </c>
      <c r="B34">
        <v>0.5</v>
      </c>
      <c r="C34">
        <v>23.1</v>
      </c>
      <c r="D34">
        <v>42</v>
      </c>
      <c r="E34">
        <v>9.2879999999999994E-3</v>
      </c>
      <c r="F34">
        <v>0.99751400000000001</v>
      </c>
      <c r="G34">
        <f t="shared" si="0"/>
        <v>9.4853699999999999E-3</v>
      </c>
      <c r="H34">
        <f t="shared" si="1"/>
        <v>1.0006561691</v>
      </c>
      <c r="I34">
        <f t="shared" si="2"/>
        <v>1.7605090215137817E-4</v>
      </c>
      <c r="J34">
        <f t="shared" si="3"/>
        <v>23.188000000000002</v>
      </c>
      <c r="K34">
        <f t="shared" si="4"/>
        <v>63.892631179864225</v>
      </c>
      <c r="L34">
        <f t="shared" si="5"/>
        <v>90.357825550266071</v>
      </c>
    </row>
    <row r="35" spans="1:12">
      <c r="B35">
        <v>1</v>
      </c>
      <c r="C35">
        <v>23.1</v>
      </c>
      <c r="D35">
        <v>40.5</v>
      </c>
      <c r="E35">
        <v>9.2879999999999994E-3</v>
      </c>
      <c r="F35">
        <v>0.99751400000000001</v>
      </c>
      <c r="G35">
        <f t="shared" si="0"/>
        <v>9.4853699999999999E-3</v>
      </c>
      <c r="H35">
        <f t="shared" si="1"/>
        <v>1.0006561691</v>
      </c>
      <c r="I35">
        <f>(30*G35)/(980*(2.65-H35))</f>
        <v>1.7605090215137817E-4</v>
      </c>
      <c r="J35">
        <f t="shared" si="3"/>
        <v>22.942</v>
      </c>
      <c r="K35">
        <f t="shared" si="4"/>
        <v>63.552811087763217</v>
      </c>
      <c r="L35">
        <f t="shared" si="5"/>
        <v>63.552811087763217</v>
      </c>
    </row>
    <row r="36" spans="1:12">
      <c r="B36">
        <v>90</v>
      </c>
      <c r="C36">
        <v>23.1</v>
      </c>
      <c r="D36">
        <v>21.5</v>
      </c>
      <c r="E36">
        <v>9.2879999999999994E-3</v>
      </c>
      <c r="F36">
        <v>0.99751400000000001</v>
      </c>
      <c r="G36">
        <f t="shared" si="0"/>
        <v>9.4853699999999999E-3</v>
      </c>
      <c r="H36">
        <f t="shared" si="1"/>
        <v>1.0006561691</v>
      </c>
      <c r="I36">
        <f t="shared" si="2"/>
        <v>1.7605090215137817E-4</v>
      </c>
      <c r="J36">
        <f t="shared" si="3"/>
        <v>19.826000000000001</v>
      </c>
      <c r="K36">
        <f t="shared" si="4"/>
        <v>59.079481937921763</v>
      </c>
      <c r="L36">
        <f t="shared" si="5"/>
        <v>6.2275241968870416</v>
      </c>
    </row>
    <row r="37" spans="1:12">
      <c r="B37">
        <v>1440</v>
      </c>
      <c r="C37">
        <v>23</v>
      </c>
      <c r="D37">
        <v>13</v>
      </c>
      <c r="E37">
        <v>9.3100000000000006E-3</v>
      </c>
      <c r="F37">
        <v>0.99753800000000004</v>
      </c>
      <c r="G37">
        <f t="shared" si="0"/>
        <v>9.5078375000000014E-3</v>
      </c>
      <c r="H37">
        <f t="shared" si="1"/>
        <v>1.0006802447000001</v>
      </c>
      <c r="I37">
        <f t="shared" si="2"/>
        <v>1.7647048067223262E-4</v>
      </c>
      <c r="J37">
        <f t="shared" si="3"/>
        <v>18.432000000000002</v>
      </c>
      <c r="K37">
        <f t="shared" si="4"/>
        <v>57.032481094115063</v>
      </c>
      <c r="L37">
        <f t="shared" si="5"/>
        <v>1.5029378405657958</v>
      </c>
    </row>
    <row r="38" spans="1:12">
      <c r="A38" t="s">
        <v>28</v>
      </c>
      <c r="B38">
        <v>0.5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16.3</v>
      </c>
      <c r="K38">
        <f t="shared" si="4"/>
        <v>0</v>
      </c>
      <c r="L38">
        <f t="shared" si="5"/>
        <v>0</v>
      </c>
    </row>
    <row r="39" spans="1:12">
      <c r="B39">
        <v>1</v>
      </c>
      <c r="D39" t="s">
        <v>63</v>
      </c>
      <c r="G39">
        <f t="shared" si="0"/>
        <v>0</v>
      </c>
      <c r="H39">
        <f t="shared" si="1"/>
        <v>0</v>
      </c>
      <c r="I39">
        <f t="shared" si="2"/>
        <v>0</v>
      </c>
      <c r="J39" t="e">
        <f t="shared" si="3"/>
        <v>#VALUE!</v>
      </c>
      <c r="K39" t="e">
        <f t="shared" si="4"/>
        <v>#VALUE!</v>
      </c>
      <c r="L39" t="e">
        <f t="shared" si="5"/>
        <v>#VALUE!</v>
      </c>
    </row>
    <row r="40" spans="1:12">
      <c r="B40">
        <v>90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16.3</v>
      </c>
      <c r="K40">
        <f t="shared" si="4"/>
        <v>0</v>
      </c>
      <c r="L40">
        <f t="shared" si="5"/>
        <v>0</v>
      </c>
    </row>
    <row r="41" spans="1:12">
      <c r="B41">
        <v>1440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16.3</v>
      </c>
      <c r="K41">
        <f t="shared" si="4"/>
        <v>0</v>
      </c>
      <c r="L41">
        <f t="shared" si="5"/>
        <v>0</v>
      </c>
    </row>
    <row r="42" spans="1:12">
      <c r="A42" t="s">
        <v>29</v>
      </c>
      <c r="B42">
        <v>0.5</v>
      </c>
      <c r="C42">
        <v>22.9</v>
      </c>
      <c r="D42">
        <v>47</v>
      </c>
      <c r="E42">
        <v>9.332E-3</v>
      </c>
      <c r="F42">
        <v>0.99756100000000003</v>
      </c>
      <c r="G42">
        <f t="shared" si="0"/>
        <v>9.5303049999999993E-3</v>
      </c>
      <c r="H42">
        <f t="shared" si="1"/>
        <v>1.0007033171499999</v>
      </c>
      <c r="I42">
        <f t="shared" si="2"/>
        <v>1.7688996385302157E-4</v>
      </c>
      <c r="J42">
        <f t="shared" ref="J42:J57" si="12">(0.164*D42)+16.3</f>
        <v>24.008000000000003</v>
      </c>
      <c r="K42">
        <f t="shared" si="4"/>
        <v>65.167278999382376</v>
      </c>
      <c r="L42">
        <f t="shared" si="5"/>
        <v>92.160449783877922</v>
      </c>
    </row>
    <row r="43" spans="1:12">
      <c r="B43">
        <v>1</v>
      </c>
      <c r="C43">
        <v>22.7</v>
      </c>
      <c r="D43">
        <v>43.5</v>
      </c>
      <c r="E43">
        <v>9.3760000000000007E-3</v>
      </c>
      <c r="F43">
        <v>0.99760800000000005</v>
      </c>
      <c r="G43">
        <f t="shared" si="0"/>
        <v>9.5752400000000005E-3</v>
      </c>
      <c r="H43">
        <f t="shared" si="1"/>
        <v>1.0007504652000001</v>
      </c>
      <c r="I43">
        <f t="shared" si="2"/>
        <v>1.7772907352814902E-4</v>
      </c>
      <c r="J43">
        <f t="shared" si="12"/>
        <v>23.434000000000001</v>
      </c>
      <c r="K43">
        <f t="shared" si="4"/>
        <v>64.536060532532076</v>
      </c>
      <c r="L43">
        <f t="shared" si="5"/>
        <v>64.536060532532076</v>
      </c>
    </row>
    <row r="44" spans="1:12">
      <c r="B44">
        <v>90</v>
      </c>
      <c r="C44">
        <v>23.1</v>
      </c>
      <c r="D44">
        <v>20.5</v>
      </c>
      <c r="E44">
        <v>9.2879999999999994E-3</v>
      </c>
      <c r="F44">
        <v>0.99751400000000001</v>
      </c>
      <c r="G44">
        <f t="shared" si="0"/>
        <v>9.4853699999999999E-3</v>
      </c>
      <c r="H44">
        <f t="shared" si="1"/>
        <v>1.0006561691</v>
      </c>
      <c r="I44">
        <f t="shared" si="2"/>
        <v>1.7605090215137817E-4</v>
      </c>
      <c r="J44">
        <f t="shared" si="12"/>
        <v>19.661999999999999</v>
      </c>
      <c r="K44">
        <f t="shared" si="4"/>
        <v>58.834622783701072</v>
      </c>
      <c r="L44">
        <f t="shared" si="5"/>
        <v>6.2017137757777148</v>
      </c>
    </row>
    <row r="45" spans="1:12">
      <c r="B45">
        <v>1440</v>
      </c>
      <c r="C45">
        <v>22.6</v>
      </c>
      <c r="D45">
        <v>15</v>
      </c>
      <c r="E45">
        <v>9.3980000000000001E-3</v>
      </c>
      <c r="F45">
        <v>0.99763199999999996</v>
      </c>
      <c r="G45">
        <f t="shared" si="0"/>
        <v>9.5977075000000002E-3</v>
      </c>
      <c r="H45">
        <f t="shared" si="1"/>
        <v>1.0007745407999999</v>
      </c>
      <c r="I45">
        <f t="shared" si="2"/>
        <v>1.7814870053697727E-4</v>
      </c>
      <c r="J45">
        <f t="shared" si="12"/>
        <v>18.760000000000002</v>
      </c>
      <c r="K45">
        <f t="shared" si="4"/>
        <v>57.810635890584123</v>
      </c>
      <c r="L45">
        <f t="shared" si="5"/>
        <v>1.5234440199743542</v>
      </c>
    </row>
    <row r="46" spans="1:12">
      <c r="A46" t="s">
        <v>30</v>
      </c>
      <c r="B46">
        <v>0.5</v>
      </c>
      <c r="C46">
        <v>23.2</v>
      </c>
      <c r="D46">
        <v>48</v>
      </c>
      <c r="E46">
        <v>9.2659999999999999E-3</v>
      </c>
      <c r="F46">
        <v>0.99748999999999999</v>
      </c>
      <c r="G46">
        <f t="shared" si="0"/>
        <v>9.4629025000000002E-3</v>
      </c>
      <c r="H46">
        <f t="shared" si="1"/>
        <v>1.0006320934999999</v>
      </c>
      <c r="I46">
        <f t="shared" si="2"/>
        <v>1.7563133587958544E-4</v>
      </c>
      <c r="J46">
        <f t="shared" si="12"/>
        <v>24.172000000000001</v>
      </c>
      <c r="K46">
        <f t="shared" si="4"/>
        <v>65.156432152791623</v>
      </c>
      <c r="L46">
        <f t="shared" si="5"/>
        <v>92.14511002632031</v>
      </c>
    </row>
    <row r="47" spans="1:12">
      <c r="B47">
        <v>1</v>
      </c>
      <c r="C47">
        <v>23.1</v>
      </c>
      <c r="D47">
        <v>44.5</v>
      </c>
      <c r="E47">
        <v>9.2879999999999994E-3</v>
      </c>
      <c r="F47">
        <v>0.99751400000000001</v>
      </c>
      <c r="G47">
        <f t="shared" si="0"/>
        <v>9.4853699999999999E-3</v>
      </c>
      <c r="H47">
        <f t="shared" si="1"/>
        <v>1.0006561691</v>
      </c>
      <c r="I47">
        <f t="shared" si="2"/>
        <v>1.7605090215137817E-4</v>
      </c>
      <c r="J47">
        <f t="shared" si="12"/>
        <v>23.597999999999999</v>
      </c>
      <c r="K47">
        <f t="shared" si="4"/>
        <v>64.455016786656898</v>
      </c>
      <c r="L47">
        <f t="shared" si="5"/>
        <v>64.455016786656898</v>
      </c>
    </row>
    <row r="48" spans="1:12">
      <c r="B48">
        <v>90</v>
      </c>
      <c r="C48">
        <v>23.5</v>
      </c>
      <c r="D48">
        <v>23</v>
      </c>
      <c r="E48">
        <v>9.2020000000000001E-3</v>
      </c>
      <c r="F48">
        <v>0.99741800000000003</v>
      </c>
      <c r="G48">
        <f t="shared" si="0"/>
        <v>9.3975424999999998E-3</v>
      </c>
      <c r="H48">
        <f t="shared" si="1"/>
        <v>1.0005598667</v>
      </c>
      <c r="I48">
        <f t="shared" si="2"/>
        <v>1.7441061766420378E-4</v>
      </c>
      <c r="J48">
        <f t="shared" si="12"/>
        <v>20.072000000000003</v>
      </c>
      <c r="K48">
        <f t="shared" si="4"/>
        <v>59.167304465861029</v>
      </c>
      <c r="L48">
        <f t="shared" si="5"/>
        <v>6.2367815041591035</v>
      </c>
    </row>
    <row r="49" spans="1:12">
      <c r="B49">
        <v>1440</v>
      </c>
      <c r="C49">
        <v>22.8</v>
      </c>
      <c r="D49">
        <v>14.5</v>
      </c>
      <c r="E49">
        <v>9.3539999999999995E-3</v>
      </c>
      <c r="F49">
        <v>0.99758500000000006</v>
      </c>
      <c r="G49">
        <f t="shared" si="0"/>
        <v>9.552772499999999E-3</v>
      </c>
      <c r="H49">
        <f t="shared" si="1"/>
        <v>1.00072739275</v>
      </c>
      <c r="I49">
        <f t="shared" si="2"/>
        <v>1.7730956661681969E-4</v>
      </c>
      <c r="J49">
        <f t="shared" si="12"/>
        <v>18.678000000000001</v>
      </c>
      <c r="K49">
        <f t="shared" si="4"/>
        <v>57.548137113802021</v>
      </c>
      <c r="L49">
        <f t="shared" si="5"/>
        <v>1.5165265698273578</v>
      </c>
    </row>
    <row r="50" spans="1:12">
      <c r="A50" t="s">
        <v>31</v>
      </c>
      <c r="B50">
        <v>0.5</v>
      </c>
      <c r="C50">
        <v>23.2</v>
      </c>
      <c r="D50">
        <v>44.5</v>
      </c>
      <c r="E50">
        <v>9.2659999999999999E-3</v>
      </c>
      <c r="F50">
        <v>0.99748999999999999</v>
      </c>
      <c r="G50">
        <f t="shared" si="0"/>
        <v>9.4629025000000002E-3</v>
      </c>
      <c r="H50">
        <f t="shared" si="1"/>
        <v>1.0006320934999999</v>
      </c>
      <c r="I50">
        <f t="shared" si="2"/>
        <v>1.7563133587958544E-4</v>
      </c>
      <c r="J50">
        <f t="shared" si="12"/>
        <v>23.597999999999999</v>
      </c>
      <c r="K50">
        <f t="shared" si="4"/>
        <v>64.378166050971473</v>
      </c>
      <c r="L50">
        <f t="shared" si="5"/>
        <v>91.044475549991006</v>
      </c>
    </row>
    <row r="51" spans="1:12">
      <c r="B51">
        <v>1</v>
      </c>
      <c r="C51">
        <v>23.1</v>
      </c>
      <c r="D51">
        <v>42</v>
      </c>
      <c r="E51">
        <v>9.2879999999999994E-3</v>
      </c>
      <c r="F51">
        <v>0.99751400000000001</v>
      </c>
      <c r="G51">
        <f t="shared" si="0"/>
        <v>9.4853699999999999E-3</v>
      </c>
      <c r="H51">
        <f t="shared" si="1"/>
        <v>1.0006561691</v>
      </c>
      <c r="I51">
        <f t="shared" si="2"/>
        <v>1.7605090215137817E-4</v>
      </c>
      <c r="J51">
        <f t="shared" si="12"/>
        <v>23.188000000000002</v>
      </c>
      <c r="K51">
        <f t="shared" si="4"/>
        <v>63.892631179864225</v>
      </c>
      <c r="L51">
        <f t="shared" si="5"/>
        <v>63.892631179864225</v>
      </c>
    </row>
    <row r="52" spans="1:12">
      <c r="B52">
        <v>90</v>
      </c>
      <c r="C52">
        <v>23.3</v>
      </c>
      <c r="D52">
        <v>21.5</v>
      </c>
      <c r="E52">
        <v>9.2449999999999997E-3</v>
      </c>
      <c r="F52">
        <v>0.99746599999999996</v>
      </c>
      <c r="G52">
        <f t="shared" si="0"/>
        <v>9.441456249999999E-3</v>
      </c>
      <c r="H52">
        <f t="shared" si="1"/>
        <v>1.0006080178999999</v>
      </c>
      <c r="I52">
        <f t="shared" si="2"/>
        <v>1.7523073596512986E-4</v>
      </c>
      <c r="J52">
        <f t="shared" si="12"/>
        <v>19.826000000000001</v>
      </c>
      <c r="K52">
        <f t="shared" si="4"/>
        <v>58.941704855260717</v>
      </c>
      <c r="L52">
        <f t="shared" si="5"/>
        <v>6.2130012172009685</v>
      </c>
    </row>
    <row r="53" spans="1:12">
      <c r="B53">
        <v>1440</v>
      </c>
      <c r="C53">
        <v>23.1</v>
      </c>
      <c r="D53">
        <v>14</v>
      </c>
      <c r="E53">
        <v>9.2879999999999994E-3</v>
      </c>
      <c r="F53">
        <v>0.99751400000000001</v>
      </c>
      <c r="G53">
        <f t="shared" si="0"/>
        <v>9.4853699999999999E-3</v>
      </c>
      <c r="H53">
        <f t="shared" si="1"/>
        <v>1.0006561691</v>
      </c>
      <c r="I53">
        <f t="shared" si="2"/>
        <v>1.7605090215137817E-4</v>
      </c>
      <c r="J53">
        <f t="shared" si="12"/>
        <v>18.596</v>
      </c>
      <c r="K53">
        <f t="shared" si="4"/>
        <v>57.217502360790164</v>
      </c>
      <c r="L53">
        <f t="shared" si="5"/>
        <v>1.5078135790513187</v>
      </c>
    </row>
    <row r="54" spans="1:12">
      <c r="A54" t="s">
        <v>32</v>
      </c>
      <c r="B54">
        <v>0.5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12"/>
        <v>16.3</v>
      </c>
      <c r="K54">
        <f t="shared" si="4"/>
        <v>0</v>
      </c>
      <c r="L54">
        <f t="shared" si="5"/>
        <v>0</v>
      </c>
    </row>
    <row r="55" spans="1:12">
      <c r="B55">
        <v>1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12"/>
        <v>16.3</v>
      </c>
      <c r="K55">
        <f t="shared" si="4"/>
        <v>0</v>
      </c>
      <c r="L55">
        <f t="shared" si="5"/>
        <v>0</v>
      </c>
    </row>
    <row r="56" spans="1:12">
      <c r="B56">
        <v>90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12"/>
        <v>16.3</v>
      </c>
      <c r="K56">
        <f t="shared" si="4"/>
        <v>0</v>
      </c>
      <c r="L56">
        <f t="shared" si="5"/>
        <v>0</v>
      </c>
    </row>
    <row r="57" spans="1:12">
      <c r="B57">
        <v>1440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12"/>
        <v>16.3</v>
      </c>
      <c r="K57">
        <f t="shared" si="4"/>
        <v>0</v>
      </c>
      <c r="L57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D1B9-8666-4E1A-883E-7C72EC56B64D}">
  <dimension ref="A1:G6"/>
  <sheetViews>
    <sheetView workbookViewId="0">
      <selection activeCell="E3" sqref="E3:E6"/>
    </sheetView>
  </sheetViews>
  <sheetFormatPr defaultRowHeight="15"/>
  <cols>
    <col min="1" max="1" width="12.7109375" bestFit="1" customWidth="1"/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67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</v>
      </c>
      <c r="D3">
        <v>21.8</v>
      </c>
      <c r="E3">
        <v>13.5</v>
      </c>
      <c r="F3">
        <v>35</v>
      </c>
    </row>
    <row r="4" spans="1:7">
      <c r="A4" t="s">
        <v>7</v>
      </c>
      <c r="B4" s="1">
        <v>0.39652777777777781</v>
      </c>
      <c r="C4">
        <v>22</v>
      </c>
      <c r="D4">
        <v>21.8</v>
      </c>
      <c r="E4">
        <v>13.5</v>
      </c>
      <c r="F4">
        <v>30</v>
      </c>
    </row>
    <row r="5" spans="1:7">
      <c r="A5" t="s">
        <v>8</v>
      </c>
      <c r="B5" s="1">
        <v>0.45902777777777781</v>
      </c>
      <c r="C5">
        <v>22.3</v>
      </c>
      <c r="D5">
        <v>22.1</v>
      </c>
      <c r="E5">
        <v>14</v>
      </c>
      <c r="F5">
        <v>9.5</v>
      </c>
    </row>
    <row r="6" spans="1:7">
      <c r="A6" t="s">
        <v>9</v>
      </c>
      <c r="B6" s="1">
        <v>0.39652777777777781</v>
      </c>
      <c r="C6">
        <v>21.9</v>
      </c>
      <c r="D6">
        <v>21.9</v>
      </c>
      <c r="E6">
        <v>13</v>
      </c>
      <c r="F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7379-A902-48DF-82E1-33EB1E4C634A}">
  <dimension ref="A1:G6"/>
  <sheetViews>
    <sheetView workbookViewId="0">
      <selection activeCell="C6" sqref="C6"/>
    </sheetView>
  </sheetViews>
  <sheetFormatPr defaultRowHeight="15"/>
  <cols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56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22.9</v>
      </c>
      <c r="D3">
        <v>22.6</v>
      </c>
      <c r="E3">
        <v>12.5</v>
      </c>
      <c r="F3">
        <v>41.5</v>
      </c>
    </row>
    <row r="4" spans="1:7">
      <c r="A4" t="s">
        <v>7</v>
      </c>
      <c r="B4" s="1">
        <v>0.42083333333333334</v>
      </c>
      <c r="C4">
        <v>22.9</v>
      </c>
      <c r="D4">
        <v>22.6</v>
      </c>
      <c r="E4">
        <v>12.5</v>
      </c>
      <c r="F4">
        <v>39</v>
      </c>
    </row>
    <row r="5" spans="1:7">
      <c r="A5" t="s">
        <v>8</v>
      </c>
      <c r="B5" s="1">
        <v>0.48333333333333334</v>
      </c>
      <c r="C5">
        <v>23.2</v>
      </c>
      <c r="D5">
        <v>22.7</v>
      </c>
      <c r="E5">
        <v>12</v>
      </c>
      <c r="F5">
        <v>20.5</v>
      </c>
    </row>
    <row r="6" spans="1:7">
      <c r="A6" t="s">
        <v>9</v>
      </c>
      <c r="B6" s="1">
        <v>0.42083333333333334</v>
      </c>
      <c r="C6">
        <v>22.7</v>
      </c>
      <c r="D6">
        <v>22.6</v>
      </c>
      <c r="E6">
        <v>12</v>
      </c>
      <c r="F6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C3DB-2C87-403A-BA60-7A6DEDE177AC}">
  <dimension ref="A1:G6"/>
  <sheetViews>
    <sheetView workbookViewId="0">
      <selection activeCell="E5" sqref="E5:E6"/>
    </sheetView>
  </sheetViews>
  <sheetFormatPr defaultRowHeight="15"/>
  <cols>
    <col min="3" max="3" width="14.28515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57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23.1</v>
      </c>
      <c r="D3">
        <v>22.8</v>
      </c>
      <c r="E3">
        <v>12</v>
      </c>
      <c r="F3">
        <v>47.5</v>
      </c>
    </row>
    <row r="4" spans="1:7">
      <c r="A4" t="s">
        <v>7</v>
      </c>
      <c r="B4" s="1">
        <v>0.43124999999999997</v>
      </c>
      <c r="C4">
        <v>23</v>
      </c>
      <c r="D4">
        <v>22.8</v>
      </c>
      <c r="E4">
        <v>12</v>
      </c>
      <c r="F4">
        <v>45.5</v>
      </c>
    </row>
    <row r="5" spans="1:7">
      <c r="A5" t="s">
        <v>8</v>
      </c>
      <c r="B5" s="1">
        <v>0.49374999999999997</v>
      </c>
      <c r="C5">
        <v>23.1</v>
      </c>
      <c r="D5">
        <v>22.7</v>
      </c>
      <c r="E5">
        <v>12</v>
      </c>
      <c r="F5">
        <v>26</v>
      </c>
    </row>
    <row r="6" spans="1:7">
      <c r="A6" t="s">
        <v>9</v>
      </c>
      <c r="B6" s="1">
        <v>0.43124999999999997</v>
      </c>
      <c r="C6">
        <v>22.7</v>
      </c>
      <c r="D6">
        <v>22.4</v>
      </c>
      <c r="E6">
        <v>12</v>
      </c>
      <c r="F6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94B2-6637-412F-9CC8-1836CD4F20DB}">
  <dimension ref="A1:G6"/>
  <sheetViews>
    <sheetView workbookViewId="0">
      <selection activeCell="E5" sqref="E5:E6"/>
    </sheetView>
  </sheetViews>
  <sheetFormatPr defaultRowHeight="15"/>
  <cols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58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23.1</v>
      </c>
      <c r="D3">
        <v>22.8</v>
      </c>
      <c r="E3">
        <v>12.5</v>
      </c>
      <c r="F3">
        <v>42</v>
      </c>
    </row>
    <row r="4" spans="1:7">
      <c r="A4" t="s">
        <v>7</v>
      </c>
      <c r="B4" s="1">
        <v>0.44236111111111115</v>
      </c>
      <c r="C4">
        <v>23.1</v>
      </c>
      <c r="D4">
        <v>22.8</v>
      </c>
      <c r="E4">
        <v>12.5</v>
      </c>
      <c r="F4">
        <v>40.5</v>
      </c>
    </row>
    <row r="5" spans="1:7">
      <c r="A5" t="s">
        <v>8</v>
      </c>
      <c r="B5" s="1">
        <v>0.50486111111111109</v>
      </c>
      <c r="C5">
        <v>23.1</v>
      </c>
      <c r="D5">
        <v>22.8</v>
      </c>
      <c r="E5">
        <v>12.5</v>
      </c>
      <c r="F5">
        <v>21.5</v>
      </c>
    </row>
    <row r="6" spans="1:7">
      <c r="A6" t="s">
        <v>9</v>
      </c>
      <c r="B6" s="1">
        <v>0.44236111111111115</v>
      </c>
      <c r="C6">
        <v>23</v>
      </c>
      <c r="D6">
        <v>22.4</v>
      </c>
      <c r="E6">
        <v>12</v>
      </c>
      <c r="F6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CD5F-2218-45B1-AF2F-62B8B211EC4D}">
  <dimension ref="A1:G7"/>
  <sheetViews>
    <sheetView workbookViewId="0">
      <selection activeCell="G1" sqref="G1"/>
    </sheetView>
  </sheetViews>
  <sheetFormatPr defaultRowHeight="15"/>
  <cols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59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B3" s="1">
        <v>0.39305555555555555</v>
      </c>
      <c r="C3">
        <v>22.9</v>
      </c>
      <c r="D3">
        <v>22.7</v>
      </c>
      <c r="E3">
        <v>12</v>
      </c>
      <c r="F3">
        <v>47</v>
      </c>
    </row>
    <row r="4" spans="1:7">
      <c r="A4" t="s">
        <v>7</v>
      </c>
      <c r="B4" s="1"/>
      <c r="C4">
        <v>22.7</v>
      </c>
      <c r="D4">
        <v>22.7</v>
      </c>
      <c r="E4">
        <v>12</v>
      </c>
      <c r="F4">
        <v>43.5</v>
      </c>
    </row>
    <row r="5" spans="1:7">
      <c r="A5" t="s">
        <v>8</v>
      </c>
      <c r="B5" s="1">
        <v>0.45555555555555555</v>
      </c>
      <c r="C5">
        <v>23.1</v>
      </c>
      <c r="D5">
        <v>23.4</v>
      </c>
      <c r="E5">
        <v>12</v>
      </c>
      <c r="F5">
        <v>20.5</v>
      </c>
    </row>
    <row r="6" spans="1:7">
      <c r="A6" t="s">
        <v>9</v>
      </c>
      <c r="B6" s="1">
        <v>0.39305555555555555</v>
      </c>
      <c r="C6">
        <v>22.6</v>
      </c>
      <c r="D6">
        <v>22.7</v>
      </c>
      <c r="E6">
        <v>12.5</v>
      </c>
      <c r="F6">
        <v>15</v>
      </c>
    </row>
    <row r="7" spans="1:7">
      <c r="B7" t="s">
        <v>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795-EA04-49E6-BC42-92332880AD27}">
  <dimension ref="A1:G6"/>
  <sheetViews>
    <sheetView workbookViewId="0">
      <selection activeCell="G1" sqref="G1"/>
    </sheetView>
  </sheetViews>
  <sheetFormatPr defaultRowHeight="15"/>
  <cols>
    <col min="1" max="1" width="12.7109375" bestFit="1" customWidth="1"/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60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B3" s="1">
        <v>0.40208333333333335</v>
      </c>
      <c r="C3">
        <v>23.2</v>
      </c>
      <c r="D3">
        <v>22.7</v>
      </c>
      <c r="E3">
        <v>12</v>
      </c>
      <c r="F3">
        <v>48</v>
      </c>
    </row>
    <row r="4" spans="1:7">
      <c r="A4" t="s">
        <v>7</v>
      </c>
      <c r="B4" s="1"/>
      <c r="C4">
        <v>23.1</v>
      </c>
      <c r="D4">
        <v>22.7</v>
      </c>
      <c r="E4">
        <v>12</v>
      </c>
      <c r="F4">
        <v>44.5</v>
      </c>
    </row>
    <row r="5" spans="1:7">
      <c r="A5" t="s">
        <v>8</v>
      </c>
      <c r="B5" s="1">
        <v>0.46458333333333335</v>
      </c>
      <c r="C5">
        <v>23.5</v>
      </c>
      <c r="D5">
        <v>23.4</v>
      </c>
      <c r="E5">
        <v>12</v>
      </c>
      <c r="F5">
        <v>23</v>
      </c>
    </row>
    <row r="6" spans="1:7">
      <c r="A6" t="s">
        <v>9</v>
      </c>
      <c r="B6" s="1"/>
      <c r="C6">
        <v>22.8</v>
      </c>
      <c r="D6">
        <v>22.7</v>
      </c>
      <c r="E6">
        <v>12.5</v>
      </c>
      <c r="F6">
        <v>14.5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2D55-93F8-412F-99EF-918A028C9C42}">
  <dimension ref="A1:G6"/>
  <sheetViews>
    <sheetView workbookViewId="0">
      <selection activeCell="G1" sqref="G1"/>
    </sheetView>
  </sheetViews>
  <sheetFormatPr defaultRowHeight="15"/>
  <cols>
    <col min="1" max="1" width="12.7109375" bestFit="1" customWidth="1"/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61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B3" s="1">
        <v>0.41041666666666665</v>
      </c>
      <c r="C3">
        <v>23.2</v>
      </c>
      <c r="D3">
        <v>22.7</v>
      </c>
      <c r="E3">
        <v>12</v>
      </c>
      <c r="F3">
        <v>44.5</v>
      </c>
    </row>
    <row r="4" spans="1:7">
      <c r="A4" t="s">
        <v>7</v>
      </c>
      <c r="B4" s="1"/>
      <c r="C4">
        <v>23.1</v>
      </c>
      <c r="D4">
        <v>22.7</v>
      </c>
      <c r="E4">
        <v>12</v>
      </c>
      <c r="F4">
        <v>42</v>
      </c>
    </row>
    <row r="5" spans="1:7">
      <c r="A5" t="s">
        <v>8</v>
      </c>
      <c r="B5" s="1">
        <v>0.47291666666666665</v>
      </c>
      <c r="C5">
        <v>23.3</v>
      </c>
      <c r="D5">
        <v>23.4</v>
      </c>
      <c r="E5">
        <v>12</v>
      </c>
      <c r="F5">
        <v>21.5</v>
      </c>
    </row>
    <row r="6" spans="1:7">
      <c r="A6" t="s">
        <v>9</v>
      </c>
      <c r="B6" s="1"/>
      <c r="C6">
        <v>23.1</v>
      </c>
      <c r="D6">
        <v>22.6</v>
      </c>
      <c r="E6">
        <v>12.5</v>
      </c>
      <c r="F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0B6D-5585-4EBB-85A8-C795616DD353}">
  <dimension ref="A1:R57"/>
  <sheetViews>
    <sheetView workbookViewId="0">
      <pane ySplit="1" topLeftCell="A20" activePane="bottomLeft" state="frozen"/>
      <selection pane="bottomLeft" activeCell="G53" sqref="G53"/>
    </sheetView>
  </sheetViews>
  <sheetFormatPr defaultRowHeight="15"/>
  <cols>
    <col min="2" max="2" width="13.7109375" bestFit="1" customWidth="1"/>
    <col min="7" max="7" width="9.140625" style="9"/>
  </cols>
  <sheetData>
    <row r="1" spans="1:18" s="5" customFormat="1">
      <c r="B1" s="5" t="s">
        <v>34</v>
      </c>
      <c r="C1" s="5" t="s">
        <v>16</v>
      </c>
      <c r="D1" s="5" t="s">
        <v>3</v>
      </c>
      <c r="E1" s="5" t="s">
        <v>2</v>
      </c>
      <c r="F1" s="5" t="s">
        <v>5</v>
      </c>
      <c r="G1" s="10" t="s">
        <v>33</v>
      </c>
    </row>
    <row r="2" spans="1:18">
      <c r="A2" s="11" t="s">
        <v>22</v>
      </c>
      <c r="B2" s="11">
        <v>44.28</v>
      </c>
      <c r="C2" s="11">
        <v>0.5</v>
      </c>
      <c r="D2" s="11">
        <v>37</v>
      </c>
      <c r="E2" s="11">
        <v>6.5</v>
      </c>
      <c r="F2" s="11">
        <f>D2-E2</f>
        <v>30.5</v>
      </c>
      <c r="G2" s="12">
        <f>(F2/B2)*100</f>
        <v>68.879855465221311</v>
      </c>
      <c r="R2" s="11">
        <v>12</v>
      </c>
    </row>
    <row r="3" spans="1:18">
      <c r="A3" s="11"/>
      <c r="B3" s="11">
        <v>44.28</v>
      </c>
      <c r="C3" s="11">
        <v>1</v>
      </c>
      <c r="D3" s="11">
        <v>32</v>
      </c>
      <c r="E3" s="11">
        <v>6.5</v>
      </c>
      <c r="F3" s="11">
        <f t="shared" ref="F3:F57" si="0">D3-E3</f>
        <v>25.5</v>
      </c>
      <c r="G3" s="12">
        <f t="shared" ref="G3:G57" si="1">(F3/B3)*100</f>
        <v>57.588075880758808</v>
      </c>
      <c r="R3" s="11">
        <v>12</v>
      </c>
    </row>
    <row r="4" spans="1:18">
      <c r="A4" s="11"/>
      <c r="B4" s="11">
        <v>44.28</v>
      </c>
      <c r="C4" s="11">
        <v>90</v>
      </c>
      <c r="D4" s="11">
        <v>17</v>
      </c>
      <c r="E4" s="11">
        <v>6.5</v>
      </c>
      <c r="F4" s="11">
        <f t="shared" si="0"/>
        <v>10.5</v>
      </c>
      <c r="G4" s="12">
        <f t="shared" si="1"/>
        <v>23.712737127371273</v>
      </c>
      <c r="R4" s="11">
        <v>12</v>
      </c>
    </row>
    <row r="5" spans="1:18">
      <c r="A5" s="11"/>
      <c r="B5" s="11">
        <v>44.28</v>
      </c>
      <c r="C5" s="11">
        <v>1440</v>
      </c>
      <c r="D5" s="11">
        <v>16.5</v>
      </c>
      <c r="E5" s="11">
        <v>6</v>
      </c>
      <c r="F5" s="11">
        <f t="shared" si="0"/>
        <v>10.5</v>
      </c>
      <c r="G5" s="12">
        <f t="shared" si="1"/>
        <v>23.712737127371273</v>
      </c>
      <c r="R5" s="11">
        <v>11.5</v>
      </c>
    </row>
    <row r="6" spans="1:18">
      <c r="A6" s="11" t="s">
        <v>23</v>
      </c>
      <c r="B6" s="11">
        <v>48.57</v>
      </c>
      <c r="C6" s="11">
        <v>0.5</v>
      </c>
      <c r="D6" s="11">
        <v>40</v>
      </c>
      <c r="E6" s="11">
        <v>6.5</v>
      </c>
      <c r="F6" s="11">
        <f t="shared" si="0"/>
        <v>33.5</v>
      </c>
      <c r="G6" s="12">
        <f t="shared" si="1"/>
        <v>68.972616841671822</v>
      </c>
      <c r="R6" s="11">
        <v>12</v>
      </c>
    </row>
    <row r="7" spans="1:18">
      <c r="A7" s="11"/>
      <c r="B7" s="11">
        <v>48.57</v>
      </c>
      <c r="C7" s="11">
        <v>1</v>
      </c>
      <c r="D7" s="11">
        <v>36</v>
      </c>
      <c r="E7" s="11">
        <v>6.5</v>
      </c>
      <c r="F7" s="11">
        <f t="shared" si="0"/>
        <v>29.5</v>
      </c>
      <c r="G7" s="12">
        <f t="shared" si="1"/>
        <v>60.737080502367711</v>
      </c>
      <c r="R7" s="11">
        <v>12</v>
      </c>
    </row>
    <row r="8" spans="1:18">
      <c r="A8" s="11"/>
      <c r="B8" s="11">
        <v>48.57</v>
      </c>
      <c r="C8" s="11">
        <v>90</v>
      </c>
      <c r="D8" s="11">
        <v>17</v>
      </c>
      <c r="E8" s="11">
        <v>6.5</v>
      </c>
      <c r="F8" s="11">
        <f t="shared" si="0"/>
        <v>10.5</v>
      </c>
      <c r="G8" s="12">
        <f t="shared" si="1"/>
        <v>21.618282890673253</v>
      </c>
      <c r="R8" s="11">
        <v>12</v>
      </c>
    </row>
    <row r="9" spans="1:18">
      <c r="A9" s="11"/>
      <c r="B9" s="11">
        <v>48.57</v>
      </c>
      <c r="C9" s="11">
        <v>1440</v>
      </c>
      <c r="D9" s="11">
        <v>16</v>
      </c>
      <c r="E9" s="11">
        <v>6</v>
      </c>
      <c r="F9" s="11">
        <f t="shared" si="0"/>
        <v>10</v>
      </c>
      <c r="G9" s="12">
        <f t="shared" si="1"/>
        <v>20.588840848260244</v>
      </c>
      <c r="R9" s="11">
        <v>12</v>
      </c>
    </row>
    <row r="10" spans="1:18">
      <c r="A10" s="11" t="s">
        <v>24</v>
      </c>
      <c r="B10" s="11">
        <v>42.79</v>
      </c>
      <c r="C10" s="11">
        <v>0.5</v>
      </c>
      <c r="D10" s="11">
        <v>40</v>
      </c>
      <c r="E10" s="11">
        <v>6.5</v>
      </c>
      <c r="F10" s="11">
        <f t="shared" si="0"/>
        <v>33.5</v>
      </c>
      <c r="G10" s="12">
        <f t="shared" si="1"/>
        <v>78.289319934564148</v>
      </c>
      <c r="R10" s="11">
        <v>12</v>
      </c>
    </row>
    <row r="11" spans="1:18">
      <c r="A11" s="11"/>
      <c r="B11" s="11">
        <v>42.79</v>
      </c>
      <c r="C11" s="11">
        <v>1</v>
      </c>
      <c r="D11" s="11">
        <v>34</v>
      </c>
      <c r="E11" s="11">
        <v>6.5</v>
      </c>
      <c r="F11" s="11">
        <f t="shared" si="0"/>
        <v>27.5</v>
      </c>
      <c r="G11" s="12">
        <f t="shared" si="1"/>
        <v>64.267352185089976</v>
      </c>
      <c r="R11" s="11">
        <v>12</v>
      </c>
    </row>
    <row r="12" spans="1:18">
      <c r="A12" s="11"/>
      <c r="B12" s="11">
        <v>42.79</v>
      </c>
      <c r="C12" s="11">
        <v>90</v>
      </c>
      <c r="D12" s="11">
        <v>16.5</v>
      </c>
      <c r="E12" s="11">
        <v>6.5</v>
      </c>
      <c r="F12" s="11">
        <f t="shared" si="0"/>
        <v>10</v>
      </c>
      <c r="G12" s="12">
        <f t="shared" si="1"/>
        <v>23.369946249123625</v>
      </c>
      <c r="R12" s="11">
        <v>12.5</v>
      </c>
    </row>
    <row r="13" spans="1:18">
      <c r="A13" s="11"/>
      <c r="B13" s="11">
        <v>42.79</v>
      </c>
      <c r="C13" s="11">
        <v>1440</v>
      </c>
      <c r="D13" s="11">
        <v>15.5</v>
      </c>
      <c r="E13" s="11">
        <v>6</v>
      </c>
      <c r="F13" s="11">
        <f t="shared" si="0"/>
        <v>9.5</v>
      </c>
      <c r="G13" s="12">
        <f t="shared" si="1"/>
        <v>22.201448936667447</v>
      </c>
      <c r="R13" s="11">
        <v>12</v>
      </c>
    </row>
    <row r="14" spans="1:18">
      <c r="A14" s="11" t="s">
        <v>70</v>
      </c>
      <c r="B14" s="11">
        <v>43.95</v>
      </c>
      <c r="C14" s="11">
        <v>0.5</v>
      </c>
      <c r="D14" s="11">
        <v>35</v>
      </c>
      <c r="E14" s="11">
        <v>6.5</v>
      </c>
      <c r="F14" s="11">
        <f t="shared" si="0"/>
        <v>28.5</v>
      </c>
      <c r="G14" s="12">
        <f t="shared" si="1"/>
        <v>64.846416382252556</v>
      </c>
      <c r="R14" s="11">
        <v>13.5</v>
      </c>
    </row>
    <row r="15" spans="1:18">
      <c r="A15" s="11"/>
      <c r="B15" s="11">
        <v>43.95</v>
      </c>
      <c r="C15" s="11">
        <v>1</v>
      </c>
      <c r="D15" s="11">
        <v>31.5</v>
      </c>
      <c r="E15" s="11">
        <v>6.5</v>
      </c>
      <c r="F15" s="11">
        <f t="shared" si="0"/>
        <v>25</v>
      </c>
      <c r="G15" s="12">
        <f t="shared" si="1"/>
        <v>56.882821387940844</v>
      </c>
      <c r="R15" s="11">
        <v>13.5</v>
      </c>
    </row>
    <row r="16" spans="1:18">
      <c r="A16" s="11"/>
      <c r="B16" s="11">
        <v>43.95</v>
      </c>
      <c r="C16" s="11">
        <v>90</v>
      </c>
      <c r="D16" s="11">
        <v>11.5</v>
      </c>
      <c r="E16" s="11">
        <v>6.5</v>
      </c>
      <c r="F16" s="11">
        <f t="shared" si="0"/>
        <v>5</v>
      </c>
      <c r="G16" s="12">
        <f t="shared" si="1"/>
        <v>11.376564277588168</v>
      </c>
      <c r="R16" s="11">
        <v>14</v>
      </c>
    </row>
    <row r="17" spans="1:18">
      <c r="A17" s="11"/>
      <c r="B17" s="11">
        <v>43.95</v>
      </c>
      <c r="C17" s="11">
        <v>1440</v>
      </c>
      <c r="D17" s="11">
        <v>9</v>
      </c>
      <c r="E17" s="11">
        <v>6</v>
      </c>
      <c r="F17" s="11">
        <f t="shared" si="0"/>
        <v>3</v>
      </c>
      <c r="G17" s="12">
        <f t="shared" si="1"/>
        <v>6.8259385665529013</v>
      </c>
      <c r="R17" s="11">
        <v>13</v>
      </c>
    </row>
    <row r="18" spans="1:18">
      <c r="A18" s="11" t="s">
        <v>71</v>
      </c>
      <c r="B18" s="11">
        <v>44.84</v>
      </c>
      <c r="C18" s="11">
        <v>0.5</v>
      </c>
      <c r="D18" s="11">
        <v>36.5</v>
      </c>
      <c r="E18" s="11">
        <v>6.5</v>
      </c>
      <c r="F18" s="11">
        <f t="shared" ref="F18:F25" si="2">D18-E18</f>
        <v>30</v>
      </c>
      <c r="G18" s="12">
        <f t="shared" ref="G18:G25" si="3">(F18/B18)*100</f>
        <v>66.904549509366632</v>
      </c>
      <c r="R18" s="11">
        <v>13.5</v>
      </c>
    </row>
    <row r="19" spans="1:18">
      <c r="A19" s="11"/>
      <c r="B19" s="11">
        <v>44.84</v>
      </c>
      <c r="C19" s="11">
        <v>1</v>
      </c>
      <c r="D19" s="11">
        <v>31</v>
      </c>
      <c r="E19" s="11">
        <v>6.5</v>
      </c>
      <c r="F19" s="11">
        <f t="shared" si="2"/>
        <v>24.5</v>
      </c>
      <c r="G19" s="12">
        <f t="shared" si="3"/>
        <v>54.63871543264942</v>
      </c>
      <c r="R19" s="11">
        <v>13.5</v>
      </c>
    </row>
    <row r="20" spans="1:18">
      <c r="A20" s="11"/>
      <c r="B20" s="11">
        <v>44.84</v>
      </c>
      <c r="C20" s="11">
        <v>90</v>
      </c>
      <c r="D20" s="11">
        <v>11</v>
      </c>
      <c r="E20" s="11">
        <v>6.5</v>
      </c>
      <c r="F20" s="11">
        <f t="shared" si="2"/>
        <v>4.5</v>
      </c>
      <c r="G20" s="12">
        <f t="shared" si="3"/>
        <v>10.035682426404994</v>
      </c>
      <c r="R20" s="11">
        <v>14</v>
      </c>
    </row>
    <row r="21" spans="1:18">
      <c r="A21" s="11"/>
      <c r="B21" s="11">
        <v>44.84</v>
      </c>
      <c r="C21" s="11">
        <v>1440</v>
      </c>
      <c r="D21" s="11">
        <v>10</v>
      </c>
      <c r="E21" s="11">
        <v>6</v>
      </c>
      <c r="F21" s="11">
        <f t="shared" si="2"/>
        <v>4</v>
      </c>
      <c r="G21" s="12">
        <f t="shared" si="3"/>
        <v>8.9206066012488847</v>
      </c>
      <c r="R21" s="11">
        <v>13</v>
      </c>
    </row>
    <row r="22" spans="1:18">
      <c r="A22" s="11" t="s">
        <v>72</v>
      </c>
      <c r="B22" s="11">
        <v>44.66</v>
      </c>
      <c r="C22" s="11">
        <v>0.5</v>
      </c>
      <c r="D22" s="11">
        <v>35</v>
      </c>
      <c r="E22" s="11">
        <v>6.5</v>
      </c>
      <c r="F22" s="11">
        <f t="shared" si="2"/>
        <v>28.5</v>
      </c>
      <c r="G22" s="12">
        <f t="shared" si="3"/>
        <v>63.815494849977618</v>
      </c>
      <c r="R22" s="11">
        <v>13.5</v>
      </c>
    </row>
    <row r="23" spans="1:18">
      <c r="A23" s="11"/>
      <c r="B23" s="11">
        <v>44.66</v>
      </c>
      <c r="C23" s="11">
        <v>1</v>
      </c>
      <c r="D23" s="11">
        <v>30</v>
      </c>
      <c r="E23" s="11">
        <v>6.5</v>
      </c>
      <c r="F23" s="11">
        <f t="shared" si="2"/>
        <v>23.5</v>
      </c>
      <c r="G23" s="12">
        <f t="shared" si="3"/>
        <v>52.619793999104346</v>
      </c>
      <c r="R23" s="11">
        <v>13.5</v>
      </c>
    </row>
    <row r="24" spans="1:18">
      <c r="A24" s="11"/>
      <c r="B24" s="11">
        <v>44.66</v>
      </c>
      <c r="C24" s="11">
        <v>90</v>
      </c>
      <c r="D24" s="11">
        <v>9.5</v>
      </c>
      <c r="E24" s="11">
        <v>6.5</v>
      </c>
      <c r="F24" s="11">
        <f t="shared" si="2"/>
        <v>3</v>
      </c>
      <c r="G24" s="12">
        <f t="shared" si="3"/>
        <v>6.7174205105239597</v>
      </c>
      <c r="R24" s="11">
        <v>14</v>
      </c>
    </row>
    <row r="25" spans="1:18">
      <c r="A25" s="11"/>
      <c r="B25" s="11">
        <v>44.66</v>
      </c>
      <c r="C25" s="11">
        <v>1440</v>
      </c>
      <c r="D25" s="11">
        <v>8</v>
      </c>
      <c r="E25" s="11">
        <v>6</v>
      </c>
      <c r="F25" s="11">
        <f t="shared" si="2"/>
        <v>2</v>
      </c>
      <c r="G25" s="12">
        <f t="shared" si="3"/>
        <v>4.4782803403493059</v>
      </c>
      <c r="R25" s="11">
        <v>13</v>
      </c>
    </row>
    <row r="26" spans="1:18">
      <c r="A26" t="s">
        <v>25</v>
      </c>
      <c r="B26">
        <v>47.31</v>
      </c>
      <c r="C26">
        <v>0.5</v>
      </c>
      <c r="D26">
        <v>41.5</v>
      </c>
      <c r="E26" s="11">
        <v>6.5</v>
      </c>
      <c r="F26">
        <f t="shared" si="0"/>
        <v>35</v>
      </c>
      <c r="G26" s="9">
        <f t="shared" si="1"/>
        <v>73.980131050517855</v>
      </c>
      <c r="R26">
        <v>12.5</v>
      </c>
    </row>
    <row r="27" spans="1:18">
      <c r="B27">
        <v>47.31</v>
      </c>
      <c r="C27">
        <v>1</v>
      </c>
      <c r="D27">
        <v>39</v>
      </c>
      <c r="E27" s="11">
        <v>6.5</v>
      </c>
      <c r="F27">
        <f t="shared" si="0"/>
        <v>32.5</v>
      </c>
      <c r="G27" s="9">
        <f t="shared" si="1"/>
        <v>68.695835975480861</v>
      </c>
      <c r="R27">
        <v>12.5</v>
      </c>
    </row>
    <row r="28" spans="1:18">
      <c r="B28">
        <v>47.31</v>
      </c>
      <c r="C28">
        <v>90</v>
      </c>
      <c r="D28">
        <v>20.5</v>
      </c>
      <c r="E28" s="11">
        <v>6.5</v>
      </c>
      <c r="F28">
        <f t="shared" si="0"/>
        <v>14</v>
      </c>
      <c r="G28" s="9">
        <f t="shared" si="1"/>
        <v>29.592052420207143</v>
      </c>
      <c r="R28">
        <v>12</v>
      </c>
    </row>
    <row r="29" spans="1:18">
      <c r="B29">
        <v>47.31</v>
      </c>
      <c r="C29">
        <v>1440</v>
      </c>
      <c r="D29">
        <v>12.5</v>
      </c>
      <c r="E29" s="11">
        <v>6</v>
      </c>
      <c r="F29">
        <f t="shared" si="0"/>
        <v>6.5</v>
      </c>
      <c r="G29" s="9">
        <f t="shared" si="1"/>
        <v>13.739167195096174</v>
      </c>
      <c r="R29">
        <v>12</v>
      </c>
    </row>
    <row r="30" spans="1:18">
      <c r="A30" t="s">
        <v>26</v>
      </c>
      <c r="B30">
        <v>51.12</v>
      </c>
      <c r="C30">
        <v>0.5</v>
      </c>
      <c r="D30">
        <v>47.5</v>
      </c>
      <c r="E30" s="11">
        <v>6.5</v>
      </c>
      <c r="F30">
        <f t="shared" si="0"/>
        <v>41</v>
      </c>
      <c r="G30" s="9">
        <f t="shared" si="1"/>
        <v>80.203442879499221</v>
      </c>
      <c r="R30">
        <v>12</v>
      </c>
    </row>
    <row r="31" spans="1:18">
      <c r="B31">
        <v>51.12</v>
      </c>
      <c r="C31">
        <v>1</v>
      </c>
      <c r="D31">
        <v>45.5</v>
      </c>
      <c r="E31" s="11">
        <v>6.5</v>
      </c>
      <c r="F31">
        <f t="shared" si="0"/>
        <v>39</v>
      </c>
      <c r="G31" s="9">
        <f t="shared" si="1"/>
        <v>76.291079812206576</v>
      </c>
      <c r="R31">
        <v>12</v>
      </c>
    </row>
    <row r="32" spans="1:18">
      <c r="B32">
        <v>51.12</v>
      </c>
      <c r="C32">
        <v>90</v>
      </c>
      <c r="D32">
        <v>26</v>
      </c>
      <c r="E32" s="11">
        <v>6.5</v>
      </c>
      <c r="F32">
        <f t="shared" si="0"/>
        <v>19.5</v>
      </c>
      <c r="G32" s="9">
        <f t="shared" si="1"/>
        <v>38.145539906103288</v>
      </c>
      <c r="R32">
        <v>12</v>
      </c>
    </row>
    <row r="33" spans="1:18">
      <c r="B33">
        <v>51.12</v>
      </c>
      <c r="C33">
        <v>1440</v>
      </c>
      <c r="D33">
        <v>17</v>
      </c>
      <c r="E33" s="11">
        <v>6</v>
      </c>
      <c r="F33">
        <f t="shared" si="0"/>
        <v>11</v>
      </c>
      <c r="G33" s="9">
        <f t="shared" si="1"/>
        <v>21.517996870109545</v>
      </c>
      <c r="R33">
        <v>12</v>
      </c>
    </row>
    <row r="34" spans="1:18">
      <c r="A34" t="s">
        <v>27</v>
      </c>
      <c r="B34">
        <v>48.85</v>
      </c>
      <c r="C34">
        <v>0.5</v>
      </c>
      <c r="D34">
        <v>42</v>
      </c>
      <c r="E34" s="11">
        <v>6.5</v>
      </c>
      <c r="F34">
        <f t="shared" si="0"/>
        <v>35.5</v>
      </c>
      <c r="G34" s="9">
        <f t="shared" si="1"/>
        <v>72.671443193449335</v>
      </c>
      <c r="R34">
        <v>12.5</v>
      </c>
    </row>
    <row r="35" spans="1:18">
      <c r="B35">
        <v>48.85</v>
      </c>
      <c r="C35">
        <v>1</v>
      </c>
      <c r="D35">
        <v>40.5</v>
      </c>
      <c r="E35" s="11">
        <v>6.5</v>
      </c>
      <c r="F35">
        <f t="shared" si="0"/>
        <v>34</v>
      </c>
      <c r="G35" s="9">
        <f t="shared" si="1"/>
        <v>69.600818833162734</v>
      </c>
      <c r="R35">
        <v>12.5</v>
      </c>
    </row>
    <row r="36" spans="1:18">
      <c r="B36">
        <v>48.85</v>
      </c>
      <c r="C36">
        <v>90</v>
      </c>
      <c r="D36">
        <v>21.5</v>
      </c>
      <c r="E36" s="11">
        <v>6.5</v>
      </c>
      <c r="F36">
        <f t="shared" si="0"/>
        <v>15</v>
      </c>
      <c r="G36" s="9">
        <f>(F36/B36)*100</f>
        <v>30.706243602865911</v>
      </c>
      <c r="R36">
        <v>12.5</v>
      </c>
    </row>
    <row r="37" spans="1:18">
      <c r="B37">
        <v>48.85</v>
      </c>
      <c r="C37">
        <v>1440</v>
      </c>
      <c r="D37">
        <v>13</v>
      </c>
      <c r="E37" s="11">
        <v>6</v>
      </c>
      <c r="F37">
        <f t="shared" si="0"/>
        <v>7</v>
      </c>
      <c r="G37" s="9">
        <f t="shared" si="1"/>
        <v>14.329580348004095</v>
      </c>
      <c r="R37">
        <v>12</v>
      </c>
    </row>
    <row r="38" spans="1:18">
      <c r="A38" t="s">
        <v>28</v>
      </c>
      <c r="C38">
        <v>0.5</v>
      </c>
      <c r="E38" s="11">
        <v>6.5</v>
      </c>
      <c r="F38">
        <f t="shared" si="0"/>
        <v>-6.5</v>
      </c>
      <c r="G38" s="9" t="e">
        <f t="shared" si="1"/>
        <v>#DIV/0!</v>
      </c>
    </row>
    <row r="39" spans="1:18">
      <c r="C39">
        <v>1</v>
      </c>
      <c r="E39" s="11">
        <v>6.5</v>
      </c>
      <c r="F39">
        <f t="shared" si="0"/>
        <v>-6.5</v>
      </c>
      <c r="G39" s="9" t="e">
        <f t="shared" si="1"/>
        <v>#DIV/0!</v>
      </c>
    </row>
    <row r="40" spans="1:18">
      <c r="C40">
        <v>90</v>
      </c>
      <c r="E40" s="11">
        <v>6.5</v>
      </c>
      <c r="F40">
        <f t="shared" si="0"/>
        <v>-6.5</v>
      </c>
      <c r="G40" s="9" t="e">
        <f t="shared" si="1"/>
        <v>#DIV/0!</v>
      </c>
    </row>
    <row r="41" spans="1:18">
      <c r="C41">
        <v>1440</v>
      </c>
      <c r="E41" s="11">
        <v>6</v>
      </c>
      <c r="F41">
        <f t="shared" si="0"/>
        <v>-6</v>
      </c>
      <c r="G41" s="9" t="e">
        <f t="shared" si="1"/>
        <v>#DIV/0!</v>
      </c>
    </row>
    <row r="42" spans="1:18">
      <c r="A42" t="s">
        <v>29</v>
      </c>
      <c r="B42">
        <v>50.95</v>
      </c>
      <c r="C42">
        <v>0.5</v>
      </c>
      <c r="D42">
        <v>47</v>
      </c>
      <c r="E42" s="11">
        <v>6.5</v>
      </c>
      <c r="F42">
        <f t="shared" si="0"/>
        <v>40.5</v>
      </c>
      <c r="G42" s="9">
        <f>(F42/B42)*100</f>
        <v>79.489695780176646</v>
      </c>
      <c r="R42">
        <v>12</v>
      </c>
    </row>
    <row r="43" spans="1:18">
      <c r="B43">
        <v>50.95</v>
      </c>
      <c r="C43">
        <v>1</v>
      </c>
      <c r="D43">
        <v>43.5</v>
      </c>
      <c r="E43" s="11">
        <v>6.5</v>
      </c>
      <c r="F43">
        <f t="shared" si="0"/>
        <v>37</v>
      </c>
      <c r="G43" s="9">
        <f t="shared" si="1"/>
        <v>72.620215897939161</v>
      </c>
      <c r="R43">
        <v>12</v>
      </c>
    </row>
    <row r="44" spans="1:18">
      <c r="B44">
        <v>50.95</v>
      </c>
      <c r="C44">
        <v>90</v>
      </c>
      <c r="D44">
        <v>20.5</v>
      </c>
      <c r="E44" s="11">
        <v>6.5</v>
      </c>
      <c r="F44">
        <f t="shared" si="0"/>
        <v>14</v>
      </c>
      <c r="G44" s="9">
        <f t="shared" si="1"/>
        <v>27.47791952894995</v>
      </c>
      <c r="R44">
        <v>12</v>
      </c>
    </row>
    <row r="45" spans="1:18">
      <c r="B45">
        <v>50.95</v>
      </c>
      <c r="C45">
        <v>1440</v>
      </c>
      <c r="D45">
        <v>15</v>
      </c>
      <c r="E45" s="11">
        <v>6</v>
      </c>
      <c r="F45">
        <f t="shared" si="0"/>
        <v>9</v>
      </c>
      <c r="G45" s="9">
        <f t="shared" si="1"/>
        <v>17.664376840039253</v>
      </c>
      <c r="R45">
        <v>12.5</v>
      </c>
    </row>
    <row r="46" spans="1:18">
      <c r="A46" t="s">
        <v>30</v>
      </c>
      <c r="B46">
        <v>48.31</v>
      </c>
      <c r="C46">
        <v>0.5</v>
      </c>
      <c r="D46">
        <v>48</v>
      </c>
      <c r="E46" s="11">
        <v>6.5</v>
      </c>
      <c r="F46">
        <f t="shared" si="0"/>
        <v>41.5</v>
      </c>
      <c r="G46" s="9">
        <f t="shared" si="1"/>
        <v>85.903539639826121</v>
      </c>
      <c r="R46">
        <v>12</v>
      </c>
    </row>
    <row r="47" spans="1:18">
      <c r="B47">
        <v>48.31</v>
      </c>
      <c r="C47">
        <v>1</v>
      </c>
      <c r="D47">
        <v>44.5</v>
      </c>
      <c r="E47" s="11">
        <v>6.5</v>
      </c>
      <c r="F47">
        <f t="shared" si="0"/>
        <v>38</v>
      </c>
      <c r="G47" s="9">
        <f t="shared" si="1"/>
        <v>78.658662802732351</v>
      </c>
      <c r="R47">
        <v>12</v>
      </c>
    </row>
    <row r="48" spans="1:18">
      <c r="B48">
        <v>48.31</v>
      </c>
      <c r="C48">
        <v>90</v>
      </c>
      <c r="D48">
        <v>23</v>
      </c>
      <c r="E48" s="11">
        <v>6.5</v>
      </c>
      <c r="F48">
        <f t="shared" si="0"/>
        <v>16.5</v>
      </c>
      <c r="G48" s="9">
        <f t="shared" si="1"/>
        <v>34.154419374870628</v>
      </c>
      <c r="R48">
        <v>12</v>
      </c>
    </row>
    <row r="49" spans="1:18">
      <c r="B49">
        <v>48.31</v>
      </c>
      <c r="C49">
        <v>1440</v>
      </c>
      <c r="D49">
        <v>14.5</v>
      </c>
      <c r="E49" s="11">
        <v>6</v>
      </c>
      <c r="F49">
        <f t="shared" si="0"/>
        <v>8.5</v>
      </c>
      <c r="G49" s="9">
        <f t="shared" si="1"/>
        <v>17.594700890084869</v>
      </c>
      <c r="R49">
        <v>12.5</v>
      </c>
    </row>
    <row r="50" spans="1:18">
      <c r="A50" t="s">
        <v>31</v>
      </c>
      <c r="B50">
        <v>47.99</v>
      </c>
      <c r="C50">
        <v>0.5</v>
      </c>
      <c r="D50">
        <v>44.5</v>
      </c>
      <c r="E50" s="11">
        <v>6.5</v>
      </c>
      <c r="F50">
        <f t="shared" si="0"/>
        <v>38</v>
      </c>
      <c r="G50" s="9">
        <f t="shared" si="1"/>
        <v>79.183163158991448</v>
      </c>
      <c r="R50">
        <v>12</v>
      </c>
    </row>
    <row r="51" spans="1:18">
      <c r="B51">
        <v>47.99</v>
      </c>
      <c r="C51">
        <v>1</v>
      </c>
      <c r="D51">
        <v>42</v>
      </c>
      <c r="E51" s="11">
        <v>6.5</v>
      </c>
      <c r="F51">
        <f t="shared" si="0"/>
        <v>35.5</v>
      </c>
      <c r="G51" s="9">
        <f t="shared" si="1"/>
        <v>73.973744530110437</v>
      </c>
      <c r="R51">
        <v>12</v>
      </c>
    </row>
    <row r="52" spans="1:18">
      <c r="B52">
        <v>47.99</v>
      </c>
      <c r="C52">
        <v>90</v>
      </c>
      <c r="D52">
        <v>21.5</v>
      </c>
      <c r="E52" s="11">
        <v>6.5</v>
      </c>
      <c r="F52">
        <f t="shared" si="0"/>
        <v>15</v>
      </c>
      <c r="G52" s="9">
        <f t="shared" si="1"/>
        <v>31.2565117732861</v>
      </c>
      <c r="R52">
        <v>12</v>
      </c>
    </row>
    <row r="53" spans="1:18">
      <c r="B53">
        <v>47.99</v>
      </c>
      <c r="C53">
        <v>1440</v>
      </c>
      <c r="D53">
        <v>14</v>
      </c>
      <c r="E53" s="11">
        <v>6</v>
      </c>
      <c r="F53">
        <f t="shared" si="0"/>
        <v>8</v>
      </c>
      <c r="G53" s="9">
        <f t="shared" si="1"/>
        <v>16.670139612419256</v>
      </c>
      <c r="R53">
        <v>12.5</v>
      </c>
    </row>
    <row r="54" spans="1:18">
      <c r="A54" t="s">
        <v>32</v>
      </c>
      <c r="C54">
        <v>0.5</v>
      </c>
      <c r="F54">
        <f t="shared" si="0"/>
        <v>0</v>
      </c>
      <c r="G54" s="9" t="e">
        <f t="shared" si="1"/>
        <v>#DIV/0!</v>
      </c>
    </row>
    <row r="55" spans="1:18">
      <c r="C55">
        <v>1</v>
      </c>
      <c r="F55">
        <f t="shared" si="0"/>
        <v>0</v>
      </c>
      <c r="G55" s="9" t="e">
        <f t="shared" si="1"/>
        <v>#DIV/0!</v>
      </c>
    </row>
    <row r="56" spans="1:18">
      <c r="C56">
        <v>90</v>
      </c>
      <c r="F56">
        <f t="shared" si="0"/>
        <v>0</v>
      </c>
      <c r="G56" s="9" t="e">
        <f t="shared" si="1"/>
        <v>#DIV/0!</v>
      </c>
    </row>
    <row r="57" spans="1:18">
      <c r="C57">
        <v>1440</v>
      </c>
      <c r="F57">
        <f t="shared" si="0"/>
        <v>0</v>
      </c>
      <c r="G57" s="9" t="e">
        <f t="shared" si="1"/>
        <v>#DIV/0!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1035-412F-4E76-A50F-9BA809868F39}">
  <dimension ref="A1:U15"/>
  <sheetViews>
    <sheetView tabSelected="1" workbookViewId="0">
      <selection activeCell="H2" sqref="H2:H15"/>
    </sheetView>
  </sheetViews>
  <sheetFormatPr defaultRowHeight="15"/>
  <cols>
    <col min="2" max="2" width="9.140625" customWidth="1"/>
    <col min="4" max="5" width="9.140625" style="9"/>
    <col min="6" max="6" width="9.85546875" style="9" bestFit="1" customWidth="1"/>
  </cols>
  <sheetData>
    <row r="1" spans="1:21">
      <c r="A1" s="3" t="s">
        <v>43</v>
      </c>
      <c r="B1" s="3" t="s">
        <v>47</v>
      </c>
      <c r="C1" s="4" t="s">
        <v>49</v>
      </c>
      <c r="D1" s="8" t="s">
        <v>48</v>
      </c>
      <c r="E1" s="8" t="s">
        <v>50</v>
      </c>
      <c r="F1" s="8" t="s">
        <v>44</v>
      </c>
      <c r="G1" s="3" t="s">
        <v>45</v>
      </c>
      <c r="H1" s="3" t="s">
        <v>46</v>
      </c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</row>
    <row r="2" spans="1:21">
      <c r="A2" s="11" t="s">
        <v>22</v>
      </c>
      <c r="B2" s="11">
        <v>89.378008425493647</v>
      </c>
      <c r="C2" s="11">
        <v>62.103369834055066</v>
      </c>
      <c r="D2" s="12">
        <v>68.879855465221311</v>
      </c>
      <c r="E2" s="12">
        <v>57.588075880758808</v>
      </c>
      <c r="F2" s="12">
        <f>(D2-E2)/LN(B2/C2)</f>
        <v>31.015032377659633</v>
      </c>
      <c r="G2" s="11">
        <f>F2*LN(50/C2)+E2</f>
        <v>50.864722556313673</v>
      </c>
      <c r="H2" s="11">
        <f>100-G2</f>
        <v>49.135277443686327</v>
      </c>
    </row>
    <row r="3" spans="1:21">
      <c r="A3" s="11" t="s">
        <v>23</v>
      </c>
      <c r="B3" s="11">
        <v>90.355628101350689</v>
      </c>
      <c r="C3" s="11">
        <v>63.04160946710553</v>
      </c>
      <c r="D3" s="12">
        <v>68.972616841671822</v>
      </c>
      <c r="E3" s="12">
        <v>60.737080502367711</v>
      </c>
      <c r="F3" s="12">
        <f t="shared" ref="F3:F15" si="0">(D3-E3)/LN(B3/C3)</f>
        <v>22.879138015388687</v>
      </c>
      <c r="G3" s="11">
        <f t="shared" ref="G3:G15" si="1">F3*LN(50/C3)+E3</f>
        <v>55.434337597026541</v>
      </c>
      <c r="H3" s="11">
        <f t="shared" ref="H3:H15" si="2">100-G3</f>
        <v>44.565662402973459</v>
      </c>
    </row>
    <row r="4" spans="1:21">
      <c r="A4" s="11" t="s">
        <v>24</v>
      </c>
      <c r="B4" s="11">
        <v>89.609512198285316</v>
      </c>
      <c r="C4" s="11">
        <v>62.280206159818924</v>
      </c>
      <c r="D4" s="12">
        <v>78.289319934564148</v>
      </c>
      <c r="E4" s="12">
        <v>64.267352185089976</v>
      </c>
      <c r="F4" s="12">
        <f t="shared" si="0"/>
        <v>38.541179058981854</v>
      </c>
      <c r="G4" s="11">
        <f t="shared" si="1"/>
        <v>55.80291332128165</v>
      </c>
      <c r="H4" s="11">
        <f t="shared" si="2"/>
        <v>44.19708667871835</v>
      </c>
    </row>
    <row r="5" spans="1:21">
      <c r="A5" s="11" t="s">
        <v>70</v>
      </c>
      <c r="B5" s="11">
        <v>89.145587260806323</v>
      </c>
      <c r="C5" s="11">
        <v>62.281550580967142</v>
      </c>
      <c r="D5" s="12">
        <v>64.846416382252556</v>
      </c>
      <c r="E5" s="12">
        <v>56.882821387940844</v>
      </c>
      <c r="F5" s="12">
        <f t="shared" si="0"/>
        <v>22.207112658671171</v>
      </c>
      <c r="G5" s="11">
        <f t="shared" si="1"/>
        <v>52.005201460510037</v>
      </c>
      <c r="H5" s="11">
        <f t="shared" si="2"/>
        <v>47.994798539489963</v>
      </c>
    </row>
    <row r="6" spans="1:21">
      <c r="A6" s="11" t="s">
        <v>71</v>
      </c>
      <c r="B6" s="11">
        <v>89.641707067135158</v>
      </c>
      <c r="C6" s="11">
        <v>62.162479171608538</v>
      </c>
      <c r="D6" s="12">
        <v>66.904549509366632</v>
      </c>
      <c r="E6" s="12">
        <v>54.63871543264942</v>
      </c>
      <c r="F6" s="12">
        <f t="shared" ref="F6" si="3">(D6-E6)/LN(B6/C6)</f>
        <v>33.506881526179114</v>
      </c>
      <c r="G6" s="11">
        <f t="shared" ref="G6" si="4">F6*LN(50/C6)+E6</f>
        <v>47.343309578808686</v>
      </c>
      <c r="H6" s="11">
        <f t="shared" ref="H6" si="5">100-G6</f>
        <v>52.656690421191314</v>
      </c>
    </row>
    <row r="7" spans="1:21">
      <c r="A7" s="11" t="s">
        <v>72</v>
      </c>
      <c r="B7" s="11">
        <v>89.249264700969775</v>
      </c>
      <c r="C7" s="11">
        <v>61.92364947855431</v>
      </c>
      <c r="D7" s="12">
        <v>63.815494849977618</v>
      </c>
      <c r="E7" s="12">
        <v>52.619793999104346</v>
      </c>
      <c r="F7" s="12">
        <f t="shared" ref="F7" si="6">(D7-E7)/LN(B7/C7)</f>
        <v>30.628593377964346</v>
      </c>
      <c r="G7" s="11">
        <f t="shared" ref="G7" si="7">F7*LN(50/C7)+E7</f>
        <v>46.068976153279159</v>
      </c>
      <c r="H7" s="11">
        <f t="shared" ref="H7" si="8">100-G7</f>
        <v>53.931023846720841</v>
      </c>
    </row>
    <row r="8" spans="1:21">
      <c r="A8" s="14" t="s">
        <v>25</v>
      </c>
      <c r="B8" s="14">
        <v>90.412604262767644</v>
      </c>
      <c r="C8" s="14">
        <v>63.361617873979341</v>
      </c>
      <c r="D8" s="15">
        <v>73.980131050517855</v>
      </c>
      <c r="E8" s="15">
        <v>68.695835975480861</v>
      </c>
      <c r="F8" s="15">
        <f t="shared" si="0"/>
        <v>14.863340346896306</v>
      </c>
      <c r="G8" s="14">
        <f t="shared" si="1"/>
        <v>65.175672656505256</v>
      </c>
      <c r="H8" s="14">
        <f t="shared" si="2"/>
        <v>34.824327343494744</v>
      </c>
    </row>
    <row r="9" spans="1:21">
      <c r="A9" s="14" t="s">
        <v>26</v>
      </c>
      <c r="B9" s="14">
        <v>92.098493286553833</v>
      </c>
      <c r="C9" s="14">
        <v>64.755629575609802</v>
      </c>
      <c r="D9" s="15">
        <v>80.203442879499221</v>
      </c>
      <c r="E9" s="15">
        <v>76.291079812206576</v>
      </c>
      <c r="F9" s="15">
        <f t="shared" si="0"/>
        <v>11.107159631957764</v>
      </c>
      <c r="G9" s="14">
        <f t="shared" si="1"/>
        <v>73.41879460398205</v>
      </c>
      <c r="H9" s="14">
        <f t="shared" si="2"/>
        <v>26.58120539601795</v>
      </c>
    </row>
    <row r="10" spans="1:21">
      <c r="A10" s="14" t="s">
        <v>27</v>
      </c>
      <c r="B10" s="14">
        <v>90.357825550266071</v>
      </c>
      <c r="C10" s="14">
        <v>63.552811087763217</v>
      </c>
      <c r="D10" s="15">
        <v>72.671443193449335</v>
      </c>
      <c r="E10" s="15">
        <v>69.600818833162734</v>
      </c>
      <c r="F10" s="15">
        <f t="shared" si="0"/>
        <v>8.7256849958148024</v>
      </c>
      <c r="G10" s="14">
        <f t="shared" si="1"/>
        <v>67.507978770666298</v>
      </c>
      <c r="H10" s="14">
        <f t="shared" si="2"/>
        <v>32.492021229333702</v>
      </c>
    </row>
    <row r="11" spans="1:21">
      <c r="A11" t="s">
        <v>28</v>
      </c>
      <c r="F11" s="9" t="e">
        <f t="shared" si="0"/>
        <v>#DIV/0!</v>
      </c>
      <c r="G11" t="e">
        <f t="shared" si="1"/>
        <v>#DIV/0!</v>
      </c>
      <c r="H11" t="e">
        <f t="shared" si="2"/>
        <v>#DIV/0!</v>
      </c>
    </row>
    <row r="12" spans="1:21">
      <c r="A12" s="16" t="s">
        <v>29</v>
      </c>
      <c r="B12" s="16">
        <v>92.160449783877922</v>
      </c>
      <c r="C12" s="16">
        <v>64.536060532532076</v>
      </c>
      <c r="D12" s="17">
        <v>79.489695780176646</v>
      </c>
      <c r="E12" s="17">
        <v>72.620215897939161</v>
      </c>
      <c r="F12" s="17">
        <f t="shared" si="0"/>
        <v>19.279669490196028</v>
      </c>
      <c r="G12" s="16">
        <f t="shared" si="1"/>
        <v>67.700022261912579</v>
      </c>
      <c r="H12" s="16">
        <f t="shared" si="2"/>
        <v>32.299977738087421</v>
      </c>
    </row>
    <row r="13" spans="1:21">
      <c r="A13" s="16" t="s">
        <v>30</v>
      </c>
      <c r="B13" s="16">
        <v>92.14511002632031</v>
      </c>
      <c r="C13" s="16">
        <v>64.455016786656898</v>
      </c>
      <c r="D13" s="17">
        <v>85.903539639826121</v>
      </c>
      <c r="E13" s="17">
        <v>78.658662802732351</v>
      </c>
      <c r="F13" s="17">
        <f t="shared" si="0"/>
        <v>20.271227243561864</v>
      </c>
      <c r="G13" s="16">
        <f t="shared" si="1"/>
        <v>73.510894901323326</v>
      </c>
      <c r="H13" s="16">
        <f t="shared" si="2"/>
        <v>26.489105098676674</v>
      </c>
    </row>
    <row r="14" spans="1:21">
      <c r="A14" s="16" t="s">
        <v>31</v>
      </c>
      <c r="B14" s="16">
        <v>91.044475549991006</v>
      </c>
      <c r="C14" s="16">
        <v>63.892631179864225</v>
      </c>
      <c r="D14" s="17">
        <v>79.183163158991448</v>
      </c>
      <c r="E14" s="17">
        <v>73.973744530110437</v>
      </c>
      <c r="F14" s="17">
        <f t="shared" si="0"/>
        <v>14.709884299504099</v>
      </c>
      <c r="G14" s="16">
        <f t="shared" si="1"/>
        <v>70.367159927155541</v>
      </c>
      <c r="H14" s="16">
        <f t="shared" si="2"/>
        <v>29.632840072844459</v>
      </c>
    </row>
    <row r="15" spans="1:21">
      <c r="A15" t="s">
        <v>32</v>
      </c>
      <c r="F15" s="9" t="e">
        <f t="shared" si="0"/>
        <v>#DIV/0!</v>
      </c>
      <c r="G15" t="e">
        <f t="shared" si="1"/>
        <v>#DIV/0!</v>
      </c>
      <c r="H15" t="e">
        <f t="shared" si="2"/>
        <v>#DIV/0!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384F-40F1-481C-A6A5-F0D07927D17A}">
  <dimension ref="A1:N15"/>
  <sheetViews>
    <sheetView workbookViewId="0">
      <selection activeCell="J5" sqref="J5"/>
    </sheetView>
  </sheetViews>
  <sheetFormatPr defaultRowHeight="15"/>
  <cols>
    <col min="10" max="10" width="15" bestFit="1" customWidth="1"/>
  </cols>
  <sheetData>
    <row r="1" spans="1:14">
      <c r="A1" s="3" t="s">
        <v>43</v>
      </c>
      <c r="B1" s="3" t="s">
        <v>51</v>
      </c>
      <c r="C1" s="4" t="s">
        <v>53</v>
      </c>
      <c r="D1" s="8" t="s">
        <v>52</v>
      </c>
      <c r="E1" s="8" t="s">
        <v>54</v>
      </c>
      <c r="F1" s="8" t="s">
        <v>44</v>
      </c>
      <c r="G1" s="3" t="s">
        <v>74</v>
      </c>
      <c r="H1" s="3" t="s">
        <v>75</v>
      </c>
      <c r="I1" s="3" t="s">
        <v>76</v>
      </c>
      <c r="J1" s="3" t="s">
        <v>55</v>
      </c>
    </row>
    <row r="2" spans="1:14">
      <c r="A2" s="11" t="s">
        <v>22</v>
      </c>
      <c r="B2" s="11">
        <v>6.1177960220541809</v>
      </c>
      <c r="C2" s="11">
        <v>1.5207900376835521</v>
      </c>
      <c r="D2" s="12">
        <v>23.712737127371273</v>
      </c>
      <c r="E2" s="12">
        <v>23.712737127371273</v>
      </c>
      <c r="F2" s="12">
        <f>(D2-E2)/LN(B2/C2)</f>
        <v>0</v>
      </c>
      <c r="G2" s="11">
        <f>F2*LN(2/C2)+E2</f>
        <v>23.712737127371273</v>
      </c>
      <c r="H2" s="11">
        <f>100-(G2+'sand eq'!H2)</f>
        <v>27.151985428942396</v>
      </c>
      <c r="I2" s="11">
        <v>49.135277443686327</v>
      </c>
      <c r="J2" s="18" t="s">
        <v>73</v>
      </c>
    </row>
    <row r="3" spans="1:14">
      <c r="A3" s="11" t="s">
        <v>23</v>
      </c>
      <c r="B3" s="11">
        <v>6.1177960220541809</v>
      </c>
      <c r="C3" s="11">
        <v>1.5264806652196328</v>
      </c>
      <c r="D3" s="12">
        <v>21.618282890673253</v>
      </c>
      <c r="E3" s="12">
        <v>20.588840848260244</v>
      </c>
      <c r="F3" s="12">
        <f>(D3-E3)/LN(B3/C3)</f>
        <v>0.74154630267700739</v>
      </c>
      <c r="G3" s="11">
        <f>F3*LN(2/C3)+E3</f>
        <v>20.789193543909672</v>
      </c>
      <c r="H3" s="11">
        <f>100-(G3+'sand eq'!H3)</f>
        <v>34.645144053116866</v>
      </c>
      <c r="I3" s="11">
        <v>44.565662402973459</v>
      </c>
      <c r="J3" s="18" t="s">
        <v>65</v>
      </c>
    </row>
    <row r="4" spans="1:14">
      <c r="A4" s="11" t="s">
        <v>24</v>
      </c>
      <c r="B4" s="11">
        <v>6.0901096229208669</v>
      </c>
      <c r="C4" s="11">
        <v>1.5213665044675189</v>
      </c>
      <c r="D4" s="12">
        <v>23.369946249123625</v>
      </c>
      <c r="E4" s="12">
        <v>22.201448936667447</v>
      </c>
      <c r="F4" s="12">
        <f>(D4-E4)/LN(B4/C4)</f>
        <v>0.84242911341378213</v>
      </c>
      <c r="G4" s="11">
        <f>F4*LN(2/C4)+E4</f>
        <v>22.431885508180788</v>
      </c>
      <c r="H4" s="11">
        <f>100-(G4+'sand eq'!H4)</f>
        <v>33.371027813100866</v>
      </c>
      <c r="I4" s="11">
        <v>44.1970866787183</v>
      </c>
      <c r="J4" s="18" t="s">
        <v>65</v>
      </c>
    </row>
    <row r="5" spans="1:14">
      <c r="A5" s="11" t="s">
        <v>70</v>
      </c>
      <c r="B5" s="11">
        <v>6.0427022123232446</v>
      </c>
      <c r="C5" s="11">
        <v>1.4953603586387285</v>
      </c>
      <c r="D5" s="12">
        <v>11.376564277588168</v>
      </c>
      <c r="E5" s="12">
        <v>6.8259385665529013</v>
      </c>
      <c r="F5" s="12">
        <f>(D5-E5)/LN(B5/C5)</f>
        <v>3.258630573569381</v>
      </c>
      <c r="G5" s="11">
        <f>F5*LN(2/C5)+E5</f>
        <v>7.7734830350278203</v>
      </c>
      <c r="H5" s="11">
        <f>100-(G5+'sand eq'!H5)</f>
        <v>44.231718425482214</v>
      </c>
      <c r="I5" s="11">
        <v>47.994798539489999</v>
      </c>
      <c r="J5" s="11" t="s">
        <v>65</v>
      </c>
    </row>
    <row r="6" spans="1:14">
      <c r="A6" s="11" t="s">
        <v>71</v>
      </c>
      <c r="B6" s="11">
        <v>6.0147312490135327</v>
      </c>
      <c r="C6" s="11">
        <v>1.5040600325793445</v>
      </c>
      <c r="D6" s="12">
        <v>10.035682426404994</v>
      </c>
      <c r="E6" s="12">
        <v>8.9206066012488847</v>
      </c>
      <c r="F6" s="12">
        <f>(D6-E6)/LN(B6/C6)</f>
        <v>0.80450274641342245</v>
      </c>
      <c r="G6" s="11">
        <f>F6*LN(2/C6)+E6</f>
        <v>9.14987302204168</v>
      </c>
      <c r="H6" s="11">
        <f>100-(G6+'sand eq'!H6)</f>
        <v>38.193436556767004</v>
      </c>
      <c r="I6" s="11">
        <v>52.656690421191314</v>
      </c>
      <c r="J6" s="11" t="s">
        <v>64</v>
      </c>
    </row>
    <row r="7" spans="1:14">
      <c r="A7" s="11" t="s">
        <v>72</v>
      </c>
      <c r="B7" s="11">
        <v>5.9667547373971184</v>
      </c>
      <c r="C7" s="11">
        <v>1.4884463351669786</v>
      </c>
      <c r="D7" s="12">
        <v>6.7174205105239597</v>
      </c>
      <c r="E7" s="12">
        <v>4.4782803403493059</v>
      </c>
      <c r="F7" s="12">
        <f t="shared" ref="F7:F8" si="0">(D7-E7)/LN(B7/C7)</f>
        <v>1.6126669119579922</v>
      </c>
      <c r="G7" s="11">
        <f t="shared" ref="G7:G8" si="1">F7*LN(2/C7)+E7</f>
        <v>4.9546852600088105</v>
      </c>
      <c r="H7" s="11">
        <f>100-(G7+'sand eq'!H7)</f>
        <v>41.114290893270351</v>
      </c>
      <c r="I7" s="11">
        <v>53.931023846720798</v>
      </c>
      <c r="J7" s="11" t="s">
        <v>64</v>
      </c>
    </row>
    <row r="8" spans="1:14" s="13" customFormat="1">
      <c r="A8" s="14" t="s">
        <v>25</v>
      </c>
      <c r="B8" s="14">
        <v>6.1943193743805915</v>
      </c>
      <c r="C8" s="14">
        <v>1.5049290540775075</v>
      </c>
      <c r="D8" s="15">
        <v>29.592052420207143</v>
      </c>
      <c r="E8" s="15">
        <v>13.739167195096174</v>
      </c>
      <c r="F8" s="15">
        <f t="shared" si="0"/>
        <v>11.204348129317987</v>
      </c>
      <c r="G8" s="14">
        <f t="shared" si="1"/>
        <v>16.925699753786709</v>
      </c>
      <c r="H8" s="14">
        <f>100-(G8+'sand eq'!H8)</f>
        <v>48.249972902718547</v>
      </c>
      <c r="I8" s="14">
        <v>34.824327343494701</v>
      </c>
      <c r="J8" s="14" t="s">
        <v>65</v>
      </c>
    </row>
    <row r="9" spans="1:14">
      <c r="A9" s="14" t="s">
        <v>26</v>
      </c>
      <c r="B9" s="14">
        <v>6.342371403541021</v>
      </c>
      <c r="C9" s="14">
        <v>1.5348933539467156</v>
      </c>
      <c r="D9" s="14">
        <v>38.145539906103288</v>
      </c>
      <c r="E9" s="15">
        <v>21.517996870109545</v>
      </c>
      <c r="F9" s="15">
        <f>(D9-E9)/LN(B9/C9)</f>
        <v>11.719508550153726</v>
      </c>
      <c r="G9" s="14">
        <f>F9*LN(2/C9)+E9</f>
        <v>24.619989970472453</v>
      </c>
      <c r="H9" s="14">
        <f>100-(G9+'sand eq'!H9)</f>
        <v>48.798804633509597</v>
      </c>
      <c r="I9" s="14">
        <v>26.58120539601795</v>
      </c>
      <c r="J9" s="14" t="s">
        <v>65</v>
      </c>
    </row>
    <row r="10" spans="1:14">
      <c r="A10" s="14" t="s">
        <v>27</v>
      </c>
      <c r="B10" s="14">
        <v>6.2275241968870416</v>
      </c>
      <c r="C10" s="14">
        <v>1.5029378405657958</v>
      </c>
      <c r="D10" s="15">
        <v>30.706243602865911</v>
      </c>
      <c r="E10" s="15">
        <v>14.329580348004095</v>
      </c>
      <c r="F10" s="15">
        <f>(D10-E10)/(LN(B10/C10))</f>
        <v>11.520228943042417</v>
      </c>
      <c r="G10" s="14">
        <f>F10*LN(2/C10)+E10</f>
        <v>17.621202688266944</v>
      </c>
      <c r="H10" s="14">
        <f>100-(G10+'sand eq'!H10)</f>
        <v>49.886776082399351</v>
      </c>
      <c r="I10" s="14">
        <v>32.492021229333702</v>
      </c>
      <c r="J10" s="14" t="s">
        <v>65</v>
      </c>
    </row>
    <row r="11" spans="1:14">
      <c r="A11" t="s">
        <v>28</v>
      </c>
      <c r="D11" s="9"/>
      <c r="E11" s="9"/>
      <c r="F11" s="9" t="e">
        <f>(D11-E11)/LN(B11/C11)</f>
        <v>#DIV/0!</v>
      </c>
      <c r="G11" t="e">
        <f t="shared" ref="G11:G15" si="2">F11*LN(2/C11)+E11</f>
        <v>#DIV/0!</v>
      </c>
      <c r="H11" t="e">
        <f>100-(G11+'sand eq'!H11)</f>
        <v>#DIV/0!</v>
      </c>
      <c r="I11" t="e">
        <v>#DIV/0!</v>
      </c>
    </row>
    <row r="12" spans="1:14">
      <c r="A12" s="16" t="s">
        <v>29</v>
      </c>
      <c r="B12" s="16">
        <v>6.2017137757777148</v>
      </c>
      <c r="C12" s="16">
        <v>1.5234440199743542</v>
      </c>
      <c r="D12" s="17">
        <v>27.47791952894995</v>
      </c>
      <c r="E12" s="17">
        <v>17.664376840039253</v>
      </c>
      <c r="F12" s="17">
        <f t="shared" ref="F12:F15" si="3">(D12-E12)/LN(B12/C12)</f>
        <v>6.990439181327889</v>
      </c>
      <c r="G12" s="16">
        <f>F12*LN(2/C12)+E12</f>
        <v>19.566989880572102</v>
      </c>
      <c r="H12" s="16">
        <f>100-(G12+'sand eq'!H12)</f>
        <v>48.133032381340477</v>
      </c>
      <c r="I12" s="16">
        <v>32.299977738087421</v>
      </c>
      <c r="J12" s="16" t="s">
        <v>65</v>
      </c>
    </row>
    <row r="13" spans="1:14">
      <c r="A13" s="16" t="s">
        <v>30</v>
      </c>
      <c r="B13" s="16">
        <v>6.2367815041591035</v>
      </c>
      <c r="C13" s="16">
        <v>1.5165265698273578</v>
      </c>
      <c r="D13" s="17">
        <v>34.154419374870628</v>
      </c>
      <c r="E13" s="17">
        <v>17.594700890084869</v>
      </c>
      <c r="F13" s="17">
        <f t="shared" si="3"/>
        <v>11.710912435456331</v>
      </c>
      <c r="G13" s="16">
        <f t="shared" si="2"/>
        <v>20.835398590820404</v>
      </c>
      <c r="H13" s="16">
        <f>100-(G13+'sand eq'!H13)</f>
        <v>52.675496310502922</v>
      </c>
      <c r="I13" s="16">
        <v>26.489105098676674</v>
      </c>
      <c r="J13" s="16" t="s">
        <v>66</v>
      </c>
    </row>
    <row r="14" spans="1:14">
      <c r="A14" s="16" t="s">
        <v>31</v>
      </c>
      <c r="B14" s="16">
        <v>6.2130012172009685</v>
      </c>
      <c r="C14" s="16">
        <v>1.5078135790513187</v>
      </c>
      <c r="D14" s="17">
        <v>31.2565117732861</v>
      </c>
      <c r="E14" s="17">
        <v>16.670139612419256</v>
      </c>
      <c r="F14" s="17">
        <f t="shared" si="3"/>
        <v>10.301230854289436</v>
      </c>
      <c r="G14" s="16">
        <f t="shared" si="2"/>
        <v>19.580098673515849</v>
      </c>
      <c r="H14" s="16">
        <f>100-(G14+'sand eq'!H14)</f>
        <v>50.787061253639692</v>
      </c>
      <c r="I14" s="16">
        <v>29.632840072844459</v>
      </c>
      <c r="J14" s="16" t="s">
        <v>66</v>
      </c>
      <c r="N14" s="9"/>
    </row>
    <row r="15" spans="1:14">
      <c r="A15" t="s">
        <v>32</v>
      </c>
      <c r="D15" s="9"/>
      <c r="E15" s="9"/>
      <c r="F15" s="9" t="e">
        <f t="shared" si="3"/>
        <v>#DIV/0!</v>
      </c>
      <c r="G15" t="e">
        <f t="shared" si="2"/>
        <v>#DIV/0!</v>
      </c>
      <c r="H15" t="e">
        <f>100-(G15+'sand eq'!H15)</f>
        <v>#DIV/0!</v>
      </c>
      <c r="I15" t="e">
        <v>#DIV/0!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4FEB-E029-464C-A329-FB5C4B2DADAB}">
  <dimension ref="A1:G13"/>
  <sheetViews>
    <sheetView workbookViewId="0">
      <selection activeCell="F3" sqref="F3:F6"/>
    </sheetView>
  </sheetViews>
  <sheetFormatPr defaultRowHeight="15"/>
  <cols>
    <col min="1" max="1" width="11.85546875" bestFit="1" customWidth="1"/>
    <col min="2" max="2" width="12" bestFit="1" customWidth="1"/>
    <col min="3" max="3" width="14.28515625" bestFit="1" customWidth="1"/>
    <col min="4" max="4" width="14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12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22.5</v>
      </c>
      <c r="D3">
        <v>17</v>
      </c>
      <c r="E3">
        <v>12</v>
      </c>
      <c r="F3">
        <v>37</v>
      </c>
    </row>
    <row r="4" spans="1:7">
      <c r="A4" t="s">
        <v>7</v>
      </c>
      <c r="C4">
        <v>22.4</v>
      </c>
      <c r="D4">
        <v>26</v>
      </c>
      <c r="E4">
        <v>12</v>
      </c>
      <c r="F4">
        <v>32</v>
      </c>
    </row>
    <row r="5" spans="1:7">
      <c r="A5" t="s">
        <v>8</v>
      </c>
      <c r="B5" s="1">
        <v>0.51041666666666663</v>
      </c>
      <c r="C5">
        <v>23</v>
      </c>
      <c r="D5">
        <v>25</v>
      </c>
      <c r="E5">
        <v>12</v>
      </c>
      <c r="F5">
        <v>17</v>
      </c>
    </row>
    <row r="6" spans="1:7">
      <c r="A6" t="s">
        <v>9</v>
      </c>
      <c r="B6" s="1">
        <v>0.51041666666666663</v>
      </c>
      <c r="C6">
        <v>23.3</v>
      </c>
      <c r="D6">
        <v>23</v>
      </c>
      <c r="E6">
        <v>11.5</v>
      </c>
      <c r="F6">
        <v>16.5</v>
      </c>
    </row>
    <row r="9" spans="1:7">
      <c r="A9" t="s">
        <v>21</v>
      </c>
      <c r="B9" t="s">
        <v>20</v>
      </c>
      <c r="C9" t="s">
        <v>19</v>
      </c>
      <c r="D9" t="s">
        <v>18</v>
      </c>
      <c r="E9" t="s">
        <v>17</v>
      </c>
      <c r="F9" t="s">
        <v>16</v>
      </c>
      <c r="G9" t="s">
        <v>15</v>
      </c>
    </row>
    <row r="10" spans="1:7">
      <c r="A10">
        <v>10.231999999999999</v>
      </c>
      <c r="B10">
        <v>43.584939880340031</v>
      </c>
      <c r="C10">
        <v>41.105447847991208</v>
      </c>
      <c r="D10">
        <v>61.638413093992845</v>
      </c>
      <c r="E10">
        <v>58.131881834049118</v>
      </c>
      <c r="F10">
        <v>0.5</v>
      </c>
      <c r="G10">
        <v>37</v>
      </c>
    </row>
    <row r="11" spans="1:7">
      <c r="A11">
        <v>11.052</v>
      </c>
      <c r="B11">
        <v>45.29774928011863</v>
      </c>
      <c r="C11">
        <v>42.720817690176226</v>
      </c>
      <c r="D11">
        <v>45.29774928011863</v>
      </c>
      <c r="E11">
        <v>42.720817690176226</v>
      </c>
      <c r="F11">
        <v>1</v>
      </c>
      <c r="G11">
        <v>32</v>
      </c>
    </row>
    <row r="12" spans="1:7">
      <c r="A12">
        <v>13.512</v>
      </c>
      <c r="B12">
        <v>50.085960171083713</v>
      </c>
      <c r="C12">
        <v>47.236633327506716</v>
      </c>
      <c r="D12">
        <v>5.2795237645700412</v>
      </c>
      <c r="E12">
        <v>4.9791783437713208</v>
      </c>
      <c r="F12">
        <v>90</v>
      </c>
      <c r="G12">
        <v>17</v>
      </c>
    </row>
    <row r="13" spans="1:7">
      <c r="A13">
        <v>13.594000000000001</v>
      </c>
      <c r="B13">
        <v>50.237708116578609</v>
      </c>
      <c r="C13">
        <v>47.379748524561137</v>
      </c>
      <c r="D13">
        <v>1.3238798506259684</v>
      </c>
      <c r="E13">
        <v>1.2485660025301284</v>
      </c>
      <c r="F13">
        <v>1440</v>
      </c>
      <c r="G13"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7BBB-BA25-4126-999F-6B6A606574B5}">
  <dimension ref="A1:G6"/>
  <sheetViews>
    <sheetView workbookViewId="0">
      <selection activeCell="F3" sqref="F3:F6"/>
    </sheetView>
  </sheetViews>
  <sheetFormatPr defaultRowHeight="15"/>
  <cols>
    <col min="1" max="1" width="11.85546875" bestFit="1" customWidth="1"/>
    <col min="2" max="2" width="9.7109375" bestFit="1" customWidth="1"/>
    <col min="3" max="3" width="13.42578125" bestFit="1" customWidth="1"/>
    <col min="4" max="4" width="14.140625" bestFit="1" customWidth="1"/>
    <col min="5" max="6" width="2.8554687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13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22.5</v>
      </c>
      <c r="D3">
        <v>22.7</v>
      </c>
      <c r="E3">
        <v>12</v>
      </c>
      <c r="F3">
        <v>40</v>
      </c>
    </row>
    <row r="4" spans="1:7">
      <c r="A4" t="s">
        <v>7</v>
      </c>
      <c r="C4">
        <v>22.4</v>
      </c>
      <c r="D4">
        <v>22.4</v>
      </c>
      <c r="E4">
        <v>12</v>
      </c>
      <c r="F4">
        <v>36</v>
      </c>
    </row>
    <row r="5" spans="1:7">
      <c r="A5" t="s">
        <v>8</v>
      </c>
      <c r="B5" s="1">
        <v>0.39930555555555558</v>
      </c>
      <c r="C5">
        <v>23</v>
      </c>
      <c r="D5">
        <v>23.1</v>
      </c>
      <c r="E5">
        <v>12</v>
      </c>
      <c r="F5">
        <v>17</v>
      </c>
    </row>
    <row r="6" spans="1:7">
      <c r="A6" t="s">
        <v>9</v>
      </c>
      <c r="B6" s="1">
        <v>0.4055555555555555</v>
      </c>
      <c r="C6">
        <v>22.8</v>
      </c>
      <c r="D6">
        <v>22.6</v>
      </c>
      <c r="E6">
        <v>12</v>
      </c>
      <c r="F6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0F2C-3168-46C2-AD3F-1BBDEA64E0E3}">
  <dimension ref="A1:G6"/>
  <sheetViews>
    <sheetView workbookViewId="0">
      <selection sqref="A1:G6"/>
    </sheetView>
  </sheetViews>
  <sheetFormatPr defaultRowHeight="15"/>
  <cols>
    <col min="1" max="1" width="11.85546875" bestFit="1" customWidth="1"/>
    <col min="2" max="2" width="9.7109375" bestFit="1" customWidth="1"/>
    <col min="3" max="3" width="13.42578125" bestFit="1" customWidth="1"/>
    <col min="4" max="4" width="14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14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23.2</v>
      </c>
      <c r="D3">
        <v>22.5</v>
      </c>
      <c r="E3">
        <v>12</v>
      </c>
      <c r="F3">
        <v>40</v>
      </c>
    </row>
    <row r="4" spans="1:7">
      <c r="A4" t="s">
        <v>7</v>
      </c>
      <c r="B4" s="1">
        <v>0.35555555555555557</v>
      </c>
      <c r="C4">
        <v>22.8</v>
      </c>
      <c r="D4">
        <v>22.5</v>
      </c>
      <c r="E4">
        <v>12</v>
      </c>
      <c r="F4">
        <v>34</v>
      </c>
    </row>
    <row r="5" spans="1:7">
      <c r="A5" t="s">
        <v>8</v>
      </c>
      <c r="B5" s="1">
        <v>0.41805555555555557</v>
      </c>
      <c r="C5">
        <v>23.2</v>
      </c>
      <c r="D5">
        <v>22.2</v>
      </c>
      <c r="E5">
        <v>12.5</v>
      </c>
      <c r="F5">
        <v>16.5</v>
      </c>
    </row>
    <row r="6" spans="1:7">
      <c r="A6" t="s">
        <v>9</v>
      </c>
      <c r="B6" s="1">
        <v>0.41805555555555557</v>
      </c>
      <c r="C6">
        <v>22.9</v>
      </c>
      <c r="D6">
        <v>22.4</v>
      </c>
      <c r="E6">
        <v>12</v>
      </c>
      <c r="F6">
        <v>15.5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8CCD-A3DF-48DC-89D5-9B7E3B7D6C41}">
  <dimension ref="A1:G6"/>
  <sheetViews>
    <sheetView workbookViewId="0">
      <selection activeCell="E3" sqref="E3:E6"/>
    </sheetView>
  </sheetViews>
  <sheetFormatPr defaultRowHeight="15"/>
  <cols>
    <col min="1" max="1" width="12.7109375" bestFit="1" customWidth="1"/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69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22.1</v>
      </c>
      <c r="D3">
        <v>21.8</v>
      </c>
      <c r="E3">
        <v>13.5</v>
      </c>
      <c r="F3">
        <v>35</v>
      </c>
    </row>
    <row r="4" spans="1:7">
      <c r="A4" t="s">
        <v>7</v>
      </c>
      <c r="B4" s="1">
        <v>0.3833333333333333</v>
      </c>
      <c r="C4">
        <v>22</v>
      </c>
      <c r="D4">
        <v>21.8</v>
      </c>
      <c r="E4">
        <v>13.5</v>
      </c>
      <c r="F4">
        <v>31.5</v>
      </c>
    </row>
    <row r="5" spans="1:7">
      <c r="A5" t="s">
        <v>8</v>
      </c>
      <c r="B5" s="1">
        <v>0.4458333333333333</v>
      </c>
      <c r="C5">
        <v>22</v>
      </c>
      <c r="D5">
        <v>22.1</v>
      </c>
      <c r="E5">
        <v>14</v>
      </c>
      <c r="F5">
        <v>11.5</v>
      </c>
    </row>
    <row r="6" spans="1:7">
      <c r="A6" t="s">
        <v>9</v>
      </c>
      <c r="B6" s="1">
        <v>0.3833333333333333</v>
      </c>
      <c r="C6">
        <v>21.9</v>
      </c>
      <c r="D6">
        <v>21.9</v>
      </c>
      <c r="E6">
        <v>13</v>
      </c>
      <c r="F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352C-B4DC-4010-95B6-66EA0E594281}">
  <dimension ref="A1:G6"/>
  <sheetViews>
    <sheetView workbookViewId="0">
      <selection activeCell="E3" sqref="E3:E6"/>
    </sheetView>
  </sheetViews>
  <sheetFormatPr defaultRowHeight="15"/>
  <cols>
    <col min="1" max="1" width="12.7109375" bestFit="1" customWidth="1"/>
    <col min="2" max="2" width="10.5703125" bestFit="1" customWidth="1"/>
    <col min="3" max="3" width="14.28515625" bestFit="1" customWidth="1"/>
    <col min="4" max="4" width="15.140625" bestFit="1" customWidth="1"/>
  </cols>
  <sheetData>
    <row r="1" spans="1:7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68</v>
      </c>
    </row>
    <row r="2" spans="1:7">
      <c r="A2" t="s">
        <v>4</v>
      </c>
      <c r="C2" t="s">
        <v>5</v>
      </c>
      <c r="D2" t="s">
        <v>5</v>
      </c>
    </row>
    <row r="3" spans="1:7">
      <c r="A3" t="s">
        <v>6</v>
      </c>
      <c r="C3">
        <v>22.1</v>
      </c>
      <c r="D3">
        <v>21.8</v>
      </c>
      <c r="E3">
        <v>13.5</v>
      </c>
      <c r="F3">
        <v>36.5</v>
      </c>
    </row>
    <row r="4" spans="1:7">
      <c r="A4" t="s">
        <v>7</v>
      </c>
      <c r="B4" s="1">
        <v>0.3888888888888889</v>
      </c>
      <c r="C4">
        <v>22</v>
      </c>
      <c r="D4">
        <v>21.8</v>
      </c>
      <c r="E4">
        <v>13.5</v>
      </c>
      <c r="F4">
        <v>31</v>
      </c>
    </row>
    <row r="5" spans="1:7">
      <c r="A5" t="s">
        <v>8</v>
      </c>
      <c r="B5" s="1">
        <v>0.4513888888888889</v>
      </c>
      <c r="C5">
        <v>22.2</v>
      </c>
      <c r="D5">
        <v>22.1</v>
      </c>
      <c r="E5">
        <v>14</v>
      </c>
      <c r="F5">
        <v>11</v>
      </c>
    </row>
    <row r="6" spans="1:7">
      <c r="A6" t="s">
        <v>9</v>
      </c>
      <c r="B6" s="1">
        <v>0.3888888888888889</v>
      </c>
      <c r="C6">
        <v>21.8</v>
      </c>
      <c r="D6">
        <v>21.9</v>
      </c>
      <c r="E6">
        <v>13</v>
      </c>
      <c r="F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 eq</vt:lpstr>
      <vt:lpstr>P equation</vt:lpstr>
      <vt:lpstr>sand eq</vt:lpstr>
      <vt:lpstr>clay</vt:lpstr>
      <vt:lpstr>SG1</vt:lpstr>
      <vt:lpstr>SG2</vt:lpstr>
      <vt:lpstr>SG3</vt:lpstr>
      <vt:lpstr>SG6</vt:lpstr>
      <vt:lpstr>SG7</vt:lpstr>
      <vt:lpstr>SG8</vt:lpstr>
      <vt:lpstr>NI1</vt:lpstr>
      <vt:lpstr>NI2</vt:lpstr>
      <vt:lpstr>NI3</vt:lpstr>
      <vt:lpstr>NR1</vt:lpstr>
      <vt:lpstr>NR2</vt:lpstr>
      <vt:lpstr>NR3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Blanchard</dc:creator>
  <cp:lastModifiedBy>Blanchard, Brayden A.</cp:lastModifiedBy>
  <dcterms:created xsi:type="dcterms:W3CDTF">2020-07-24T12:47:14Z</dcterms:created>
  <dcterms:modified xsi:type="dcterms:W3CDTF">2022-02-23T16:10:36Z</dcterms:modified>
</cp:coreProperties>
</file>